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D:\งานอ๊อป\งานเงินเดือน\เงินเดือน\เงินเดือน รพสต\เงินเดือน รพ.สต. 2567\"/>
    </mc:Choice>
  </mc:AlternateContent>
  <xr:revisionPtr revIDLastSave="0" documentId="13_ncr:1_{CF748648-97AA-4FF4-989E-6ECBDB6B0737}" xr6:coauthVersionLast="47" xr6:coauthVersionMax="47" xr10:uidLastSave="{00000000-0000-0000-0000-000000000000}"/>
  <bookViews>
    <workbookView xWindow="-120" yWindow="-120" windowWidth="24240" windowHeight="13020" tabRatio="589" activeTab="3" xr2:uid="{00000000-000D-0000-FFFF-FFFF00000000}"/>
  </bookViews>
  <sheets>
    <sheet name="Detal" sheetId="151" r:id="rId1"/>
    <sheet name="Summery" sheetId="144" r:id="rId2"/>
    <sheet name="เงินเดือน " sheetId="152" r:id="rId3"/>
    <sheet name="สลิป รพ.สต." sheetId="114" r:id="rId4"/>
  </sheets>
  <externalReferences>
    <externalReference r:id="rId5"/>
  </externalReferences>
  <definedNames>
    <definedName name="_xlnm._FilterDatabase" localSheetId="1" hidden="1">Summery!$A$5:$AR$74</definedName>
    <definedName name="_xlnm.Print_Area" localSheetId="1">Summery!$A$1:$AR$72</definedName>
    <definedName name="_xlnm.Print_Area" localSheetId="2">'เงินเดือน '!$A$1:$P$147</definedName>
    <definedName name="_xlnm.Print_Titles" localSheetId="0">Detal!$2:$3</definedName>
    <definedName name="_xlnm.Print_Titles" localSheetId="1">Summery!$A:$B,Summery!$4:$5</definedName>
    <definedName name="_xlnm.Print_Titles" localSheetId="2">'เงินเดือน '!$4:$4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1" i="114" l="1"/>
  <c r="Q279" i="114"/>
  <c r="R275" i="114"/>
  <c r="R274" i="114"/>
  <c r="D75" i="152"/>
  <c r="C878" i="114"/>
  <c r="C877" i="114"/>
  <c r="G878" i="114"/>
  <c r="G877" i="114"/>
  <c r="G876" i="114"/>
  <c r="G875" i="114"/>
  <c r="G874" i="114"/>
  <c r="G873" i="114"/>
  <c r="H871" i="114"/>
  <c r="H870" i="114"/>
  <c r="H869" i="114"/>
  <c r="H868" i="114"/>
  <c r="A867" i="114"/>
  <c r="A891" i="114"/>
  <c r="A890" i="114"/>
  <c r="C876" i="114"/>
  <c r="C873" i="114"/>
  <c r="C871" i="114"/>
  <c r="C870" i="114"/>
  <c r="C869" i="114"/>
  <c r="C868" i="114"/>
  <c r="A866" i="114"/>
  <c r="D68" i="151"/>
  <c r="E75" i="152"/>
  <c r="F75" i="152"/>
  <c r="G75" i="152"/>
  <c r="I75" i="152"/>
  <c r="J75" i="152"/>
  <c r="K75" i="152"/>
  <c r="L75" i="152"/>
  <c r="M75" i="152"/>
  <c r="N75" i="152"/>
  <c r="P74" i="152"/>
  <c r="O74" i="152"/>
  <c r="H74" i="152"/>
  <c r="AR7" i="144"/>
  <c r="AR8" i="144"/>
  <c r="AR9" i="144"/>
  <c r="AR10" i="144"/>
  <c r="AR11" i="144"/>
  <c r="AR12" i="144"/>
  <c r="AR13" i="144"/>
  <c r="AR14" i="144"/>
  <c r="AR15" i="144"/>
  <c r="AR16" i="144"/>
  <c r="AR17" i="144"/>
  <c r="AR18" i="144"/>
  <c r="AR19" i="144"/>
  <c r="AR20" i="144"/>
  <c r="AR21" i="144"/>
  <c r="AR22" i="144"/>
  <c r="AR23" i="144"/>
  <c r="AR24" i="144"/>
  <c r="AR25" i="144"/>
  <c r="AR26" i="144"/>
  <c r="AR27" i="144"/>
  <c r="AR28" i="144"/>
  <c r="AR29" i="144"/>
  <c r="AR30" i="144"/>
  <c r="AR31" i="144"/>
  <c r="AR32" i="144"/>
  <c r="AR33" i="144"/>
  <c r="AR34" i="144"/>
  <c r="AR35" i="144"/>
  <c r="AR36" i="144"/>
  <c r="AR37" i="144"/>
  <c r="AR38" i="144"/>
  <c r="AR39" i="144"/>
  <c r="AR40" i="144"/>
  <c r="AR41" i="144"/>
  <c r="AR42" i="144"/>
  <c r="AR43" i="144"/>
  <c r="AR44" i="144"/>
  <c r="AR45" i="144"/>
  <c r="AR46" i="144"/>
  <c r="AR47" i="144"/>
  <c r="AR48" i="144"/>
  <c r="AR49" i="144"/>
  <c r="AR50" i="144"/>
  <c r="AR51" i="144"/>
  <c r="AR52" i="144"/>
  <c r="AR53" i="144"/>
  <c r="AR54" i="144"/>
  <c r="AR55" i="144"/>
  <c r="AR56" i="144"/>
  <c r="AR57" i="144"/>
  <c r="AR58" i="144"/>
  <c r="AR59" i="144"/>
  <c r="AR60" i="144"/>
  <c r="AR61" i="144"/>
  <c r="AR62" i="144"/>
  <c r="AR63" i="144"/>
  <c r="AR64" i="144"/>
  <c r="AR65" i="144"/>
  <c r="AR66" i="144"/>
  <c r="AR67" i="144"/>
  <c r="AR68" i="144"/>
  <c r="AR69" i="144"/>
  <c r="AR70" i="144"/>
  <c r="AR71" i="144"/>
  <c r="AR72" i="144"/>
  <c r="AR6" i="144"/>
  <c r="AO7" i="144"/>
  <c r="AO8" i="144"/>
  <c r="AO9" i="144"/>
  <c r="AO10" i="144"/>
  <c r="AO11" i="144"/>
  <c r="AO12" i="144"/>
  <c r="AO13" i="144"/>
  <c r="AO14" i="144"/>
  <c r="AO15" i="144"/>
  <c r="AO16" i="144"/>
  <c r="AO17" i="144"/>
  <c r="AO18" i="144"/>
  <c r="AO19" i="144"/>
  <c r="AO20" i="144"/>
  <c r="AO21" i="144"/>
  <c r="AO22" i="144"/>
  <c r="AO23" i="144"/>
  <c r="AO24" i="144"/>
  <c r="AO25" i="144"/>
  <c r="AO26" i="144"/>
  <c r="AO27" i="144"/>
  <c r="AO28" i="144"/>
  <c r="AO29" i="144"/>
  <c r="AO30" i="144"/>
  <c r="AO31" i="144"/>
  <c r="AO32" i="144"/>
  <c r="AO33" i="144"/>
  <c r="AO34" i="144"/>
  <c r="AO35" i="144"/>
  <c r="AO36" i="144"/>
  <c r="AO37" i="144"/>
  <c r="AO38" i="144"/>
  <c r="AO39" i="144"/>
  <c r="AO40" i="144"/>
  <c r="AO41" i="144"/>
  <c r="AO42" i="144"/>
  <c r="AO43" i="144"/>
  <c r="AO44" i="144"/>
  <c r="AO45" i="144"/>
  <c r="AO46" i="144"/>
  <c r="AO47" i="144"/>
  <c r="AO48" i="144"/>
  <c r="AO49" i="144"/>
  <c r="AO50" i="144"/>
  <c r="AO51" i="144"/>
  <c r="AO52" i="144"/>
  <c r="AO53" i="144"/>
  <c r="AO54" i="144"/>
  <c r="AO55" i="144"/>
  <c r="AO56" i="144"/>
  <c r="AO57" i="144"/>
  <c r="AO58" i="144"/>
  <c r="AO59" i="144"/>
  <c r="AO60" i="144"/>
  <c r="AO61" i="144"/>
  <c r="AO62" i="144"/>
  <c r="AO63" i="144"/>
  <c r="AO64" i="144"/>
  <c r="AO65" i="144"/>
  <c r="AO66" i="144"/>
  <c r="AO67" i="144"/>
  <c r="AO68" i="144"/>
  <c r="AO69" i="144"/>
  <c r="AO70" i="144"/>
  <c r="AO71" i="144"/>
  <c r="AO72" i="144"/>
  <c r="AO6" i="144"/>
  <c r="AK72" i="144"/>
  <c r="AN72" i="144" s="1"/>
  <c r="AN7" i="144"/>
  <c r="AN8" i="144"/>
  <c r="AN9" i="144"/>
  <c r="AN10" i="144"/>
  <c r="AN11" i="144"/>
  <c r="AN12" i="144"/>
  <c r="AN13" i="144"/>
  <c r="AN14" i="144"/>
  <c r="AN15" i="144"/>
  <c r="AN16" i="144"/>
  <c r="AN17" i="144"/>
  <c r="AN18" i="144"/>
  <c r="AN19" i="144"/>
  <c r="AN20" i="144"/>
  <c r="AN21" i="144"/>
  <c r="AN22" i="144"/>
  <c r="AN23" i="144"/>
  <c r="AN24" i="144"/>
  <c r="AN25" i="144"/>
  <c r="AN26" i="144"/>
  <c r="AN27" i="144"/>
  <c r="AN28" i="144"/>
  <c r="AN29" i="144"/>
  <c r="AN30" i="144"/>
  <c r="AN31" i="144"/>
  <c r="AN32" i="144"/>
  <c r="AN33" i="144"/>
  <c r="AN34" i="144"/>
  <c r="AN35" i="144"/>
  <c r="AN36" i="144"/>
  <c r="AN37" i="144"/>
  <c r="AN38" i="144"/>
  <c r="AN39" i="144"/>
  <c r="AN40" i="144"/>
  <c r="AN41" i="144"/>
  <c r="AN42" i="144"/>
  <c r="AN43" i="144"/>
  <c r="AN44" i="144"/>
  <c r="AN45" i="144"/>
  <c r="AN46" i="144"/>
  <c r="AN47" i="144"/>
  <c r="AN48" i="144"/>
  <c r="AN49" i="144"/>
  <c r="AN50" i="144"/>
  <c r="AN51" i="144"/>
  <c r="AN52" i="144"/>
  <c r="AN53" i="144"/>
  <c r="AN54" i="144"/>
  <c r="AN55" i="144"/>
  <c r="AN56" i="144"/>
  <c r="AN57" i="144"/>
  <c r="AN58" i="144"/>
  <c r="AN59" i="144"/>
  <c r="AN60" i="144"/>
  <c r="AN61" i="144"/>
  <c r="AN62" i="144"/>
  <c r="AN63" i="144"/>
  <c r="AN64" i="144"/>
  <c r="AN65" i="144"/>
  <c r="AN66" i="144"/>
  <c r="AN67" i="144"/>
  <c r="AN68" i="144"/>
  <c r="AN69" i="144"/>
  <c r="AN70" i="144"/>
  <c r="AN71" i="144"/>
  <c r="AN6" i="144"/>
  <c r="H872" i="114" l="1"/>
  <c r="H888" i="114"/>
  <c r="M851" i="114"/>
  <c r="C851" i="114"/>
  <c r="M824" i="114"/>
  <c r="C824" i="114"/>
  <c r="M797" i="114"/>
  <c r="C797" i="114"/>
  <c r="M770" i="114"/>
  <c r="C770" i="114"/>
  <c r="M743" i="114"/>
  <c r="C743" i="114"/>
  <c r="M716" i="114"/>
  <c r="C716" i="114"/>
  <c r="G689" i="114"/>
  <c r="M689" i="114"/>
  <c r="M850" i="114"/>
  <c r="C850" i="114"/>
  <c r="M823" i="114"/>
  <c r="C823" i="114"/>
  <c r="M796" i="114"/>
  <c r="C796" i="114"/>
  <c r="M769" i="114"/>
  <c r="C769" i="114"/>
  <c r="M742" i="114"/>
  <c r="C742" i="114"/>
  <c r="M715" i="114"/>
  <c r="C715" i="114"/>
  <c r="M688" i="114"/>
  <c r="AJ34" i="144"/>
  <c r="AJ47" i="144"/>
  <c r="AJ59" i="144"/>
  <c r="AJ60" i="144"/>
  <c r="AJ61" i="144"/>
  <c r="AJ63" i="144"/>
  <c r="AJ64" i="144"/>
  <c r="AJ65" i="144"/>
  <c r="AJ66" i="144"/>
  <c r="AJ67" i="144"/>
  <c r="AJ68" i="144"/>
  <c r="AJ69" i="144"/>
  <c r="AJ70" i="144"/>
  <c r="AJ71" i="144"/>
  <c r="AG7" i="144"/>
  <c r="AG8" i="144"/>
  <c r="AG9" i="144"/>
  <c r="AG10" i="144"/>
  <c r="AG11" i="144"/>
  <c r="AG12" i="144"/>
  <c r="AG13" i="144"/>
  <c r="AG14" i="144"/>
  <c r="AG15" i="144"/>
  <c r="AG16" i="144"/>
  <c r="AG17" i="144"/>
  <c r="AG18" i="144"/>
  <c r="AG19" i="144"/>
  <c r="AG20" i="144"/>
  <c r="AG21" i="144"/>
  <c r="AG22" i="144"/>
  <c r="AG23" i="144"/>
  <c r="AG24" i="144"/>
  <c r="AG25" i="144"/>
  <c r="AG26" i="144"/>
  <c r="AG27" i="144"/>
  <c r="AG28" i="144"/>
  <c r="AG29" i="144"/>
  <c r="AG30" i="144"/>
  <c r="AG31" i="144"/>
  <c r="AG32" i="144"/>
  <c r="AG33" i="144"/>
  <c r="AG34" i="144"/>
  <c r="AG35" i="144"/>
  <c r="AG36" i="144"/>
  <c r="AG37" i="144"/>
  <c r="AG38" i="144"/>
  <c r="AG39" i="144"/>
  <c r="AG40" i="144"/>
  <c r="AG41" i="144"/>
  <c r="AG42" i="144"/>
  <c r="AG43" i="144"/>
  <c r="AG44" i="144"/>
  <c r="AG45" i="144"/>
  <c r="AG46" i="144"/>
  <c r="AG47" i="144"/>
  <c r="AG48" i="144"/>
  <c r="AG49" i="144"/>
  <c r="AG50" i="144"/>
  <c r="AG51" i="144"/>
  <c r="AG52" i="144"/>
  <c r="AG53" i="144"/>
  <c r="AG54" i="144"/>
  <c r="AG55" i="144"/>
  <c r="AG56" i="144"/>
  <c r="AG57" i="144"/>
  <c r="AG58" i="144"/>
  <c r="AG59" i="144"/>
  <c r="AG60" i="144"/>
  <c r="AG61" i="144"/>
  <c r="AG62" i="144"/>
  <c r="AG63" i="144"/>
  <c r="AG64" i="144"/>
  <c r="AG65" i="144"/>
  <c r="AG66" i="144"/>
  <c r="AG67" i="144"/>
  <c r="AG68" i="144"/>
  <c r="AG69" i="144"/>
  <c r="AG70" i="144"/>
  <c r="AG71" i="144"/>
  <c r="AG6" i="144"/>
  <c r="H889" i="114" l="1"/>
  <c r="AE72" i="144"/>
  <c r="AG72" i="144" s="1"/>
  <c r="K840" i="114" l="1"/>
  <c r="A840" i="114"/>
  <c r="G851" i="114" s="1"/>
  <c r="K813" i="114"/>
  <c r="Q824" i="114" s="1"/>
  <c r="A813" i="114"/>
  <c r="G824" i="114" s="1"/>
  <c r="K786" i="114"/>
  <c r="A786" i="114"/>
  <c r="G797" i="114" s="1"/>
  <c r="K759" i="114"/>
  <c r="Q770" i="114" s="1"/>
  <c r="A759" i="114"/>
  <c r="K732" i="114"/>
  <c r="A732" i="114"/>
  <c r="G743" i="114" s="1"/>
  <c r="K705" i="114"/>
  <c r="Q716" i="114" s="1"/>
  <c r="A705" i="114"/>
  <c r="K864" i="114"/>
  <c r="K863" i="114"/>
  <c r="Q849" i="114"/>
  <c r="M849" i="114"/>
  <c r="Q848" i="114"/>
  <c r="M846" i="114"/>
  <c r="M844" i="114"/>
  <c r="M843" i="114"/>
  <c r="M842" i="114"/>
  <c r="R841" i="114"/>
  <c r="M841" i="114"/>
  <c r="Q847" i="114"/>
  <c r="K839" i="114"/>
  <c r="A864" i="114"/>
  <c r="A863" i="114"/>
  <c r="C849" i="114"/>
  <c r="G848" i="114"/>
  <c r="C846" i="114"/>
  <c r="C844" i="114"/>
  <c r="C843" i="114"/>
  <c r="C842" i="114"/>
  <c r="C841" i="114"/>
  <c r="G847" i="114"/>
  <c r="A839" i="114"/>
  <c r="K837" i="114"/>
  <c r="K836" i="114"/>
  <c r="M822" i="114"/>
  <c r="M819" i="114"/>
  <c r="M817" i="114"/>
  <c r="M816" i="114"/>
  <c r="M815" i="114"/>
  <c r="M814" i="114"/>
  <c r="Q820" i="114"/>
  <c r="K812" i="114"/>
  <c r="A837" i="114"/>
  <c r="A836" i="114"/>
  <c r="G822" i="114"/>
  <c r="C822" i="114"/>
  <c r="G821" i="114"/>
  <c r="C819" i="114"/>
  <c r="C817" i="114"/>
  <c r="H816" i="114"/>
  <c r="C816" i="114"/>
  <c r="C815" i="114"/>
  <c r="H814" i="114"/>
  <c r="C814" i="114"/>
  <c r="G820" i="114"/>
  <c r="A812" i="114"/>
  <c r="K810" i="114"/>
  <c r="K809" i="114"/>
  <c r="M795" i="114"/>
  <c r="Q794" i="114"/>
  <c r="M792" i="114"/>
  <c r="M790" i="114"/>
  <c r="R789" i="114"/>
  <c r="M789" i="114"/>
  <c r="M788" i="114"/>
  <c r="R787" i="114"/>
  <c r="M787" i="114"/>
  <c r="Q793" i="114"/>
  <c r="K785" i="114"/>
  <c r="A810" i="114"/>
  <c r="A809" i="114"/>
  <c r="C795" i="114"/>
  <c r="C792" i="114"/>
  <c r="C790" i="114"/>
  <c r="C789" i="114"/>
  <c r="C788" i="114"/>
  <c r="C787" i="114"/>
  <c r="G793" i="114"/>
  <c r="A785" i="114"/>
  <c r="K783" i="114"/>
  <c r="K782" i="114"/>
  <c r="Q768" i="114"/>
  <c r="M768" i="114"/>
  <c r="Q767" i="114"/>
  <c r="M765" i="114"/>
  <c r="M763" i="114"/>
  <c r="R762" i="114"/>
  <c r="M762" i="114"/>
  <c r="M761" i="114"/>
  <c r="R760" i="114"/>
  <c r="M760" i="114"/>
  <c r="Q766" i="114"/>
  <c r="K758" i="114"/>
  <c r="A783" i="114"/>
  <c r="A782" i="114"/>
  <c r="C768" i="114"/>
  <c r="C765" i="114"/>
  <c r="C763" i="114"/>
  <c r="H762" i="114"/>
  <c r="C762" i="114"/>
  <c r="C761" i="114"/>
  <c r="C760" i="114"/>
  <c r="A758" i="114"/>
  <c r="K756" i="114"/>
  <c r="K755" i="114"/>
  <c r="M741" i="114"/>
  <c r="Q740" i="114"/>
  <c r="M738" i="114"/>
  <c r="M736" i="114"/>
  <c r="R735" i="114"/>
  <c r="M735" i="114"/>
  <c r="M734" i="114"/>
  <c r="M733" i="114"/>
  <c r="K731" i="114"/>
  <c r="A756" i="114"/>
  <c r="A755" i="114"/>
  <c r="G741" i="114"/>
  <c r="C741" i="114"/>
  <c r="G740" i="114"/>
  <c r="C738" i="114"/>
  <c r="C736" i="114"/>
  <c r="H735" i="114"/>
  <c r="C735" i="114"/>
  <c r="C734" i="114"/>
  <c r="H733" i="114"/>
  <c r="C733" i="114"/>
  <c r="G739" i="114"/>
  <c r="A731" i="114"/>
  <c r="K729" i="114"/>
  <c r="K728" i="114"/>
  <c r="M714" i="114"/>
  <c r="M711" i="114"/>
  <c r="M709" i="114"/>
  <c r="M708" i="114"/>
  <c r="M707" i="114"/>
  <c r="M706" i="114"/>
  <c r="Q712" i="114"/>
  <c r="K704" i="114"/>
  <c r="A729" i="114"/>
  <c r="A728" i="114"/>
  <c r="G714" i="114"/>
  <c r="C714" i="114"/>
  <c r="G713" i="114"/>
  <c r="C711" i="114"/>
  <c r="C709" i="114"/>
  <c r="C708" i="114"/>
  <c r="C707" i="114"/>
  <c r="H706" i="114"/>
  <c r="C706" i="114"/>
  <c r="G712" i="114"/>
  <c r="A704" i="114"/>
  <c r="H4" i="114"/>
  <c r="K678" i="114"/>
  <c r="K651" i="114"/>
  <c r="O61" i="152"/>
  <c r="O62" i="152"/>
  <c r="O63" i="152"/>
  <c r="O64" i="152"/>
  <c r="O65" i="152"/>
  <c r="O66" i="152"/>
  <c r="O67" i="152"/>
  <c r="O68" i="152"/>
  <c r="O69" i="152"/>
  <c r="O70" i="152"/>
  <c r="O71" i="152"/>
  <c r="O72" i="152"/>
  <c r="O73" i="152"/>
  <c r="H61" i="152"/>
  <c r="H62" i="152"/>
  <c r="P62" i="152" s="1"/>
  <c r="D56" i="151" s="1"/>
  <c r="H63" i="152"/>
  <c r="H64" i="152"/>
  <c r="AJ62" i="144" s="1"/>
  <c r="H65" i="152"/>
  <c r="H66" i="152"/>
  <c r="H67" i="152"/>
  <c r="H68" i="152"/>
  <c r="H69" i="152"/>
  <c r="H70" i="152"/>
  <c r="H71" i="152"/>
  <c r="H72" i="152"/>
  <c r="H73" i="152"/>
  <c r="G768" i="114" l="1"/>
  <c r="G770" i="114"/>
  <c r="Q688" i="114"/>
  <c r="Q689" i="114"/>
  <c r="G767" i="114"/>
  <c r="G766" i="114"/>
  <c r="H708" i="114"/>
  <c r="G716" i="114"/>
  <c r="Q741" i="114"/>
  <c r="Q743" i="114"/>
  <c r="R843" i="114"/>
  <c r="Q851" i="114"/>
  <c r="P66" i="152"/>
  <c r="D60" i="151" s="1"/>
  <c r="P71" i="152"/>
  <c r="D65" i="151" s="1"/>
  <c r="H760" i="114"/>
  <c r="Q739" i="114"/>
  <c r="P72" i="152"/>
  <c r="D66" i="151" s="1"/>
  <c r="P61" i="152"/>
  <c r="D55" i="151" s="1"/>
  <c r="P67" i="152"/>
  <c r="D61" i="151" s="1"/>
  <c r="P69" i="152"/>
  <c r="D63" i="151" s="1"/>
  <c r="P70" i="152"/>
  <c r="D64" i="151" s="1"/>
  <c r="P63" i="152"/>
  <c r="D57" i="151" s="1"/>
  <c r="P64" i="152"/>
  <c r="D58" i="151" s="1"/>
  <c r="P65" i="152"/>
  <c r="D59" i="151" s="1"/>
  <c r="P73" i="152"/>
  <c r="D67" i="151" s="1"/>
  <c r="R844" i="114"/>
  <c r="Q850" i="114"/>
  <c r="Q846" i="114"/>
  <c r="R842" i="114"/>
  <c r="H843" i="114"/>
  <c r="G849" i="114"/>
  <c r="H844" i="114"/>
  <c r="G850" i="114"/>
  <c r="H841" i="114"/>
  <c r="G846" i="114"/>
  <c r="H842" i="114"/>
  <c r="Q821" i="114"/>
  <c r="R816" i="114"/>
  <c r="Q822" i="114"/>
  <c r="R817" i="114"/>
  <c r="Q823" i="114"/>
  <c r="R814" i="114"/>
  <c r="Q819" i="114"/>
  <c r="R815" i="114"/>
  <c r="H817" i="114"/>
  <c r="G823" i="114"/>
  <c r="G819" i="114"/>
  <c r="H815" i="114"/>
  <c r="H818" i="114" s="1"/>
  <c r="Q795" i="114"/>
  <c r="R790" i="114"/>
  <c r="Q796" i="114"/>
  <c r="Q792" i="114"/>
  <c r="R788" i="114"/>
  <c r="G794" i="114"/>
  <c r="H789" i="114"/>
  <c r="G795" i="114"/>
  <c r="H790" i="114"/>
  <c r="G796" i="114"/>
  <c r="H787" i="114"/>
  <c r="G792" i="114"/>
  <c r="H788" i="114"/>
  <c r="R763" i="114"/>
  <c r="Q769" i="114"/>
  <c r="Q765" i="114"/>
  <c r="R761" i="114"/>
  <c r="H763" i="114"/>
  <c r="G769" i="114"/>
  <c r="G765" i="114"/>
  <c r="H761" i="114"/>
  <c r="R736" i="114"/>
  <c r="Q742" i="114"/>
  <c r="R733" i="114"/>
  <c r="Q738" i="114"/>
  <c r="R734" i="114"/>
  <c r="G742" i="114"/>
  <c r="H736" i="114"/>
  <c r="G738" i="114"/>
  <c r="H734" i="114"/>
  <c r="Q714" i="114"/>
  <c r="R709" i="114"/>
  <c r="Q715" i="114"/>
  <c r="R706" i="114"/>
  <c r="Q711" i="114"/>
  <c r="Q713" i="114"/>
  <c r="R708" i="114"/>
  <c r="R707" i="114"/>
  <c r="H709" i="114"/>
  <c r="G715" i="114"/>
  <c r="G711" i="114"/>
  <c r="H707" i="114"/>
  <c r="R682" i="114"/>
  <c r="R680" i="114"/>
  <c r="R681" i="114"/>
  <c r="Q684" i="114"/>
  <c r="Q685" i="114"/>
  <c r="Q686" i="114"/>
  <c r="Q687" i="114"/>
  <c r="R679" i="114"/>
  <c r="P68" i="152"/>
  <c r="D62" i="151" s="1"/>
  <c r="Z56" i="144"/>
  <c r="AA56" i="144" s="1"/>
  <c r="Z49" i="144"/>
  <c r="AA49" i="144" s="1"/>
  <c r="Z17" i="144"/>
  <c r="AA17" i="144" s="1"/>
  <c r="Z16" i="144"/>
  <c r="AA16" i="144" s="1"/>
  <c r="AA7" i="144"/>
  <c r="AA8" i="144"/>
  <c r="AA9" i="144"/>
  <c r="AA10" i="144"/>
  <c r="AA11" i="144"/>
  <c r="AA12" i="144"/>
  <c r="AA13" i="144"/>
  <c r="AA14" i="144"/>
  <c r="AA15" i="144"/>
  <c r="AA18" i="144"/>
  <c r="AA19" i="144"/>
  <c r="AA20" i="144"/>
  <c r="AA21" i="144"/>
  <c r="AA22" i="144"/>
  <c r="AA23" i="144"/>
  <c r="AA24" i="144"/>
  <c r="AA25" i="144"/>
  <c r="AA26" i="144"/>
  <c r="AA27" i="144"/>
  <c r="AA28" i="144"/>
  <c r="AA29" i="144"/>
  <c r="AA30" i="144"/>
  <c r="AA31" i="144"/>
  <c r="AA32" i="144"/>
  <c r="AA33" i="144"/>
  <c r="AA34" i="144"/>
  <c r="AA35" i="144"/>
  <c r="AA36" i="144"/>
  <c r="AA37" i="144"/>
  <c r="AA38" i="144"/>
  <c r="AA39" i="144"/>
  <c r="AA40" i="144"/>
  <c r="AA41" i="144"/>
  <c r="AA42" i="144"/>
  <c r="AA43" i="144"/>
  <c r="AA44" i="144"/>
  <c r="AA45" i="144"/>
  <c r="AA46" i="144"/>
  <c r="AA47" i="144"/>
  <c r="AA48" i="144"/>
  <c r="AA50" i="144"/>
  <c r="AA51" i="144"/>
  <c r="AA52" i="144"/>
  <c r="AA53" i="144"/>
  <c r="AA54" i="144"/>
  <c r="AA55" i="144"/>
  <c r="AA57" i="144"/>
  <c r="AA58" i="144"/>
  <c r="AA6" i="144"/>
  <c r="W34" i="144"/>
  <c r="W17" i="144"/>
  <c r="W16" i="144"/>
  <c r="W28" i="144"/>
  <c r="W27" i="144"/>
  <c r="W56" i="144"/>
  <c r="W57" i="144"/>
  <c r="W11" i="144"/>
  <c r="W12" i="144"/>
  <c r="W32" i="144"/>
  <c r="W24" i="144"/>
  <c r="W25" i="144"/>
  <c r="W23" i="144"/>
  <c r="W49" i="144"/>
  <c r="W50" i="144"/>
  <c r="W48" i="144"/>
  <c r="R861" i="114" l="1"/>
  <c r="H710" i="114"/>
  <c r="H737" i="114"/>
  <c r="R710" i="114"/>
  <c r="R764" i="114"/>
  <c r="H764" i="114"/>
  <c r="R791" i="114"/>
  <c r="R845" i="114"/>
  <c r="H834" i="114"/>
  <c r="H835" i="114" s="1"/>
  <c r="R753" i="114"/>
  <c r="R780" i="114"/>
  <c r="H780" i="114"/>
  <c r="R807" i="114"/>
  <c r="R834" i="114"/>
  <c r="H861" i="114"/>
  <c r="H845" i="114"/>
  <c r="R818" i="114"/>
  <c r="H807" i="114"/>
  <c r="H791" i="114"/>
  <c r="R737" i="114"/>
  <c r="H753" i="114"/>
  <c r="R726" i="114"/>
  <c r="H726" i="114"/>
  <c r="X7" i="144"/>
  <c r="X8" i="144"/>
  <c r="X9" i="144"/>
  <c r="X10" i="144"/>
  <c r="X11" i="144"/>
  <c r="X12" i="144"/>
  <c r="X13" i="144"/>
  <c r="X14" i="144"/>
  <c r="X15" i="144"/>
  <c r="X16" i="144"/>
  <c r="X17" i="144"/>
  <c r="X18" i="144"/>
  <c r="X19" i="144"/>
  <c r="X20" i="144"/>
  <c r="X21" i="144"/>
  <c r="X22" i="144"/>
  <c r="X23" i="144"/>
  <c r="X24" i="144"/>
  <c r="X25" i="144"/>
  <c r="X26" i="144"/>
  <c r="X27" i="144"/>
  <c r="X28" i="144"/>
  <c r="X29" i="144"/>
  <c r="X30" i="144"/>
  <c r="X31" i="144"/>
  <c r="X32" i="144"/>
  <c r="X33" i="144"/>
  <c r="X34" i="144"/>
  <c r="X35" i="144"/>
  <c r="X36" i="144"/>
  <c r="X37" i="144"/>
  <c r="X38" i="144"/>
  <c r="X39" i="144"/>
  <c r="X40" i="144"/>
  <c r="X41" i="144"/>
  <c r="X42" i="144"/>
  <c r="X43" i="144"/>
  <c r="X44" i="144"/>
  <c r="X45" i="144"/>
  <c r="X46" i="144"/>
  <c r="X47" i="144"/>
  <c r="X48" i="144"/>
  <c r="X49" i="144"/>
  <c r="X50" i="144"/>
  <c r="X51" i="144"/>
  <c r="X52" i="144"/>
  <c r="X53" i="144"/>
  <c r="X54" i="144"/>
  <c r="X55" i="144"/>
  <c r="X56" i="144"/>
  <c r="X57" i="144"/>
  <c r="X58" i="144"/>
  <c r="X6" i="144"/>
  <c r="R12" i="144"/>
  <c r="H727" i="114" l="1"/>
  <c r="R727" i="114"/>
  <c r="H754" i="114"/>
  <c r="R781" i="114"/>
  <c r="H781" i="114"/>
  <c r="R835" i="114"/>
  <c r="R862" i="114"/>
  <c r="R808" i="114"/>
  <c r="R754" i="114"/>
  <c r="H808" i="114"/>
  <c r="H862" i="114"/>
  <c r="U7" i="144"/>
  <c r="U8" i="144"/>
  <c r="U9" i="144"/>
  <c r="U10" i="144"/>
  <c r="U11" i="144"/>
  <c r="U12" i="144"/>
  <c r="U13" i="144"/>
  <c r="U14" i="144"/>
  <c r="U15" i="144"/>
  <c r="U16" i="144"/>
  <c r="U17" i="144"/>
  <c r="U18" i="144"/>
  <c r="U19" i="144"/>
  <c r="U20" i="144"/>
  <c r="U21" i="144"/>
  <c r="U22" i="144"/>
  <c r="U23" i="144"/>
  <c r="U24" i="144"/>
  <c r="U25" i="144"/>
  <c r="U26" i="144"/>
  <c r="U27" i="144"/>
  <c r="U28" i="144"/>
  <c r="U29" i="144"/>
  <c r="U30" i="144"/>
  <c r="U31" i="144"/>
  <c r="U32" i="144"/>
  <c r="U33" i="144"/>
  <c r="U34" i="144"/>
  <c r="U35" i="144"/>
  <c r="U36" i="144"/>
  <c r="U37" i="144"/>
  <c r="U38" i="144"/>
  <c r="U39" i="144"/>
  <c r="U40" i="144"/>
  <c r="U41" i="144"/>
  <c r="U42" i="144"/>
  <c r="U43" i="144"/>
  <c r="U44" i="144"/>
  <c r="U45" i="144"/>
  <c r="U46" i="144"/>
  <c r="U47" i="144"/>
  <c r="U48" i="144"/>
  <c r="U49" i="144"/>
  <c r="U50" i="144"/>
  <c r="U51" i="144"/>
  <c r="U52" i="144"/>
  <c r="U53" i="144"/>
  <c r="U54" i="144"/>
  <c r="U55" i="144"/>
  <c r="U56" i="144"/>
  <c r="U57" i="144"/>
  <c r="U58" i="144"/>
  <c r="U6" i="144"/>
  <c r="O7" i="144" l="1"/>
  <c r="O8" i="144"/>
  <c r="O9" i="144"/>
  <c r="O10" i="144"/>
  <c r="O11" i="144"/>
  <c r="O12" i="144"/>
  <c r="O13" i="144"/>
  <c r="O14" i="144"/>
  <c r="O15" i="144"/>
  <c r="O16" i="144"/>
  <c r="O17" i="144"/>
  <c r="O18" i="144"/>
  <c r="O19" i="144"/>
  <c r="O20" i="144"/>
  <c r="O21" i="144"/>
  <c r="O22" i="144"/>
  <c r="O23" i="144"/>
  <c r="O24" i="144"/>
  <c r="O25" i="144"/>
  <c r="O26" i="144"/>
  <c r="O27" i="144"/>
  <c r="O28" i="144"/>
  <c r="O29" i="144"/>
  <c r="O30" i="144"/>
  <c r="O31" i="144"/>
  <c r="O32" i="144"/>
  <c r="O33" i="144"/>
  <c r="O34" i="144"/>
  <c r="O35" i="144"/>
  <c r="O36" i="144"/>
  <c r="O37" i="144"/>
  <c r="O38" i="144"/>
  <c r="O39" i="144"/>
  <c r="O40" i="144"/>
  <c r="O41" i="144"/>
  <c r="O42" i="144"/>
  <c r="O43" i="144"/>
  <c r="O44" i="144"/>
  <c r="O45" i="144"/>
  <c r="O46" i="144"/>
  <c r="O47" i="144"/>
  <c r="O48" i="144"/>
  <c r="O49" i="144"/>
  <c r="O50" i="144"/>
  <c r="O51" i="144"/>
  <c r="O52" i="144"/>
  <c r="O53" i="144"/>
  <c r="O54" i="144"/>
  <c r="O55" i="144"/>
  <c r="O56" i="144"/>
  <c r="O57" i="144"/>
  <c r="O58" i="144"/>
  <c r="O6" i="144"/>
  <c r="M628" i="114" l="1"/>
  <c r="M627" i="114"/>
  <c r="M626" i="114"/>
  <c r="M625" i="114"/>
  <c r="C628" i="114"/>
  <c r="C627" i="114"/>
  <c r="C626" i="114"/>
  <c r="C625" i="114"/>
  <c r="M88" i="114"/>
  <c r="M87" i="114"/>
  <c r="M86" i="114"/>
  <c r="M85" i="114"/>
  <c r="C88" i="114"/>
  <c r="C87" i="114"/>
  <c r="C86" i="114"/>
  <c r="C85" i="114"/>
  <c r="L58" i="144" l="1"/>
  <c r="L7" i="144"/>
  <c r="L8" i="144"/>
  <c r="L9" i="144"/>
  <c r="L10" i="144"/>
  <c r="L11" i="144"/>
  <c r="L12" i="144"/>
  <c r="L13" i="144"/>
  <c r="L14" i="144"/>
  <c r="L15" i="144"/>
  <c r="L16" i="144"/>
  <c r="L17" i="144"/>
  <c r="L18" i="144"/>
  <c r="L19" i="144"/>
  <c r="L20" i="144"/>
  <c r="L21" i="144"/>
  <c r="L22" i="144"/>
  <c r="L23" i="144"/>
  <c r="L24" i="144"/>
  <c r="L25" i="144"/>
  <c r="L26" i="144"/>
  <c r="L27" i="144"/>
  <c r="L28" i="144"/>
  <c r="L29" i="144"/>
  <c r="L30" i="144"/>
  <c r="L31" i="144"/>
  <c r="L32" i="144"/>
  <c r="L33" i="144"/>
  <c r="L34" i="144"/>
  <c r="L35" i="144"/>
  <c r="L36" i="144"/>
  <c r="L37" i="144"/>
  <c r="L38" i="144"/>
  <c r="L39" i="144"/>
  <c r="L40" i="144"/>
  <c r="L41" i="144"/>
  <c r="L42" i="144"/>
  <c r="L43" i="144"/>
  <c r="L44" i="144"/>
  <c r="L45" i="144"/>
  <c r="L46" i="144"/>
  <c r="L47" i="144"/>
  <c r="L48" i="144"/>
  <c r="L49" i="144"/>
  <c r="L50" i="144"/>
  <c r="L51" i="144"/>
  <c r="L52" i="144"/>
  <c r="L53" i="144"/>
  <c r="L54" i="144"/>
  <c r="L55" i="144"/>
  <c r="L56" i="144"/>
  <c r="L57" i="144"/>
  <c r="L6" i="144"/>
  <c r="G74" i="144" l="1"/>
  <c r="I7" i="144"/>
  <c r="I8" i="144"/>
  <c r="I9" i="144"/>
  <c r="I10" i="144"/>
  <c r="I11" i="144"/>
  <c r="I12" i="144"/>
  <c r="I13" i="144"/>
  <c r="I14" i="144"/>
  <c r="I15" i="144"/>
  <c r="I16" i="144"/>
  <c r="I17" i="144"/>
  <c r="I18" i="144"/>
  <c r="I19" i="144"/>
  <c r="I20" i="144"/>
  <c r="I21" i="144"/>
  <c r="I22" i="144"/>
  <c r="I23" i="144"/>
  <c r="I24" i="144"/>
  <c r="I25" i="144"/>
  <c r="I26" i="144"/>
  <c r="I27" i="144"/>
  <c r="I28" i="144"/>
  <c r="I29" i="144"/>
  <c r="I30" i="144"/>
  <c r="I31" i="144"/>
  <c r="I32" i="144"/>
  <c r="I33" i="144"/>
  <c r="I34" i="144"/>
  <c r="I35" i="144"/>
  <c r="I36" i="144"/>
  <c r="I37" i="144"/>
  <c r="I38" i="144"/>
  <c r="I39" i="144"/>
  <c r="I40" i="144"/>
  <c r="I41" i="144"/>
  <c r="I42" i="144"/>
  <c r="I43" i="144"/>
  <c r="I44" i="144"/>
  <c r="I45" i="144"/>
  <c r="I46" i="144"/>
  <c r="I47" i="144"/>
  <c r="I48" i="144"/>
  <c r="I49" i="144"/>
  <c r="I50" i="144"/>
  <c r="I51" i="144"/>
  <c r="I52" i="144"/>
  <c r="I53" i="144"/>
  <c r="I54" i="144"/>
  <c r="I55" i="144"/>
  <c r="I56" i="144"/>
  <c r="I57" i="144"/>
  <c r="I58" i="144"/>
  <c r="I6" i="144"/>
  <c r="F7" i="144" l="1"/>
  <c r="F8" i="144"/>
  <c r="F9" i="144"/>
  <c r="F10" i="144"/>
  <c r="F11" i="144"/>
  <c r="F12" i="144"/>
  <c r="F13" i="144"/>
  <c r="F14" i="144"/>
  <c r="F15" i="144"/>
  <c r="F16" i="144"/>
  <c r="F17" i="144"/>
  <c r="F18" i="144"/>
  <c r="F19" i="144"/>
  <c r="F20" i="144"/>
  <c r="F21" i="144"/>
  <c r="F22" i="144"/>
  <c r="F23" i="144"/>
  <c r="F24" i="144"/>
  <c r="F25" i="144"/>
  <c r="F26" i="144"/>
  <c r="F27" i="144"/>
  <c r="F28" i="144"/>
  <c r="F29" i="144"/>
  <c r="F30" i="144"/>
  <c r="F31" i="144"/>
  <c r="F32" i="144"/>
  <c r="F33" i="144"/>
  <c r="F34" i="144"/>
  <c r="F35" i="144"/>
  <c r="F36" i="144"/>
  <c r="F37" i="144"/>
  <c r="F38" i="144"/>
  <c r="F39" i="144"/>
  <c r="F40" i="144"/>
  <c r="F41" i="144"/>
  <c r="F42" i="144"/>
  <c r="F43" i="144"/>
  <c r="F44" i="144"/>
  <c r="F45" i="144"/>
  <c r="F46" i="144"/>
  <c r="F47" i="144"/>
  <c r="F48" i="144"/>
  <c r="F49" i="144"/>
  <c r="F50" i="144"/>
  <c r="F51" i="144"/>
  <c r="F52" i="144"/>
  <c r="F53" i="144"/>
  <c r="F54" i="144"/>
  <c r="F55" i="144"/>
  <c r="F56" i="144"/>
  <c r="F57" i="144"/>
  <c r="F58" i="144"/>
  <c r="F6" i="144"/>
  <c r="D74" i="144"/>
  <c r="C689" i="114" l="1"/>
  <c r="Q662" i="114"/>
  <c r="M662" i="114"/>
  <c r="G662" i="114"/>
  <c r="C662" i="114"/>
  <c r="Q635" i="114"/>
  <c r="M635" i="114"/>
  <c r="G635" i="114"/>
  <c r="C635" i="114"/>
  <c r="Q608" i="114"/>
  <c r="M608" i="114"/>
  <c r="G608" i="114"/>
  <c r="C608" i="114"/>
  <c r="Q581" i="114"/>
  <c r="M581" i="114"/>
  <c r="G581" i="114"/>
  <c r="C581" i="114"/>
  <c r="Q554" i="114"/>
  <c r="M554" i="114"/>
  <c r="G554" i="114"/>
  <c r="C554" i="114"/>
  <c r="C527" i="114"/>
  <c r="M527" i="114"/>
  <c r="C500" i="114"/>
  <c r="M500" i="114"/>
  <c r="C473" i="114"/>
  <c r="M473" i="114"/>
  <c r="C446" i="114"/>
  <c r="M446" i="114"/>
  <c r="C419" i="114"/>
  <c r="M419" i="114"/>
  <c r="C392" i="114"/>
  <c r="M392" i="114"/>
  <c r="M365" i="114"/>
  <c r="C365" i="114"/>
  <c r="M338" i="114"/>
  <c r="C338" i="114"/>
  <c r="M311" i="114"/>
  <c r="C311" i="114"/>
  <c r="M284" i="114"/>
  <c r="C284" i="114"/>
  <c r="M257" i="114"/>
  <c r="C257" i="114"/>
  <c r="M230" i="114"/>
  <c r="C230" i="114"/>
  <c r="C203" i="114"/>
  <c r="M176" i="114"/>
  <c r="C176" i="114"/>
  <c r="M149" i="114"/>
  <c r="C149" i="114"/>
  <c r="M122" i="114"/>
  <c r="C122" i="114"/>
  <c r="M95" i="114"/>
  <c r="C95" i="114"/>
  <c r="M68" i="114"/>
  <c r="C68" i="114"/>
  <c r="M41" i="114"/>
  <c r="C41" i="114"/>
  <c r="M14" i="114"/>
  <c r="G14" i="114"/>
  <c r="C14" i="114"/>
  <c r="M203" i="114"/>
  <c r="O9" i="152"/>
  <c r="O10" i="152"/>
  <c r="O11" i="152"/>
  <c r="O12" i="152"/>
  <c r="O13" i="152"/>
  <c r="O14" i="152"/>
  <c r="O15" i="152"/>
  <c r="O16" i="152"/>
  <c r="O17" i="152"/>
  <c r="O18" i="152"/>
  <c r="O19" i="152"/>
  <c r="O20" i="152"/>
  <c r="O21" i="152"/>
  <c r="O22" i="152"/>
  <c r="O23" i="152"/>
  <c r="O24" i="152"/>
  <c r="O25" i="152"/>
  <c r="O26" i="152"/>
  <c r="O27" i="152"/>
  <c r="O28" i="152"/>
  <c r="O29" i="152"/>
  <c r="O30" i="152"/>
  <c r="O31" i="152"/>
  <c r="O32" i="152"/>
  <c r="O33" i="152"/>
  <c r="O34" i="152"/>
  <c r="O35" i="152"/>
  <c r="O36" i="152"/>
  <c r="O37" i="152"/>
  <c r="O38" i="152"/>
  <c r="O39" i="152"/>
  <c r="O40" i="152"/>
  <c r="O41" i="152"/>
  <c r="O42" i="152"/>
  <c r="O43" i="152"/>
  <c r="O44" i="152"/>
  <c r="O45" i="152"/>
  <c r="O46" i="152"/>
  <c r="O47" i="152"/>
  <c r="O48" i="152"/>
  <c r="O49" i="152"/>
  <c r="O50" i="152"/>
  <c r="O51" i="152"/>
  <c r="O52" i="152"/>
  <c r="O53" i="152"/>
  <c r="O54" i="152"/>
  <c r="O55" i="152"/>
  <c r="O56" i="152"/>
  <c r="O57" i="152"/>
  <c r="O58" i="152"/>
  <c r="O59" i="152"/>
  <c r="O60" i="152"/>
  <c r="O8" i="152"/>
  <c r="O75" i="152" l="1"/>
  <c r="C688" i="114"/>
  <c r="M661" i="114"/>
  <c r="C661" i="114"/>
  <c r="M634" i="114"/>
  <c r="C634" i="114"/>
  <c r="M607" i="114"/>
  <c r="C607" i="114"/>
  <c r="M580" i="114"/>
  <c r="C580" i="114"/>
  <c r="M553" i="114"/>
  <c r="C553" i="114"/>
  <c r="C526" i="114"/>
  <c r="M526" i="114"/>
  <c r="C499" i="114"/>
  <c r="M499" i="114"/>
  <c r="C472" i="114"/>
  <c r="M472" i="114"/>
  <c r="C445" i="114"/>
  <c r="M445" i="114"/>
  <c r="C418" i="114"/>
  <c r="M418" i="114"/>
  <c r="C391" i="114"/>
  <c r="M391" i="114"/>
  <c r="M364" i="114"/>
  <c r="C364" i="114"/>
  <c r="M337" i="114"/>
  <c r="C337" i="114"/>
  <c r="M310" i="114"/>
  <c r="C310" i="114"/>
  <c r="M283" i="114"/>
  <c r="C283" i="114"/>
  <c r="M256" i="114"/>
  <c r="C256" i="114"/>
  <c r="M229" i="114"/>
  <c r="C229" i="114"/>
  <c r="M202" i="114"/>
  <c r="C202" i="114"/>
  <c r="M175" i="114"/>
  <c r="C175" i="114"/>
  <c r="M148" i="114"/>
  <c r="C148" i="114"/>
  <c r="M121" i="114"/>
  <c r="C121" i="114"/>
  <c r="M94" i="114"/>
  <c r="C94" i="114"/>
  <c r="M67" i="114"/>
  <c r="C67" i="114"/>
  <c r="M40" i="114"/>
  <c r="C40" i="114"/>
  <c r="M13" i="114"/>
  <c r="C13" i="114"/>
  <c r="AK74" i="144" l="1"/>
  <c r="C632" i="114" l="1"/>
  <c r="C631" i="114"/>
  <c r="M632" i="114"/>
  <c r="M631" i="114"/>
  <c r="K512" i="114"/>
  <c r="A485" i="114"/>
  <c r="K377" i="114"/>
  <c r="K350" i="114"/>
  <c r="K323" i="114"/>
  <c r="K296" i="114"/>
  <c r="K269" i="114"/>
  <c r="M223" i="114"/>
  <c r="M92" i="114"/>
  <c r="M91" i="114"/>
  <c r="C92" i="114"/>
  <c r="C91" i="114"/>
  <c r="K701" i="114" l="1"/>
  <c r="A701" i="114"/>
  <c r="K674" i="114"/>
  <c r="A674" i="114"/>
  <c r="K647" i="114"/>
  <c r="A647" i="114"/>
  <c r="K620" i="114"/>
  <c r="A620" i="114"/>
  <c r="A539" i="114"/>
  <c r="A566" i="114" s="1"/>
  <c r="A512" i="114"/>
  <c r="K485" i="114"/>
  <c r="A458" i="114"/>
  <c r="K458" i="114"/>
  <c r="A431" i="114"/>
  <c r="K431" i="114"/>
  <c r="A404" i="114"/>
  <c r="K404" i="114"/>
  <c r="K702" i="114"/>
  <c r="A702" i="114"/>
  <c r="M687" i="114"/>
  <c r="C687" i="114"/>
  <c r="G686" i="114"/>
  <c r="M684" i="114"/>
  <c r="C684" i="114"/>
  <c r="M682" i="114"/>
  <c r="H682" i="114"/>
  <c r="C682" i="114"/>
  <c r="M681" i="114"/>
  <c r="H681" i="114"/>
  <c r="C681" i="114"/>
  <c r="M680" i="114"/>
  <c r="H680" i="114"/>
  <c r="C680" i="114"/>
  <c r="M679" i="114"/>
  <c r="H679" i="114"/>
  <c r="C679" i="114"/>
  <c r="G687" i="114"/>
  <c r="K677" i="114"/>
  <c r="A677" i="114"/>
  <c r="K675" i="114"/>
  <c r="A675" i="114"/>
  <c r="Q660" i="114"/>
  <c r="M660" i="114"/>
  <c r="C660" i="114"/>
  <c r="Q659" i="114"/>
  <c r="G659" i="114"/>
  <c r="Q657" i="114"/>
  <c r="M657" i="114"/>
  <c r="C657" i="114"/>
  <c r="M655" i="114"/>
  <c r="H655" i="114"/>
  <c r="C655" i="114"/>
  <c r="M654" i="114"/>
  <c r="H654" i="114"/>
  <c r="C654" i="114"/>
  <c r="M653" i="114"/>
  <c r="H653" i="114"/>
  <c r="C653" i="114"/>
  <c r="M652" i="114"/>
  <c r="H652" i="114"/>
  <c r="C652" i="114"/>
  <c r="Q661" i="114"/>
  <c r="G660" i="114"/>
  <c r="K650" i="114"/>
  <c r="A650" i="114"/>
  <c r="K648" i="114"/>
  <c r="A648" i="114"/>
  <c r="Q633" i="114"/>
  <c r="H628" i="114"/>
  <c r="K623" i="114"/>
  <c r="A623" i="114"/>
  <c r="K621" i="114"/>
  <c r="A621" i="114"/>
  <c r="M606" i="114"/>
  <c r="C606" i="114"/>
  <c r="M603" i="114"/>
  <c r="C603" i="114"/>
  <c r="M601" i="114"/>
  <c r="C601" i="114"/>
  <c r="M600" i="114"/>
  <c r="C600" i="114"/>
  <c r="M599" i="114"/>
  <c r="C599" i="114"/>
  <c r="M598" i="114"/>
  <c r="C598" i="114"/>
  <c r="Q606" i="114"/>
  <c r="H601" i="114"/>
  <c r="K596" i="114"/>
  <c r="A596" i="114"/>
  <c r="K594" i="114"/>
  <c r="A594" i="114"/>
  <c r="M579" i="114"/>
  <c r="C579" i="114"/>
  <c r="M576" i="114"/>
  <c r="C576" i="114"/>
  <c r="M574" i="114"/>
  <c r="C574" i="114"/>
  <c r="M573" i="114"/>
  <c r="C573" i="114"/>
  <c r="M572" i="114"/>
  <c r="C572" i="114"/>
  <c r="M571" i="114"/>
  <c r="C571" i="114"/>
  <c r="Q579" i="114"/>
  <c r="H574" i="114"/>
  <c r="K569" i="114"/>
  <c r="A569" i="114"/>
  <c r="K567" i="114"/>
  <c r="A567" i="114"/>
  <c r="G553" i="114"/>
  <c r="M552" i="114"/>
  <c r="G552" i="114"/>
  <c r="C552" i="114"/>
  <c r="G551" i="114"/>
  <c r="G550" i="114"/>
  <c r="M549" i="114"/>
  <c r="G549" i="114"/>
  <c r="C549" i="114"/>
  <c r="M547" i="114"/>
  <c r="H547" i="114"/>
  <c r="C547" i="114"/>
  <c r="M546" i="114"/>
  <c r="H546" i="114"/>
  <c r="C546" i="114"/>
  <c r="M545" i="114"/>
  <c r="H545" i="114"/>
  <c r="C545" i="114"/>
  <c r="M544" i="114"/>
  <c r="H544" i="114"/>
  <c r="C544" i="114"/>
  <c r="Q552" i="114"/>
  <c r="K542" i="114"/>
  <c r="A542" i="114"/>
  <c r="A516" i="114"/>
  <c r="G522" i="114" s="1"/>
  <c r="K516" i="114"/>
  <c r="Q527" i="114" s="1"/>
  <c r="A489" i="114"/>
  <c r="G495" i="114" s="1"/>
  <c r="K489" i="114"/>
  <c r="Q500" i="114" s="1"/>
  <c r="A462" i="114"/>
  <c r="G473" i="114" s="1"/>
  <c r="K462" i="114"/>
  <c r="R464" i="114" s="1"/>
  <c r="A435" i="114"/>
  <c r="G445" i="114" s="1"/>
  <c r="K435" i="114"/>
  <c r="Q446" i="114" s="1"/>
  <c r="A408" i="114"/>
  <c r="H411" i="114" s="1"/>
  <c r="K408" i="114"/>
  <c r="Q414" i="114" s="1"/>
  <c r="A381" i="114"/>
  <c r="G387" i="114" s="1"/>
  <c r="K381" i="114"/>
  <c r="Q392" i="114" s="1"/>
  <c r="K354" i="114"/>
  <c r="Q365" i="114" s="1"/>
  <c r="A354" i="114"/>
  <c r="G364" i="114" s="1"/>
  <c r="K327" i="114"/>
  <c r="Q338" i="114" s="1"/>
  <c r="A327" i="114"/>
  <c r="G338" i="114" s="1"/>
  <c r="K300" i="114"/>
  <c r="Q311" i="114" s="1"/>
  <c r="A300" i="114"/>
  <c r="G311" i="114" s="1"/>
  <c r="K273" i="114"/>
  <c r="Q284" i="114" s="1"/>
  <c r="A273" i="114"/>
  <c r="G284" i="114" s="1"/>
  <c r="K246" i="114"/>
  <c r="Q257" i="114" s="1"/>
  <c r="A246" i="114"/>
  <c r="G257" i="114" s="1"/>
  <c r="K219" i="114"/>
  <c r="Q230" i="114" s="1"/>
  <c r="A219" i="114"/>
  <c r="G230" i="114" s="1"/>
  <c r="K192" i="114"/>
  <c r="Q203" i="114" s="1"/>
  <c r="A192" i="114"/>
  <c r="G203" i="114" s="1"/>
  <c r="K165" i="114"/>
  <c r="Q176" i="114" s="1"/>
  <c r="A165" i="114"/>
  <c r="G176" i="114" s="1"/>
  <c r="K138" i="114"/>
  <c r="Q149" i="114" s="1"/>
  <c r="A138" i="114"/>
  <c r="H142" i="114" s="1"/>
  <c r="K111" i="114"/>
  <c r="Q122" i="114" s="1"/>
  <c r="A111" i="114"/>
  <c r="G122" i="114" s="1"/>
  <c r="K84" i="114"/>
  <c r="Q95" i="114" s="1"/>
  <c r="A84" i="114"/>
  <c r="G95" i="114" s="1"/>
  <c r="K57" i="114"/>
  <c r="Q68" i="114" s="1"/>
  <c r="A57" i="114"/>
  <c r="G68" i="114" s="1"/>
  <c r="K30" i="114"/>
  <c r="Q41" i="114" s="1"/>
  <c r="A30" i="114"/>
  <c r="G41" i="114" s="1"/>
  <c r="Q526" i="114"/>
  <c r="G499" i="114"/>
  <c r="Q498" i="114"/>
  <c r="Q496" i="114"/>
  <c r="Q391" i="114"/>
  <c r="Q390" i="114"/>
  <c r="Q387" i="114"/>
  <c r="G309" i="114"/>
  <c r="G306" i="114"/>
  <c r="G201" i="114"/>
  <c r="G199" i="114"/>
  <c r="G198" i="114"/>
  <c r="Q173" i="114"/>
  <c r="G91" i="114"/>
  <c r="G90" i="114"/>
  <c r="R520" i="114"/>
  <c r="R519" i="114"/>
  <c r="R518" i="114"/>
  <c r="H493" i="114"/>
  <c r="H491" i="114"/>
  <c r="H490" i="114"/>
  <c r="R493" i="114"/>
  <c r="R492" i="114"/>
  <c r="R491" i="114"/>
  <c r="R466" i="114"/>
  <c r="R465" i="114"/>
  <c r="R463" i="114"/>
  <c r="R411" i="114"/>
  <c r="R410" i="114"/>
  <c r="H385" i="114"/>
  <c r="H384" i="114"/>
  <c r="H383" i="114"/>
  <c r="H382" i="114"/>
  <c r="R385" i="114"/>
  <c r="R384" i="114"/>
  <c r="R383" i="114"/>
  <c r="R358" i="114"/>
  <c r="R357" i="114"/>
  <c r="R356" i="114"/>
  <c r="R355" i="114"/>
  <c r="H331" i="114"/>
  <c r="H329" i="114"/>
  <c r="R303" i="114"/>
  <c r="H304" i="114"/>
  <c r="H303" i="114"/>
  <c r="H302" i="114"/>
  <c r="H301" i="114"/>
  <c r="R276" i="114"/>
  <c r="R250" i="114"/>
  <c r="R249" i="114"/>
  <c r="R248" i="114"/>
  <c r="R247" i="114"/>
  <c r="R223" i="114"/>
  <c r="H222" i="114"/>
  <c r="R194" i="114"/>
  <c r="H196" i="114"/>
  <c r="H195" i="114"/>
  <c r="H194" i="114"/>
  <c r="H193" i="114"/>
  <c r="R168" i="114"/>
  <c r="R167" i="114"/>
  <c r="R142" i="114"/>
  <c r="R141" i="114"/>
  <c r="R140" i="114"/>
  <c r="R139" i="114"/>
  <c r="H113" i="114"/>
  <c r="R86" i="114"/>
  <c r="H88" i="114"/>
  <c r="H87" i="114"/>
  <c r="H86" i="114"/>
  <c r="H85" i="114"/>
  <c r="R61" i="114"/>
  <c r="R59" i="114"/>
  <c r="R34" i="114"/>
  <c r="R33" i="114"/>
  <c r="R32" i="114"/>
  <c r="R31" i="114"/>
  <c r="G13" i="114"/>
  <c r="G12" i="114"/>
  <c r="G11" i="114"/>
  <c r="G10" i="114"/>
  <c r="G9" i="114"/>
  <c r="H7" i="114"/>
  <c r="H6" i="114"/>
  <c r="H5" i="114"/>
  <c r="C525" i="114"/>
  <c r="C522" i="114"/>
  <c r="M525" i="114"/>
  <c r="M522" i="114"/>
  <c r="C498" i="114"/>
  <c r="C495" i="114"/>
  <c r="M498" i="114"/>
  <c r="M495" i="114"/>
  <c r="C471" i="114"/>
  <c r="C468" i="114"/>
  <c r="M471" i="114"/>
  <c r="M468" i="114"/>
  <c r="C444" i="114"/>
  <c r="C441" i="114"/>
  <c r="M444" i="114"/>
  <c r="M441" i="114"/>
  <c r="C417" i="114"/>
  <c r="C414" i="114"/>
  <c r="M417" i="114"/>
  <c r="M414" i="114"/>
  <c r="C390" i="114"/>
  <c r="C387" i="114"/>
  <c r="M390" i="114"/>
  <c r="M387" i="114"/>
  <c r="M363" i="114"/>
  <c r="M360" i="114"/>
  <c r="C363" i="114"/>
  <c r="C360" i="114"/>
  <c r="M336" i="114"/>
  <c r="M333" i="114"/>
  <c r="C336" i="114"/>
  <c r="C333" i="114"/>
  <c r="M309" i="114"/>
  <c r="M306" i="114"/>
  <c r="C309" i="114"/>
  <c r="C306" i="114"/>
  <c r="M282" i="114"/>
  <c r="M279" i="114"/>
  <c r="C282" i="114"/>
  <c r="C279" i="114"/>
  <c r="M255" i="114"/>
  <c r="M252" i="114"/>
  <c r="C255" i="114"/>
  <c r="C252" i="114"/>
  <c r="M228" i="114"/>
  <c r="M225" i="114"/>
  <c r="C228" i="114"/>
  <c r="C225" i="114"/>
  <c r="M201" i="114"/>
  <c r="M198" i="114"/>
  <c r="C201" i="114"/>
  <c r="C198" i="114"/>
  <c r="M174" i="114"/>
  <c r="M171" i="114"/>
  <c r="C174" i="114"/>
  <c r="C171" i="114"/>
  <c r="M147" i="114"/>
  <c r="M144" i="114"/>
  <c r="C147" i="114"/>
  <c r="C144" i="114"/>
  <c r="M120" i="114"/>
  <c r="M117" i="114"/>
  <c r="C120" i="114"/>
  <c r="C117" i="114"/>
  <c r="M66" i="114"/>
  <c r="M63" i="114"/>
  <c r="C66" i="114"/>
  <c r="C63" i="114"/>
  <c r="M39" i="114"/>
  <c r="M36" i="114"/>
  <c r="C39" i="114"/>
  <c r="C36" i="114"/>
  <c r="M12" i="114"/>
  <c r="M9" i="114"/>
  <c r="C12" i="114"/>
  <c r="C7" i="114"/>
  <c r="K3" i="114"/>
  <c r="Q12" i="114" s="1"/>
  <c r="R193" i="114" l="1"/>
  <c r="R302" i="114"/>
  <c r="Q66" i="114"/>
  <c r="Q283" i="114"/>
  <c r="R88" i="114"/>
  <c r="R195" i="114"/>
  <c r="R60" i="114"/>
  <c r="H112" i="114"/>
  <c r="R169" i="114"/>
  <c r="R196" i="114"/>
  <c r="R277" i="114"/>
  <c r="H330" i="114"/>
  <c r="H492" i="114"/>
  <c r="G94" i="114"/>
  <c r="G523" i="114"/>
  <c r="G388" i="114"/>
  <c r="H114" i="114"/>
  <c r="H221" i="114"/>
  <c r="H328" i="114"/>
  <c r="Q94" i="114"/>
  <c r="G202" i="114"/>
  <c r="G310" i="114"/>
  <c r="G390" i="114"/>
  <c r="G526" i="114"/>
  <c r="H409" i="114"/>
  <c r="G117" i="114"/>
  <c r="G226" i="114"/>
  <c r="Q307" i="114"/>
  <c r="G414" i="114"/>
  <c r="H410" i="114"/>
  <c r="H518" i="114"/>
  <c r="G118" i="114"/>
  <c r="G227" i="114"/>
  <c r="Q308" i="114"/>
  <c r="G418" i="114"/>
  <c r="R85" i="114"/>
  <c r="H412" i="114"/>
  <c r="Q65" i="114"/>
  <c r="Q172" i="114"/>
  <c r="G228" i="114"/>
  <c r="G337" i="114"/>
  <c r="H115" i="114"/>
  <c r="H220" i="114"/>
  <c r="R301" i="114"/>
  <c r="H517" i="114"/>
  <c r="G92" i="114"/>
  <c r="G119" i="114"/>
  <c r="Q198" i="114"/>
  <c r="Q309" i="114"/>
  <c r="G120" i="114"/>
  <c r="Q200" i="114"/>
  <c r="Q310" i="114"/>
  <c r="H519" i="114"/>
  <c r="Q90" i="114"/>
  <c r="Q201" i="114"/>
  <c r="G333" i="114"/>
  <c r="Q522" i="114"/>
  <c r="R87" i="114"/>
  <c r="H223" i="114"/>
  <c r="R304" i="114"/>
  <c r="R409" i="114"/>
  <c r="H520" i="114"/>
  <c r="Q92" i="114"/>
  <c r="Q202" i="114"/>
  <c r="G307" i="114"/>
  <c r="G334" i="114"/>
  <c r="G391" i="114"/>
  <c r="Q524" i="114"/>
  <c r="Q93" i="114"/>
  <c r="G225" i="114"/>
  <c r="G335" i="114"/>
  <c r="Q418" i="114"/>
  <c r="Q525" i="114"/>
  <c r="R412" i="114"/>
  <c r="R517" i="114"/>
  <c r="Q91" i="114"/>
  <c r="G121" i="114"/>
  <c r="Q199" i="114"/>
  <c r="G229" i="114"/>
  <c r="Q306" i="114"/>
  <c r="G336" i="114"/>
  <c r="Q523" i="114"/>
  <c r="Q228" i="114"/>
  <c r="R113" i="114"/>
  <c r="Q175" i="114"/>
  <c r="Q280" i="114"/>
  <c r="Q497" i="114"/>
  <c r="R115" i="114"/>
  <c r="R437" i="114"/>
  <c r="Q334" i="114"/>
  <c r="R438" i="114"/>
  <c r="Q118" i="114"/>
  <c r="R329" i="114"/>
  <c r="R439" i="114"/>
  <c r="Q120" i="114"/>
  <c r="R114" i="114"/>
  <c r="R330" i="114"/>
  <c r="R221" i="114"/>
  <c r="R331" i="114"/>
  <c r="Q226" i="114"/>
  <c r="R222" i="114"/>
  <c r="Q227" i="114"/>
  <c r="Q119" i="114"/>
  <c r="Q337" i="114"/>
  <c r="R58" i="114"/>
  <c r="R112" i="114"/>
  <c r="R166" i="114"/>
  <c r="R220" i="114"/>
  <c r="R328" i="114"/>
  <c r="R382" i="114"/>
  <c r="R436" i="114"/>
  <c r="R490" i="114"/>
  <c r="Q67" i="114"/>
  <c r="Q117" i="114"/>
  <c r="Q174" i="114"/>
  <c r="Q282" i="114"/>
  <c r="Q495" i="114"/>
  <c r="Q63" i="114"/>
  <c r="G93" i="114"/>
  <c r="Q121" i="114"/>
  <c r="G200" i="114"/>
  <c r="Q229" i="114"/>
  <c r="G308" i="114"/>
  <c r="Q388" i="114"/>
  <c r="Q499" i="114"/>
  <c r="Q64" i="114"/>
  <c r="Q171" i="114"/>
  <c r="Q389" i="114"/>
  <c r="H357" i="114"/>
  <c r="Q225" i="114"/>
  <c r="H61" i="114"/>
  <c r="G65" i="114"/>
  <c r="H277" i="114"/>
  <c r="H32" i="114"/>
  <c r="H33" i="114"/>
  <c r="H465" i="114"/>
  <c r="H58" i="114"/>
  <c r="H275" i="114"/>
  <c r="H463" i="114"/>
  <c r="G63" i="114"/>
  <c r="G282" i="114"/>
  <c r="G471" i="114"/>
  <c r="H274" i="114"/>
  <c r="H59" i="114"/>
  <c r="H60" i="114"/>
  <c r="H276" i="114"/>
  <c r="H464" i="114"/>
  <c r="G64" i="114"/>
  <c r="H166" i="114"/>
  <c r="H466" i="114"/>
  <c r="H167" i="114"/>
  <c r="G173" i="114"/>
  <c r="H168" i="114"/>
  <c r="G174" i="114"/>
  <c r="H169" i="114"/>
  <c r="G175" i="114"/>
  <c r="Q336" i="114"/>
  <c r="Q442" i="114"/>
  <c r="G469" i="114"/>
  <c r="G38" i="114"/>
  <c r="Q252" i="114"/>
  <c r="H249" i="114"/>
  <c r="Q36" i="114"/>
  <c r="Q144" i="114"/>
  <c r="Q253" i="114"/>
  <c r="Q38" i="114"/>
  <c r="Q145" i="114"/>
  <c r="Q254" i="114"/>
  <c r="H140" i="114"/>
  <c r="H438" i="114"/>
  <c r="Q39" i="114"/>
  <c r="Q146" i="114"/>
  <c r="Q362" i="114"/>
  <c r="H141" i="114"/>
  <c r="Q40" i="114"/>
  <c r="Q363" i="114"/>
  <c r="Q364" i="114"/>
  <c r="Q335" i="114"/>
  <c r="Q443" i="114"/>
  <c r="Q333" i="114"/>
  <c r="Q444" i="114"/>
  <c r="Q445" i="114"/>
  <c r="H358" i="114"/>
  <c r="H439" i="114"/>
  <c r="G39" i="114"/>
  <c r="G283" i="114"/>
  <c r="G441" i="114"/>
  <c r="G470" i="114"/>
  <c r="Q471" i="114"/>
  <c r="Q473" i="114"/>
  <c r="M90" i="114"/>
  <c r="M630" i="114"/>
  <c r="C630" i="114"/>
  <c r="C90" i="114"/>
  <c r="H34" i="114"/>
  <c r="G443" i="114"/>
  <c r="H250" i="114"/>
  <c r="G40" i="114"/>
  <c r="G66" i="114"/>
  <c r="Q147" i="114"/>
  <c r="G252" i="114"/>
  <c r="Q255" i="114"/>
  <c r="G360" i="114"/>
  <c r="G444" i="114"/>
  <c r="G472" i="114"/>
  <c r="C633" i="114"/>
  <c r="M93" i="114"/>
  <c r="M633" i="114"/>
  <c r="C93" i="114"/>
  <c r="Q10" i="114"/>
  <c r="Q37" i="114"/>
  <c r="G67" i="114"/>
  <c r="Q148" i="114"/>
  <c r="G253" i="114"/>
  <c r="Q256" i="114"/>
  <c r="Q441" i="114"/>
  <c r="G389" i="114"/>
  <c r="G392" i="114"/>
  <c r="G498" i="114"/>
  <c r="G500" i="114"/>
  <c r="G147" i="114"/>
  <c r="G149" i="114"/>
  <c r="G363" i="114"/>
  <c r="G365" i="114"/>
  <c r="G442" i="114"/>
  <c r="G446" i="114"/>
  <c r="R4" i="114"/>
  <c r="G171" i="114"/>
  <c r="G254" i="114"/>
  <c r="G279" i="114"/>
  <c r="Q360" i="114"/>
  <c r="Q468" i="114"/>
  <c r="Q417" i="114"/>
  <c r="Q419" i="114"/>
  <c r="Q13" i="114"/>
  <c r="Q14" i="114"/>
  <c r="R6" i="114"/>
  <c r="H31" i="114"/>
  <c r="H139" i="114"/>
  <c r="H247" i="114"/>
  <c r="H355" i="114"/>
  <c r="H436" i="114"/>
  <c r="G36" i="114"/>
  <c r="G144" i="114"/>
  <c r="G172" i="114"/>
  <c r="G255" i="114"/>
  <c r="G280" i="114"/>
  <c r="Q361" i="114"/>
  <c r="Q472" i="114"/>
  <c r="G417" i="114"/>
  <c r="G419" i="114"/>
  <c r="G525" i="114"/>
  <c r="G527" i="114"/>
  <c r="H248" i="114"/>
  <c r="H356" i="114"/>
  <c r="H437" i="114"/>
  <c r="G37" i="114"/>
  <c r="G148" i="114"/>
  <c r="G256" i="114"/>
  <c r="G281" i="114"/>
  <c r="G468" i="114"/>
  <c r="R5" i="114"/>
  <c r="R7" i="114"/>
  <c r="Q9" i="114"/>
  <c r="Q11" i="114"/>
  <c r="R699" i="114"/>
  <c r="H683" i="114"/>
  <c r="H656" i="114"/>
  <c r="K566" i="114"/>
  <c r="A593" i="114"/>
  <c r="K593" i="114" s="1"/>
  <c r="H548" i="114"/>
  <c r="H564" i="114"/>
  <c r="G577" i="114"/>
  <c r="G580" i="114"/>
  <c r="G604" i="114"/>
  <c r="G607" i="114"/>
  <c r="H627" i="114"/>
  <c r="G630" i="114"/>
  <c r="G632" i="114"/>
  <c r="G634" i="114"/>
  <c r="R544" i="114"/>
  <c r="R545" i="114"/>
  <c r="R546" i="114"/>
  <c r="R547" i="114"/>
  <c r="Q550" i="114"/>
  <c r="Q553" i="114"/>
  <c r="R571" i="114"/>
  <c r="R572" i="114"/>
  <c r="R573" i="114"/>
  <c r="R574" i="114"/>
  <c r="G576" i="114"/>
  <c r="Q577" i="114"/>
  <c r="G579" i="114"/>
  <c r="Q580" i="114"/>
  <c r="R598" i="114"/>
  <c r="R599" i="114"/>
  <c r="R600" i="114"/>
  <c r="R601" i="114"/>
  <c r="G603" i="114"/>
  <c r="Q604" i="114"/>
  <c r="G606" i="114"/>
  <c r="Q607" i="114"/>
  <c r="R625" i="114"/>
  <c r="R627" i="114"/>
  <c r="R628" i="114"/>
  <c r="Q630" i="114"/>
  <c r="Q632" i="114"/>
  <c r="Q634" i="114"/>
  <c r="G578" i="114"/>
  <c r="G605" i="114"/>
  <c r="H626" i="114"/>
  <c r="G631" i="114"/>
  <c r="G633" i="114"/>
  <c r="G658" i="114"/>
  <c r="G661" i="114"/>
  <c r="G685" i="114"/>
  <c r="G688" i="114"/>
  <c r="Q549" i="114"/>
  <c r="Q551" i="114"/>
  <c r="H571" i="114"/>
  <c r="H572" i="114"/>
  <c r="H573" i="114"/>
  <c r="Q576" i="114"/>
  <c r="Q578" i="114"/>
  <c r="H598" i="114"/>
  <c r="H599" i="114"/>
  <c r="H600" i="114"/>
  <c r="Q603" i="114"/>
  <c r="Q605" i="114"/>
  <c r="H625" i="114"/>
  <c r="R626" i="114"/>
  <c r="Q631" i="114"/>
  <c r="R652" i="114"/>
  <c r="R653" i="114"/>
  <c r="R654" i="114"/>
  <c r="R655" i="114"/>
  <c r="G657" i="114"/>
  <c r="Q658" i="114"/>
  <c r="R672" i="114" s="1"/>
  <c r="R683" i="114"/>
  <c r="G684" i="114"/>
  <c r="G524" i="114"/>
  <c r="G496" i="114"/>
  <c r="G497" i="114"/>
  <c r="Q469" i="114"/>
  <c r="Q470" i="114"/>
  <c r="G415" i="114"/>
  <c r="G416" i="114"/>
  <c r="Q415" i="114"/>
  <c r="Q416" i="114"/>
  <c r="G361" i="114"/>
  <c r="G362" i="114"/>
  <c r="G145" i="114"/>
  <c r="G146" i="114"/>
  <c r="Q75" i="152"/>
  <c r="H60" i="152"/>
  <c r="H59" i="152"/>
  <c r="H58" i="152"/>
  <c r="H57" i="152"/>
  <c r="H56" i="152"/>
  <c r="H55" i="152"/>
  <c r="H54" i="152"/>
  <c r="H53" i="152"/>
  <c r="H52" i="152"/>
  <c r="H51" i="152"/>
  <c r="H50" i="152"/>
  <c r="H49" i="152"/>
  <c r="H48" i="152"/>
  <c r="H47" i="152"/>
  <c r="H46" i="152"/>
  <c r="H45" i="152"/>
  <c r="H44" i="152"/>
  <c r="H43" i="152"/>
  <c r="H42" i="152"/>
  <c r="H41" i="152"/>
  <c r="H40" i="152"/>
  <c r="H39" i="152"/>
  <c r="H38" i="152"/>
  <c r="H37" i="152"/>
  <c r="T36" i="152"/>
  <c r="U36" i="152" s="1"/>
  <c r="R36" i="152"/>
  <c r="Q36" i="152"/>
  <c r="H36" i="152"/>
  <c r="T35" i="152"/>
  <c r="U35" i="152" s="1"/>
  <c r="R35" i="152"/>
  <c r="Q35" i="152"/>
  <c r="H35" i="152"/>
  <c r="H34" i="152"/>
  <c r="T33" i="152"/>
  <c r="U33" i="152" s="1"/>
  <c r="R33" i="152"/>
  <c r="Q33" i="152"/>
  <c r="H33" i="152"/>
  <c r="T32" i="152"/>
  <c r="U32" i="152" s="1"/>
  <c r="R32" i="152"/>
  <c r="Q32" i="152"/>
  <c r="H32" i="152"/>
  <c r="T31" i="152"/>
  <c r="U31" i="152" s="1"/>
  <c r="R31" i="152"/>
  <c r="Q31" i="152"/>
  <c r="H31" i="152"/>
  <c r="T30" i="152"/>
  <c r="U30" i="152" s="1"/>
  <c r="R30" i="152"/>
  <c r="Q30" i="152"/>
  <c r="H30" i="152"/>
  <c r="T29" i="152"/>
  <c r="U29" i="152" s="1"/>
  <c r="R29" i="152"/>
  <c r="H29" i="152"/>
  <c r="T28" i="152"/>
  <c r="U28" i="152" s="1"/>
  <c r="R28" i="152"/>
  <c r="Q28" i="152"/>
  <c r="H28" i="152"/>
  <c r="H27" i="152"/>
  <c r="T26" i="152"/>
  <c r="U26" i="152" s="1"/>
  <c r="R26" i="152"/>
  <c r="Q26" i="152"/>
  <c r="H26" i="152"/>
  <c r="H25" i="152"/>
  <c r="T24" i="152"/>
  <c r="U24" i="152" s="1"/>
  <c r="R24" i="152"/>
  <c r="Q24" i="152"/>
  <c r="H24" i="152"/>
  <c r="T23" i="152"/>
  <c r="U23" i="152" s="1"/>
  <c r="R23" i="152"/>
  <c r="Q23" i="152"/>
  <c r="H23" i="152"/>
  <c r="T22" i="152"/>
  <c r="U22" i="152" s="1"/>
  <c r="R22" i="152"/>
  <c r="Q22" i="152"/>
  <c r="H22" i="152"/>
  <c r="T21" i="152"/>
  <c r="U21" i="152" s="1"/>
  <c r="R21" i="152"/>
  <c r="Q21" i="152"/>
  <c r="H21" i="152"/>
  <c r="T20" i="152"/>
  <c r="U20" i="152" s="1"/>
  <c r="R20" i="152"/>
  <c r="Q20" i="152"/>
  <c r="H20" i="152"/>
  <c r="T19" i="152"/>
  <c r="U19" i="152" s="1"/>
  <c r="R19" i="152"/>
  <c r="Q19" i="152"/>
  <c r="H19" i="152"/>
  <c r="T18" i="152"/>
  <c r="U18" i="152" s="1"/>
  <c r="R18" i="152"/>
  <c r="Q18" i="152"/>
  <c r="H18" i="152"/>
  <c r="T17" i="152"/>
  <c r="U17" i="152" s="1"/>
  <c r="R17" i="152"/>
  <c r="Q17" i="152"/>
  <c r="H17" i="152"/>
  <c r="T16" i="152"/>
  <c r="U16" i="152" s="1"/>
  <c r="R16" i="152"/>
  <c r="Q16" i="152"/>
  <c r="H16" i="152"/>
  <c r="T15" i="152"/>
  <c r="U15" i="152" s="1"/>
  <c r="R15" i="152"/>
  <c r="Q15" i="152"/>
  <c r="H15" i="152"/>
  <c r="T14" i="152"/>
  <c r="U14" i="152" s="1"/>
  <c r="R14" i="152"/>
  <c r="Q14" i="152"/>
  <c r="H14" i="152"/>
  <c r="H13" i="152"/>
  <c r="H12" i="152"/>
  <c r="T11" i="152"/>
  <c r="U11" i="152" s="1"/>
  <c r="R11" i="152"/>
  <c r="Q11" i="152"/>
  <c r="H11" i="152"/>
  <c r="T10" i="152"/>
  <c r="U10" i="152" s="1"/>
  <c r="R10" i="152"/>
  <c r="Q10" i="152"/>
  <c r="H10" i="152"/>
  <c r="T9" i="152"/>
  <c r="U9" i="152" s="1"/>
  <c r="R9" i="152"/>
  <c r="Q9" i="152"/>
  <c r="H9" i="152"/>
  <c r="T8" i="152"/>
  <c r="U8" i="152" s="1"/>
  <c r="R8" i="152"/>
  <c r="Q8" i="152"/>
  <c r="H8" i="152"/>
  <c r="H75" i="152" l="1"/>
  <c r="AJ17" i="144"/>
  <c r="AJ15" i="144"/>
  <c r="AJ16" i="144"/>
  <c r="AD33" i="144"/>
  <c r="AJ28" i="144"/>
  <c r="AJ26" i="144"/>
  <c r="AJ27" i="144"/>
  <c r="AJ19" i="144"/>
  <c r="AJ18" i="144"/>
  <c r="AJ14" i="144"/>
  <c r="AJ11" i="144"/>
  <c r="AJ13" i="144"/>
  <c r="AJ8" i="144"/>
  <c r="AJ7" i="144"/>
  <c r="AD12" i="144"/>
  <c r="AJ9" i="144"/>
  <c r="AJ10" i="144"/>
  <c r="AJ6" i="144"/>
  <c r="AJ30" i="144"/>
  <c r="AD32" i="144"/>
  <c r="AJ31" i="144"/>
  <c r="AJ29" i="144"/>
  <c r="AJ41" i="144"/>
  <c r="AJ39" i="144"/>
  <c r="AJ40" i="144"/>
  <c r="AJ38" i="144"/>
  <c r="AJ51" i="144"/>
  <c r="AD50" i="144"/>
  <c r="AD49" i="144"/>
  <c r="AJ44" i="144"/>
  <c r="AD48" i="144"/>
  <c r="AD46" i="144"/>
  <c r="AJ45" i="144"/>
  <c r="AJ43" i="144"/>
  <c r="AD42" i="144"/>
  <c r="AD25" i="144"/>
  <c r="AJ24" i="144"/>
  <c r="AJ21" i="144"/>
  <c r="AJ23" i="144"/>
  <c r="AJ22" i="144"/>
  <c r="AJ20" i="144"/>
  <c r="AJ37" i="144"/>
  <c r="AJ36" i="144"/>
  <c r="AJ35" i="144"/>
  <c r="AJ53" i="144"/>
  <c r="AJ58" i="144"/>
  <c r="AJ57" i="144"/>
  <c r="AJ52" i="144"/>
  <c r="AJ54" i="144"/>
  <c r="AD56" i="144"/>
  <c r="AD55" i="144"/>
  <c r="R24" i="144"/>
  <c r="AD24" i="144"/>
  <c r="R37" i="144"/>
  <c r="AD37" i="144"/>
  <c r="R45" i="144"/>
  <c r="AD45" i="144"/>
  <c r="R53" i="144"/>
  <c r="AD53" i="144"/>
  <c r="R6" i="144"/>
  <c r="R8" i="144"/>
  <c r="AD8" i="144"/>
  <c r="R10" i="144"/>
  <c r="AD10" i="144"/>
  <c r="R27" i="144"/>
  <c r="AD27" i="144"/>
  <c r="R29" i="144"/>
  <c r="AD29" i="144"/>
  <c r="R31" i="144"/>
  <c r="AD31" i="144"/>
  <c r="R38" i="144"/>
  <c r="AD38" i="144"/>
  <c r="R54" i="144"/>
  <c r="AD54" i="144"/>
  <c r="R34" i="144"/>
  <c r="AD34" i="144"/>
  <c r="R39" i="144"/>
  <c r="AD39" i="144"/>
  <c r="R47" i="144"/>
  <c r="AD47" i="144"/>
  <c r="R14" i="144"/>
  <c r="AD14" i="144"/>
  <c r="R16" i="144"/>
  <c r="AD16" i="144"/>
  <c r="R18" i="144"/>
  <c r="AD18" i="144"/>
  <c r="R20" i="144"/>
  <c r="AD20" i="144"/>
  <c r="R22" i="144"/>
  <c r="AD22" i="144"/>
  <c r="R40" i="144"/>
  <c r="AD40" i="144"/>
  <c r="R11" i="144"/>
  <c r="AD11" i="144"/>
  <c r="R41" i="144"/>
  <c r="AD41" i="144"/>
  <c r="R57" i="144"/>
  <c r="AD57" i="144"/>
  <c r="R7" i="144"/>
  <c r="AD7" i="144"/>
  <c r="R9" i="144"/>
  <c r="AD9" i="144"/>
  <c r="R26" i="144"/>
  <c r="AD26" i="144"/>
  <c r="R28" i="144"/>
  <c r="AD28" i="144"/>
  <c r="R30" i="144"/>
  <c r="AD30" i="144"/>
  <c r="R58" i="144"/>
  <c r="AD58" i="144"/>
  <c r="R35" i="144"/>
  <c r="AD35" i="144"/>
  <c r="R43" i="144"/>
  <c r="AD43" i="144"/>
  <c r="R51" i="144"/>
  <c r="AD51" i="144"/>
  <c r="R13" i="144"/>
  <c r="AD13" i="144"/>
  <c r="R15" i="144"/>
  <c r="AD15" i="144"/>
  <c r="R17" i="144"/>
  <c r="AD17" i="144"/>
  <c r="R19" i="144"/>
  <c r="AD19" i="144"/>
  <c r="R21" i="144"/>
  <c r="AD21" i="144"/>
  <c r="R23" i="144"/>
  <c r="AD23" i="144"/>
  <c r="R36" i="144"/>
  <c r="AD36" i="144"/>
  <c r="R44" i="144"/>
  <c r="AD44" i="144"/>
  <c r="R52" i="144"/>
  <c r="AD52" i="144"/>
  <c r="H629" i="114"/>
  <c r="P34" i="152"/>
  <c r="D30" i="151" s="1"/>
  <c r="R32" i="144"/>
  <c r="P27" i="152"/>
  <c r="D23" i="151" s="1"/>
  <c r="R25" i="144"/>
  <c r="P58" i="152"/>
  <c r="D52" i="151" s="1"/>
  <c r="R56" i="144"/>
  <c r="P57" i="152"/>
  <c r="D51" i="151" s="1"/>
  <c r="R55" i="144"/>
  <c r="P52" i="152"/>
  <c r="D46" i="151" s="1"/>
  <c r="R50" i="144"/>
  <c r="P51" i="152"/>
  <c r="D45" i="151" s="1"/>
  <c r="R49" i="144"/>
  <c r="P50" i="152"/>
  <c r="D44" i="151" s="1"/>
  <c r="R48" i="144"/>
  <c r="P48" i="152"/>
  <c r="D43" i="151" s="1"/>
  <c r="R46" i="144"/>
  <c r="P44" i="152"/>
  <c r="D39" i="151" s="1"/>
  <c r="R42" i="144"/>
  <c r="P35" i="152"/>
  <c r="D31" i="151" s="1"/>
  <c r="R33" i="144"/>
  <c r="R8" i="114"/>
  <c r="R700" i="114"/>
  <c r="P37" i="152"/>
  <c r="D32" i="151" s="1"/>
  <c r="P56" i="152"/>
  <c r="D50" i="151" s="1"/>
  <c r="P53" i="152"/>
  <c r="D47" i="151" s="1"/>
  <c r="P10" i="152"/>
  <c r="D6" i="151" s="1"/>
  <c r="P40" i="152"/>
  <c r="D35" i="151" s="1"/>
  <c r="P59" i="152"/>
  <c r="D53" i="151" s="1"/>
  <c r="P54" i="152"/>
  <c r="D48" i="151" s="1"/>
  <c r="P28" i="152"/>
  <c r="D24" i="151" s="1"/>
  <c r="P36" i="152"/>
  <c r="P33" i="152"/>
  <c r="D29" i="151" s="1"/>
  <c r="P26" i="152"/>
  <c r="D22" i="151" s="1"/>
  <c r="P25" i="152"/>
  <c r="D21" i="151" s="1"/>
  <c r="P23" i="152"/>
  <c r="D19" i="151" s="1"/>
  <c r="P21" i="152"/>
  <c r="D17" i="151" s="1"/>
  <c r="P19" i="152"/>
  <c r="D15" i="151" s="1"/>
  <c r="P17" i="152"/>
  <c r="D13" i="151" s="1"/>
  <c r="P15" i="152"/>
  <c r="D11" i="151" s="1"/>
  <c r="P11" i="152"/>
  <c r="D7" i="151" s="1"/>
  <c r="H672" i="114"/>
  <c r="H673" i="114" s="1"/>
  <c r="P9" i="152"/>
  <c r="D5" i="151" s="1"/>
  <c r="R575" i="114"/>
  <c r="P60" i="152"/>
  <c r="D54" i="151" s="1"/>
  <c r="P49" i="152"/>
  <c r="P55" i="152"/>
  <c r="D49" i="151" s="1"/>
  <c r="P41" i="152"/>
  <c r="D36" i="151" s="1"/>
  <c r="P46" i="152"/>
  <c r="D41" i="151" s="1"/>
  <c r="P32" i="152"/>
  <c r="D28" i="151" s="1"/>
  <c r="R618" i="114"/>
  <c r="P45" i="152"/>
  <c r="D40" i="151" s="1"/>
  <c r="P39" i="152"/>
  <c r="D34" i="151" s="1"/>
  <c r="P42" i="152"/>
  <c r="D37" i="151" s="1"/>
  <c r="P38" i="152"/>
  <c r="D33" i="151" s="1"/>
  <c r="P47" i="152"/>
  <c r="D42" i="151" s="1"/>
  <c r="P30" i="152"/>
  <c r="D26" i="151" s="1"/>
  <c r="P43" i="152"/>
  <c r="D38" i="151" s="1"/>
  <c r="R591" i="114"/>
  <c r="H618" i="114"/>
  <c r="H699" i="114"/>
  <c r="H700" i="114" s="1"/>
  <c r="R656" i="114"/>
  <c r="R673" i="114" s="1"/>
  <c r="R645" i="114"/>
  <c r="R629" i="114"/>
  <c r="H645" i="114"/>
  <c r="H646" i="114" s="1"/>
  <c r="R602" i="114"/>
  <c r="H602" i="114"/>
  <c r="H575" i="114"/>
  <c r="H591" i="114"/>
  <c r="R564" i="114"/>
  <c r="R548" i="114"/>
  <c r="H565" i="114"/>
  <c r="P12" i="152"/>
  <c r="D8" i="151" s="1"/>
  <c r="P14" i="152"/>
  <c r="D10" i="151" s="1"/>
  <c r="P18" i="152"/>
  <c r="D14" i="151" s="1"/>
  <c r="P22" i="152"/>
  <c r="P31" i="152"/>
  <c r="D27" i="151" s="1"/>
  <c r="P13" i="152"/>
  <c r="D9" i="151" s="1"/>
  <c r="P16" i="152"/>
  <c r="D12" i="151" s="1"/>
  <c r="P20" i="152"/>
  <c r="D16" i="151" s="1"/>
  <c r="P24" i="152"/>
  <c r="D20" i="151" s="1"/>
  <c r="P29" i="152"/>
  <c r="D25" i="151" s="1"/>
  <c r="P8" i="152"/>
  <c r="D4" i="151" s="1"/>
  <c r="D18" i="151" l="1"/>
  <c r="D69" i="151" s="1"/>
  <c r="P75" i="152"/>
  <c r="AJ33" i="144"/>
  <c r="AJ12" i="144"/>
  <c r="AJ32" i="144"/>
  <c r="AJ50" i="144"/>
  <c r="AJ49" i="144"/>
  <c r="AJ48" i="144"/>
  <c r="AJ46" i="144"/>
  <c r="AJ42" i="144"/>
  <c r="AJ25" i="144"/>
  <c r="AJ56" i="144"/>
  <c r="AJ55" i="144"/>
  <c r="AH72" i="144"/>
  <c r="S35" i="152"/>
  <c r="C78" i="151"/>
  <c r="S9" i="152"/>
  <c r="S17" i="152"/>
  <c r="S10" i="152"/>
  <c r="S19" i="152"/>
  <c r="AD6" i="144"/>
  <c r="AB72" i="144"/>
  <c r="S15" i="152"/>
  <c r="S36" i="152"/>
  <c r="S11" i="152"/>
  <c r="S33" i="152"/>
  <c r="S28" i="152"/>
  <c r="S21" i="152"/>
  <c r="S23" i="152"/>
  <c r="S26" i="152"/>
  <c r="S31" i="152"/>
  <c r="S29" i="152"/>
  <c r="R646" i="114"/>
  <c r="S22" i="152"/>
  <c r="H592" i="114"/>
  <c r="R592" i="114"/>
  <c r="S20" i="152"/>
  <c r="S18" i="152"/>
  <c r="S16" i="152"/>
  <c r="S14" i="152"/>
  <c r="R619" i="114"/>
  <c r="S8" i="152"/>
  <c r="R565" i="114"/>
  <c r="S32" i="152"/>
  <c r="H619" i="114"/>
  <c r="S24" i="152"/>
  <c r="S30" i="152"/>
  <c r="W72" i="144"/>
  <c r="X72" i="144" s="1"/>
  <c r="Q72" i="144"/>
  <c r="K72" i="144"/>
  <c r="L72" i="144" s="1"/>
  <c r="P72" i="144"/>
  <c r="K2" i="114"/>
  <c r="A405" i="114"/>
  <c r="M58" i="114"/>
  <c r="C248" i="114"/>
  <c r="M6" i="114"/>
  <c r="C331" i="114"/>
  <c r="A26" i="114"/>
  <c r="A53" i="114"/>
  <c r="K26" i="114"/>
  <c r="A80" i="114"/>
  <c r="K53" i="114"/>
  <c r="A107" i="114"/>
  <c r="K80" i="114"/>
  <c r="A134" i="114"/>
  <c r="K107" i="114"/>
  <c r="A161" i="114"/>
  <c r="K134" i="114"/>
  <c r="A164" i="114"/>
  <c r="A188" i="114"/>
  <c r="K161" i="114"/>
  <c r="A215" i="114"/>
  <c r="K188" i="114"/>
  <c r="C220" i="114"/>
  <c r="A242" i="114"/>
  <c r="K215" i="114"/>
  <c r="K218" i="114"/>
  <c r="C247" i="114"/>
  <c r="C249" i="114"/>
  <c r="A269" i="114"/>
  <c r="K242" i="114"/>
  <c r="A272" i="114"/>
  <c r="C276" i="114"/>
  <c r="A296" i="114"/>
  <c r="A299" i="114"/>
  <c r="C302" i="114"/>
  <c r="C304" i="114"/>
  <c r="A323" i="114"/>
  <c r="A326" i="114"/>
  <c r="C329" i="114"/>
  <c r="A350" i="114"/>
  <c r="K245" i="114"/>
  <c r="M247" i="114"/>
  <c r="M249" i="114"/>
  <c r="A377" i="114"/>
  <c r="M276" i="114"/>
  <c r="K297" i="114"/>
  <c r="M302" i="114"/>
  <c r="M304" i="114"/>
  <c r="A380" i="114"/>
  <c r="M328" i="114"/>
  <c r="C384" i="114"/>
  <c r="C385" i="114"/>
  <c r="A407" i="114"/>
  <c r="C409" i="114"/>
  <c r="M356" i="114"/>
  <c r="M357" i="114"/>
  <c r="A434" i="114"/>
  <c r="C436" i="114"/>
  <c r="C437" i="114"/>
  <c r="M384" i="114"/>
  <c r="A459" i="114"/>
  <c r="C464" i="114"/>
  <c r="C466" i="114"/>
  <c r="A486" i="114"/>
  <c r="C491" i="114"/>
  <c r="C493" i="114"/>
  <c r="A515" i="114"/>
  <c r="C518" i="114"/>
  <c r="C520" i="114"/>
  <c r="A540" i="114"/>
  <c r="K407" i="114"/>
  <c r="M409" i="114"/>
  <c r="M411" i="114"/>
  <c r="M436" i="114"/>
  <c r="M438" i="114"/>
  <c r="M518" i="114"/>
  <c r="M520" i="114"/>
  <c r="K539" i="114"/>
  <c r="AO4" i="144"/>
  <c r="E72" i="144"/>
  <c r="F72" i="144" s="1"/>
  <c r="H72" i="144"/>
  <c r="I72" i="144" s="1"/>
  <c r="S72" i="144"/>
  <c r="T72" i="144"/>
  <c r="Z72" i="144"/>
  <c r="AA72" i="144" s="1"/>
  <c r="AC72" i="144"/>
  <c r="AE74" i="144"/>
  <c r="R386" i="114"/>
  <c r="R321" i="114"/>
  <c r="R413" i="114"/>
  <c r="R170" i="114"/>
  <c r="R456" i="114"/>
  <c r="R267" i="114"/>
  <c r="R375" i="114"/>
  <c r="H267" i="114"/>
  <c r="H440" i="114"/>
  <c r="R305" i="114"/>
  <c r="H197" i="114"/>
  <c r="H213" i="114"/>
  <c r="R51" i="114"/>
  <c r="H456" i="114"/>
  <c r="H413" i="114"/>
  <c r="H429" i="114"/>
  <c r="R332" i="114"/>
  <c r="R348" i="114"/>
  <c r="R35" i="114"/>
  <c r="H494" i="114"/>
  <c r="H510" i="114"/>
  <c r="H467" i="114"/>
  <c r="H483" i="114"/>
  <c r="H240" i="114"/>
  <c r="H116" i="114"/>
  <c r="H132" i="114"/>
  <c r="H521" i="114"/>
  <c r="H537" i="114"/>
  <c r="R402" i="114"/>
  <c r="H386" i="114"/>
  <c r="H402" i="114"/>
  <c r="R294" i="114"/>
  <c r="H224" i="114"/>
  <c r="R251" i="114"/>
  <c r="R429" i="114"/>
  <c r="M466" i="114"/>
  <c r="M493" i="114"/>
  <c r="M464" i="114"/>
  <c r="M491" i="114"/>
  <c r="M490" i="114"/>
  <c r="M463" i="114"/>
  <c r="M492" i="114"/>
  <c r="M465" i="114"/>
  <c r="K486" i="114"/>
  <c r="K513" i="114"/>
  <c r="K461" i="114"/>
  <c r="K488" i="114"/>
  <c r="R494" i="114"/>
  <c r="R510" i="114"/>
  <c r="K540" i="114"/>
  <c r="K459" i="114"/>
  <c r="K432" i="114"/>
  <c r="A513" i="114"/>
  <c r="K405" i="114"/>
  <c r="K378" i="114"/>
  <c r="K351" i="114"/>
  <c r="A378" i="114"/>
  <c r="A351" i="114"/>
  <c r="A324" i="114"/>
  <c r="A297" i="114"/>
  <c r="K243" i="114"/>
  <c r="K216" i="114"/>
  <c r="K189" i="114"/>
  <c r="K162" i="114"/>
  <c r="A162" i="114"/>
  <c r="K108" i="114"/>
  <c r="A108" i="114"/>
  <c r="A81" i="114"/>
  <c r="K27" i="114"/>
  <c r="A29" i="114"/>
  <c r="A2" i="114"/>
  <c r="R467" i="114"/>
  <c r="R483" i="114"/>
  <c r="R278" i="114"/>
  <c r="R72" i="144"/>
  <c r="M222" i="114"/>
  <c r="C222" i="114"/>
  <c r="M168" i="114"/>
  <c r="C168" i="114"/>
  <c r="C141" i="114"/>
  <c r="M33" i="114"/>
  <c r="C6" i="114"/>
  <c r="C33" i="114"/>
  <c r="C60" i="114"/>
  <c r="M60" i="114"/>
  <c r="M114" i="114"/>
  <c r="A54" i="114"/>
  <c r="K54" i="114"/>
  <c r="R537" i="114"/>
  <c r="R521" i="114"/>
  <c r="C193" i="114"/>
  <c r="R359" i="114"/>
  <c r="A191" i="114"/>
  <c r="C167" i="114"/>
  <c r="A137" i="114"/>
  <c r="K83" i="114"/>
  <c r="K56" i="114"/>
  <c r="A56" i="114"/>
  <c r="C114" i="114"/>
  <c r="C58" i="114"/>
  <c r="M4" i="114"/>
  <c r="M141" i="114"/>
  <c r="C166" i="114"/>
  <c r="C139" i="114"/>
  <c r="M248" i="114"/>
  <c r="M34" i="114"/>
  <c r="C358" i="114"/>
  <c r="M277" i="114"/>
  <c r="M331" i="114"/>
  <c r="C412" i="114"/>
  <c r="M385" i="114"/>
  <c r="C194" i="114"/>
  <c r="C356" i="114"/>
  <c r="M275" i="114"/>
  <c r="M329" i="114"/>
  <c r="C410" i="114"/>
  <c r="M383" i="114"/>
  <c r="K81" i="114"/>
  <c r="A216" i="114"/>
  <c r="A243" i="114"/>
  <c r="A270" i="114"/>
  <c r="K270" i="114"/>
  <c r="K324" i="114"/>
  <c r="A432" i="114"/>
  <c r="C196" i="114"/>
  <c r="C59" i="114"/>
  <c r="A189" i="114"/>
  <c r="C140" i="114"/>
  <c r="M59" i="114"/>
  <c r="M7" i="114"/>
  <c r="M5" i="114"/>
  <c r="R186" i="114"/>
  <c r="C277" i="114"/>
  <c r="C275" i="114"/>
  <c r="C250" i="114"/>
  <c r="M221" i="114"/>
  <c r="M196" i="114"/>
  <c r="C221" i="114"/>
  <c r="C142" i="114"/>
  <c r="A27" i="114"/>
  <c r="C5" i="114"/>
  <c r="C32" i="114"/>
  <c r="M32" i="114"/>
  <c r="C113" i="114"/>
  <c r="M113" i="114"/>
  <c r="M140" i="114"/>
  <c r="M167" i="114"/>
  <c r="M194" i="114"/>
  <c r="C4" i="114"/>
  <c r="C31" i="114"/>
  <c r="M31" i="114"/>
  <c r="C112" i="114"/>
  <c r="M112" i="114"/>
  <c r="M139" i="114"/>
  <c r="M166" i="114"/>
  <c r="M193" i="114"/>
  <c r="K29" i="114"/>
  <c r="A83" i="114"/>
  <c r="A110" i="114"/>
  <c r="K110" i="114"/>
  <c r="K137" i="114"/>
  <c r="K164" i="114"/>
  <c r="K191" i="114"/>
  <c r="M142" i="114"/>
  <c r="C223" i="114"/>
  <c r="M169" i="114"/>
  <c r="C195" i="114"/>
  <c r="C169" i="114"/>
  <c r="K135" i="114"/>
  <c r="M115" i="114"/>
  <c r="A135" i="114"/>
  <c r="C115" i="114"/>
  <c r="M61" i="114"/>
  <c r="C61" i="114"/>
  <c r="C34" i="114"/>
  <c r="R440" i="114"/>
  <c r="O72" i="144"/>
  <c r="AJ72" i="144" l="1"/>
  <c r="AH74" i="144"/>
  <c r="AD72" i="144"/>
  <c r="C77" i="151"/>
  <c r="C79" i="151" s="1"/>
  <c r="U72" i="144"/>
  <c r="H538" i="114"/>
  <c r="H133" i="114"/>
  <c r="C9" i="114"/>
  <c r="R187" i="114"/>
  <c r="R62" i="114"/>
  <c r="R116" i="114"/>
  <c r="H251" i="114"/>
  <c r="H268" i="114" s="1"/>
  <c r="R132" i="114"/>
  <c r="R105" i="114"/>
  <c r="R159" i="114"/>
  <c r="H89" i="114"/>
  <c r="R349" i="114"/>
  <c r="H403" i="114"/>
  <c r="R403" i="114"/>
  <c r="R295" i="114"/>
  <c r="R484" i="114"/>
  <c r="H332" i="114"/>
  <c r="R224" i="114"/>
  <c r="H241" i="114"/>
  <c r="R24" i="114"/>
  <c r="R538" i="114"/>
  <c r="R322" i="114"/>
  <c r="H105" i="114"/>
  <c r="R52" i="114"/>
  <c r="H348" i="114"/>
  <c r="R376" i="114"/>
  <c r="R268" i="114"/>
  <c r="H214" i="114"/>
  <c r="H430" i="114"/>
  <c r="H8" i="114"/>
  <c r="H51" i="114"/>
  <c r="H78" i="114"/>
  <c r="H305" i="114"/>
  <c r="R89" i="114"/>
  <c r="R213" i="114"/>
  <c r="H457" i="114"/>
  <c r="R197" i="114"/>
  <c r="H35" i="114"/>
  <c r="H62" i="114"/>
  <c r="R78" i="114"/>
  <c r="H321" i="114"/>
  <c r="H375" i="114"/>
  <c r="H24" i="114"/>
  <c r="R143" i="114"/>
  <c r="H484" i="114"/>
  <c r="H511" i="114"/>
  <c r="H294" i="114"/>
  <c r="H186" i="114"/>
  <c r="R240" i="114"/>
  <c r="H359" i="114"/>
  <c r="H278" i="114"/>
  <c r="R430" i="114"/>
  <c r="H159" i="114"/>
  <c r="R511" i="114"/>
  <c r="H143" i="114"/>
  <c r="H170" i="114"/>
  <c r="R457" i="114"/>
  <c r="M519" i="114"/>
  <c r="M517" i="114"/>
  <c r="K515" i="114"/>
  <c r="M439" i="114"/>
  <c r="M437" i="114"/>
  <c r="K434" i="114"/>
  <c r="M412" i="114"/>
  <c r="M410" i="114"/>
  <c r="C519" i="114"/>
  <c r="C517" i="114"/>
  <c r="C492" i="114"/>
  <c r="C490" i="114"/>
  <c r="A488" i="114"/>
  <c r="C465" i="114"/>
  <c r="C463" i="114"/>
  <c r="A461" i="114"/>
  <c r="C439" i="114"/>
  <c r="C438" i="114"/>
  <c r="M382" i="114"/>
  <c r="K380" i="114"/>
  <c r="M358" i="114"/>
  <c r="C411" i="114"/>
  <c r="M355" i="114"/>
  <c r="K353" i="114"/>
  <c r="M330" i="114"/>
  <c r="C383" i="114"/>
  <c r="C382" i="114"/>
  <c r="K326" i="114"/>
  <c r="M303" i="114"/>
  <c r="M301" i="114"/>
  <c r="K299" i="114"/>
  <c r="M274" i="114"/>
  <c r="K272" i="114"/>
  <c r="M250" i="114"/>
  <c r="C357" i="114"/>
  <c r="C355" i="114"/>
  <c r="A353" i="114"/>
  <c r="C330" i="114"/>
  <c r="C328" i="114"/>
  <c r="C303" i="114"/>
  <c r="C301" i="114"/>
  <c r="C274" i="114"/>
  <c r="M220" i="114"/>
  <c r="A245" i="114"/>
  <c r="M195" i="114"/>
  <c r="A218" i="114"/>
  <c r="N72" i="144"/>
  <c r="D78" i="151" l="1"/>
  <c r="R133" i="114"/>
  <c r="H349" i="114"/>
  <c r="R79" i="114"/>
  <c r="AS72" i="144"/>
  <c r="H322" i="114"/>
  <c r="H106" i="114"/>
  <c r="R241" i="114"/>
  <c r="R160" i="114"/>
  <c r="R106" i="114"/>
  <c r="H160" i="114"/>
  <c r="R25" i="114"/>
  <c r="H295" i="114"/>
  <c r="H376" i="114"/>
  <c r="H79" i="114"/>
  <c r="H25" i="114"/>
  <c r="H187" i="114"/>
  <c r="H52" i="114"/>
  <c r="R214" i="114"/>
  <c r="AT72" i="14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ชื่อ จุติมา แก้วน้อย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ชื่อ จุติมา แก้วน้อย</t>
        </r>
      </text>
    </comment>
  </commentList>
</comments>
</file>

<file path=xl/sharedStrings.xml><?xml version="1.0" encoding="utf-8"?>
<sst xmlns="http://schemas.openxmlformats.org/spreadsheetml/2006/main" count="1319" uniqueCount="440">
  <si>
    <t>เงินประจำตำแหน่ง</t>
  </si>
  <si>
    <t>รายการ</t>
  </si>
  <si>
    <t>สรุปรายละเอียดการจ่ายเงินเดือนและค่าตอบแทนอื่นที่จ่ายควบคู่กับเงินเดือน</t>
  </si>
  <si>
    <t>No.</t>
  </si>
  <si>
    <t>รวมรับทั้งสิ้น</t>
  </si>
  <si>
    <t>โบนัส</t>
  </si>
  <si>
    <t>เงินเพิ่มค่าครองชีพ</t>
  </si>
  <si>
    <t>องค์การบริหารส่วนจังหวัดภูเก็ต</t>
  </si>
  <si>
    <t>รวมรับจริง</t>
  </si>
  <si>
    <t>จำนวนเงิน</t>
  </si>
  <si>
    <t>ค่าตอบแทนรายเดือน</t>
  </si>
  <si>
    <t>สลิบ 58 ว่าง 10 มี.ค.51</t>
  </si>
  <si>
    <t>รวมจ่ายจริง</t>
  </si>
  <si>
    <t>กองสาธารณสุข</t>
  </si>
  <si>
    <t>รวมทั้งสิ้น</t>
  </si>
  <si>
    <t>ชื่อ - สกุล</t>
  </si>
  <si>
    <t>เงินเดือน</t>
  </si>
  <si>
    <t>รวม</t>
  </si>
  <si>
    <t>ภาษี</t>
  </si>
  <si>
    <t>รับจริง</t>
  </si>
  <si>
    <t>ภาษีหัก ณ ที่จ่าย</t>
  </si>
  <si>
    <t>เงินค่าตอบแทนรายเดือน</t>
  </si>
  <si>
    <t>กรมสรรพากร(กยศ.)</t>
  </si>
  <si>
    <t>รายรับ</t>
  </si>
  <si>
    <t>เงินเพิ่มการครองชีพชั่วคราว</t>
  </si>
  <si>
    <t>รวมรายรับ</t>
  </si>
  <si>
    <t>รายจ่าย</t>
  </si>
  <si>
    <t>กรมสรรพากร (กยศ)</t>
  </si>
  <si>
    <t>รับสุทธิ</t>
  </si>
  <si>
    <t>รวมประกันสังคม</t>
  </si>
  <si>
    <t>ส่งธนาคาร</t>
  </si>
  <si>
    <t>สำนักปลัด อบจ. (ลูกจ้างประจำ)</t>
  </si>
  <si>
    <t>สำนักปลัด อบจ. (พนักงานจ้าง)</t>
  </si>
  <si>
    <t>เงินค่าตอบแทนพิเศษกรณีค่าจ้างถึงขั้นสูง</t>
  </si>
  <si>
    <t>เลขบัญชี
ธนาคาร</t>
  </si>
  <si>
    <t>ข้าราชการ</t>
  </si>
  <si>
    <t>ลำดับ
ที่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</si>
  <si>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</si>
  <si>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</si>
  <si>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</si>
  <si>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</si>
  <si>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</si>
  <si>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</si>
  <si>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</si>
  <si>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</si>
  <si>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</si>
  <si>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</si>
  <si>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</si>
  <si>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</si>
  <si>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 xml:space="preserve">ตกเบิก </t>
  </si>
  <si>
    <t>ชื่อ  สกุล</t>
  </si>
  <si>
    <t>กอง/แผนก/ฝ่าย</t>
  </si>
  <si>
    <t>Receiving Bank Code</t>
  </si>
  <si>
    <t>Receiving A/C No.</t>
  </si>
  <si>
    <t>Receiver Name</t>
  </si>
  <si>
    <t xml:space="preserve"> Transfer Amount</t>
  </si>
  <si>
    <t>Citizen ID/Tax ID</t>
  </si>
  <si>
    <t>DDA Ref</t>
  </si>
  <si>
    <t>Reference No./ DDA Ref 2</t>
  </si>
  <si>
    <t>Email</t>
  </si>
  <si>
    <t>Mobile No.</t>
  </si>
  <si>
    <t>006</t>
  </si>
  <si>
    <t>รายละเอียดข้อมูลการโอนเงิน</t>
  </si>
  <si>
    <t>ผู้มีอำนาจสั่งจ่ายเงิน</t>
  </si>
  <si>
    <t>รหัสธนาคาร</t>
  </si>
  <si>
    <t>เลขที่บัญชี</t>
  </si>
  <si>
    <t>ชื่อบัญชี</t>
  </si>
  <si>
    <t>เลขประจำตัวประชาชน</t>
  </si>
  <si>
    <t>อ้างอิง</t>
  </si>
  <si>
    <t>จดหมายอิเล็กทรอนิกส์</t>
  </si>
  <si>
    <t>เบอร์โทรศัพท์</t>
  </si>
  <si>
    <t>ลงชื่อ..........................................................</t>
  </si>
  <si>
    <t xml:space="preserve">      (.........................................................)</t>
  </si>
  <si>
    <t xml:space="preserve">    ลงชื่อ..........................................................</t>
  </si>
  <si>
    <t xml:space="preserve">          (.........................................................)</t>
  </si>
  <si>
    <t>รพ.สต.1</t>
  </si>
  <si>
    <t>รพ.สต.2</t>
  </si>
  <si>
    <t>รพ.สต.3</t>
  </si>
  <si>
    <t>รพ.สต.4</t>
  </si>
  <si>
    <t>รพ.สต.5</t>
  </si>
  <si>
    <t>รพ.สต.6</t>
  </si>
  <si>
    <t>รพ.สต.7</t>
  </si>
  <si>
    <t>รพ.สต.8</t>
  </si>
  <si>
    <t>รพ.สต.9</t>
  </si>
  <si>
    <t>รพ.สต.10</t>
  </si>
  <si>
    <t>รพ.สต.11</t>
  </si>
  <si>
    <t>รพ.สต.12</t>
  </si>
  <si>
    <t>รพ.สต.13</t>
  </si>
  <si>
    <t>รพ.สต.14</t>
  </si>
  <si>
    <t>รพ.สต.15</t>
  </si>
  <si>
    <t>รพ.สต.16</t>
  </si>
  <si>
    <t>รพ.สต.17</t>
  </si>
  <si>
    <t>รพ.สต.18</t>
  </si>
  <si>
    <t>รพ.สต.19</t>
  </si>
  <si>
    <t>รพ.สต.20</t>
  </si>
  <si>
    <t>รพ.สต.21</t>
  </si>
  <si>
    <t>รพ.สต.23</t>
  </si>
  <si>
    <t>รพ.สต.24</t>
  </si>
  <si>
    <t>รพ.สต.25</t>
  </si>
  <si>
    <t>รพ.สต.26</t>
  </si>
  <si>
    <t>รพ.สต.27</t>
  </si>
  <si>
    <t>รพ.สต.28</t>
  </si>
  <si>
    <t>รพ.สต.30</t>
  </si>
  <si>
    <t>รพ.สต.31</t>
  </si>
  <si>
    <t>รพ.สต.32</t>
  </si>
  <si>
    <t>รพ.สต.33</t>
  </si>
  <si>
    <t>รพ.สต.34</t>
  </si>
  <si>
    <t>รพ.สต.35</t>
  </si>
  <si>
    <t>รพ.สต.36</t>
  </si>
  <si>
    <t>รพ.สต.37</t>
  </si>
  <si>
    <t>รพ.สต.38</t>
  </si>
  <si>
    <t>รพ.สต.39</t>
  </si>
  <si>
    <t>รพ.สต.40</t>
  </si>
  <si>
    <t>รพ.สต.41</t>
  </si>
  <si>
    <t>รพ.สต.43</t>
  </si>
  <si>
    <t>รพ.สต.44</t>
  </si>
  <si>
    <t>รพ.สต.45</t>
  </si>
  <si>
    <t>รพ.สต.46</t>
  </si>
  <si>
    <t>รพ.สต.47</t>
  </si>
  <si>
    <t>รพ.สต.48</t>
  </si>
  <si>
    <t>รพ.สต.49</t>
  </si>
  <si>
    <t>รพ.สต.50</t>
  </si>
  <si>
    <t>รพ.สต.51</t>
  </si>
  <si>
    <t>รพ.สต.52</t>
  </si>
  <si>
    <t>รพ.สต.53</t>
  </si>
  <si>
    <t>นายวิวัฒน์ บุญช่วย</t>
  </si>
  <si>
    <t>นายณัฐพันธุ์ วิเชียรวรรธนะ</t>
  </si>
  <si>
    <t>นางสาวชลิศา กรณีย์</t>
  </si>
  <si>
    <t>นายชาตรี บุญทวี</t>
  </si>
  <si>
    <t>นางสาวรังสิมา โส๊ปโต๊ะหมัด</t>
  </si>
  <si>
    <t>นางสาวหัศนี บรรดา</t>
  </si>
  <si>
    <t>นางจุฬาลักษณ์ ตันกุล</t>
  </si>
  <si>
    <t>นายเอกชัย เสียงล้ำ</t>
  </si>
  <si>
    <t>นางสาวศุภนา ก้อนแก้ว</t>
  </si>
  <si>
    <t>นางสาวจรรยา แสงอาทิตย์</t>
  </si>
  <si>
    <t>นางสาวอรนิตย์ สร้อยสน</t>
  </si>
  <si>
    <t>นายพรเทพ เรืองเดช</t>
  </si>
  <si>
    <t>นางวิลาวัณย์ สังข์ขาว</t>
  </si>
  <si>
    <t>นายสุรพงษ์ ชัยมงคล</t>
  </si>
  <si>
    <t>นางเสาวนีย์ ขาวลา</t>
  </si>
  <si>
    <t>นางสาววรรณิกา ปลูกไม้ดี</t>
  </si>
  <si>
    <t>นางเบญญาภา เจือทอง</t>
  </si>
  <si>
    <t>นายสมพร วัยวุฒิ</t>
  </si>
  <si>
    <t>นางลดาวัลย์ ยะศะนพ</t>
  </si>
  <si>
    <t>นายสมภพ ญาณพิสิฐกุล</t>
  </si>
  <si>
    <t>นางสาวสุมิตรา ติลกการย์</t>
  </si>
  <si>
    <t>นางสาวฉมามาศ บาริงพัฒนกูล</t>
  </si>
  <si>
    <t>นายธีรยุทธ อริยะอุดมกิจ</t>
  </si>
  <si>
    <t>นางอรุณวตรี กิจกล้า</t>
  </si>
  <si>
    <t>นางสาวณัฐธิญาณ์ เปรียบเหมือน</t>
  </si>
  <si>
    <t>นางพนิตนันท์ บุบผะโพธิ์</t>
  </si>
  <si>
    <t>นายจิรวัฒน์ ชิ้นสุวรรณ</t>
  </si>
  <si>
    <t>นางบ่อทอง ตาลอำไพ</t>
  </si>
  <si>
    <t>นายศิริศักดิ์ หลิ่มมณี</t>
  </si>
  <si>
    <t>นางสาวจุฬาลักษณ์ เทพบุตร</t>
  </si>
  <si>
    <t>นางสาวอุไร สมัครการ</t>
  </si>
  <si>
    <t>นางสาวเยาวรัตน์ ศิวิไล</t>
  </si>
  <si>
    <t>นางสาวลลิตา ช่วยการกล้า</t>
  </si>
  <si>
    <t>นางสาวขวัญตา เจียมวุฒิ</t>
  </si>
  <si>
    <t>นางสาววิลาวัลย์ รงค์สกุล</t>
  </si>
  <si>
    <t>นางสาวจันทร์จิรา จานแก้ว</t>
  </si>
  <si>
    <t>นางสาวพรรณวิไล ทดแทน</t>
  </si>
  <si>
    <t>นางสาวธัญรัตน์ สร้างสม</t>
  </si>
  <si>
    <t>นางสาวกนกพร ศรีเจริญ</t>
  </si>
  <si>
    <t>นายซูไหมี สะนารี</t>
  </si>
  <si>
    <t>นางเกศกนก พิณแก้ว</t>
  </si>
  <si>
    <t>นางสาวนายิกา มานะบุตร</t>
  </si>
  <si>
    <t>นางชญาดา ไชยชาญยุทธิ์</t>
  </si>
  <si>
    <t>นายพาสันต์ กุลศุภกร</t>
  </si>
  <si>
    <t>นางธิดารัตน์ โอมณี</t>
  </si>
  <si>
    <t>นางจิตราพร ชัยศิริ</t>
  </si>
  <si>
    <t>นางอลิษา ใจสว่าง</t>
  </si>
  <si>
    <t>นางสาวศิริพร ผ่องศรี</t>
  </si>
  <si>
    <t>นางศิริมา ลิ่มประพันธ์พงศ์</t>
  </si>
  <si>
    <t>นางสาวนุชวิภา จงรักษ์</t>
  </si>
  <si>
    <t>3830300292349</t>
  </si>
  <si>
    <t>wiwatmuang@gmail.com</t>
  </si>
  <si>
    <t>3830300055002</t>
  </si>
  <si>
    <t>-</t>
  </si>
  <si>
    <t>1930100093868</t>
  </si>
  <si>
    <t>1839900165404</t>
  </si>
  <si>
    <t>1860800042370</t>
  </si>
  <si>
    <t>086-9846706</t>
  </si>
  <si>
    <t>089-9711410</t>
  </si>
  <si>
    <t>084-1546651</t>
  </si>
  <si>
    <t>062-9294619</t>
  </si>
  <si>
    <t>jotimto@gmail.com</t>
  </si>
  <si>
    <t>081-0917830</t>
  </si>
  <si>
    <t>3719900322795</t>
  </si>
  <si>
    <t>1920200044044</t>
  </si>
  <si>
    <t>newkoy_kurumi@hotmail.com</t>
  </si>
  <si>
    <t>080-5356062</t>
  </si>
  <si>
    <t>1840100300911</t>
  </si>
  <si>
    <t>nayjune2533@gmail.com</t>
  </si>
  <si>
    <t>084-8378514</t>
  </si>
  <si>
    <t>1810300037890</t>
  </si>
  <si>
    <t>thanyatatmangpor@gmail.com</t>
  </si>
  <si>
    <t>081-0984296</t>
  </si>
  <si>
    <t>1729900160641</t>
  </si>
  <si>
    <t>kondee.anna@gmail.com</t>
  </si>
  <si>
    <t>087-6290294</t>
  </si>
  <si>
    <t>1839900110341</t>
  </si>
  <si>
    <t>smallboyz@hotmail.com</t>
  </si>
  <si>
    <t>061-3235541</t>
  </si>
  <si>
    <t>1830300048468</t>
  </si>
  <si>
    <t>manabut094@gmail.com</t>
  </si>
  <si>
    <t>062-2659545</t>
  </si>
  <si>
    <t>3960600209233</t>
  </si>
  <si>
    <t>089-6485345</t>
  </si>
  <si>
    <t>cha.yada22@hotmail.com</t>
  </si>
  <si>
    <t>3830300391347</t>
  </si>
  <si>
    <t>katepun2020@gmail.com</t>
  </si>
  <si>
    <t>094-5969298</t>
  </si>
  <si>
    <t>3839900107281</t>
  </si>
  <si>
    <t>wilawanrong@gmail.com</t>
  </si>
  <si>
    <t>081-5368128</t>
  </si>
  <si>
    <t>3839900378412</t>
  </si>
  <si>
    <t>nirutti.add@gmail.com</t>
  </si>
  <si>
    <t>095-2858789</t>
  </si>
  <si>
    <t>3810500126299</t>
  </si>
  <si>
    <t>urai6866@gmail.com</t>
  </si>
  <si>
    <t>081-8942508</t>
  </si>
  <si>
    <t>1920500035393</t>
  </si>
  <si>
    <t>yakul001@hotmail.com</t>
  </si>
  <si>
    <t>086-9005461</t>
  </si>
  <si>
    <t>1820200046609</t>
  </si>
  <si>
    <t>tanwa543@gmail.com</t>
  </si>
  <si>
    <t>098-1276053</t>
  </si>
  <si>
    <t>1801000039642</t>
  </si>
  <si>
    <t>signa.8013@gmail.com</t>
  </si>
  <si>
    <t>095-2578013</t>
  </si>
  <si>
    <t>1839900220499</t>
  </si>
  <si>
    <t>095-4247965</t>
  </si>
  <si>
    <t>3830100302618</t>
  </si>
  <si>
    <t>kompanat.lim@gmail.com</t>
  </si>
  <si>
    <t>094-5945414</t>
  </si>
  <si>
    <t>1810300051469</t>
  </si>
  <si>
    <t>smaasma2132@gmail.com</t>
  </si>
  <si>
    <t>064-4383348</t>
  </si>
  <si>
    <t>นางสาวอสมา เชษฐพันธ์</t>
  </si>
  <si>
    <t>1830300044667</t>
  </si>
  <si>
    <t>pudamkapuna@gmail.com</t>
  </si>
  <si>
    <t>084-6909662</t>
  </si>
  <si>
    <t>1820600034781</t>
  </si>
  <si>
    <t>chtbtw@gmail.com</t>
  </si>
  <si>
    <t>083-6625848</t>
  </si>
  <si>
    <t>1839900102691</t>
  </si>
  <si>
    <t>kaeng2529@gmail.com</t>
  </si>
  <si>
    <t>091-8258585</t>
  </si>
  <si>
    <t>1839900281013</t>
  </si>
  <si>
    <t>mee.pm999@gmail.com</t>
  </si>
  <si>
    <t>084-3064525</t>
  </si>
  <si>
    <t>1830300018194</t>
  </si>
  <si>
    <t>prangdental10@gmail.com</t>
  </si>
  <si>
    <t>080-8948224</t>
  </si>
  <si>
    <t>1839900136374</t>
  </si>
  <si>
    <t>supphana@gmail.com</t>
  </si>
  <si>
    <t>088-7601957</t>
  </si>
  <si>
    <t>1810400098301</t>
  </si>
  <si>
    <t>konnarak-20@hotmail.com</t>
  </si>
  <si>
    <t>084-8376003</t>
  </si>
  <si>
    <t>3410100530347</t>
  </si>
  <si>
    <t>tjuraluk@windowslive.com</t>
  </si>
  <si>
    <t>088-7652833</t>
  </si>
  <si>
    <t>3839900125581</t>
  </si>
  <si>
    <t>jongnat@gmail.com</t>
  </si>
  <si>
    <t>086-6863637</t>
  </si>
  <si>
    <t>089-4751377</t>
  </si>
  <si>
    <t>3839900398561</t>
  </si>
  <si>
    <t>kcphuket@hotmail.com</t>
  </si>
  <si>
    <t>095-2822285</t>
  </si>
  <si>
    <t>chitraporn123@gmail.com</t>
  </si>
  <si>
    <t>095-0369219</t>
  </si>
  <si>
    <t>1929900318285</t>
  </si>
  <si>
    <t>auai0210@gmail.com</t>
  </si>
  <si>
    <t>1820400045584</t>
  </si>
  <si>
    <t>087-6334568</t>
  </si>
  <si>
    <t>1919900131096</t>
  </si>
  <si>
    <t>mksp.siriporn@gmail.com</t>
  </si>
  <si>
    <t>062-2429445</t>
  </si>
  <si>
    <t>086-3345937</t>
  </si>
  <si>
    <t>3820400176022</t>
  </si>
  <si>
    <t>supattraaden@gmail.com</t>
  </si>
  <si>
    <t>098-6859506</t>
  </si>
  <si>
    <t>deathnote_cm@hotmail.com</t>
  </si>
  <si>
    <t>2839900032291</t>
  </si>
  <si>
    <t>3830300254137</t>
  </si>
  <si>
    <t>sirima2552@g,ail.com</t>
  </si>
  <si>
    <t>093-5761569</t>
  </si>
  <si>
    <t>093-2261532</t>
  </si>
  <si>
    <t>1801100111841</t>
  </si>
  <si>
    <t>phromkul@hotmail.com</t>
  </si>
  <si>
    <t>091-0422211</t>
  </si>
  <si>
    <t>aca-nuy-32@hotmail.com</t>
  </si>
  <si>
    <t>1809900247672</t>
  </si>
  <si>
    <t>1919900127749</t>
  </si>
  <si>
    <t>085-7929064</t>
  </si>
  <si>
    <t>3949900028356</t>
  </si>
  <si>
    <t>083-1713123</t>
  </si>
  <si>
    <t>1839900103255</t>
  </si>
  <si>
    <t>063-5423628</t>
  </si>
  <si>
    <t>3830300189378</t>
  </si>
  <si>
    <t>084-6305810</t>
  </si>
  <si>
    <t>3820500245018</t>
  </si>
  <si>
    <t>2558ladawan@gmail.com</t>
  </si>
  <si>
    <t>065-6329945</t>
  </si>
  <si>
    <t>3100905767164</t>
  </si>
  <si>
    <t>063-3648564</t>
  </si>
  <si>
    <t>1820200049136</t>
  </si>
  <si>
    <t>090-4849307</t>
  </si>
  <si>
    <t>383030037787</t>
  </si>
  <si>
    <t>062-9797863</t>
  </si>
  <si>
    <t>38010100188939</t>
  </si>
  <si>
    <t>089-7292280</t>
  </si>
  <si>
    <t>saowanee.kaola@yahoo.com</t>
  </si>
  <si>
    <t>benyapakung2510@gmail.com</t>
  </si>
  <si>
    <t xml:space="preserve"> สหกรณ์ฯ  (สาธารณสุข)</t>
  </si>
  <si>
    <t>กบข.</t>
  </si>
  <si>
    <t>นางจุติมา แก้วน้อย</t>
  </si>
  <si>
    <t>8050282074</t>
  </si>
  <si>
    <t>8051149661</t>
  </si>
  <si>
    <t>8051890965</t>
  </si>
  <si>
    <t>8050723429</t>
  </si>
  <si>
    <t>8051283465</t>
  </si>
  <si>
    <t>8051230019</t>
  </si>
  <si>
    <t>8051452453</t>
  </si>
  <si>
    <t>8051582918</t>
  </si>
  <si>
    <t>8370152252</t>
  </si>
  <si>
    <t>8050540995</t>
  </si>
  <si>
    <t>3770183177</t>
  </si>
  <si>
    <t>8050229025</t>
  </si>
  <si>
    <t>6620118364</t>
  </si>
  <si>
    <t>9819438284</t>
  </si>
  <si>
    <t>8051579453</t>
  </si>
  <si>
    <t>8050418677</t>
  </si>
  <si>
    <t>8050950913</t>
  </si>
  <si>
    <t>8051319974</t>
  </si>
  <si>
    <t>8050226867</t>
  </si>
  <si>
    <t>8050354814</t>
  </si>
  <si>
    <t>8050292843</t>
  </si>
  <si>
    <t>8050350649</t>
  </si>
  <si>
    <t>8050540960</t>
  </si>
  <si>
    <t>8050593541</t>
  </si>
  <si>
    <t>8050720225</t>
  </si>
  <si>
    <t>8051523512</t>
  </si>
  <si>
    <t>8051772822</t>
  </si>
  <si>
    <t>8470074482</t>
  </si>
  <si>
    <t>8051319966</t>
  </si>
  <si>
    <t>8191434164</t>
  </si>
  <si>
    <t>8190096834</t>
  </si>
  <si>
    <t>8050350304</t>
  </si>
  <si>
    <t>6794769883</t>
  </si>
  <si>
    <t>9866214516</t>
  </si>
  <si>
    <t>8051901894</t>
  </si>
  <si>
    <t>8050383016</t>
  </si>
  <si>
    <t>8050577090</t>
  </si>
  <si>
    <t>6615215578</t>
  </si>
  <si>
    <t>6620157076</t>
  </si>
  <si>
    <t>6850055658</t>
  </si>
  <si>
    <t>6607915140</t>
  </si>
  <si>
    <t>สหกรณ์ฯ สาธารสุข</t>
  </si>
  <si>
    <t xml:space="preserve">ข้าราชการถ่ายโอน รพ.สต. </t>
  </si>
  <si>
    <t>ข้าราชการถ่ายโอน รพ.สต.</t>
  </si>
  <si>
    <t xml:space="preserve">                                                รายละเอียดประกอบการจัดทำฎีกาเงินเดือน  (ถ่ายโอนภารกิจ รพสต.)</t>
  </si>
  <si>
    <t>ฌกส.</t>
  </si>
  <si>
    <t>ธ.กรุงไทย</t>
  </si>
  <si>
    <t>ธนาคารกรุงไทย</t>
  </si>
  <si>
    <t>ตั้งแต่  1 มกราคม  2566  ถึง  31 ธันวาคม  2566</t>
  </si>
  <si>
    <t>6627293013</t>
  </si>
  <si>
    <t>8053076564</t>
  </si>
  <si>
    <t>นางสาวสุพัฒตรา แอเด็น</t>
  </si>
  <si>
    <t>นางสาวธิดาพร จิตรเที่ยง</t>
  </si>
  <si>
    <t>นางชมษร ฤกษ์สรรทัด</t>
  </si>
  <si>
    <t>นางจิตรา โรมินทร์</t>
  </si>
  <si>
    <t>นายศุภกร ชื่นรอด</t>
  </si>
  <si>
    <t>นายสุภกิจ ราชรักษ์</t>
  </si>
  <si>
    <t>นายจิรวัฒน์ จันแก้ว</t>
  </si>
  <si>
    <t>นางสาวเกสร ไกรรักษ์</t>
  </si>
  <si>
    <t>นางจุไรลักน์ ขวัญแคว้น</t>
  </si>
  <si>
    <t>นายจรัญวิทย์ ชำนาญเนียม</t>
  </si>
  <si>
    <t>นางสาวธัญวรัตน์ วงษ์สถิตย์</t>
  </si>
  <si>
    <t>นายคมสันต์ สุขจิต</t>
  </si>
  <si>
    <t>นางสาวสุมา อิสลาม</t>
  </si>
  <si>
    <t>นางดรุณรัตน์ พู่ตระกูล</t>
  </si>
  <si>
    <t>รพ.สต.54</t>
  </si>
  <si>
    <t>รพ.สต.55</t>
  </si>
  <si>
    <t>รพ.สต.56</t>
  </si>
  <si>
    <t>รพ.สต.57</t>
  </si>
  <si>
    <t>รพ.สต.58</t>
  </si>
  <si>
    <t>รพ.สต.59</t>
  </si>
  <si>
    <t>รพ.สต.60</t>
  </si>
  <si>
    <t>รพ.สต.61</t>
  </si>
  <si>
    <t>รพ.สต.63</t>
  </si>
  <si>
    <t>รพ.สต.64</t>
  </si>
  <si>
    <t>รพ.สต.65</t>
  </si>
  <si>
    <t>รพ.สต.66</t>
  </si>
  <si>
    <t>รพ.สต.67</t>
  </si>
  <si>
    <t>1820800042515</t>
  </si>
  <si>
    <t>tida_pla@outlook.co.th</t>
  </si>
  <si>
    <t>0810794451</t>
  </si>
  <si>
    <t>3901100459401</t>
  </si>
  <si>
    <t>0866878493</t>
  </si>
  <si>
    <t>3830300359486</t>
  </si>
  <si>
    <t>0926632293</t>
  </si>
  <si>
    <t>3839900030912</t>
  </si>
  <si>
    <t>0945982282</t>
  </si>
  <si>
    <t>1839900032023</t>
  </si>
  <si>
    <t>0644145073</t>
  </si>
  <si>
    <t>1839900104405</t>
  </si>
  <si>
    <t>0869464398</t>
  </si>
  <si>
    <t>1330200043108</t>
  </si>
  <si>
    <t>0612526556</t>
  </si>
  <si>
    <t>3830300028013</t>
  </si>
  <si>
    <t>0966347964</t>
  </si>
  <si>
    <t>jajagood080@gmail.com</t>
  </si>
  <si>
    <t>3839900241212</t>
  </si>
  <si>
    <t>0814156030</t>
  </si>
  <si>
    <t>1820500139661</t>
  </si>
  <si>
    <t>0828142274</t>
  </si>
  <si>
    <t>1329900175722</t>
  </si>
  <si>
    <t>0873519856</t>
  </si>
  <si>
    <t>Kaset-555@hotmail.com</t>
  </si>
  <si>
    <t>3830200112659</t>
  </si>
  <si>
    <t>076324085</t>
  </si>
  <si>
    <t>3840100232148</t>
  </si>
  <si>
    <t>0807906717</t>
  </si>
  <si>
    <t>แผนงานโรงพยาบาล</t>
  </si>
  <si>
    <t>นางสาวจุฑาทิพย์ ช่วยคล้าย</t>
  </si>
  <si>
    <t>รพ.สต.68</t>
  </si>
  <si>
    <t>8053096697</t>
  </si>
  <si>
    <t>1800700174843</t>
  </si>
  <si>
    <t>0904847082</t>
  </si>
  <si>
    <t>จ่ายเป็นเช็ค กองทำฎีกาเบิกแยก</t>
  </si>
  <si>
    <t xml:space="preserve">                                     ประจำเดือนมีนาคม 2567</t>
  </si>
  <si>
    <t>นางสาวพิมพ์ริณภ์รภา บาริงพัฒนกูล</t>
  </si>
  <si>
    <t>รพ.สต.22</t>
  </si>
  <si>
    <t>3820800135927</t>
  </si>
  <si>
    <t>093-6968191</t>
  </si>
  <si>
    <t>ประจำเดือน มีนาคม 2567</t>
  </si>
  <si>
    <t>หมายเหตุ โอนเงินเข้าบัญชีวันที่ 26 มีนาคม 2567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</si>
</sst>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87" formatCode="#,##0.0_);[Red]\(#,##0.0\)"/>
    <numFmt numFmtId="188" formatCode="#,##0.00_ ;[Red]\-#,##0.00\ "/>
    <numFmt numFmtId="189" formatCode="#,##0.00;[Red]\(#,##0.00\)"/>
  </numFmts>
  <fonts count="32" x14ac:knownFonts="1">
    <font>
      <sz val="12"/>
      <name val="EucrosiaUPC"/>
      <charset val="222"/>
    </font>
    <font>
      <sz val="11"/>
      <color indexed="8"/>
      <name val="Tahoma"/>
      <family val="2"/>
      <charset val="222"/>
    </font>
    <font>
      <sz val="12"/>
      <name val="EucrosiaUPC"/>
      <family val="1"/>
    </font>
    <font>
      <sz val="14"/>
      <name val="Cordia New"/>
      <family val="2"/>
    </font>
    <font>
      <b/>
      <sz val="16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sz val="10"/>
      <color indexed="8"/>
      <name val="MS Sans Serif"/>
      <family val="2"/>
      <charset val="222"/>
    </font>
    <font>
      <sz val="10"/>
      <name val="Arial"/>
      <family val="2"/>
    </font>
    <font>
      <sz val="11"/>
      <color indexed="8"/>
      <name val="Tahoma"/>
      <family val="2"/>
      <charset val="22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u/>
      <sz val="12"/>
      <color theme="10"/>
      <name val="EucrosiaUPC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EucrosiaUPC"/>
      <family val="1"/>
    </font>
    <font>
      <b/>
      <sz val="14"/>
      <name val="TH Sarabun New"/>
      <family val="2"/>
    </font>
    <font>
      <sz val="14"/>
      <name val="TH Sarabun New"/>
      <family val="2"/>
    </font>
    <font>
      <b/>
      <sz val="16"/>
      <name val="TH Sarabun New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6"/>
      <color rgb="FFFF0000"/>
      <name val="TH Sarabun New"/>
      <family val="2"/>
    </font>
    <font>
      <b/>
      <u/>
      <sz val="16"/>
      <name val="TH Sarabun New"/>
      <family val="2"/>
    </font>
    <font>
      <u/>
      <sz val="16"/>
      <name val="TH Sarabun New"/>
      <family val="2"/>
    </font>
    <font>
      <b/>
      <u val="double"/>
      <sz val="16"/>
      <name val="TH Sarabun New"/>
      <family val="2"/>
    </font>
    <font>
      <sz val="16"/>
      <color theme="1"/>
      <name val="Angsana New"/>
      <family val="1"/>
    </font>
    <font>
      <u/>
      <sz val="12"/>
      <color theme="10"/>
      <name val="Angsana New"/>
      <family val="1"/>
    </font>
    <font>
      <sz val="16"/>
      <color rgb="FFFF0000"/>
      <name val="Angsana New"/>
      <family val="1"/>
    </font>
    <font>
      <u/>
      <sz val="14"/>
      <color theme="10"/>
      <name val="Angsana New"/>
      <family val="1"/>
    </font>
    <font>
      <u/>
      <sz val="12"/>
      <name val="Angsana New"/>
      <family val="1"/>
    </font>
    <font>
      <b/>
      <sz val="16"/>
      <color theme="1"/>
      <name val="Angsana New"/>
      <family val="1"/>
    </font>
    <font>
      <b/>
      <sz val="16"/>
      <color rgb="FFFF0000"/>
      <name val="TH Sarabun New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6">
    <xf numFmtId="0" fontId="0" fillId="0" borderId="0"/>
    <xf numFmtId="40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</cellStyleXfs>
  <cellXfs count="266">
    <xf numFmtId="0" fontId="0" fillId="0" borderId="0" xfId="0"/>
    <xf numFmtId="0" fontId="16" fillId="2" borderId="10" xfId="0" applyFont="1" applyFill="1" applyBorder="1"/>
    <xf numFmtId="0" fontId="16" fillId="2" borderId="8" xfId="0" applyFont="1" applyFill="1" applyBorder="1"/>
    <xf numFmtId="0" fontId="16" fillId="2" borderId="9" xfId="0" applyFont="1" applyFill="1" applyBorder="1"/>
    <xf numFmtId="0" fontId="16" fillId="2" borderId="2" xfId="0" applyFont="1" applyFill="1" applyBorder="1"/>
    <xf numFmtId="0" fontId="16" fillId="2" borderId="9" xfId="0" applyFont="1" applyFill="1" applyBorder="1" applyAlignment="1">
      <alignment horizontal="center"/>
    </xf>
    <xf numFmtId="0" fontId="17" fillId="2" borderId="2" xfId="0" applyFont="1" applyFill="1" applyBorder="1"/>
    <xf numFmtId="40" fontId="16" fillId="2" borderId="2" xfId="1" applyFont="1" applyFill="1" applyBorder="1" applyAlignment="1">
      <alignment horizontal="center" vertical="center"/>
    </xf>
    <xf numFmtId="40" fontId="17" fillId="2" borderId="2" xfId="1" applyFont="1" applyFill="1" applyBorder="1" applyAlignment="1">
      <alignment horizontal="center" vertical="center" shrinkToFit="1"/>
    </xf>
    <xf numFmtId="40" fontId="17" fillId="2" borderId="2" xfId="1" applyFont="1" applyFill="1" applyBorder="1" applyAlignment="1">
      <alignment horizontal="center"/>
    </xf>
    <xf numFmtId="40" fontId="17" fillId="2" borderId="2" xfId="1" applyFont="1" applyFill="1" applyBorder="1"/>
    <xf numFmtId="0" fontId="17" fillId="4" borderId="2" xfId="0" applyFont="1" applyFill="1" applyBorder="1" applyAlignment="1">
      <alignment horizontal="center"/>
    </xf>
    <xf numFmtId="40" fontId="17" fillId="4" borderId="2" xfId="1" applyFont="1" applyFill="1" applyBorder="1" applyAlignment="1">
      <alignment horizontal="right"/>
    </xf>
    <xf numFmtId="40" fontId="16" fillId="4" borderId="2" xfId="1" applyFont="1" applyFill="1" applyBorder="1" applyAlignment="1">
      <alignment horizontal="right"/>
    </xf>
    <xf numFmtId="40" fontId="16" fillId="2" borderId="2" xfId="1" applyFont="1" applyFill="1" applyBorder="1" applyAlignment="1">
      <alignment horizontal="right"/>
    </xf>
    <xf numFmtId="40" fontId="17" fillId="2" borderId="2" xfId="1" applyFont="1" applyFill="1" applyBorder="1" applyAlignment="1">
      <alignment horizontal="right"/>
    </xf>
    <xf numFmtId="40" fontId="17" fillId="2" borderId="2" xfId="1" applyFont="1" applyFill="1" applyBorder="1" applyAlignment="1">
      <alignment horizontal="right" vertical="center" shrinkToFit="1"/>
    </xf>
    <xf numFmtId="0" fontId="17" fillId="4" borderId="2" xfId="0" applyFont="1" applyFill="1" applyBorder="1"/>
    <xf numFmtId="40" fontId="16" fillId="10" borderId="2" xfId="1" applyFont="1" applyFill="1" applyBorder="1" applyAlignment="1">
      <alignment horizontal="right"/>
    </xf>
    <xf numFmtId="40" fontId="17" fillId="10" borderId="2" xfId="1" applyFont="1" applyFill="1" applyBorder="1" applyAlignment="1">
      <alignment horizontal="right"/>
    </xf>
    <xf numFmtId="40" fontId="17" fillId="10" borderId="2" xfId="1" applyFont="1" applyFill="1" applyBorder="1"/>
    <xf numFmtId="0" fontId="17" fillId="10" borderId="2" xfId="0" applyFont="1" applyFill="1" applyBorder="1"/>
    <xf numFmtId="40" fontId="17" fillId="4" borderId="2" xfId="1" applyFont="1" applyFill="1" applyBorder="1"/>
    <xf numFmtId="40" fontId="17" fillId="5" borderId="2" xfId="1" applyFont="1" applyFill="1" applyBorder="1" applyAlignment="1">
      <alignment horizontal="right"/>
    </xf>
    <xf numFmtId="40" fontId="16" fillId="5" borderId="2" xfId="1" applyFont="1" applyFill="1" applyBorder="1" applyAlignment="1">
      <alignment horizontal="right"/>
    </xf>
    <xf numFmtId="40" fontId="17" fillId="5" borderId="2" xfId="1" applyFont="1" applyFill="1" applyBorder="1"/>
    <xf numFmtId="0" fontId="17" fillId="5" borderId="2" xfId="0" applyFont="1" applyFill="1" applyBorder="1"/>
    <xf numFmtId="0" fontId="16" fillId="4" borderId="2" xfId="0" applyFont="1" applyFill="1" applyBorder="1" applyAlignment="1">
      <alignment horizontal="center"/>
    </xf>
    <xf numFmtId="40" fontId="16" fillId="4" borderId="2" xfId="1" applyFont="1" applyFill="1" applyBorder="1"/>
    <xf numFmtId="0" fontId="16" fillId="4" borderId="2" xfId="0" applyFont="1" applyFill="1" applyBorder="1"/>
    <xf numFmtId="0" fontId="17" fillId="2" borderId="2" xfId="0" applyFont="1" applyFill="1" applyBorder="1" applyAlignment="1">
      <alignment vertical="center"/>
    </xf>
    <xf numFmtId="0" fontId="17" fillId="2" borderId="2" xfId="0" applyFont="1" applyFill="1" applyBorder="1" applyAlignment="1">
      <alignment horizontal="center"/>
    </xf>
    <xf numFmtId="40" fontId="17" fillId="2" borderId="2" xfId="0" applyNumberFormat="1" applyFont="1" applyFill="1" applyBorder="1" applyAlignment="1">
      <alignment horizontal="centerContinuous"/>
    </xf>
    <xf numFmtId="40" fontId="17" fillId="2" borderId="2" xfId="1" applyFont="1" applyFill="1" applyBorder="1" applyAlignment="1">
      <alignment horizontal="centerContinuous"/>
    </xf>
    <xf numFmtId="40" fontId="17" fillId="0" borderId="2" xfId="1" applyFont="1" applyFill="1" applyBorder="1" applyAlignment="1">
      <alignment horizontal="center"/>
    </xf>
    <xf numFmtId="40" fontId="17" fillId="4" borderId="2" xfId="1" applyFont="1" applyFill="1" applyBorder="1" applyAlignment="1">
      <alignment horizontal="center"/>
    </xf>
    <xf numFmtId="40" fontId="17" fillId="2" borderId="2" xfId="0" applyNumberFormat="1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shrinkToFit="1"/>
    </xf>
    <xf numFmtId="188" fontId="17" fillId="0" borderId="2" xfId="0" applyNumberFormat="1" applyFont="1" applyBorder="1" applyAlignment="1">
      <alignment vertical="center"/>
    </xf>
    <xf numFmtId="40" fontId="17" fillId="4" borderId="2" xfId="0" applyNumberFormat="1" applyFont="1" applyFill="1" applyBorder="1" applyAlignment="1">
      <alignment horizontal="center"/>
    </xf>
    <xf numFmtId="40" fontId="17" fillId="0" borderId="2" xfId="0" applyNumberFormat="1" applyFont="1" applyBorder="1" applyAlignment="1">
      <alignment horizontal="center" shrinkToFit="1"/>
    </xf>
    <xf numFmtId="40" fontId="16" fillId="2" borderId="2" xfId="1" applyFont="1" applyFill="1" applyBorder="1" applyAlignment="1">
      <alignment horizontal="center"/>
    </xf>
    <xf numFmtId="4" fontId="16" fillId="2" borderId="2" xfId="1" applyNumberFormat="1" applyFont="1" applyFill="1" applyBorder="1" applyAlignment="1">
      <alignment horizontal="center"/>
    </xf>
    <xf numFmtId="40" fontId="16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left" vertical="center"/>
    </xf>
    <xf numFmtId="40" fontId="17" fillId="4" borderId="2" xfId="0" applyNumberFormat="1" applyFont="1" applyFill="1" applyBorder="1" applyAlignment="1">
      <alignment horizontal="right"/>
    </xf>
    <xf numFmtId="40" fontId="17" fillId="2" borderId="2" xfId="0" applyNumberFormat="1" applyFont="1" applyFill="1" applyBorder="1" applyAlignment="1">
      <alignment horizontal="right"/>
    </xf>
    <xf numFmtId="38" fontId="16" fillId="2" borderId="2" xfId="1" applyNumberFormat="1" applyFont="1" applyFill="1" applyBorder="1" applyAlignment="1">
      <alignment horizontal="center"/>
    </xf>
    <xf numFmtId="4" fontId="17" fillId="2" borderId="2" xfId="1" applyNumberFormat="1" applyFont="1" applyFill="1" applyBorder="1" applyAlignment="1">
      <alignment horizontal="left"/>
    </xf>
    <xf numFmtId="40" fontId="16" fillId="0" borderId="2" xfId="1" applyFont="1" applyFill="1" applyBorder="1" applyAlignment="1">
      <alignment horizontal="center"/>
    </xf>
    <xf numFmtId="0" fontId="17" fillId="4" borderId="2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40" fontId="16" fillId="4" borderId="2" xfId="0" applyNumberFormat="1" applyFont="1" applyFill="1" applyBorder="1" applyAlignment="1">
      <alignment horizontal="right"/>
    </xf>
    <xf numFmtId="40" fontId="16" fillId="2" borderId="2" xfId="0" applyNumberFormat="1" applyFont="1" applyFill="1" applyBorder="1" applyAlignment="1">
      <alignment horizontal="right"/>
    </xf>
    <xf numFmtId="4" fontId="16" fillId="2" borderId="2" xfId="1" applyNumberFormat="1" applyFont="1" applyFill="1" applyBorder="1" applyAlignment="1">
      <alignment horizontal="left"/>
    </xf>
    <xf numFmtId="2" fontId="16" fillId="2" borderId="2" xfId="0" applyNumberFormat="1" applyFont="1" applyFill="1" applyBorder="1" applyAlignment="1">
      <alignment shrinkToFit="1"/>
    </xf>
    <xf numFmtId="38" fontId="17" fillId="2" borderId="2" xfId="1" applyNumberFormat="1" applyFont="1" applyFill="1" applyBorder="1" applyAlignment="1">
      <alignment horizontal="center"/>
    </xf>
    <xf numFmtId="4" fontId="17" fillId="2" borderId="2" xfId="1" applyNumberFormat="1" applyFont="1" applyFill="1" applyBorder="1" applyAlignment="1">
      <alignment horizontal="center"/>
    </xf>
    <xf numFmtId="0" fontId="17" fillId="4" borderId="2" xfId="0" applyFont="1" applyFill="1" applyBorder="1" applyAlignment="1">
      <alignment horizontal="right"/>
    </xf>
    <xf numFmtId="40" fontId="17" fillId="0" borderId="2" xfId="1" applyFont="1" applyFill="1" applyBorder="1" applyAlignment="1">
      <alignment horizontal="right"/>
    </xf>
    <xf numFmtId="0" fontId="17" fillId="2" borderId="6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/>
    </xf>
    <xf numFmtId="4" fontId="17" fillId="4" borderId="2" xfId="0" applyNumberFormat="1" applyFont="1" applyFill="1" applyBorder="1" applyAlignment="1">
      <alignment horizontal="right"/>
    </xf>
    <xf numFmtId="4" fontId="17" fillId="2" borderId="2" xfId="0" applyNumberFormat="1" applyFont="1" applyFill="1" applyBorder="1" applyAlignment="1">
      <alignment horizontal="right"/>
    </xf>
    <xf numFmtId="0" fontId="17" fillId="2" borderId="2" xfId="0" applyFont="1" applyFill="1" applyBorder="1" applyAlignment="1">
      <alignment shrinkToFit="1"/>
    </xf>
    <xf numFmtId="0" fontId="17" fillId="2" borderId="9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horizontal="center" shrinkToFit="1"/>
    </xf>
    <xf numFmtId="40" fontId="17" fillId="4" borderId="2" xfId="0" applyNumberFormat="1" applyFont="1" applyFill="1" applyBorder="1" applyAlignment="1">
      <alignment horizontal="right" shrinkToFit="1"/>
    </xf>
    <xf numFmtId="40" fontId="17" fillId="2" borderId="2" xfId="0" applyNumberFormat="1" applyFont="1" applyFill="1" applyBorder="1" applyAlignment="1">
      <alignment horizontal="right" shrinkToFit="1"/>
    </xf>
    <xf numFmtId="0" fontId="17" fillId="2" borderId="2" xfId="0" applyFont="1" applyFill="1" applyBorder="1" applyAlignment="1">
      <alignment horizontal="center" vertical="center"/>
    </xf>
    <xf numFmtId="40" fontId="16" fillId="4" borderId="2" xfId="0" applyNumberFormat="1" applyFont="1" applyFill="1" applyBorder="1" applyAlignment="1">
      <alignment horizontal="center"/>
    </xf>
    <xf numFmtId="40" fontId="16" fillId="4" borderId="2" xfId="1" applyFont="1" applyFill="1" applyBorder="1" applyAlignment="1">
      <alignment horizontal="center"/>
    </xf>
    <xf numFmtId="40" fontId="17" fillId="2" borderId="2" xfId="0" applyNumberFormat="1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left" vertical="center"/>
    </xf>
    <xf numFmtId="40" fontId="17" fillId="2" borderId="2" xfId="0" applyNumberFormat="1" applyFont="1" applyFill="1" applyBorder="1"/>
    <xf numFmtId="40" fontId="16" fillId="2" borderId="2" xfId="0" applyNumberFormat="1" applyFont="1" applyFill="1" applyBorder="1" applyAlignment="1">
      <alignment horizontal="centerContinuous"/>
    </xf>
    <xf numFmtId="40" fontId="16" fillId="4" borderId="2" xfId="1" applyFont="1" applyFill="1" applyBorder="1" applyAlignment="1">
      <alignment horizontal="centerContinuous"/>
    </xf>
    <xf numFmtId="40" fontId="16" fillId="2" borderId="2" xfId="1" applyFont="1" applyFill="1" applyBorder="1" applyAlignment="1">
      <alignment horizontal="centerContinuous"/>
    </xf>
    <xf numFmtId="4" fontId="17" fillId="4" borderId="2" xfId="0" applyNumberFormat="1" applyFont="1" applyFill="1" applyBorder="1" applyAlignment="1">
      <alignment horizontal="center"/>
    </xf>
    <xf numFmtId="4" fontId="17" fillId="4" borderId="2" xfId="0" applyNumberFormat="1" applyFont="1" applyFill="1" applyBorder="1"/>
    <xf numFmtId="0" fontId="17" fillId="2" borderId="2" xfId="0" applyFont="1" applyFill="1" applyBorder="1" applyProtection="1">
      <protection locked="0"/>
    </xf>
    <xf numFmtId="40" fontId="16" fillId="2" borderId="2" xfId="0" applyNumberFormat="1" applyFont="1" applyFill="1" applyBorder="1" applyAlignment="1">
      <alignment horizontal="right" shrinkToFit="1"/>
    </xf>
    <xf numFmtId="0" fontId="19" fillId="0" borderId="0" xfId="0" applyFont="1"/>
    <xf numFmtId="0" fontId="20" fillId="4" borderId="1" xfId="0" applyFont="1" applyFill="1" applyBorder="1"/>
    <xf numFmtId="0" fontId="19" fillId="4" borderId="1" xfId="0" applyFont="1" applyFill="1" applyBorder="1"/>
    <xf numFmtId="40" fontId="19" fillId="4" borderId="1" xfId="1" applyFont="1" applyFill="1" applyBorder="1"/>
    <xf numFmtId="0" fontId="18" fillId="4" borderId="0" xfId="42" applyFont="1" applyFill="1" applyAlignment="1">
      <alignment horizontal="left" vertical="center"/>
    </xf>
    <xf numFmtId="0" fontId="19" fillId="4" borderId="0" xfId="42" applyFont="1" applyFill="1" applyAlignment="1">
      <alignment horizontal="center"/>
    </xf>
    <xf numFmtId="0" fontId="18" fillId="4" borderId="0" xfId="42" applyFont="1" applyFill="1" applyAlignment="1">
      <alignment horizontal="center"/>
    </xf>
    <xf numFmtId="0" fontId="19" fillId="0" borderId="0" xfId="42" applyFont="1" applyAlignment="1">
      <alignment horizontal="center"/>
    </xf>
    <xf numFmtId="0" fontId="18" fillId="4" borderId="0" xfId="42" applyFont="1" applyFill="1" applyAlignment="1">
      <alignment horizontal="left"/>
    </xf>
    <xf numFmtId="0" fontId="19" fillId="4" borderId="0" xfId="42" applyFont="1" applyFill="1"/>
    <xf numFmtId="0" fontId="18" fillId="4" borderId="0" xfId="42" applyFont="1" applyFill="1"/>
    <xf numFmtId="0" fontId="18" fillId="0" borderId="0" xfId="42" applyFont="1"/>
    <xf numFmtId="0" fontId="18" fillId="4" borderId="7" xfId="42" applyFont="1" applyFill="1" applyBorder="1" applyAlignment="1">
      <alignment horizontal="left"/>
    </xf>
    <xf numFmtId="0" fontId="19" fillId="4" borderId="7" xfId="42" applyFont="1" applyFill="1" applyBorder="1"/>
    <xf numFmtId="0" fontId="18" fillId="4" borderId="16" xfId="42" applyFont="1" applyFill="1" applyBorder="1"/>
    <xf numFmtId="0" fontId="18" fillId="4" borderId="0" xfId="42" applyFont="1" applyFill="1" applyAlignment="1">
      <alignment horizontal="right"/>
    </xf>
    <xf numFmtId="0" fontId="18" fillId="4" borderId="1" xfId="42" applyFont="1" applyFill="1" applyBorder="1" applyAlignment="1">
      <alignment horizontal="center" vertical="center"/>
    </xf>
    <xf numFmtId="0" fontId="18" fillId="0" borderId="0" xfId="42" applyFont="1" applyAlignment="1">
      <alignment horizontal="center"/>
    </xf>
    <xf numFmtId="40" fontId="19" fillId="4" borderId="1" xfId="1" applyFont="1" applyFill="1" applyBorder="1" applyAlignment="1">
      <alignment horizontal="center"/>
    </xf>
    <xf numFmtId="0" fontId="18" fillId="4" borderId="1" xfId="42" applyFont="1" applyFill="1" applyBorder="1" applyAlignment="1">
      <alignment horizontal="center" vertical="center" wrapText="1"/>
    </xf>
    <xf numFmtId="0" fontId="18" fillId="4" borderId="0" xfId="42" applyFont="1" applyFill="1" applyAlignment="1">
      <alignment horizontal="center" vertical="center"/>
    </xf>
    <xf numFmtId="0" fontId="18" fillId="0" borderId="0" xfId="42" applyFont="1" applyAlignment="1">
      <alignment horizontal="center" vertical="center"/>
    </xf>
    <xf numFmtId="0" fontId="19" fillId="4" borderId="1" xfId="42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shrinkToFit="1"/>
    </xf>
    <xf numFmtId="0" fontId="19" fillId="4" borderId="1" xfId="0" applyFont="1" applyFill="1" applyBorder="1" applyAlignment="1">
      <alignment vertical="center"/>
    </xf>
    <xf numFmtId="40" fontId="19" fillId="4" borderId="1" xfId="1" applyFont="1" applyFill="1" applyBorder="1" applyAlignment="1">
      <alignment horizontal="right"/>
    </xf>
    <xf numFmtId="40" fontId="18" fillId="4" borderId="1" xfId="1" applyFont="1" applyFill="1" applyBorder="1" applyAlignment="1">
      <alignment horizontal="right"/>
    </xf>
    <xf numFmtId="188" fontId="19" fillId="4" borderId="0" xfId="42" applyNumberFormat="1" applyFont="1" applyFill="1"/>
    <xf numFmtId="0" fontId="19" fillId="0" borderId="0" xfId="42" applyFont="1"/>
    <xf numFmtId="0" fontId="19" fillId="6" borderId="0" xfId="42" applyFont="1" applyFill="1"/>
    <xf numFmtId="0" fontId="19" fillId="7" borderId="0" xfId="42" applyFont="1" applyFill="1"/>
    <xf numFmtId="0" fontId="19" fillId="5" borderId="0" xfId="42" applyFont="1" applyFill="1"/>
    <xf numFmtId="0" fontId="19" fillId="4" borderId="17" xfId="42" applyFont="1" applyFill="1" applyBorder="1" applyAlignment="1">
      <alignment horizontal="center"/>
    </xf>
    <xf numFmtId="40" fontId="19" fillId="4" borderId="1" xfId="42" applyNumberFormat="1" applyFont="1" applyFill="1" applyBorder="1"/>
    <xf numFmtId="40" fontId="19" fillId="4" borderId="0" xfId="1" applyFont="1" applyFill="1"/>
    <xf numFmtId="0" fontId="19" fillId="4" borderId="0" xfId="42" applyFont="1" applyFill="1" applyAlignment="1">
      <alignment shrinkToFit="1"/>
    </xf>
    <xf numFmtId="40" fontId="19" fillId="4" borderId="2" xfId="1" applyFont="1" applyFill="1" applyBorder="1" applyAlignment="1">
      <alignment horizontal="right"/>
    </xf>
    <xf numFmtId="40" fontId="19" fillId="4" borderId="0" xfId="42" applyNumberFormat="1" applyFont="1" applyFill="1"/>
    <xf numFmtId="0" fontId="21" fillId="4" borderId="0" xfId="42" applyFont="1" applyFill="1"/>
    <xf numFmtId="40" fontId="19" fillId="4" borderId="0" xfId="1" applyFont="1" applyFill="1" applyBorder="1"/>
    <xf numFmtId="0" fontId="19" fillId="0" borderId="0" xfId="42" applyFont="1" applyAlignment="1">
      <alignment shrinkToFit="1"/>
    </xf>
    <xf numFmtId="0" fontId="18" fillId="0" borderId="0" xfId="42" applyFont="1" applyAlignment="1">
      <alignment horizontal="right"/>
    </xf>
    <xf numFmtId="0" fontId="19" fillId="0" borderId="1" xfId="42" applyFont="1" applyBorder="1" applyAlignment="1">
      <alignment shrinkToFit="1"/>
    </xf>
    <xf numFmtId="40" fontId="19" fillId="0" borderId="0" xfId="1" applyFont="1" applyFill="1" applyBorder="1"/>
    <xf numFmtId="0" fontId="18" fillId="0" borderId="0" xfId="0" applyFont="1"/>
    <xf numFmtId="0" fontId="22" fillId="0" borderId="0" xfId="0" applyFont="1"/>
    <xf numFmtId="40" fontId="18" fillId="0" borderId="0" xfId="1" applyFont="1" applyFill="1" applyBorder="1"/>
    <xf numFmtId="40" fontId="23" fillId="0" borderId="0" xfId="1" applyFont="1" applyFill="1" applyBorder="1"/>
    <xf numFmtId="40" fontId="22" fillId="0" borderId="0" xfId="1" applyFont="1" applyFill="1" applyBorder="1"/>
    <xf numFmtId="40" fontId="24" fillId="0" borderId="0" xfId="1" applyFont="1" applyFill="1"/>
    <xf numFmtId="189" fontId="19" fillId="0" borderId="0" xfId="0" applyNumberFormat="1" applyFont="1"/>
    <xf numFmtId="0" fontId="6" fillId="0" borderId="0" xfId="0" applyFont="1"/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5" fillId="11" borderId="12" xfId="0" applyNumberFormat="1" applyFont="1" applyFill="1" applyBorder="1" applyAlignment="1">
      <alignment horizontal="center" vertical="center" wrapText="1"/>
    </xf>
    <xf numFmtId="49" fontId="6" fillId="11" borderId="13" xfId="0" applyNumberFormat="1" applyFont="1" applyFill="1" applyBorder="1" applyAlignment="1">
      <alignment horizontal="center" vertical="center" wrapText="1"/>
    </xf>
    <xf numFmtId="0" fontId="6" fillId="11" borderId="13" xfId="0" applyFont="1" applyFill="1" applyBorder="1" applyAlignment="1">
      <alignment horizontal="center" vertical="center" wrapText="1"/>
    </xf>
    <xf numFmtId="49" fontId="25" fillId="0" borderId="1" xfId="0" applyNumberFormat="1" applyFont="1" applyBorder="1"/>
    <xf numFmtId="49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shrinkToFit="1"/>
    </xf>
    <xf numFmtId="40" fontId="25" fillId="0" borderId="1" xfId="1" applyFont="1" applyBorder="1"/>
    <xf numFmtId="49" fontId="6" fillId="0" borderId="1" xfId="0" applyNumberFormat="1" applyFont="1" applyBorder="1"/>
    <xf numFmtId="49" fontId="26" fillId="0" borderId="1" xfId="5" applyNumberFormat="1" applyFont="1" applyBorder="1" applyAlignment="1" applyProtection="1">
      <alignment shrinkToFit="1"/>
    </xf>
    <xf numFmtId="49" fontId="6" fillId="0" borderId="0" xfId="0" applyNumberFormat="1" applyFont="1"/>
    <xf numFmtId="0" fontId="25" fillId="0" borderId="1" xfId="0" applyFont="1" applyBorder="1"/>
    <xf numFmtId="0" fontId="27" fillId="0" borderId="0" xfId="0" applyFont="1"/>
    <xf numFmtId="49" fontId="28" fillId="0" borderId="1" xfId="5" applyNumberFormat="1" applyFont="1" applyBorder="1" applyAlignment="1" applyProtection="1">
      <alignment shrinkToFit="1"/>
    </xf>
    <xf numFmtId="49" fontId="6" fillId="4" borderId="1" xfId="0" applyNumberFormat="1" applyFont="1" applyFill="1" applyBorder="1"/>
    <xf numFmtId="0" fontId="6" fillId="4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/>
    </xf>
    <xf numFmtId="49" fontId="26" fillId="4" borderId="1" xfId="5" applyNumberFormat="1" applyFont="1" applyFill="1" applyBorder="1" applyAlignment="1" applyProtection="1">
      <alignment shrinkToFit="1"/>
    </xf>
    <xf numFmtId="0" fontId="6" fillId="4" borderId="0" xfId="0" applyFont="1" applyFill="1"/>
    <xf numFmtId="49" fontId="6" fillId="4" borderId="0" xfId="0" applyNumberFormat="1" applyFont="1" applyFill="1"/>
    <xf numFmtId="0" fontId="25" fillId="4" borderId="1" xfId="0" applyFont="1" applyFill="1" applyBorder="1"/>
    <xf numFmtId="49" fontId="25" fillId="4" borderId="1" xfId="0" applyNumberFormat="1" applyFont="1" applyFill="1" applyBorder="1"/>
    <xf numFmtId="0" fontId="6" fillId="4" borderId="1" xfId="0" applyFont="1" applyFill="1" applyBorder="1"/>
    <xf numFmtId="49" fontId="29" fillId="4" borderId="1" xfId="5" applyNumberFormat="1" applyFont="1" applyFill="1" applyBorder="1" applyAlignment="1" applyProtection="1">
      <alignment shrinkToFit="1"/>
    </xf>
    <xf numFmtId="40" fontId="30" fillId="4" borderId="1" xfId="1" applyFont="1" applyFill="1" applyBorder="1"/>
    <xf numFmtId="49" fontId="30" fillId="4" borderId="0" xfId="0" applyNumberFormat="1" applyFont="1" applyFill="1" applyAlignment="1">
      <alignment horizontal="center"/>
    </xf>
    <xf numFmtId="40" fontId="30" fillId="4" borderId="0" xfId="1" applyFont="1" applyFill="1" applyBorder="1"/>
    <xf numFmtId="49" fontId="6" fillId="4" borderId="0" xfId="0" applyNumberFormat="1" applyFont="1" applyFill="1" applyAlignment="1">
      <alignment horizontal="center"/>
    </xf>
    <xf numFmtId="49" fontId="26" fillId="4" borderId="0" xfId="5" applyNumberFormat="1" applyFont="1" applyFill="1" applyBorder="1" applyAlignment="1" applyProtection="1">
      <alignment shrinkToFit="1"/>
    </xf>
    <xf numFmtId="40" fontId="6" fillId="0" borderId="0" xfId="0" applyNumberFormat="1" applyFont="1"/>
    <xf numFmtId="188" fontId="6" fillId="0" borderId="0" xfId="0" applyNumberFormat="1" applyFont="1"/>
    <xf numFmtId="188" fontId="6" fillId="6" borderId="0" xfId="0" applyNumberFormat="1" applyFont="1" applyFill="1"/>
    <xf numFmtId="40" fontId="19" fillId="12" borderId="1" xfId="1" applyFont="1" applyFill="1" applyBorder="1"/>
    <xf numFmtId="0" fontId="6" fillId="4" borderId="15" xfId="0" applyFont="1" applyFill="1" applyBorder="1"/>
    <xf numFmtId="40" fontId="25" fillId="4" borderId="1" xfId="1" applyFont="1" applyFill="1" applyBorder="1"/>
    <xf numFmtId="40" fontId="17" fillId="4" borderId="2" xfId="1" applyFont="1" applyFill="1" applyBorder="1" applyAlignment="1"/>
    <xf numFmtId="188" fontId="17" fillId="4" borderId="2" xfId="0" applyNumberFormat="1" applyFont="1" applyFill="1" applyBorder="1"/>
    <xf numFmtId="187" fontId="17" fillId="4" borderId="2" xfId="0" applyNumberFormat="1" applyFont="1" applyFill="1" applyBorder="1"/>
    <xf numFmtId="40" fontId="31" fillId="4" borderId="2" xfId="1" applyFont="1" applyFill="1" applyBorder="1" applyAlignment="1">
      <alignment horizontal="left"/>
    </xf>
    <xf numFmtId="0" fontId="18" fillId="4" borderId="0" xfId="0" applyFont="1" applyFill="1" applyAlignment="1">
      <alignment horizontal="center"/>
    </xf>
    <xf numFmtId="49" fontId="25" fillId="0" borderId="5" xfId="0" applyNumberFormat="1" applyFont="1" applyBorder="1"/>
    <xf numFmtId="49" fontId="6" fillId="0" borderId="5" xfId="0" applyNumberFormat="1" applyFont="1" applyBorder="1" applyAlignment="1">
      <alignment horizontal="center"/>
    </xf>
    <xf numFmtId="40" fontId="25" fillId="0" borderId="5" xfId="1" applyFont="1" applyBorder="1"/>
    <xf numFmtId="49" fontId="6" fillId="0" borderId="5" xfId="0" applyNumberFormat="1" applyFont="1" applyBorder="1"/>
    <xf numFmtId="49" fontId="26" fillId="0" borderId="5" xfId="5" applyNumberFormat="1" applyFont="1" applyBorder="1" applyAlignment="1" applyProtection="1">
      <alignment shrinkToFit="1"/>
    </xf>
    <xf numFmtId="0" fontId="18" fillId="2" borderId="0" xfId="0" applyFont="1" applyFill="1"/>
    <xf numFmtId="0" fontId="18" fillId="2" borderId="7" xfId="0" applyFont="1" applyFill="1" applyBorder="1" applyAlignment="1">
      <alignment horizontal="center"/>
    </xf>
    <xf numFmtId="0" fontId="18" fillId="2" borderId="7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/>
    </xf>
    <xf numFmtId="40" fontId="18" fillId="4" borderId="7" xfId="1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Continuous" vertical="center"/>
    </xf>
    <xf numFmtId="40" fontId="19" fillId="8" borderId="1" xfId="1" applyFont="1" applyFill="1" applyBorder="1" applyAlignment="1">
      <alignment horizontal="center" vertical="center" wrapText="1"/>
    </xf>
    <xf numFmtId="40" fontId="19" fillId="9" borderId="1" xfId="1" applyFont="1" applyFill="1" applyBorder="1" applyAlignment="1">
      <alignment horizontal="center" vertical="center" wrapText="1"/>
    </xf>
    <xf numFmtId="40" fontId="18" fillId="10" borderId="1" xfId="1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Continuous" vertical="center"/>
    </xf>
    <xf numFmtId="0" fontId="19" fillId="4" borderId="8" xfId="0" applyFont="1" applyFill="1" applyBorder="1" applyAlignment="1">
      <alignment horizontal="center" vertical="center" wrapText="1"/>
    </xf>
    <xf numFmtId="40" fontId="19" fillId="4" borderId="8" xfId="1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/>
    </xf>
    <xf numFmtId="40" fontId="18" fillId="4" borderId="8" xfId="1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center" vertical="center" wrapText="1"/>
    </xf>
    <xf numFmtId="40" fontId="19" fillId="4" borderId="2" xfId="1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/>
    </xf>
    <xf numFmtId="40" fontId="18" fillId="4" borderId="2" xfId="1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/>
    </xf>
    <xf numFmtId="49" fontId="19" fillId="4" borderId="2" xfId="0" applyNumberFormat="1" applyFont="1" applyFill="1" applyBorder="1" applyAlignment="1">
      <alignment shrinkToFit="1"/>
    </xf>
    <xf numFmtId="49" fontId="19" fillId="4" borderId="4" xfId="0" applyNumberFormat="1" applyFont="1" applyFill="1" applyBorder="1" applyAlignment="1">
      <alignment horizontal="center"/>
    </xf>
    <xf numFmtId="40" fontId="21" fillId="4" borderId="2" xfId="1" applyFont="1" applyFill="1" applyBorder="1" applyAlignment="1">
      <alignment horizontal="right"/>
    </xf>
    <xf numFmtId="40" fontId="21" fillId="13" borderId="2" xfId="1" applyFont="1" applyFill="1" applyBorder="1" applyAlignment="1">
      <alignment horizontal="right"/>
    </xf>
    <xf numFmtId="40" fontId="18" fillId="4" borderId="2" xfId="1" applyFont="1" applyFill="1" applyBorder="1" applyAlignment="1">
      <alignment horizontal="right"/>
    </xf>
    <xf numFmtId="49" fontId="19" fillId="4" borderId="4" xfId="0" applyNumberFormat="1" applyFont="1" applyFill="1" applyBorder="1" applyAlignment="1">
      <alignment shrinkToFit="1"/>
    </xf>
    <xf numFmtId="49" fontId="19" fillId="4" borderId="15" xfId="0" applyNumberFormat="1" applyFont="1" applyFill="1" applyBorder="1" applyAlignment="1">
      <alignment horizontal="center"/>
    </xf>
    <xf numFmtId="49" fontId="19" fillId="4" borderId="2" xfId="0" applyNumberFormat="1" applyFont="1" applyFill="1" applyBorder="1" applyAlignment="1">
      <alignment horizontal="center"/>
    </xf>
    <xf numFmtId="40" fontId="19" fillId="4" borderId="2" xfId="1" applyFont="1" applyFill="1" applyBorder="1" applyAlignment="1">
      <alignment horizontal="right" vertical="center"/>
    </xf>
    <xf numFmtId="40" fontId="19" fillId="4" borderId="2" xfId="1" applyFont="1" applyFill="1" applyBorder="1" applyAlignment="1">
      <alignment horizontal="right" vertical="center" wrapText="1"/>
    </xf>
    <xf numFmtId="4" fontId="19" fillId="4" borderId="2" xfId="0" applyNumberFormat="1" applyFont="1" applyFill="1" applyBorder="1" applyAlignment="1">
      <alignment horizontal="right" vertical="center"/>
    </xf>
    <xf numFmtId="0" fontId="19" fillId="4" borderId="4" xfId="0" applyFont="1" applyFill="1" applyBorder="1"/>
    <xf numFmtId="0" fontId="19" fillId="4" borderId="2" xfId="0" applyFont="1" applyFill="1" applyBorder="1"/>
    <xf numFmtId="40" fontId="21" fillId="7" borderId="2" xfId="1" applyFont="1" applyFill="1" applyBorder="1" applyAlignment="1">
      <alignment horizontal="right"/>
    </xf>
    <xf numFmtId="40" fontId="19" fillId="10" borderId="2" xfId="1" applyFont="1" applyFill="1" applyBorder="1" applyAlignment="1">
      <alignment horizontal="right"/>
    </xf>
    <xf numFmtId="40" fontId="21" fillId="6" borderId="2" xfId="1" applyFont="1" applyFill="1" applyBorder="1" applyAlignment="1">
      <alignment horizontal="right"/>
    </xf>
    <xf numFmtId="0" fontId="19" fillId="4" borderId="15" xfId="0" applyFont="1" applyFill="1" applyBorder="1"/>
    <xf numFmtId="40" fontId="20" fillId="4" borderId="2" xfId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/>
    </xf>
    <xf numFmtId="0" fontId="19" fillId="5" borderId="15" xfId="0" applyFont="1" applyFill="1" applyBorder="1"/>
    <xf numFmtId="49" fontId="19" fillId="5" borderId="4" xfId="0" applyNumberFormat="1" applyFont="1" applyFill="1" applyBorder="1" applyAlignment="1">
      <alignment horizontal="center"/>
    </xf>
    <xf numFmtId="40" fontId="21" fillId="5" borderId="2" xfId="1" applyFont="1" applyFill="1" applyBorder="1" applyAlignment="1">
      <alignment horizontal="right"/>
    </xf>
    <xf numFmtId="40" fontId="19" fillId="5" borderId="2" xfId="1" applyFont="1" applyFill="1" applyBorder="1" applyAlignment="1">
      <alignment horizontal="right"/>
    </xf>
    <xf numFmtId="40" fontId="19" fillId="5" borderId="2" xfId="1" applyFont="1" applyFill="1" applyBorder="1" applyAlignment="1">
      <alignment horizontal="right" vertical="center" wrapText="1"/>
    </xf>
    <xf numFmtId="40" fontId="18" fillId="5" borderId="2" xfId="1" applyFont="1" applyFill="1" applyBorder="1" applyAlignment="1">
      <alignment horizontal="right"/>
    </xf>
    <xf numFmtId="0" fontId="19" fillId="13" borderId="2" xfId="0" applyFont="1" applyFill="1" applyBorder="1"/>
    <xf numFmtId="40" fontId="19" fillId="4" borderId="2" xfId="1" applyFont="1" applyFill="1" applyBorder="1" applyAlignment="1">
      <alignment horizontal="right" wrapText="1"/>
    </xf>
    <xf numFmtId="0" fontId="19" fillId="4" borderId="4" xfId="0" applyFont="1" applyFill="1" applyBorder="1" applyAlignment="1">
      <alignment horizontal="center" vertical="center"/>
    </xf>
    <xf numFmtId="40" fontId="21" fillId="10" borderId="2" xfId="1" applyFont="1" applyFill="1" applyBorder="1" applyAlignment="1">
      <alignment horizontal="right"/>
    </xf>
    <xf numFmtId="0" fontId="18" fillId="4" borderId="2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 vertical="center"/>
    </xf>
    <xf numFmtId="40" fontId="31" fillId="12" borderId="2" xfId="1" applyFont="1" applyFill="1" applyBorder="1" applyAlignment="1">
      <alignment horizontal="right"/>
    </xf>
    <xf numFmtId="49" fontId="28" fillId="4" borderId="1" xfId="5" applyNumberFormat="1" applyFont="1" applyFill="1" applyBorder="1" applyAlignment="1" applyProtection="1">
      <alignment shrinkToFit="1"/>
    </xf>
    <xf numFmtId="0" fontId="6" fillId="4" borderId="8" xfId="0" applyFont="1" applyFill="1" applyBorder="1"/>
    <xf numFmtId="49" fontId="4" fillId="0" borderId="7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30" fillId="4" borderId="1" xfId="0" applyNumberFormat="1" applyFont="1" applyFill="1" applyBorder="1" applyAlignment="1">
      <alignment horizontal="center"/>
    </xf>
    <xf numFmtId="0" fontId="18" fillId="4" borderId="19" xfId="42" applyFont="1" applyFill="1" applyBorder="1" applyAlignment="1">
      <alignment horizontal="center"/>
    </xf>
    <xf numFmtId="0" fontId="18" fillId="4" borderId="20" xfId="42" applyFont="1" applyFill="1" applyBorder="1" applyAlignment="1">
      <alignment horizontal="center"/>
    </xf>
    <xf numFmtId="0" fontId="18" fillId="4" borderId="3" xfId="42" applyFont="1" applyFill="1" applyBorder="1" applyAlignment="1">
      <alignment horizontal="center" vertical="center"/>
    </xf>
    <xf numFmtId="0" fontId="18" fillId="4" borderId="5" xfId="42" applyFont="1" applyFill="1" applyBorder="1" applyAlignment="1">
      <alignment horizontal="center" vertical="center"/>
    </xf>
    <xf numFmtId="0" fontId="18" fillId="4" borderId="1" xfId="42" applyFont="1" applyFill="1" applyBorder="1" applyAlignment="1">
      <alignment horizontal="center" vertical="center"/>
    </xf>
    <xf numFmtId="0" fontId="18" fillId="4" borderId="14" xfId="42" applyFont="1" applyFill="1" applyBorder="1" applyAlignment="1">
      <alignment horizontal="center"/>
    </xf>
    <xf numFmtId="0" fontId="18" fillId="4" borderId="21" xfId="42" applyFont="1" applyFill="1" applyBorder="1" applyAlignment="1">
      <alignment horizontal="center"/>
    </xf>
    <xf numFmtId="0" fontId="18" fillId="4" borderId="18" xfId="42" applyFont="1" applyFill="1" applyBorder="1" applyAlignment="1">
      <alignment horizontal="center"/>
    </xf>
    <xf numFmtId="0" fontId="19" fillId="4" borderId="22" xfId="42" applyFont="1" applyFill="1" applyBorder="1" applyAlignment="1">
      <alignment horizontal="center"/>
    </xf>
    <xf numFmtId="0" fontId="19" fillId="4" borderId="17" xfId="42" applyFont="1" applyFill="1" applyBorder="1" applyAlignment="1">
      <alignment horizontal="center"/>
    </xf>
    <xf numFmtId="0" fontId="17" fillId="2" borderId="6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center"/>
    </xf>
    <xf numFmtId="0" fontId="18" fillId="4" borderId="8" xfId="0" applyFont="1" applyFill="1" applyBorder="1" applyAlignment="1">
      <alignment horizontal="left" vertical="center"/>
    </xf>
    <xf numFmtId="40" fontId="17" fillId="2" borderId="2" xfId="0" applyNumberFormat="1" applyFont="1" applyFill="1" applyBorder="1" applyAlignment="1">
      <alignment horizontal="center"/>
    </xf>
    <xf numFmtId="188" fontId="17" fillId="2" borderId="2" xfId="0" applyNumberFormat="1" applyFont="1" applyFill="1" applyBorder="1" applyAlignment="1">
      <alignment horizontal="center"/>
    </xf>
    <xf numFmtId="40" fontId="17" fillId="2" borderId="2" xfId="1" applyFont="1" applyFill="1" applyBorder="1" applyAlignment="1">
      <alignment horizontal="center"/>
    </xf>
    <xf numFmtId="0" fontId="17" fillId="2" borderId="11" xfId="0" applyFont="1" applyFill="1" applyBorder="1" applyAlignment="1">
      <alignment horizontal="left" vertical="center" wrapText="1"/>
    </xf>
    <xf numFmtId="0" fontId="17" fillId="2" borderId="6" xfId="0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18" fillId="4" borderId="0" xfId="0" applyFont="1" applyFill="1" applyAlignment="1">
      <alignment horizontal="center"/>
    </xf>
    <xf numFmtId="49" fontId="18" fillId="4" borderId="0" xfId="0" applyNumberFormat="1" applyFont="1" applyFill="1" applyAlignment="1">
      <alignment horizontal="center"/>
    </xf>
  </cellXfs>
  <cellStyles count="46">
    <cellStyle name="Comma 2" xfId="2" xr:uid="{00000000-0005-0000-0000-000001000000}"/>
    <cellStyle name="Comma 3" xfId="3" xr:uid="{00000000-0005-0000-0000-000002000000}"/>
    <cellStyle name="Comma 4" xfId="4" xr:uid="{00000000-0005-0000-0000-000003000000}"/>
    <cellStyle name="Hyperlink" xfId="5" builtinId="8"/>
    <cellStyle name="Normal 10" xfId="6" xr:uid="{00000000-0005-0000-0000-000006000000}"/>
    <cellStyle name="Normal 13" xfId="7" xr:uid="{00000000-0005-0000-0000-000007000000}"/>
    <cellStyle name="Normal 15" xfId="8" xr:uid="{00000000-0005-0000-0000-000008000000}"/>
    <cellStyle name="Normal 17" xfId="9" xr:uid="{00000000-0005-0000-0000-000009000000}"/>
    <cellStyle name="Normal 2" xfId="10" xr:uid="{00000000-0005-0000-0000-00000A000000}"/>
    <cellStyle name="Normal 21" xfId="11" xr:uid="{00000000-0005-0000-0000-00000B000000}"/>
    <cellStyle name="Normal 23" xfId="12" xr:uid="{00000000-0005-0000-0000-00000C000000}"/>
    <cellStyle name="Normal 25" xfId="13" xr:uid="{00000000-0005-0000-0000-00000D000000}"/>
    <cellStyle name="Normal 28" xfId="14" xr:uid="{00000000-0005-0000-0000-00000E000000}"/>
    <cellStyle name="Normal 3" xfId="15" xr:uid="{00000000-0005-0000-0000-00000F000000}"/>
    <cellStyle name="Normal 30" xfId="16" xr:uid="{00000000-0005-0000-0000-000010000000}"/>
    <cellStyle name="Normal 32" xfId="17" xr:uid="{00000000-0005-0000-0000-000011000000}"/>
    <cellStyle name="Normal 34" xfId="18" xr:uid="{00000000-0005-0000-0000-000012000000}"/>
    <cellStyle name="Normal 38" xfId="19" xr:uid="{00000000-0005-0000-0000-000013000000}"/>
    <cellStyle name="Normal 4" xfId="20" xr:uid="{00000000-0005-0000-0000-000014000000}"/>
    <cellStyle name="Normal 40" xfId="21" xr:uid="{00000000-0005-0000-0000-000015000000}"/>
    <cellStyle name="Normal 44" xfId="22" xr:uid="{00000000-0005-0000-0000-000016000000}"/>
    <cellStyle name="Normal 47" xfId="23" xr:uid="{00000000-0005-0000-0000-000017000000}"/>
    <cellStyle name="Normal 5" xfId="24" xr:uid="{00000000-0005-0000-0000-000018000000}"/>
    <cellStyle name="Normal 51" xfId="25" xr:uid="{00000000-0005-0000-0000-000019000000}"/>
    <cellStyle name="Normal 54" xfId="26" xr:uid="{00000000-0005-0000-0000-00001A000000}"/>
    <cellStyle name="Normal 56" xfId="27" xr:uid="{00000000-0005-0000-0000-00001B000000}"/>
    <cellStyle name="Normal 58" xfId="28" xr:uid="{00000000-0005-0000-0000-00001C000000}"/>
    <cellStyle name="Normal 6" xfId="29" xr:uid="{00000000-0005-0000-0000-00001D000000}"/>
    <cellStyle name="Normal 60" xfId="30" xr:uid="{00000000-0005-0000-0000-00001E000000}"/>
    <cellStyle name="Normal 61" xfId="31" xr:uid="{00000000-0005-0000-0000-00001F000000}"/>
    <cellStyle name="Normal 67" xfId="32" xr:uid="{00000000-0005-0000-0000-000020000000}"/>
    <cellStyle name="Normal 68" xfId="33" xr:uid="{00000000-0005-0000-0000-000021000000}"/>
    <cellStyle name="Normal 7" xfId="34" xr:uid="{00000000-0005-0000-0000-000022000000}"/>
    <cellStyle name="Normal 72" xfId="35" xr:uid="{00000000-0005-0000-0000-000023000000}"/>
    <cellStyle name="Normal 74" xfId="36" xr:uid="{00000000-0005-0000-0000-000024000000}"/>
    <cellStyle name="Normal 76" xfId="37" xr:uid="{00000000-0005-0000-0000-000025000000}"/>
    <cellStyle name="Normal 79" xfId="38" xr:uid="{00000000-0005-0000-0000-000026000000}"/>
    <cellStyle name="Normal 81" xfId="39" xr:uid="{00000000-0005-0000-0000-000027000000}"/>
    <cellStyle name="Normal 83" xfId="40" xr:uid="{00000000-0005-0000-0000-000028000000}"/>
    <cellStyle name="เครื่องหมายจุลภาค 10 2" xfId="41" xr:uid="{00000000-0005-0000-0000-000029000000}"/>
    <cellStyle name="จุลภาค" xfId="1" builtinId="3"/>
    <cellStyle name="ปกติ" xfId="0" builtinId="0"/>
    <cellStyle name="ปกติ 2" xfId="42" xr:uid="{00000000-0005-0000-0000-00002A000000}"/>
    <cellStyle name="ปกติ 2 2" xfId="43" xr:uid="{00000000-0005-0000-0000-00002B000000}"/>
    <cellStyle name="ปกติ 3" xfId="44" xr:uid="{00000000-0005-0000-0000-00002C000000}"/>
    <cellStyle name="ปกติ 7 2" xfId="45" xr:uid="{00000000-0005-0000-0000-00002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142875</xdr:rowOff>
    </xdr:from>
    <xdr:to>
      <xdr:col>2</xdr:col>
      <xdr:colOff>323850</xdr:colOff>
      <xdr:row>2</xdr:row>
      <xdr:rowOff>285750</xdr:rowOff>
    </xdr:to>
    <xdr:pic>
      <xdr:nvPicPr>
        <xdr:cNvPr id="2347925" name="รูปภาพ 1">
          <a:extLst>
            <a:ext uri="{FF2B5EF4-FFF2-40B4-BE49-F238E27FC236}">
              <a16:creationId xmlns:a16="http://schemas.microsoft.com/office/drawing/2014/main" id="{00000000-0008-0000-0700-000095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42875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27</xdr:row>
      <xdr:rowOff>142875</xdr:rowOff>
    </xdr:from>
    <xdr:to>
      <xdr:col>2</xdr:col>
      <xdr:colOff>323850</xdr:colOff>
      <xdr:row>29</xdr:row>
      <xdr:rowOff>285750</xdr:rowOff>
    </xdr:to>
    <xdr:pic>
      <xdr:nvPicPr>
        <xdr:cNvPr id="2347926" name="รูปภาพ 9">
          <a:extLst>
            <a:ext uri="{FF2B5EF4-FFF2-40B4-BE49-F238E27FC236}">
              <a16:creationId xmlns:a16="http://schemas.microsoft.com/office/drawing/2014/main" id="{00000000-0008-0000-0700-000096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7658100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28575</xdr:colOff>
      <xdr:row>0</xdr:row>
      <xdr:rowOff>190500</xdr:rowOff>
    </xdr:from>
    <xdr:to>
      <xdr:col>12</xdr:col>
      <xdr:colOff>209550</xdr:colOff>
      <xdr:row>2</xdr:row>
      <xdr:rowOff>323850</xdr:rowOff>
    </xdr:to>
    <xdr:pic>
      <xdr:nvPicPr>
        <xdr:cNvPr id="2347927" name="รูปภาพ 10">
          <a:extLst>
            <a:ext uri="{FF2B5EF4-FFF2-40B4-BE49-F238E27FC236}">
              <a16:creationId xmlns:a16="http://schemas.microsoft.com/office/drawing/2014/main" id="{00000000-0008-0000-0700-000097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81625" y="190500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54</xdr:row>
      <xdr:rowOff>142875</xdr:rowOff>
    </xdr:from>
    <xdr:to>
      <xdr:col>2</xdr:col>
      <xdr:colOff>323850</xdr:colOff>
      <xdr:row>56</xdr:row>
      <xdr:rowOff>285750</xdr:rowOff>
    </xdr:to>
    <xdr:pic>
      <xdr:nvPicPr>
        <xdr:cNvPr id="2347928" name="รูปภาพ 11">
          <a:extLst>
            <a:ext uri="{FF2B5EF4-FFF2-40B4-BE49-F238E27FC236}">
              <a16:creationId xmlns:a16="http://schemas.microsoft.com/office/drawing/2014/main" id="{00000000-0008-0000-0700-000098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5173325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66675</xdr:colOff>
      <xdr:row>27</xdr:row>
      <xdr:rowOff>200025</xdr:rowOff>
    </xdr:from>
    <xdr:to>
      <xdr:col>12</xdr:col>
      <xdr:colOff>247650</xdr:colOff>
      <xdr:row>29</xdr:row>
      <xdr:rowOff>333375</xdr:rowOff>
    </xdr:to>
    <xdr:pic>
      <xdr:nvPicPr>
        <xdr:cNvPr id="2347929" name="รูปภาพ 12">
          <a:extLst>
            <a:ext uri="{FF2B5EF4-FFF2-40B4-BE49-F238E27FC236}">
              <a16:creationId xmlns:a16="http://schemas.microsoft.com/office/drawing/2014/main" id="{00000000-0008-0000-0700-000099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19725" y="8629650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81</xdr:row>
      <xdr:rowOff>142875</xdr:rowOff>
    </xdr:from>
    <xdr:to>
      <xdr:col>2</xdr:col>
      <xdr:colOff>323850</xdr:colOff>
      <xdr:row>83</xdr:row>
      <xdr:rowOff>285750</xdr:rowOff>
    </xdr:to>
    <xdr:pic>
      <xdr:nvPicPr>
        <xdr:cNvPr id="2347930" name="รูปภาพ 13">
          <a:extLst>
            <a:ext uri="{FF2B5EF4-FFF2-40B4-BE49-F238E27FC236}">
              <a16:creationId xmlns:a16="http://schemas.microsoft.com/office/drawing/2014/main" id="{00000000-0008-0000-0700-00009A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22688550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142875</xdr:colOff>
      <xdr:row>54</xdr:row>
      <xdr:rowOff>171450</xdr:rowOff>
    </xdr:from>
    <xdr:to>
      <xdr:col>12</xdr:col>
      <xdr:colOff>323850</xdr:colOff>
      <xdr:row>56</xdr:row>
      <xdr:rowOff>304800</xdr:rowOff>
    </xdr:to>
    <xdr:pic>
      <xdr:nvPicPr>
        <xdr:cNvPr id="2347931" name="รูปภาพ 14">
          <a:extLst>
            <a:ext uri="{FF2B5EF4-FFF2-40B4-BE49-F238E27FC236}">
              <a16:creationId xmlns:a16="http://schemas.microsoft.com/office/drawing/2014/main" id="{00000000-0008-0000-0700-00009B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50" y="17030700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108</xdr:row>
      <xdr:rowOff>142875</xdr:rowOff>
    </xdr:from>
    <xdr:to>
      <xdr:col>2</xdr:col>
      <xdr:colOff>323850</xdr:colOff>
      <xdr:row>110</xdr:row>
      <xdr:rowOff>285750</xdr:rowOff>
    </xdr:to>
    <xdr:pic>
      <xdr:nvPicPr>
        <xdr:cNvPr id="2347932" name="รูปภาพ 15">
          <a:extLst>
            <a:ext uri="{FF2B5EF4-FFF2-40B4-BE49-F238E27FC236}">
              <a16:creationId xmlns:a16="http://schemas.microsoft.com/office/drawing/2014/main" id="{00000000-0008-0000-0700-00009C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30203775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152400</xdr:colOff>
      <xdr:row>81</xdr:row>
      <xdr:rowOff>123825</xdr:rowOff>
    </xdr:from>
    <xdr:to>
      <xdr:col>12</xdr:col>
      <xdr:colOff>333375</xdr:colOff>
      <xdr:row>83</xdr:row>
      <xdr:rowOff>257175</xdr:rowOff>
    </xdr:to>
    <xdr:pic>
      <xdr:nvPicPr>
        <xdr:cNvPr id="2347933" name="รูปภาพ 16">
          <a:extLst>
            <a:ext uri="{FF2B5EF4-FFF2-40B4-BE49-F238E27FC236}">
              <a16:creationId xmlns:a16="http://schemas.microsoft.com/office/drawing/2014/main" id="{00000000-0008-0000-0700-00009D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05450" y="22669500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135</xdr:row>
      <xdr:rowOff>142875</xdr:rowOff>
    </xdr:from>
    <xdr:to>
      <xdr:col>2</xdr:col>
      <xdr:colOff>323850</xdr:colOff>
      <xdr:row>137</xdr:row>
      <xdr:rowOff>285750</xdr:rowOff>
    </xdr:to>
    <xdr:pic>
      <xdr:nvPicPr>
        <xdr:cNvPr id="2347934" name="รูปภาพ 17">
          <a:extLst>
            <a:ext uri="{FF2B5EF4-FFF2-40B4-BE49-F238E27FC236}">
              <a16:creationId xmlns:a16="http://schemas.microsoft.com/office/drawing/2014/main" id="{00000000-0008-0000-0700-00009E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37719000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152400</xdr:colOff>
      <xdr:row>108</xdr:row>
      <xdr:rowOff>123825</xdr:rowOff>
    </xdr:from>
    <xdr:to>
      <xdr:col>12</xdr:col>
      <xdr:colOff>333375</xdr:colOff>
      <xdr:row>110</xdr:row>
      <xdr:rowOff>257175</xdr:rowOff>
    </xdr:to>
    <xdr:pic>
      <xdr:nvPicPr>
        <xdr:cNvPr id="2347935" name="รูปภาพ 18">
          <a:extLst>
            <a:ext uri="{FF2B5EF4-FFF2-40B4-BE49-F238E27FC236}">
              <a16:creationId xmlns:a16="http://schemas.microsoft.com/office/drawing/2014/main" id="{00000000-0008-0000-0700-00009F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05450" y="30184725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162</xdr:row>
      <xdr:rowOff>142875</xdr:rowOff>
    </xdr:from>
    <xdr:to>
      <xdr:col>2</xdr:col>
      <xdr:colOff>323850</xdr:colOff>
      <xdr:row>164</xdr:row>
      <xdr:rowOff>285750</xdr:rowOff>
    </xdr:to>
    <xdr:pic>
      <xdr:nvPicPr>
        <xdr:cNvPr id="2347936" name="รูปภาพ 19">
          <a:extLst>
            <a:ext uri="{FF2B5EF4-FFF2-40B4-BE49-F238E27FC236}">
              <a16:creationId xmlns:a16="http://schemas.microsoft.com/office/drawing/2014/main" id="{00000000-0008-0000-0700-0000A0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45234225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152400</xdr:colOff>
      <xdr:row>135</xdr:row>
      <xdr:rowOff>123825</xdr:rowOff>
    </xdr:from>
    <xdr:to>
      <xdr:col>12</xdr:col>
      <xdr:colOff>333375</xdr:colOff>
      <xdr:row>137</xdr:row>
      <xdr:rowOff>257175</xdr:rowOff>
    </xdr:to>
    <xdr:pic>
      <xdr:nvPicPr>
        <xdr:cNvPr id="2347937" name="รูปภาพ 20">
          <a:extLst>
            <a:ext uri="{FF2B5EF4-FFF2-40B4-BE49-F238E27FC236}">
              <a16:creationId xmlns:a16="http://schemas.microsoft.com/office/drawing/2014/main" id="{00000000-0008-0000-0700-0000A1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05450" y="37699950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189</xdr:row>
      <xdr:rowOff>142875</xdr:rowOff>
    </xdr:from>
    <xdr:to>
      <xdr:col>2</xdr:col>
      <xdr:colOff>323850</xdr:colOff>
      <xdr:row>191</xdr:row>
      <xdr:rowOff>285750</xdr:rowOff>
    </xdr:to>
    <xdr:pic>
      <xdr:nvPicPr>
        <xdr:cNvPr id="2347938" name="รูปภาพ 23">
          <a:extLst>
            <a:ext uri="{FF2B5EF4-FFF2-40B4-BE49-F238E27FC236}">
              <a16:creationId xmlns:a16="http://schemas.microsoft.com/office/drawing/2014/main" id="{00000000-0008-0000-0700-0000A2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52749450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152400</xdr:colOff>
      <xdr:row>162</xdr:row>
      <xdr:rowOff>123825</xdr:rowOff>
    </xdr:from>
    <xdr:to>
      <xdr:col>12</xdr:col>
      <xdr:colOff>333375</xdr:colOff>
      <xdr:row>164</xdr:row>
      <xdr:rowOff>257175</xdr:rowOff>
    </xdr:to>
    <xdr:pic>
      <xdr:nvPicPr>
        <xdr:cNvPr id="2347939" name="รูปภาพ 24">
          <a:extLst>
            <a:ext uri="{FF2B5EF4-FFF2-40B4-BE49-F238E27FC236}">
              <a16:creationId xmlns:a16="http://schemas.microsoft.com/office/drawing/2014/main" id="{00000000-0008-0000-0700-0000A3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05450" y="45215175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216</xdr:row>
      <xdr:rowOff>142875</xdr:rowOff>
    </xdr:from>
    <xdr:to>
      <xdr:col>2</xdr:col>
      <xdr:colOff>323850</xdr:colOff>
      <xdr:row>218</xdr:row>
      <xdr:rowOff>285750</xdr:rowOff>
    </xdr:to>
    <xdr:pic>
      <xdr:nvPicPr>
        <xdr:cNvPr id="2347940" name="รูปภาพ 25">
          <a:extLst>
            <a:ext uri="{FF2B5EF4-FFF2-40B4-BE49-F238E27FC236}">
              <a16:creationId xmlns:a16="http://schemas.microsoft.com/office/drawing/2014/main" id="{00000000-0008-0000-0700-0000A4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60264675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152400</xdr:colOff>
      <xdr:row>189</xdr:row>
      <xdr:rowOff>161925</xdr:rowOff>
    </xdr:from>
    <xdr:to>
      <xdr:col>12</xdr:col>
      <xdr:colOff>333375</xdr:colOff>
      <xdr:row>191</xdr:row>
      <xdr:rowOff>295275</xdr:rowOff>
    </xdr:to>
    <xdr:pic>
      <xdr:nvPicPr>
        <xdr:cNvPr id="2347941" name="รูปภาพ 26">
          <a:extLst>
            <a:ext uri="{FF2B5EF4-FFF2-40B4-BE49-F238E27FC236}">
              <a16:creationId xmlns:a16="http://schemas.microsoft.com/office/drawing/2014/main" id="{00000000-0008-0000-0700-0000A5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05450" y="52768500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243</xdr:row>
      <xdr:rowOff>142875</xdr:rowOff>
    </xdr:from>
    <xdr:to>
      <xdr:col>2</xdr:col>
      <xdr:colOff>323850</xdr:colOff>
      <xdr:row>245</xdr:row>
      <xdr:rowOff>285750</xdr:rowOff>
    </xdr:to>
    <xdr:pic>
      <xdr:nvPicPr>
        <xdr:cNvPr id="2347942" name="รูปภาพ 31">
          <a:extLst>
            <a:ext uri="{FF2B5EF4-FFF2-40B4-BE49-F238E27FC236}">
              <a16:creationId xmlns:a16="http://schemas.microsoft.com/office/drawing/2014/main" id="{00000000-0008-0000-0700-0000A6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67779900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152400</xdr:colOff>
      <xdr:row>216</xdr:row>
      <xdr:rowOff>123825</xdr:rowOff>
    </xdr:from>
    <xdr:to>
      <xdr:col>12</xdr:col>
      <xdr:colOff>333375</xdr:colOff>
      <xdr:row>218</xdr:row>
      <xdr:rowOff>257175</xdr:rowOff>
    </xdr:to>
    <xdr:pic>
      <xdr:nvPicPr>
        <xdr:cNvPr id="2347943" name="รูปภาพ 32">
          <a:extLst>
            <a:ext uri="{FF2B5EF4-FFF2-40B4-BE49-F238E27FC236}">
              <a16:creationId xmlns:a16="http://schemas.microsoft.com/office/drawing/2014/main" id="{00000000-0008-0000-0700-0000A7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05450" y="60245625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270</xdr:row>
      <xdr:rowOff>142875</xdr:rowOff>
    </xdr:from>
    <xdr:to>
      <xdr:col>2</xdr:col>
      <xdr:colOff>323850</xdr:colOff>
      <xdr:row>272</xdr:row>
      <xdr:rowOff>285750</xdr:rowOff>
    </xdr:to>
    <xdr:pic>
      <xdr:nvPicPr>
        <xdr:cNvPr id="2347944" name="รูปภาพ 33">
          <a:extLst>
            <a:ext uri="{FF2B5EF4-FFF2-40B4-BE49-F238E27FC236}">
              <a16:creationId xmlns:a16="http://schemas.microsoft.com/office/drawing/2014/main" id="{00000000-0008-0000-0700-0000A8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75295125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297</xdr:row>
      <xdr:rowOff>142875</xdr:rowOff>
    </xdr:from>
    <xdr:to>
      <xdr:col>2</xdr:col>
      <xdr:colOff>323850</xdr:colOff>
      <xdr:row>299</xdr:row>
      <xdr:rowOff>285750</xdr:rowOff>
    </xdr:to>
    <xdr:pic>
      <xdr:nvPicPr>
        <xdr:cNvPr id="2347945" name="รูปภาพ 35">
          <a:extLst>
            <a:ext uri="{FF2B5EF4-FFF2-40B4-BE49-F238E27FC236}">
              <a16:creationId xmlns:a16="http://schemas.microsoft.com/office/drawing/2014/main" id="{00000000-0008-0000-0700-0000A9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82810350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152400</xdr:colOff>
      <xdr:row>243</xdr:row>
      <xdr:rowOff>123825</xdr:rowOff>
    </xdr:from>
    <xdr:to>
      <xdr:col>12</xdr:col>
      <xdr:colOff>333375</xdr:colOff>
      <xdr:row>245</xdr:row>
      <xdr:rowOff>257175</xdr:rowOff>
    </xdr:to>
    <xdr:pic>
      <xdr:nvPicPr>
        <xdr:cNvPr id="2347946" name="รูปภาพ 42">
          <a:extLst>
            <a:ext uri="{FF2B5EF4-FFF2-40B4-BE49-F238E27FC236}">
              <a16:creationId xmlns:a16="http://schemas.microsoft.com/office/drawing/2014/main" id="{00000000-0008-0000-0700-0000AA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05450" y="67760850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378</xdr:row>
      <xdr:rowOff>142875</xdr:rowOff>
    </xdr:from>
    <xdr:to>
      <xdr:col>2</xdr:col>
      <xdr:colOff>323850</xdr:colOff>
      <xdr:row>380</xdr:row>
      <xdr:rowOff>285750</xdr:rowOff>
    </xdr:to>
    <xdr:pic>
      <xdr:nvPicPr>
        <xdr:cNvPr id="2347947" name="รูปภาพ 43">
          <a:extLst>
            <a:ext uri="{FF2B5EF4-FFF2-40B4-BE49-F238E27FC236}">
              <a16:creationId xmlns:a16="http://schemas.microsoft.com/office/drawing/2014/main" id="{00000000-0008-0000-0700-0000AB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12871250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152400</xdr:colOff>
      <xdr:row>270</xdr:row>
      <xdr:rowOff>123825</xdr:rowOff>
    </xdr:from>
    <xdr:to>
      <xdr:col>12</xdr:col>
      <xdr:colOff>333375</xdr:colOff>
      <xdr:row>272</xdr:row>
      <xdr:rowOff>257175</xdr:rowOff>
    </xdr:to>
    <xdr:pic>
      <xdr:nvPicPr>
        <xdr:cNvPr id="2347948" name="รูปภาพ 44">
          <a:extLst>
            <a:ext uri="{FF2B5EF4-FFF2-40B4-BE49-F238E27FC236}">
              <a16:creationId xmlns:a16="http://schemas.microsoft.com/office/drawing/2014/main" id="{00000000-0008-0000-0700-0000AC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05450" y="75276075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405</xdr:row>
      <xdr:rowOff>142875</xdr:rowOff>
    </xdr:from>
    <xdr:to>
      <xdr:col>2</xdr:col>
      <xdr:colOff>323850</xdr:colOff>
      <xdr:row>407</xdr:row>
      <xdr:rowOff>285750</xdr:rowOff>
    </xdr:to>
    <xdr:pic>
      <xdr:nvPicPr>
        <xdr:cNvPr id="2347949" name="รูปภาพ 45">
          <a:extLst>
            <a:ext uri="{FF2B5EF4-FFF2-40B4-BE49-F238E27FC236}">
              <a16:creationId xmlns:a16="http://schemas.microsoft.com/office/drawing/2014/main" id="{00000000-0008-0000-0700-0000AD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20386475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152400</xdr:colOff>
      <xdr:row>297</xdr:row>
      <xdr:rowOff>123825</xdr:rowOff>
    </xdr:from>
    <xdr:to>
      <xdr:col>12</xdr:col>
      <xdr:colOff>333375</xdr:colOff>
      <xdr:row>299</xdr:row>
      <xdr:rowOff>257175</xdr:rowOff>
    </xdr:to>
    <xdr:pic>
      <xdr:nvPicPr>
        <xdr:cNvPr id="2347950" name="รูปภาพ 46">
          <a:extLst>
            <a:ext uri="{FF2B5EF4-FFF2-40B4-BE49-F238E27FC236}">
              <a16:creationId xmlns:a16="http://schemas.microsoft.com/office/drawing/2014/main" id="{00000000-0008-0000-0700-0000AE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05450" y="82791300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432</xdr:row>
      <xdr:rowOff>142875</xdr:rowOff>
    </xdr:from>
    <xdr:to>
      <xdr:col>2</xdr:col>
      <xdr:colOff>323850</xdr:colOff>
      <xdr:row>434</xdr:row>
      <xdr:rowOff>285750</xdr:rowOff>
    </xdr:to>
    <xdr:pic>
      <xdr:nvPicPr>
        <xdr:cNvPr id="2347951" name="รูปภาพ 47">
          <a:extLst>
            <a:ext uri="{FF2B5EF4-FFF2-40B4-BE49-F238E27FC236}">
              <a16:creationId xmlns:a16="http://schemas.microsoft.com/office/drawing/2014/main" id="{00000000-0008-0000-0700-0000AF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27901700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152400</xdr:colOff>
      <xdr:row>324</xdr:row>
      <xdr:rowOff>123825</xdr:rowOff>
    </xdr:from>
    <xdr:to>
      <xdr:col>12</xdr:col>
      <xdr:colOff>333375</xdr:colOff>
      <xdr:row>326</xdr:row>
      <xdr:rowOff>257175</xdr:rowOff>
    </xdr:to>
    <xdr:pic>
      <xdr:nvPicPr>
        <xdr:cNvPr id="2347952" name="รูปภาพ 48">
          <a:extLst>
            <a:ext uri="{FF2B5EF4-FFF2-40B4-BE49-F238E27FC236}">
              <a16:creationId xmlns:a16="http://schemas.microsoft.com/office/drawing/2014/main" id="{00000000-0008-0000-0700-0000B0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05450" y="90306525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459</xdr:row>
      <xdr:rowOff>142875</xdr:rowOff>
    </xdr:from>
    <xdr:to>
      <xdr:col>2</xdr:col>
      <xdr:colOff>323850</xdr:colOff>
      <xdr:row>461</xdr:row>
      <xdr:rowOff>285750</xdr:rowOff>
    </xdr:to>
    <xdr:pic>
      <xdr:nvPicPr>
        <xdr:cNvPr id="2347953" name="รูปภาพ 49">
          <a:extLst>
            <a:ext uri="{FF2B5EF4-FFF2-40B4-BE49-F238E27FC236}">
              <a16:creationId xmlns:a16="http://schemas.microsoft.com/office/drawing/2014/main" id="{00000000-0008-0000-0700-0000B1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35416925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152400</xdr:colOff>
      <xdr:row>351</xdr:row>
      <xdr:rowOff>123825</xdr:rowOff>
    </xdr:from>
    <xdr:to>
      <xdr:col>12</xdr:col>
      <xdr:colOff>333375</xdr:colOff>
      <xdr:row>353</xdr:row>
      <xdr:rowOff>257175</xdr:rowOff>
    </xdr:to>
    <xdr:pic>
      <xdr:nvPicPr>
        <xdr:cNvPr id="2347954" name="รูปภาพ 50">
          <a:extLst>
            <a:ext uri="{FF2B5EF4-FFF2-40B4-BE49-F238E27FC236}">
              <a16:creationId xmlns:a16="http://schemas.microsoft.com/office/drawing/2014/main" id="{00000000-0008-0000-0700-0000B2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05450" y="97821750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133350</xdr:colOff>
      <xdr:row>486</xdr:row>
      <xdr:rowOff>133350</xdr:rowOff>
    </xdr:from>
    <xdr:to>
      <xdr:col>2</xdr:col>
      <xdr:colOff>314325</xdr:colOff>
      <xdr:row>488</xdr:row>
      <xdr:rowOff>285750</xdr:rowOff>
    </xdr:to>
    <xdr:pic>
      <xdr:nvPicPr>
        <xdr:cNvPr id="2347955" name="รูปภาพ 51">
          <a:extLst>
            <a:ext uri="{FF2B5EF4-FFF2-40B4-BE49-F238E27FC236}">
              <a16:creationId xmlns:a16="http://schemas.microsoft.com/office/drawing/2014/main" id="{00000000-0008-0000-0700-0000B3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42922625"/>
          <a:ext cx="82867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152400</xdr:colOff>
      <xdr:row>378</xdr:row>
      <xdr:rowOff>123825</xdr:rowOff>
    </xdr:from>
    <xdr:to>
      <xdr:col>12</xdr:col>
      <xdr:colOff>333375</xdr:colOff>
      <xdr:row>380</xdr:row>
      <xdr:rowOff>257175</xdr:rowOff>
    </xdr:to>
    <xdr:pic>
      <xdr:nvPicPr>
        <xdr:cNvPr id="2347956" name="รูปภาพ 52">
          <a:extLst>
            <a:ext uri="{FF2B5EF4-FFF2-40B4-BE49-F238E27FC236}">
              <a16:creationId xmlns:a16="http://schemas.microsoft.com/office/drawing/2014/main" id="{00000000-0008-0000-0700-0000B4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05450" y="105336975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513</xdr:row>
      <xdr:rowOff>142875</xdr:rowOff>
    </xdr:from>
    <xdr:to>
      <xdr:col>2</xdr:col>
      <xdr:colOff>323850</xdr:colOff>
      <xdr:row>515</xdr:row>
      <xdr:rowOff>285750</xdr:rowOff>
    </xdr:to>
    <xdr:pic>
      <xdr:nvPicPr>
        <xdr:cNvPr id="2347957" name="รูปภาพ 53">
          <a:extLst>
            <a:ext uri="{FF2B5EF4-FFF2-40B4-BE49-F238E27FC236}">
              <a16:creationId xmlns:a16="http://schemas.microsoft.com/office/drawing/2014/main" id="{00000000-0008-0000-0700-0000B5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50447375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142875</xdr:colOff>
      <xdr:row>513</xdr:row>
      <xdr:rowOff>142875</xdr:rowOff>
    </xdr:from>
    <xdr:to>
      <xdr:col>12</xdr:col>
      <xdr:colOff>323850</xdr:colOff>
      <xdr:row>515</xdr:row>
      <xdr:rowOff>285750</xdr:rowOff>
    </xdr:to>
    <xdr:pic>
      <xdr:nvPicPr>
        <xdr:cNvPr id="2347959" name="รูปภาพ 95">
          <a:extLst>
            <a:ext uri="{FF2B5EF4-FFF2-40B4-BE49-F238E27FC236}">
              <a16:creationId xmlns:a16="http://schemas.microsoft.com/office/drawing/2014/main" id="{00000000-0008-0000-0700-0000B7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95925" y="142932150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133350</xdr:colOff>
      <xdr:row>405</xdr:row>
      <xdr:rowOff>209550</xdr:rowOff>
    </xdr:from>
    <xdr:to>
      <xdr:col>12</xdr:col>
      <xdr:colOff>323850</xdr:colOff>
      <xdr:row>407</xdr:row>
      <xdr:rowOff>352425</xdr:rowOff>
    </xdr:to>
    <xdr:pic>
      <xdr:nvPicPr>
        <xdr:cNvPr id="2347960" name="รูปภาพ 98">
          <a:extLst>
            <a:ext uri="{FF2B5EF4-FFF2-40B4-BE49-F238E27FC236}">
              <a16:creationId xmlns:a16="http://schemas.microsoft.com/office/drawing/2014/main" id="{00000000-0008-0000-0700-0000B8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112937925"/>
          <a:ext cx="83820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351</xdr:row>
      <xdr:rowOff>142875</xdr:rowOff>
    </xdr:from>
    <xdr:to>
      <xdr:col>2</xdr:col>
      <xdr:colOff>323850</xdr:colOff>
      <xdr:row>353</xdr:row>
      <xdr:rowOff>285750</xdr:rowOff>
    </xdr:to>
    <xdr:pic>
      <xdr:nvPicPr>
        <xdr:cNvPr id="2347962" name="รูปภาพ 35">
          <a:extLst>
            <a:ext uri="{FF2B5EF4-FFF2-40B4-BE49-F238E27FC236}">
              <a16:creationId xmlns:a16="http://schemas.microsoft.com/office/drawing/2014/main" id="{00000000-0008-0000-0700-0000BA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97840800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324</xdr:row>
      <xdr:rowOff>142875</xdr:rowOff>
    </xdr:from>
    <xdr:to>
      <xdr:col>2</xdr:col>
      <xdr:colOff>323850</xdr:colOff>
      <xdr:row>326</xdr:row>
      <xdr:rowOff>285750</xdr:rowOff>
    </xdr:to>
    <xdr:pic>
      <xdr:nvPicPr>
        <xdr:cNvPr id="2347963" name="รูปภาพ 35">
          <a:extLst>
            <a:ext uri="{FF2B5EF4-FFF2-40B4-BE49-F238E27FC236}">
              <a16:creationId xmlns:a16="http://schemas.microsoft.com/office/drawing/2014/main" id="{00000000-0008-0000-0700-0000BB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90325575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142875</xdr:colOff>
      <xdr:row>432</xdr:row>
      <xdr:rowOff>114300</xdr:rowOff>
    </xdr:from>
    <xdr:to>
      <xdr:col>12</xdr:col>
      <xdr:colOff>323850</xdr:colOff>
      <xdr:row>434</xdr:row>
      <xdr:rowOff>257175</xdr:rowOff>
    </xdr:to>
    <xdr:pic>
      <xdr:nvPicPr>
        <xdr:cNvPr id="2347964" name="รูปภาพ 101">
          <a:extLst>
            <a:ext uri="{FF2B5EF4-FFF2-40B4-BE49-F238E27FC236}">
              <a16:creationId xmlns:a16="http://schemas.microsoft.com/office/drawing/2014/main" id="{00000000-0008-0000-0700-0000BC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95925" y="120357900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180975</xdr:colOff>
      <xdr:row>459</xdr:row>
      <xdr:rowOff>0</xdr:rowOff>
    </xdr:from>
    <xdr:to>
      <xdr:col>12</xdr:col>
      <xdr:colOff>371475</xdr:colOff>
      <xdr:row>461</xdr:row>
      <xdr:rowOff>152400</xdr:rowOff>
    </xdr:to>
    <xdr:pic>
      <xdr:nvPicPr>
        <xdr:cNvPr id="2347965" name="รูปภาพ 10">
          <a:extLst>
            <a:ext uri="{FF2B5EF4-FFF2-40B4-BE49-F238E27FC236}">
              <a16:creationId xmlns:a16="http://schemas.microsoft.com/office/drawing/2014/main" id="{00000000-0008-0000-0700-0000BD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534025" y="127758825"/>
          <a:ext cx="83820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180975</xdr:colOff>
      <xdr:row>459</xdr:row>
      <xdr:rowOff>57150</xdr:rowOff>
    </xdr:from>
    <xdr:to>
      <xdr:col>12</xdr:col>
      <xdr:colOff>371475</xdr:colOff>
      <xdr:row>461</xdr:row>
      <xdr:rowOff>209550</xdr:rowOff>
    </xdr:to>
    <xdr:pic>
      <xdr:nvPicPr>
        <xdr:cNvPr id="2347966" name="รูปภาพ 10">
          <a:extLst>
            <a:ext uri="{FF2B5EF4-FFF2-40B4-BE49-F238E27FC236}">
              <a16:creationId xmlns:a16="http://schemas.microsoft.com/office/drawing/2014/main" id="{00000000-0008-0000-0700-0000BE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534025" y="127815975"/>
          <a:ext cx="83820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180975</xdr:colOff>
      <xdr:row>486</xdr:row>
      <xdr:rowOff>57150</xdr:rowOff>
    </xdr:from>
    <xdr:to>
      <xdr:col>12</xdr:col>
      <xdr:colOff>371475</xdr:colOff>
      <xdr:row>488</xdr:row>
      <xdr:rowOff>209550</xdr:rowOff>
    </xdr:to>
    <xdr:pic>
      <xdr:nvPicPr>
        <xdr:cNvPr id="2347967" name="รูปภาพ 10">
          <a:extLst>
            <a:ext uri="{FF2B5EF4-FFF2-40B4-BE49-F238E27FC236}">
              <a16:creationId xmlns:a16="http://schemas.microsoft.com/office/drawing/2014/main" id="{00000000-0008-0000-0700-0000BFD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534025" y="135331200"/>
          <a:ext cx="83820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142875</xdr:colOff>
      <xdr:row>540</xdr:row>
      <xdr:rowOff>142875</xdr:rowOff>
    </xdr:from>
    <xdr:ext cx="828675" cy="885825"/>
    <xdr:pic>
      <xdr:nvPicPr>
        <xdr:cNvPr id="2" name="รูปภาพ 1">
          <a:extLst>
            <a:ext uri="{FF2B5EF4-FFF2-40B4-BE49-F238E27FC236}">
              <a16:creationId xmlns:a16="http://schemas.microsoft.com/office/drawing/2014/main" id="{DB851476-F2CC-4917-8B4E-B2C72CCA0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42875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142875</xdr:colOff>
      <xdr:row>567</xdr:row>
      <xdr:rowOff>142875</xdr:rowOff>
    </xdr:from>
    <xdr:ext cx="828675" cy="885825"/>
    <xdr:pic>
      <xdr:nvPicPr>
        <xdr:cNvPr id="3" name="รูปภาพ 9">
          <a:extLst>
            <a:ext uri="{FF2B5EF4-FFF2-40B4-BE49-F238E27FC236}">
              <a16:creationId xmlns:a16="http://schemas.microsoft.com/office/drawing/2014/main" id="{EE6ADB41-EF8E-4EF0-BBBB-C79846D07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8572500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152400</xdr:colOff>
      <xdr:row>540</xdr:row>
      <xdr:rowOff>123825</xdr:rowOff>
    </xdr:from>
    <xdr:ext cx="828675" cy="876300"/>
    <xdr:pic>
      <xdr:nvPicPr>
        <xdr:cNvPr id="4" name="รูปภาพ 10">
          <a:extLst>
            <a:ext uri="{FF2B5EF4-FFF2-40B4-BE49-F238E27FC236}">
              <a16:creationId xmlns:a16="http://schemas.microsoft.com/office/drawing/2014/main" id="{68E57269-3E5C-4D9B-AD4B-685EC7359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05450" y="123825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142875</xdr:colOff>
      <xdr:row>594</xdr:row>
      <xdr:rowOff>142875</xdr:rowOff>
    </xdr:from>
    <xdr:ext cx="828675" cy="885825"/>
    <xdr:pic>
      <xdr:nvPicPr>
        <xdr:cNvPr id="5" name="รูปภาพ 11">
          <a:extLst>
            <a:ext uri="{FF2B5EF4-FFF2-40B4-BE49-F238E27FC236}">
              <a16:creationId xmlns:a16="http://schemas.microsoft.com/office/drawing/2014/main" id="{AD5835CE-D9DE-45C2-8FFC-FE3C57556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17002125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152400</xdr:colOff>
      <xdr:row>567</xdr:row>
      <xdr:rowOff>123825</xdr:rowOff>
    </xdr:from>
    <xdr:ext cx="828675" cy="876300"/>
    <xdr:pic>
      <xdr:nvPicPr>
        <xdr:cNvPr id="6" name="รูปภาพ 12">
          <a:extLst>
            <a:ext uri="{FF2B5EF4-FFF2-40B4-BE49-F238E27FC236}">
              <a16:creationId xmlns:a16="http://schemas.microsoft.com/office/drawing/2014/main" id="{184CD37A-916B-4550-B774-E17232256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05450" y="8553450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142875</xdr:colOff>
      <xdr:row>621</xdr:row>
      <xdr:rowOff>142875</xdr:rowOff>
    </xdr:from>
    <xdr:ext cx="828675" cy="885825"/>
    <xdr:pic>
      <xdr:nvPicPr>
        <xdr:cNvPr id="7" name="รูปภาพ 13">
          <a:extLst>
            <a:ext uri="{FF2B5EF4-FFF2-40B4-BE49-F238E27FC236}">
              <a16:creationId xmlns:a16="http://schemas.microsoft.com/office/drawing/2014/main" id="{2A34E828-4B34-4CAE-92BB-A1A305567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25431750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152400</xdr:colOff>
      <xdr:row>594</xdr:row>
      <xdr:rowOff>123825</xdr:rowOff>
    </xdr:from>
    <xdr:ext cx="828675" cy="876300"/>
    <xdr:pic>
      <xdr:nvPicPr>
        <xdr:cNvPr id="8" name="รูปภาพ 14">
          <a:extLst>
            <a:ext uri="{FF2B5EF4-FFF2-40B4-BE49-F238E27FC236}">
              <a16:creationId xmlns:a16="http://schemas.microsoft.com/office/drawing/2014/main" id="{D1EDAE08-697C-44FE-8634-10C6287A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05450" y="16983075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142875</xdr:colOff>
      <xdr:row>648</xdr:row>
      <xdr:rowOff>142875</xdr:rowOff>
    </xdr:from>
    <xdr:ext cx="828675" cy="885825"/>
    <xdr:pic>
      <xdr:nvPicPr>
        <xdr:cNvPr id="9" name="รูปภาพ 15">
          <a:extLst>
            <a:ext uri="{FF2B5EF4-FFF2-40B4-BE49-F238E27FC236}">
              <a16:creationId xmlns:a16="http://schemas.microsoft.com/office/drawing/2014/main" id="{809F0819-FD88-4C01-B464-987E59D5F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33861375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152400</xdr:colOff>
      <xdr:row>621</xdr:row>
      <xdr:rowOff>123825</xdr:rowOff>
    </xdr:from>
    <xdr:ext cx="828675" cy="876300"/>
    <xdr:pic>
      <xdr:nvPicPr>
        <xdr:cNvPr id="10" name="รูปภาพ 16">
          <a:extLst>
            <a:ext uri="{FF2B5EF4-FFF2-40B4-BE49-F238E27FC236}">
              <a16:creationId xmlns:a16="http://schemas.microsoft.com/office/drawing/2014/main" id="{8C8A55E9-4772-41CD-829D-10688AE68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05450" y="25412700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142875</xdr:colOff>
      <xdr:row>675</xdr:row>
      <xdr:rowOff>142875</xdr:rowOff>
    </xdr:from>
    <xdr:ext cx="828675" cy="885825"/>
    <xdr:pic>
      <xdr:nvPicPr>
        <xdr:cNvPr id="11" name="รูปภาพ 17">
          <a:extLst>
            <a:ext uri="{FF2B5EF4-FFF2-40B4-BE49-F238E27FC236}">
              <a16:creationId xmlns:a16="http://schemas.microsoft.com/office/drawing/2014/main" id="{6DDA7869-B4EE-4E06-AD54-6D906C59E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42291000"/>
          <a:ext cx="828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152400</xdr:colOff>
      <xdr:row>648</xdr:row>
      <xdr:rowOff>123825</xdr:rowOff>
    </xdr:from>
    <xdr:ext cx="828675" cy="876300"/>
    <xdr:pic>
      <xdr:nvPicPr>
        <xdr:cNvPr id="12" name="รูปภาพ 18">
          <a:extLst>
            <a:ext uri="{FF2B5EF4-FFF2-40B4-BE49-F238E27FC236}">
              <a16:creationId xmlns:a16="http://schemas.microsoft.com/office/drawing/2014/main" id="{D2CC090C-110C-4C62-8A8D-ED9D32C64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05450" y="33842325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152400</xdr:colOff>
      <xdr:row>675</xdr:row>
      <xdr:rowOff>123825</xdr:rowOff>
    </xdr:from>
    <xdr:ext cx="828675" cy="876300"/>
    <xdr:pic>
      <xdr:nvPicPr>
        <xdr:cNvPr id="13" name="รูปภาพ 20">
          <a:extLst>
            <a:ext uri="{FF2B5EF4-FFF2-40B4-BE49-F238E27FC236}">
              <a16:creationId xmlns:a16="http://schemas.microsoft.com/office/drawing/2014/main" id="{A9A8670C-0B93-4D0C-8C15-510DBEA4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05450" y="42271950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152400</xdr:colOff>
      <xdr:row>702</xdr:row>
      <xdr:rowOff>123825</xdr:rowOff>
    </xdr:from>
    <xdr:ext cx="828675" cy="876300"/>
    <xdr:pic>
      <xdr:nvPicPr>
        <xdr:cNvPr id="29" name="รูปภาพ 20">
          <a:extLst>
            <a:ext uri="{FF2B5EF4-FFF2-40B4-BE49-F238E27FC236}">
              <a16:creationId xmlns:a16="http://schemas.microsoft.com/office/drawing/2014/main" id="{FD7146F7-51C7-45AD-832E-E7D67A366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48275" y="219294075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152400</xdr:colOff>
      <xdr:row>702</xdr:row>
      <xdr:rowOff>123825</xdr:rowOff>
    </xdr:from>
    <xdr:ext cx="828675" cy="876300"/>
    <xdr:pic>
      <xdr:nvPicPr>
        <xdr:cNvPr id="30" name="รูปภาพ 20">
          <a:extLst>
            <a:ext uri="{FF2B5EF4-FFF2-40B4-BE49-F238E27FC236}">
              <a16:creationId xmlns:a16="http://schemas.microsoft.com/office/drawing/2014/main" id="{4138B189-F59B-4AFF-B7A9-17F576AFE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48275" y="219294075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152400</xdr:colOff>
      <xdr:row>729</xdr:row>
      <xdr:rowOff>123825</xdr:rowOff>
    </xdr:from>
    <xdr:ext cx="828675" cy="876300"/>
    <xdr:pic>
      <xdr:nvPicPr>
        <xdr:cNvPr id="31" name="รูปภาพ 20">
          <a:extLst>
            <a:ext uri="{FF2B5EF4-FFF2-40B4-BE49-F238E27FC236}">
              <a16:creationId xmlns:a16="http://schemas.microsoft.com/office/drawing/2014/main" id="{B2AC609F-BCEE-44ED-8DF6-05F23C21C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48275" y="219294075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152400</xdr:colOff>
      <xdr:row>729</xdr:row>
      <xdr:rowOff>123825</xdr:rowOff>
    </xdr:from>
    <xdr:ext cx="828675" cy="876300"/>
    <xdr:pic>
      <xdr:nvPicPr>
        <xdr:cNvPr id="32" name="รูปภาพ 20">
          <a:extLst>
            <a:ext uri="{FF2B5EF4-FFF2-40B4-BE49-F238E27FC236}">
              <a16:creationId xmlns:a16="http://schemas.microsoft.com/office/drawing/2014/main" id="{67939748-0B6E-4F37-AAAA-6477819EC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48275" y="219294075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152400</xdr:colOff>
      <xdr:row>756</xdr:row>
      <xdr:rowOff>123825</xdr:rowOff>
    </xdr:from>
    <xdr:ext cx="828675" cy="876300"/>
    <xdr:pic>
      <xdr:nvPicPr>
        <xdr:cNvPr id="33" name="รูปภาพ 20">
          <a:extLst>
            <a:ext uri="{FF2B5EF4-FFF2-40B4-BE49-F238E27FC236}">
              <a16:creationId xmlns:a16="http://schemas.microsoft.com/office/drawing/2014/main" id="{D9C85B6B-C693-4F92-AFD7-8AB75EC0B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48275" y="219294075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152400</xdr:colOff>
      <xdr:row>756</xdr:row>
      <xdr:rowOff>123825</xdr:rowOff>
    </xdr:from>
    <xdr:ext cx="828675" cy="876300"/>
    <xdr:pic>
      <xdr:nvPicPr>
        <xdr:cNvPr id="34" name="รูปภาพ 20">
          <a:extLst>
            <a:ext uri="{FF2B5EF4-FFF2-40B4-BE49-F238E27FC236}">
              <a16:creationId xmlns:a16="http://schemas.microsoft.com/office/drawing/2014/main" id="{7C4C6777-0556-4EC4-B911-CEECA6C6E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48275" y="219294075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152400</xdr:colOff>
      <xdr:row>783</xdr:row>
      <xdr:rowOff>85725</xdr:rowOff>
    </xdr:from>
    <xdr:ext cx="828675" cy="876300"/>
    <xdr:pic>
      <xdr:nvPicPr>
        <xdr:cNvPr id="35" name="รูปภาพ 20">
          <a:extLst>
            <a:ext uri="{FF2B5EF4-FFF2-40B4-BE49-F238E27FC236}">
              <a16:creationId xmlns:a16="http://schemas.microsoft.com/office/drawing/2014/main" id="{E5BE50A1-B14C-4AC2-A4DD-3AF7E7C8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2400" y="252974475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152400</xdr:colOff>
      <xdr:row>783</xdr:row>
      <xdr:rowOff>123825</xdr:rowOff>
    </xdr:from>
    <xdr:ext cx="828675" cy="876300"/>
    <xdr:pic>
      <xdr:nvPicPr>
        <xdr:cNvPr id="36" name="รูปภาพ 20">
          <a:extLst>
            <a:ext uri="{FF2B5EF4-FFF2-40B4-BE49-F238E27FC236}">
              <a16:creationId xmlns:a16="http://schemas.microsoft.com/office/drawing/2014/main" id="{25172125-7D9D-4499-8C2E-5B83B501E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48275" y="219294075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152400</xdr:colOff>
      <xdr:row>810</xdr:row>
      <xdr:rowOff>95250</xdr:rowOff>
    </xdr:from>
    <xdr:ext cx="828675" cy="876300"/>
    <xdr:pic>
      <xdr:nvPicPr>
        <xdr:cNvPr id="37" name="รูปภาพ 20">
          <a:extLst>
            <a:ext uri="{FF2B5EF4-FFF2-40B4-BE49-F238E27FC236}">
              <a16:creationId xmlns:a16="http://schemas.microsoft.com/office/drawing/2014/main" id="{0EEC17F2-4A6E-4453-8A75-98B8FD84C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2400" y="261318375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152400</xdr:colOff>
      <xdr:row>810</xdr:row>
      <xdr:rowOff>123825</xdr:rowOff>
    </xdr:from>
    <xdr:ext cx="828675" cy="876300"/>
    <xdr:pic>
      <xdr:nvPicPr>
        <xdr:cNvPr id="38" name="รูปภาพ 20">
          <a:extLst>
            <a:ext uri="{FF2B5EF4-FFF2-40B4-BE49-F238E27FC236}">
              <a16:creationId xmlns:a16="http://schemas.microsoft.com/office/drawing/2014/main" id="{8D077100-7965-4E66-93DB-FD6DCBE45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48275" y="219294075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161925</xdr:colOff>
      <xdr:row>837</xdr:row>
      <xdr:rowOff>95250</xdr:rowOff>
    </xdr:from>
    <xdr:ext cx="828675" cy="876300"/>
    <xdr:pic>
      <xdr:nvPicPr>
        <xdr:cNvPr id="40" name="รูปภาพ 20">
          <a:extLst>
            <a:ext uri="{FF2B5EF4-FFF2-40B4-BE49-F238E27FC236}">
              <a16:creationId xmlns:a16="http://schemas.microsoft.com/office/drawing/2014/main" id="{C7C32028-424C-4959-9E96-22B010EB4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1925" y="269643225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152400</xdr:colOff>
      <xdr:row>837</xdr:row>
      <xdr:rowOff>123825</xdr:rowOff>
    </xdr:from>
    <xdr:ext cx="828675" cy="876300"/>
    <xdr:pic>
      <xdr:nvPicPr>
        <xdr:cNvPr id="41" name="รูปภาพ 20">
          <a:extLst>
            <a:ext uri="{FF2B5EF4-FFF2-40B4-BE49-F238E27FC236}">
              <a16:creationId xmlns:a16="http://schemas.microsoft.com/office/drawing/2014/main" id="{52980439-FD66-4E77-B15C-6B88BEA2A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48275" y="219294075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152400</xdr:colOff>
      <xdr:row>864</xdr:row>
      <xdr:rowOff>123825</xdr:rowOff>
    </xdr:from>
    <xdr:ext cx="828675" cy="876300"/>
    <xdr:pic>
      <xdr:nvPicPr>
        <xdr:cNvPr id="14" name="รูปภาพ 20">
          <a:extLst>
            <a:ext uri="{FF2B5EF4-FFF2-40B4-BE49-F238E27FC236}">
              <a16:creationId xmlns:a16="http://schemas.microsoft.com/office/drawing/2014/main" id="{744976B5-4B17-48ED-88EF-D67234AEA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48275" y="261375525"/>
          <a:ext cx="8286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&#3648;&#3591;&#3636;&#3609;&#3648;&#3604;&#3639;&#3629;&#3609;&#3626;.&#3588;.%206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ส่งธนาคาร"/>
      <sheetName val="Summery"/>
      <sheetName val="เงินเดือน"/>
      <sheetName val="รายงานจัดทำเช็ค"/>
      <sheetName val="สหกรณ์อบจภูเก็ต"/>
      <sheetName val="รายการแจ้งหนี้ ธอส-ออมสิน"/>
      <sheetName val="ธ.กรุงไทย "/>
      <sheetName val="สลิปขนส่ง"/>
      <sheetName val="สลิปสป."/>
      <sheetName val="สลิปตรวจสอบ"/>
      <sheetName val="สลิปพัสดุ"/>
      <sheetName val="สลิปกองยุทธศาสตร์"/>
      <sheetName val="สลิปเลขานุการ"/>
      <sheetName val="สลิปท่องเที่ยว"/>
      <sheetName val="สลิปกจ."/>
      <sheetName val="สลิปกองสาธา"/>
      <sheetName val="สลิป งานรพ.กองสาธา"/>
      <sheetName val="สลิป สำนักช่าง"/>
      <sheetName val="สลิปกองศึกษา"/>
      <sheetName val="สลิปห้องสมุด"/>
      <sheetName val="สลิปรร.อบจ.เมือง"/>
      <sheetName val="สลิปรร.อบจ.บ้านตลาดเหนือ"/>
      <sheetName val="สลิปรร.อบจ.บ้านไม้เรียบ"/>
      <sheetName val="สลิปรร.อบจ.บ้านนาบอน"/>
      <sheetName val="สลิปรร.อบจ.สาธิตร่วมพัฒนา"/>
      <sheetName val="สลิปกองคลัง"/>
      <sheetName val="คุมหักเงินเดือน"/>
      <sheetName val="Sheet1"/>
      <sheetName val="Sheet2"/>
    </sheetNames>
    <sheetDataSet>
      <sheetData sheetId="0" refreshError="1"/>
      <sheetData sheetId="1" refreshError="1"/>
      <sheetData sheetId="2" refreshError="1">
        <row r="8">
          <cell r="B8" t="str">
            <v>นายวัชรินทร์  ปฐมวัฒนพงศ์</v>
          </cell>
          <cell r="C8">
            <v>8051737083</v>
          </cell>
          <cell r="D8">
            <v>80450</v>
          </cell>
          <cell r="E8">
            <v>1609</v>
          </cell>
          <cell r="F8">
            <v>10000</v>
          </cell>
          <cell r="G8">
            <v>10000</v>
          </cell>
          <cell r="H8">
            <v>102059</v>
          </cell>
          <cell r="I8">
            <v>9000</v>
          </cell>
          <cell r="L8">
            <v>1400</v>
          </cell>
        </row>
        <row r="9">
          <cell r="B9" t="str">
            <v>นางสาวชุติมา  สนิทเปรม</v>
          </cell>
          <cell r="C9">
            <v>8191095734</v>
          </cell>
          <cell r="D9">
            <v>75580</v>
          </cell>
          <cell r="F9">
            <v>5600</v>
          </cell>
          <cell r="G9">
            <v>5600</v>
          </cell>
          <cell r="H9">
            <v>86780</v>
          </cell>
          <cell r="I9">
            <v>7606</v>
          </cell>
          <cell r="P9">
            <v>12600</v>
          </cell>
        </row>
        <row r="10">
          <cell r="B10" t="str">
            <v>นางเสาวลักษณ์  จันทร์แก้ว</v>
          </cell>
          <cell r="C10">
            <v>8050955680</v>
          </cell>
          <cell r="D10">
            <v>47380</v>
          </cell>
          <cell r="F10">
            <v>5600</v>
          </cell>
          <cell r="G10">
            <v>5600</v>
          </cell>
          <cell r="H10">
            <v>58580</v>
          </cell>
          <cell r="I10">
            <v>483</v>
          </cell>
          <cell r="L10">
            <v>13308.3</v>
          </cell>
          <cell r="S10">
            <v>15500</v>
          </cell>
        </row>
        <row r="11">
          <cell r="B11" t="str">
            <v>นางสาวสุทิศา  สมบูรณ์</v>
          </cell>
          <cell r="C11">
            <v>8051649737</v>
          </cell>
          <cell r="D11">
            <v>33000</v>
          </cell>
          <cell r="F11">
            <v>0</v>
          </cell>
          <cell r="G11">
            <v>0</v>
          </cell>
          <cell r="H11">
            <v>33000</v>
          </cell>
          <cell r="I11">
            <v>0</v>
          </cell>
          <cell r="L11">
            <v>1400</v>
          </cell>
        </row>
        <row r="12">
          <cell r="B12" t="str">
            <v>นางยุภาภรณ์  หนูนุ่ม</v>
          </cell>
          <cell r="C12">
            <v>8051298969</v>
          </cell>
          <cell r="D12">
            <v>39190</v>
          </cell>
          <cell r="F12">
            <v>5600</v>
          </cell>
          <cell r="G12">
            <v>5600</v>
          </cell>
          <cell r="H12">
            <v>50390</v>
          </cell>
          <cell r="I12">
            <v>873</v>
          </cell>
          <cell r="L12">
            <v>2500</v>
          </cell>
          <cell r="S12">
            <v>22400</v>
          </cell>
        </row>
        <row r="13">
          <cell r="B13" t="str">
            <v>นางสาวชวาลิน  รัศมี</v>
          </cell>
          <cell r="C13">
            <v>8051577272</v>
          </cell>
          <cell r="D13">
            <v>22600</v>
          </cell>
          <cell r="F13">
            <v>0</v>
          </cell>
          <cell r="H13">
            <v>22600</v>
          </cell>
          <cell r="S13">
            <v>10700</v>
          </cell>
        </row>
        <row r="14">
          <cell r="B14" t="str">
            <v>นายสุขพัฒน์  หนูสวัสดิ์</v>
          </cell>
          <cell r="C14">
            <v>8050652963</v>
          </cell>
          <cell r="D14">
            <v>21710</v>
          </cell>
          <cell r="F14">
            <v>0</v>
          </cell>
          <cell r="H14">
            <v>21710</v>
          </cell>
          <cell r="L14">
            <v>3215.26</v>
          </cell>
          <cell r="R14">
            <v>0</v>
          </cell>
          <cell r="S14">
            <v>15800</v>
          </cell>
        </row>
        <row r="15">
          <cell r="B15" t="str">
            <v>นายยิ่งคุณ  ณ นคร</v>
          </cell>
          <cell r="C15">
            <v>8050168247</v>
          </cell>
          <cell r="D15">
            <v>20120</v>
          </cell>
          <cell r="H15">
            <v>20120</v>
          </cell>
          <cell r="S15">
            <v>14100</v>
          </cell>
        </row>
        <row r="16">
          <cell r="B16" t="str">
            <v>นางสาวนิตยา  เรืองเทพ</v>
          </cell>
          <cell r="C16">
            <v>8050877221</v>
          </cell>
          <cell r="D16">
            <v>26460</v>
          </cell>
          <cell r="H16">
            <v>26460</v>
          </cell>
          <cell r="L16">
            <v>1530</v>
          </cell>
        </row>
        <row r="17">
          <cell r="B17" t="str">
            <v>นางสาวยินดี  อินทะเรือง</v>
          </cell>
          <cell r="C17">
            <v>8050232298</v>
          </cell>
          <cell r="D17">
            <v>24480</v>
          </cell>
          <cell r="H17">
            <v>24480</v>
          </cell>
          <cell r="L17">
            <v>1400</v>
          </cell>
          <cell r="P17">
            <v>0</v>
          </cell>
          <cell r="S17">
            <v>15900</v>
          </cell>
        </row>
        <row r="18">
          <cell r="B18" t="str">
            <v>นายธนาวุฒิ  นาคเป้า</v>
          </cell>
          <cell r="C18">
            <v>8050715078</v>
          </cell>
          <cell r="D18">
            <v>20440</v>
          </cell>
          <cell r="H18">
            <v>20440</v>
          </cell>
          <cell r="L18">
            <v>3816.63</v>
          </cell>
          <cell r="P18">
            <v>0</v>
          </cell>
          <cell r="R18">
            <v>1258</v>
          </cell>
        </row>
        <row r="19">
          <cell r="B19" t="str">
            <v>นางสาวสุภาสิตา  สุกสัย</v>
          </cell>
          <cell r="C19">
            <v>8050206262</v>
          </cell>
          <cell r="D19">
            <v>20440</v>
          </cell>
          <cell r="H19">
            <v>20440</v>
          </cell>
          <cell r="L19">
            <v>13131.1</v>
          </cell>
          <cell r="P19">
            <v>0</v>
          </cell>
          <cell r="R19">
            <v>1200</v>
          </cell>
        </row>
        <row r="20">
          <cell r="B20" t="str">
            <v>นางสาวมะลิวรรณ  ขันแก้ว</v>
          </cell>
          <cell r="C20">
            <v>8050703177</v>
          </cell>
          <cell r="D20">
            <v>20440</v>
          </cell>
          <cell r="H20">
            <v>20440</v>
          </cell>
          <cell r="P20">
            <v>0</v>
          </cell>
        </row>
        <row r="21">
          <cell r="B21" t="str">
            <v>นายคมกฤช  ศรียะพงศ์</v>
          </cell>
          <cell r="C21">
            <v>8050717968</v>
          </cell>
          <cell r="D21">
            <v>20120</v>
          </cell>
          <cell r="H21">
            <v>20120</v>
          </cell>
          <cell r="L21">
            <v>12190.82</v>
          </cell>
          <cell r="N21">
            <v>0</v>
          </cell>
          <cell r="P21">
            <v>0</v>
          </cell>
        </row>
        <row r="22">
          <cell r="B22" t="str">
            <v>นางสาวพัณณ์ชิตา หยู่ตุ้ง</v>
          </cell>
          <cell r="C22">
            <v>8050654583</v>
          </cell>
          <cell r="D22">
            <v>18840</v>
          </cell>
          <cell r="H22">
            <v>18840</v>
          </cell>
          <cell r="R22">
            <v>1900</v>
          </cell>
        </row>
        <row r="23">
          <cell r="B23" t="str">
            <v>นางวรรณนภา  ขันตยาภรณ์</v>
          </cell>
          <cell r="C23">
            <v>8051712641</v>
          </cell>
          <cell r="D23">
            <v>17570</v>
          </cell>
          <cell r="H23">
            <v>17570</v>
          </cell>
          <cell r="L23">
            <v>3324.22</v>
          </cell>
          <cell r="P23">
            <v>0</v>
          </cell>
        </row>
        <row r="24">
          <cell r="B24" t="str">
            <v>นางสาวตรีรัตน์  พุฒนวล</v>
          </cell>
          <cell r="C24">
            <v>8050901467</v>
          </cell>
          <cell r="D24">
            <v>12970</v>
          </cell>
          <cell r="E24">
            <v>315</v>
          </cell>
          <cell r="H24">
            <v>13285</v>
          </cell>
        </row>
        <row r="25">
          <cell r="B25" t="str">
            <v>นางสาวพัชราภรณ์  ขุนรัง</v>
          </cell>
          <cell r="C25">
            <v>8050901505</v>
          </cell>
          <cell r="D25">
            <v>12970</v>
          </cell>
          <cell r="E25">
            <v>315</v>
          </cell>
          <cell r="H25">
            <v>13285</v>
          </cell>
          <cell r="L25">
            <v>1000</v>
          </cell>
          <cell r="S25">
            <v>8200</v>
          </cell>
        </row>
        <row r="26">
          <cell r="B26" t="str">
            <v>นางสาวณัฐกัลย์  สังข์แดหวา</v>
          </cell>
          <cell r="C26">
            <v>8050908194</v>
          </cell>
          <cell r="D26">
            <v>17290</v>
          </cell>
          <cell r="H26">
            <v>17290</v>
          </cell>
        </row>
        <row r="27">
          <cell r="B27" t="str">
            <v>นางจงกล  เชยชื่น</v>
          </cell>
          <cell r="C27">
            <v>8050911128</v>
          </cell>
          <cell r="D27">
            <v>32450</v>
          </cell>
          <cell r="E27">
            <v>4500</v>
          </cell>
          <cell r="H27">
            <v>36950</v>
          </cell>
          <cell r="I27">
            <v>0</v>
          </cell>
        </row>
        <row r="28">
          <cell r="B28" t="str">
            <v>นางสาวอัจฉรา  ศิริพันธ์</v>
          </cell>
          <cell r="C28">
            <v>8050917207</v>
          </cell>
          <cell r="D28">
            <v>12470</v>
          </cell>
          <cell r="E28">
            <v>815</v>
          </cell>
          <cell r="H28">
            <v>13285</v>
          </cell>
        </row>
        <row r="29">
          <cell r="B29" t="str">
            <v>นางสาวปิยาภรณ์  เพชร์หนองชุม</v>
          </cell>
          <cell r="C29">
            <v>8050930831</v>
          </cell>
          <cell r="D29">
            <v>17880</v>
          </cell>
          <cell r="H29">
            <v>17880</v>
          </cell>
          <cell r="L29">
            <v>1100</v>
          </cell>
        </row>
        <row r="30">
          <cell r="B30" t="str">
            <v>ส.ต.ท. ณัฏฐ์  สกุลแก้ว</v>
          </cell>
          <cell r="C30">
            <v>8050935310</v>
          </cell>
          <cell r="D30">
            <v>16600</v>
          </cell>
          <cell r="H30">
            <v>16600</v>
          </cell>
        </row>
        <row r="31">
          <cell r="B31" t="str">
            <v>นายโกสินทร์  เพชรไทยพงศ์</v>
          </cell>
          <cell r="C31">
            <v>8050460029</v>
          </cell>
          <cell r="D31">
            <v>21140</v>
          </cell>
          <cell r="E31">
            <v>0</v>
          </cell>
          <cell r="H31">
            <v>21140</v>
          </cell>
          <cell r="L31">
            <v>2660.07</v>
          </cell>
          <cell r="P31">
            <v>0</v>
          </cell>
          <cell r="R31">
            <v>5000</v>
          </cell>
          <cell r="S31">
            <v>13000</v>
          </cell>
        </row>
        <row r="32">
          <cell r="B32" t="str">
            <v>รวมขรก.</v>
          </cell>
          <cell r="D32">
            <v>652590</v>
          </cell>
          <cell r="E32">
            <v>7554</v>
          </cell>
          <cell r="F32">
            <v>26800</v>
          </cell>
          <cell r="G32">
            <v>26800</v>
          </cell>
          <cell r="H32">
            <v>713744</v>
          </cell>
          <cell r="I32">
            <v>17962</v>
          </cell>
          <cell r="J32">
            <v>0</v>
          </cell>
          <cell r="K32">
            <v>0</v>
          </cell>
          <cell r="L32">
            <v>61976.4</v>
          </cell>
          <cell r="M32">
            <v>0</v>
          </cell>
          <cell r="N32">
            <v>0</v>
          </cell>
          <cell r="O32">
            <v>0</v>
          </cell>
          <cell r="P32">
            <v>12600</v>
          </cell>
          <cell r="Q32">
            <v>0</v>
          </cell>
          <cell r="R32">
            <v>9358</v>
          </cell>
          <cell r="S32">
            <v>115600</v>
          </cell>
        </row>
        <row r="33">
          <cell r="B33" t="str">
            <v>ลูกจ้างประจำ  ( สำนักปลัด )</v>
          </cell>
          <cell r="J33">
            <v>0</v>
          </cell>
          <cell r="K33">
            <v>0</v>
          </cell>
        </row>
        <row r="34">
          <cell r="B34" t="str">
            <v>นายอโนชา  กิ่งทอง</v>
          </cell>
          <cell r="C34">
            <v>8051294203</v>
          </cell>
          <cell r="D34">
            <v>21010</v>
          </cell>
          <cell r="E34">
            <v>420</v>
          </cell>
          <cell r="G34">
            <v>0</v>
          </cell>
          <cell r="H34">
            <v>21430</v>
          </cell>
          <cell r="L34">
            <v>0</v>
          </cell>
          <cell r="P34">
            <v>700</v>
          </cell>
          <cell r="S34">
            <v>18500</v>
          </cell>
        </row>
        <row r="35">
          <cell r="B35" t="str">
            <v>นางบุญสร้อย  ตัณฑวณิช</v>
          </cell>
          <cell r="C35">
            <v>8051381866</v>
          </cell>
          <cell r="D35">
            <v>21010</v>
          </cell>
          <cell r="E35">
            <v>840</v>
          </cell>
          <cell r="G35">
            <v>0</v>
          </cell>
          <cell r="H35">
            <v>21850</v>
          </cell>
          <cell r="L35">
            <v>1400</v>
          </cell>
        </row>
        <row r="36">
          <cell r="B36" t="str">
            <v>นางบุญทิพย์  แก้วใหม่</v>
          </cell>
          <cell r="C36">
            <v>8051362136</v>
          </cell>
          <cell r="D36">
            <v>24850</v>
          </cell>
          <cell r="E36">
            <v>0</v>
          </cell>
          <cell r="G36">
            <v>0</v>
          </cell>
          <cell r="H36">
            <v>24850</v>
          </cell>
          <cell r="L36">
            <v>2400</v>
          </cell>
        </row>
        <row r="37">
          <cell r="B37" t="str">
            <v>นายกัมปนาท  ขุนรักษ์</v>
          </cell>
          <cell r="C37">
            <v>8051348532</v>
          </cell>
          <cell r="D37">
            <v>29110</v>
          </cell>
          <cell r="F37">
            <v>0</v>
          </cell>
          <cell r="H37">
            <v>29110</v>
          </cell>
          <cell r="L37">
            <v>7345.08</v>
          </cell>
          <cell r="P37">
            <v>10800</v>
          </cell>
          <cell r="Q37">
            <v>0</v>
          </cell>
        </row>
        <row r="38">
          <cell r="B38" t="str">
            <v>นายมาหลิก  วารี</v>
          </cell>
          <cell r="C38">
            <v>8051348346</v>
          </cell>
          <cell r="D38">
            <v>24450</v>
          </cell>
          <cell r="F38">
            <v>0</v>
          </cell>
          <cell r="H38">
            <v>24450</v>
          </cell>
          <cell r="L38">
            <v>1400</v>
          </cell>
          <cell r="P38">
            <v>0</v>
          </cell>
          <cell r="Q38">
            <v>0</v>
          </cell>
          <cell r="S38">
            <v>19600</v>
          </cell>
        </row>
        <row r="39">
          <cell r="B39" t="str">
            <v>รวม</v>
          </cell>
          <cell r="D39">
            <v>120430</v>
          </cell>
          <cell r="E39">
            <v>1260</v>
          </cell>
          <cell r="F39">
            <v>0</v>
          </cell>
          <cell r="G39">
            <v>0</v>
          </cell>
          <cell r="H39">
            <v>121690</v>
          </cell>
          <cell r="I39">
            <v>0</v>
          </cell>
          <cell r="J39">
            <v>0</v>
          </cell>
          <cell r="K39">
            <v>0</v>
          </cell>
          <cell r="L39">
            <v>12545.08</v>
          </cell>
          <cell r="M39">
            <v>0</v>
          </cell>
          <cell r="N39">
            <v>0</v>
          </cell>
          <cell r="O39">
            <v>0</v>
          </cell>
          <cell r="P39">
            <v>11500</v>
          </cell>
          <cell r="Q39">
            <v>0</v>
          </cell>
          <cell r="R39">
            <v>0</v>
          </cell>
          <cell r="S39">
            <v>38100</v>
          </cell>
        </row>
        <row r="40">
          <cell r="B40" t="str">
            <v>พนักงานจ้างตามภารกิจ (สำนักปลัดฯ)</v>
          </cell>
        </row>
        <row r="41">
          <cell r="B41" t="str">
            <v>นางสาวเสาด๊ะ  มุสิริ</v>
          </cell>
          <cell r="C41">
            <v>8050016382</v>
          </cell>
          <cell r="D41">
            <v>24020</v>
          </cell>
          <cell r="E41">
            <v>0</v>
          </cell>
          <cell r="H41">
            <v>24020</v>
          </cell>
          <cell r="J41">
            <v>375</v>
          </cell>
          <cell r="K41">
            <v>0</v>
          </cell>
          <cell r="L41">
            <v>6414.82</v>
          </cell>
          <cell r="R41">
            <v>0</v>
          </cell>
        </row>
        <row r="42">
          <cell r="B42" t="str">
            <v>นางสาวก้อดี้เหยาะ  บาวกูล</v>
          </cell>
          <cell r="C42">
            <v>8050065693</v>
          </cell>
          <cell r="D42">
            <v>23370</v>
          </cell>
          <cell r="E42">
            <v>0</v>
          </cell>
          <cell r="G42">
            <v>0</v>
          </cell>
          <cell r="H42">
            <v>23370</v>
          </cell>
          <cell r="J42">
            <v>375</v>
          </cell>
          <cell r="K42">
            <v>0</v>
          </cell>
          <cell r="L42">
            <v>3500</v>
          </cell>
          <cell r="R42">
            <v>0</v>
          </cell>
        </row>
        <row r="43">
          <cell r="B43" t="str">
            <v>นางสาวรอซีดะ  จิเตะ</v>
          </cell>
          <cell r="C43">
            <v>8050066177</v>
          </cell>
          <cell r="D43">
            <v>23390</v>
          </cell>
          <cell r="E43">
            <v>0</v>
          </cell>
          <cell r="G43">
            <v>0</v>
          </cell>
          <cell r="H43">
            <v>23390</v>
          </cell>
          <cell r="I43">
            <v>0</v>
          </cell>
          <cell r="J43">
            <v>375</v>
          </cell>
          <cell r="K43">
            <v>0</v>
          </cell>
          <cell r="L43">
            <v>3000</v>
          </cell>
          <cell r="R43">
            <v>3600</v>
          </cell>
        </row>
        <row r="44">
          <cell r="B44" t="str">
            <v>นางสาวเจนจิรา  เอี่ยมอรุณพงศ์</v>
          </cell>
          <cell r="C44">
            <v>8050151271</v>
          </cell>
          <cell r="D44">
            <v>22950</v>
          </cell>
          <cell r="E44">
            <v>0</v>
          </cell>
          <cell r="G44">
            <v>0</v>
          </cell>
          <cell r="H44">
            <v>22950</v>
          </cell>
          <cell r="J44">
            <v>375</v>
          </cell>
          <cell r="K44">
            <v>0</v>
          </cell>
          <cell r="L44">
            <v>0</v>
          </cell>
        </row>
        <row r="45">
          <cell r="B45" t="str">
            <v>นางชฎาพร  แสงประดับ</v>
          </cell>
          <cell r="C45">
            <v>8051651219</v>
          </cell>
          <cell r="D45">
            <v>22060</v>
          </cell>
          <cell r="E45">
            <v>0</v>
          </cell>
          <cell r="H45">
            <v>22060</v>
          </cell>
          <cell r="J45">
            <v>375</v>
          </cell>
          <cell r="K45">
            <v>0</v>
          </cell>
          <cell r="L45">
            <v>4581.24</v>
          </cell>
        </row>
        <row r="46">
          <cell r="B46" t="str">
            <v>นางสาวน้ำฝน  หัยภาค</v>
          </cell>
          <cell r="C46">
            <v>8050193152</v>
          </cell>
          <cell r="D46">
            <v>20370</v>
          </cell>
          <cell r="E46">
            <v>0</v>
          </cell>
          <cell r="H46">
            <v>20370</v>
          </cell>
          <cell r="J46">
            <v>375</v>
          </cell>
          <cell r="K46">
            <v>0</v>
          </cell>
          <cell r="L46">
            <v>1500</v>
          </cell>
        </row>
        <row r="47">
          <cell r="B47" t="str">
            <v>นางสาวณัฐวดี  รองเดช</v>
          </cell>
          <cell r="C47">
            <v>8050367614</v>
          </cell>
          <cell r="D47">
            <v>15600</v>
          </cell>
          <cell r="H47">
            <v>15600</v>
          </cell>
          <cell r="J47">
            <v>375</v>
          </cell>
          <cell r="R47">
            <v>855</v>
          </cell>
        </row>
        <row r="48">
          <cell r="B48" t="str">
            <v>นางสาวอาภาศิริ  รัตนภักดี</v>
          </cell>
          <cell r="C48">
            <v>8050936600</v>
          </cell>
          <cell r="D48">
            <v>15000</v>
          </cell>
          <cell r="H48">
            <v>15000</v>
          </cell>
          <cell r="J48">
            <v>375</v>
          </cell>
          <cell r="L48">
            <v>2000</v>
          </cell>
        </row>
        <row r="49">
          <cell r="B49" t="str">
            <v>นางสาวกันยารัตน์  หอมหวล</v>
          </cell>
          <cell r="C49">
            <v>8050481344</v>
          </cell>
          <cell r="D49">
            <v>15000</v>
          </cell>
          <cell r="H49">
            <v>15000</v>
          </cell>
          <cell r="J49">
            <v>375</v>
          </cell>
          <cell r="P49">
            <v>2427</v>
          </cell>
        </row>
        <row r="50">
          <cell r="B50" t="str">
            <v>นางสาวธิดามาศย์  บัณฑิตเลิศรักษ์</v>
          </cell>
          <cell r="C50">
            <v>8050978907</v>
          </cell>
          <cell r="D50">
            <v>15000</v>
          </cell>
          <cell r="H50">
            <v>15000</v>
          </cell>
          <cell r="J50">
            <v>375</v>
          </cell>
        </row>
        <row r="51">
          <cell r="B51" t="str">
            <v xml:space="preserve">นายวรเดช  พูลเกิด </v>
          </cell>
          <cell r="C51">
            <v>8050100936</v>
          </cell>
          <cell r="D51">
            <v>9400</v>
          </cell>
          <cell r="E51">
            <v>2000</v>
          </cell>
          <cell r="H51">
            <v>11400</v>
          </cell>
          <cell r="J51">
            <v>235</v>
          </cell>
          <cell r="K51">
            <v>50</v>
          </cell>
        </row>
        <row r="52">
          <cell r="B52" t="str">
            <v>นายอารีต  สามารถกิจ</v>
          </cell>
          <cell r="C52">
            <v>8050814971</v>
          </cell>
          <cell r="D52">
            <v>9400</v>
          </cell>
          <cell r="E52">
            <v>2000</v>
          </cell>
          <cell r="H52">
            <v>11400</v>
          </cell>
          <cell r="J52">
            <v>235</v>
          </cell>
          <cell r="K52">
            <v>50</v>
          </cell>
          <cell r="L52">
            <v>2000</v>
          </cell>
        </row>
        <row r="53">
          <cell r="B53" t="str">
            <v>นายธานี  กวีเขตต์</v>
          </cell>
          <cell r="C53">
            <v>8050666956</v>
          </cell>
          <cell r="D53">
            <v>9400</v>
          </cell>
          <cell r="E53">
            <v>2000</v>
          </cell>
          <cell r="H53">
            <v>11400</v>
          </cell>
          <cell r="J53">
            <v>235</v>
          </cell>
          <cell r="K53">
            <v>50</v>
          </cell>
          <cell r="L53">
            <v>1000</v>
          </cell>
        </row>
        <row r="54">
          <cell r="B54" t="str">
            <v>นายกฤตชัย  กาญจนบุรี</v>
          </cell>
          <cell r="C54">
            <v>8050595579</v>
          </cell>
          <cell r="D54">
            <v>9400</v>
          </cell>
          <cell r="E54">
            <v>2000</v>
          </cell>
          <cell r="H54">
            <v>11400</v>
          </cell>
          <cell r="J54">
            <v>235</v>
          </cell>
          <cell r="K54">
            <v>50</v>
          </cell>
          <cell r="L54">
            <v>1000</v>
          </cell>
          <cell r="N54">
            <v>0</v>
          </cell>
          <cell r="P54">
            <v>0</v>
          </cell>
        </row>
        <row r="55">
          <cell r="B55" t="str">
            <v>นายนพคุณ  มุ่งกิต</v>
          </cell>
          <cell r="C55">
            <v>8050779602</v>
          </cell>
          <cell r="D55">
            <v>9400</v>
          </cell>
          <cell r="E55">
            <v>2000</v>
          </cell>
          <cell r="H55">
            <v>11400</v>
          </cell>
          <cell r="J55">
            <v>235</v>
          </cell>
          <cell r="K55">
            <v>50</v>
          </cell>
          <cell r="N55">
            <v>0</v>
          </cell>
        </row>
        <row r="56">
          <cell r="B56" t="str">
            <v>นายมณี  หลีสกุล</v>
          </cell>
          <cell r="C56">
            <v>8050177211</v>
          </cell>
          <cell r="D56">
            <v>9400</v>
          </cell>
          <cell r="E56">
            <v>2000</v>
          </cell>
          <cell r="H56">
            <v>11400</v>
          </cell>
          <cell r="J56">
            <v>235</v>
          </cell>
          <cell r="K56">
            <v>50</v>
          </cell>
          <cell r="P56">
            <v>0</v>
          </cell>
        </row>
        <row r="57">
          <cell r="B57" t="str">
            <v>นายอนนต์  นาสินพร้อม</v>
          </cell>
          <cell r="C57">
            <v>8050815064</v>
          </cell>
          <cell r="D57">
            <v>9400</v>
          </cell>
          <cell r="E57">
            <v>2000</v>
          </cell>
          <cell r="H57">
            <v>11400</v>
          </cell>
          <cell r="J57">
            <v>235</v>
          </cell>
          <cell r="K57">
            <v>50</v>
          </cell>
        </row>
        <row r="58">
          <cell r="B58" t="str">
            <v>นายประสิทธิ์  ราชแป้น</v>
          </cell>
          <cell r="C58">
            <v>8050890929</v>
          </cell>
          <cell r="D58">
            <v>9400</v>
          </cell>
          <cell r="E58">
            <v>2000</v>
          </cell>
          <cell r="H58">
            <v>11400</v>
          </cell>
          <cell r="J58">
            <v>235</v>
          </cell>
          <cell r="K58">
            <v>50</v>
          </cell>
          <cell r="L58">
            <v>1000</v>
          </cell>
        </row>
        <row r="59">
          <cell r="B59" t="str">
            <v>นายธรรมรัตน์  ผาภูมิสกาว</v>
          </cell>
          <cell r="C59">
            <v>8050462633</v>
          </cell>
          <cell r="D59">
            <v>9400</v>
          </cell>
          <cell r="E59">
            <v>2000</v>
          </cell>
          <cell r="H59">
            <v>11400</v>
          </cell>
          <cell r="J59">
            <v>235</v>
          </cell>
          <cell r="K59">
            <v>50</v>
          </cell>
        </row>
        <row r="60">
          <cell r="B60" t="str">
            <v>รวม</v>
          </cell>
          <cell r="D60">
            <v>281360</v>
          </cell>
          <cell r="E60">
            <v>18000</v>
          </cell>
          <cell r="F60">
            <v>0</v>
          </cell>
          <cell r="G60">
            <v>0</v>
          </cell>
          <cell r="H60">
            <v>299360</v>
          </cell>
          <cell r="I60">
            <v>0</v>
          </cell>
          <cell r="J60">
            <v>5865</v>
          </cell>
          <cell r="K60">
            <v>450</v>
          </cell>
          <cell r="L60">
            <v>25996.059999999998</v>
          </cell>
          <cell r="M60">
            <v>0</v>
          </cell>
          <cell r="N60">
            <v>0</v>
          </cell>
          <cell r="O60">
            <v>0</v>
          </cell>
          <cell r="P60">
            <v>2427</v>
          </cell>
          <cell r="Q60">
            <v>0</v>
          </cell>
          <cell r="R60">
            <v>4455</v>
          </cell>
          <cell r="S60">
            <v>0</v>
          </cell>
        </row>
        <row r="61">
          <cell r="B61" t="str">
            <v xml:space="preserve">สำนักปลัดฯ (พนง.จ้างทั่วไป) </v>
          </cell>
        </row>
        <row r="62">
          <cell r="B62" t="str">
            <v>นางศศิธร  เกื้อสกุล</v>
          </cell>
          <cell r="C62">
            <v>8050903524</v>
          </cell>
          <cell r="D62">
            <v>9000</v>
          </cell>
          <cell r="E62">
            <v>1000</v>
          </cell>
          <cell r="H62">
            <v>10000</v>
          </cell>
          <cell r="J62">
            <v>225</v>
          </cell>
          <cell r="K62">
            <v>25</v>
          </cell>
        </row>
        <row r="63">
          <cell r="B63" t="str">
            <v>นายสิทธิเกรียง  ทดแทน</v>
          </cell>
          <cell r="C63">
            <v>8050978591</v>
          </cell>
          <cell r="D63">
            <v>9000</v>
          </cell>
          <cell r="E63">
            <v>1000</v>
          </cell>
          <cell r="H63">
            <v>10000</v>
          </cell>
          <cell r="J63">
            <v>225</v>
          </cell>
          <cell r="K63">
            <v>25</v>
          </cell>
          <cell r="L63">
            <v>500</v>
          </cell>
        </row>
        <row r="64">
          <cell r="B64" t="str">
            <v>นายปัญญา  ทองฤทธิ์</v>
          </cell>
          <cell r="C64">
            <v>8050977714</v>
          </cell>
          <cell r="D64">
            <v>9000</v>
          </cell>
          <cell r="E64">
            <v>1000</v>
          </cell>
          <cell r="H64">
            <v>10000</v>
          </cell>
          <cell r="J64">
            <v>225</v>
          </cell>
          <cell r="K64">
            <v>25</v>
          </cell>
        </row>
        <row r="65">
          <cell r="B65" t="str">
            <v xml:space="preserve">นายกิตติพล  เจริญนิตินนท์ </v>
          </cell>
          <cell r="C65">
            <v>8050978648</v>
          </cell>
          <cell r="D65">
            <v>9000</v>
          </cell>
          <cell r="E65">
            <v>1000</v>
          </cell>
          <cell r="H65">
            <v>10000</v>
          </cell>
          <cell r="J65">
            <v>225</v>
          </cell>
          <cell r="K65">
            <v>25</v>
          </cell>
          <cell r="L65">
            <v>1000</v>
          </cell>
        </row>
        <row r="66">
          <cell r="B66" t="str">
            <v>นางสาววรรณนิภา  สดุดี</v>
          </cell>
          <cell r="C66">
            <v>8050328759</v>
          </cell>
          <cell r="D66">
            <v>9000</v>
          </cell>
          <cell r="E66">
            <v>1000</v>
          </cell>
          <cell r="H66">
            <v>10000</v>
          </cell>
          <cell r="J66">
            <v>225</v>
          </cell>
          <cell r="K66">
            <v>25</v>
          </cell>
        </row>
        <row r="67">
          <cell r="B67" t="str">
            <v>นายวาสนา  ชูบาล</v>
          </cell>
          <cell r="C67">
            <v>8050815145</v>
          </cell>
          <cell r="D67">
            <v>9000</v>
          </cell>
          <cell r="E67">
            <v>1000</v>
          </cell>
          <cell r="H67">
            <v>10000</v>
          </cell>
          <cell r="J67">
            <v>225</v>
          </cell>
          <cell r="K67">
            <v>25</v>
          </cell>
        </row>
        <row r="68">
          <cell r="B68" t="str">
            <v>นายภูวพัชร์  พรมมา</v>
          </cell>
          <cell r="C68">
            <v>8050858901</v>
          </cell>
          <cell r="D68">
            <v>9000</v>
          </cell>
          <cell r="E68">
            <v>1000</v>
          </cell>
          <cell r="H68">
            <v>10000</v>
          </cell>
          <cell r="J68">
            <v>225</v>
          </cell>
          <cell r="K68">
            <v>25</v>
          </cell>
          <cell r="L68">
            <v>300</v>
          </cell>
        </row>
        <row r="69">
          <cell r="B69" t="str">
            <v>นายศักดิ์ชัย  สิทธิศักดิ์</v>
          </cell>
          <cell r="C69">
            <v>8050934403</v>
          </cell>
          <cell r="D69">
            <v>9000</v>
          </cell>
          <cell r="E69">
            <v>1000</v>
          </cell>
          <cell r="H69">
            <v>10000</v>
          </cell>
          <cell r="J69">
            <v>225</v>
          </cell>
          <cell r="K69">
            <v>25</v>
          </cell>
        </row>
        <row r="70">
          <cell r="B70" t="str">
            <v xml:space="preserve">นายปรเมศน์  สมบูรณ์ </v>
          </cell>
          <cell r="C70">
            <v>8050700410</v>
          </cell>
          <cell r="D70">
            <v>9000</v>
          </cell>
          <cell r="E70">
            <v>1000</v>
          </cell>
          <cell r="H70">
            <v>10000</v>
          </cell>
          <cell r="J70">
            <v>225</v>
          </cell>
          <cell r="K70">
            <v>25</v>
          </cell>
        </row>
        <row r="71">
          <cell r="B71" t="str">
            <v>นายวันเฉลิม  อ๋อสกุล</v>
          </cell>
          <cell r="C71">
            <v>8050934586</v>
          </cell>
          <cell r="D71">
            <v>9000</v>
          </cell>
          <cell r="E71">
            <v>1000</v>
          </cell>
          <cell r="H71">
            <v>10000</v>
          </cell>
          <cell r="J71">
            <v>225</v>
          </cell>
          <cell r="K71">
            <v>25</v>
          </cell>
        </row>
        <row r="72">
          <cell r="B72" t="str">
            <v>รวม</v>
          </cell>
          <cell r="D72">
            <v>90000</v>
          </cell>
          <cell r="E72">
            <v>10000</v>
          </cell>
          <cell r="F72">
            <v>0</v>
          </cell>
          <cell r="G72">
            <v>0</v>
          </cell>
          <cell r="H72">
            <v>100000</v>
          </cell>
          <cell r="I72">
            <v>0</v>
          </cell>
          <cell r="J72">
            <v>2250</v>
          </cell>
          <cell r="K72">
            <v>250</v>
          </cell>
          <cell r="L72">
            <v>1800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D73">
            <v>371360</v>
          </cell>
          <cell r="E73">
            <v>28000</v>
          </cell>
          <cell r="F73">
            <v>0</v>
          </cell>
          <cell r="G73">
            <v>0</v>
          </cell>
          <cell r="H73">
            <v>399360</v>
          </cell>
          <cell r="I73">
            <v>0</v>
          </cell>
          <cell r="J73">
            <v>8115</v>
          </cell>
          <cell r="K73">
            <v>700</v>
          </cell>
          <cell r="L73">
            <v>27796.059999999998</v>
          </cell>
          <cell r="M73">
            <v>0</v>
          </cell>
          <cell r="N73">
            <v>0</v>
          </cell>
          <cell r="O73">
            <v>0</v>
          </cell>
          <cell r="P73">
            <v>2427</v>
          </cell>
          <cell r="Q73">
            <v>0</v>
          </cell>
          <cell r="R73">
            <v>4455</v>
          </cell>
          <cell r="S73">
            <v>0</v>
          </cell>
        </row>
        <row r="74">
          <cell r="B74" t="str">
            <v>รวมสำนักปลัด</v>
          </cell>
          <cell r="D74">
            <v>1144380</v>
          </cell>
          <cell r="E74">
            <v>36814</v>
          </cell>
          <cell r="F74">
            <v>26800</v>
          </cell>
          <cell r="G74">
            <v>26800</v>
          </cell>
          <cell r="H74">
            <v>1234794</v>
          </cell>
          <cell r="I74">
            <v>17962</v>
          </cell>
          <cell r="J74">
            <v>8115</v>
          </cell>
          <cell r="K74">
            <v>700</v>
          </cell>
          <cell r="L74">
            <v>102317.54</v>
          </cell>
          <cell r="M74">
            <v>0</v>
          </cell>
          <cell r="N74">
            <v>0</v>
          </cell>
          <cell r="O74">
            <v>0</v>
          </cell>
          <cell r="P74">
            <v>26527</v>
          </cell>
          <cell r="Q74">
            <v>0</v>
          </cell>
          <cell r="R74">
            <v>13813</v>
          </cell>
          <cell r="S74">
            <v>153700</v>
          </cell>
        </row>
        <row r="75">
          <cell r="B75" t="str">
            <v>หน่วยตรวจสอบ (ข้าราชการ)</v>
          </cell>
        </row>
        <row r="76">
          <cell r="B76" t="str">
            <v>นายยงยุทธ  ลักษณาวิบูลย์กุล</v>
          </cell>
          <cell r="C76">
            <v>8051272242</v>
          </cell>
          <cell r="D76">
            <v>48740</v>
          </cell>
          <cell r="H76">
            <v>48740</v>
          </cell>
          <cell r="I76">
            <v>1304</v>
          </cell>
        </row>
        <row r="77">
          <cell r="B77" t="str">
            <v>นางสาวอภิรดี  เฉลิมมิตร</v>
          </cell>
          <cell r="C77">
            <v>8050654869</v>
          </cell>
          <cell r="D77">
            <v>21240</v>
          </cell>
          <cell r="H77">
            <v>21240</v>
          </cell>
          <cell r="L77">
            <v>2000</v>
          </cell>
          <cell r="P77">
            <v>0</v>
          </cell>
          <cell r="R77">
            <v>832</v>
          </cell>
          <cell r="S77">
            <v>9500</v>
          </cell>
        </row>
        <row r="78">
          <cell r="B78" t="str">
            <v>นางสาวอ้อยทิพย์  แสงประสิทธิ์</v>
          </cell>
          <cell r="C78">
            <v>8050654184</v>
          </cell>
          <cell r="D78">
            <v>21240</v>
          </cell>
          <cell r="H78">
            <v>21240</v>
          </cell>
          <cell r="L78">
            <v>1300</v>
          </cell>
          <cell r="P78">
            <v>0</v>
          </cell>
          <cell r="R78">
            <v>1800</v>
          </cell>
          <cell r="S78">
            <v>13000</v>
          </cell>
        </row>
        <row r="79">
          <cell r="B79" t="str">
            <v>นางสาวรัตนมณี  ศรีตระการ</v>
          </cell>
          <cell r="C79">
            <v>8050643654</v>
          </cell>
          <cell r="D79">
            <v>17310</v>
          </cell>
          <cell r="H79">
            <v>17310</v>
          </cell>
          <cell r="P79">
            <v>0</v>
          </cell>
          <cell r="R79">
            <v>812</v>
          </cell>
          <cell r="S79">
            <v>2500</v>
          </cell>
        </row>
        <row r="80">
          <cell r="B80" t="str">
            <v>นางสาวปรียานีย์  ทรัพย์นารากูล</v>
          </cell>
          <cell r="C80">
            <v>8050652971</v>
          </cell>
          <cell r="D80">
            <v>17690</v>
          </cell>
          <cell r="H80">
            <v>17690</v>
          </cell>
          <cell r="L80">
            <v>1100</v>
          </cell>
          <cell r="S80">
            <v>13000</v>
          </cell>
        </row>
        <row r="81">
          <cell r="B81" t="str">
            <v>นางสาวมณทิชา  รัตนพันธ์</v>
          </cell>
          <cell r="C81">
            <v>8050914224</v>
          </cell>
          <cell r="D81">
            <v>12470</v>
          </cell>
          <cell r="E81">
            <v>815</v>
          </cell>
          <cell r="H81">
            <v>13285</v>
          </cell>
        </row>
        <row r="82">
          <cell r="B82" t="str">
            <v xml:space="preserve">นางสาวนันทิกา  รัตนพิทย์ </v>
          </cell>
          <cell r="C82">
            <v>8050935264</v>
          </cell>
          <cell r="D82">
            <v>16220</v>
          </cell>
          <cell r="H82">
            <v>16220</v>
          </cell>
          <cell r="L82">
            <v>1100</v>
          </cell>
        </row>
        <row r="83">
          <cell r="B83" t="str">
            <v>นางสาวญาณาธิปป์  สกุลเนตร</v>
          </cell>
          <cell r="C83">
            <v>8050877191</v>
          </cell>
          <cell r="D83">
            <v>7287.09</v>
          </cell>
          <cell r="H83">
            <v>7287.09</v>
          </cell>
          <cell r="R83">
            <v>2000</v>
          </cell>
        </row>
        <row r="84">
          <cell r="B84" t="str">
            <v>รวม ขรก.</v>
          </cell>
          <cell r="D84">
            <v>162197.09</v>
          </cell>
          <cell r="E84">
            <v>815</v>
          </cell>
          <cell r="F84">
            <v>0</v>
          </cell>
          <cell r="G84">
            <v>0</v>
          </cell>
          <cell r="H84">
            <v>163012.09</v>
          </cell>
          <cell r="I84">
            <v>1304</v>
          </cell>
          <cell r="J84">
            <v>0</v>
          </cell>
          <cell r="K84">
            <v>0</v>
          </cell>
          <cell r="L84">
            <v>5500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5444</v>
          </cell>
          <cell r="S84">
            <v>38000</v>
          </cell>
        </row>
        <row r="85">
          <cell r="B85" t="str">
            <v>พนักงานจ้าง</v>
          </cell>
        </row>
        <row r="86">
          <cell r="B86" t="str">
            <v>นายรัฐพล  วัฒนประดิษฐกุล</v>
          </cell>
          <cell r="C86">
            <v>8050990362</v>
          </cell>
          <cell r="D86">
            <v>9000</v>
          </cell>
          <cell r="E86">
            <v>1000</v>
          </cell>
          <cell r="H86">
            <v>10000</v>
          </cell>
          <cell r="J86">
            <v>225</v>
          </cell>
          <cell r="K86">
            <v>25</v>
          </cell>
        </row>
        <row r="87">
          <cell r="B87" t="str">
            <v>รวมพนง.จ้าง</v>
          </cell>
          <cell r="D87">
            <v>9000</v>
          </cell>
          <cell r="E87">
            <v>1000</v>
          </cell>
          <cell r="F87">
            <v>0</v>
          </cell>
          <cell r="G87">
            <v>0</v>
          </cell>
          <cell r="H87">
            <v>10000</v>
          </cell>
          <cell r="I87">
            <v>0</v>
          </cell>
          <cell r="J87">
            <v>225</v>
          </cell>
          <cell r="K87">
            <v>25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รวม</v>
          </cell>
          <cell r="D88">
            <v>171197.09</v>
          </cell>
          <cell r="E88">
            <v>1815</v>
          </cell>
          <cell r="F88">
            <v>0</v>
          </cell>
          <cell r="G88">
            <v>0</v>
          </cell>
          <cell r="H88">
            <v>173012.09</v>
          </cell>
          <cell r="I88">
            <v>1304</v>
          </cell>
          <cell r="J88">
            <v>225</v>
          </cell>
          <cell r="K88">
            <v>25</v>
          </cell>
          <cell r="L88">
            <v>5500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5444</v>
          </cell>
          <cell r="S88">
            <v>38000</v>
          </cell>
        </row>
        <row r="89">
          <cell r="B89" t="str">
            <v>กองกิจการขนส่ง</v>
          </cell>
        </row>
        <row r="90">
          <cell r="B90" t="str">
            <v>นายประสิทธิ์  โยธารักษ์</v>
          </cell>
          <cell r="C90">
            <v>8051497929</v>
          </cell>
          <cell r="D90">
            <v>54960</v>
          </cell>
          <cell r="F90">
            <v>5600</v>
          </cell>
          <cell r="G90">
            <v>5600</v>
          </cell>
          <cell r="H90">
            <v>66160</v>
          </cell>
          <cell r="I90">
            <v>1435</v>
          </cell>
          <cell r="L90">
            <v>1400</v>
          </cell>
        </row>
        <row r="91">
          <cell r="B91" t="str">
            <v>นายวริทธิ  วิริยะพาณิชย์</v>
          </cell>
          <cell r="C91">
            <v>8051463277</v>
          </cell>
          <cell r="D91">
            <v>37410</v>
          </cell>
          <cell r="F91">
            <v>1500</v>
          </cell>
          <cell r="H91">
            <v>38910</v>
          </cell>
          <cell r="I91">
            <v>87</v>
          </cell>
        </row>
        <row r="92">
          <cell r="B92" t="str">
            <v>นางวารีรัตน์  อุไรกิจ</v>
          </cell>
          <cell r="C92">
            <v>8050206726</v>
          </cell>
          <cell r="D92">
            <v>32450</v>
          </cell>
          <cell r="H92">
            <v>32450</v>
          </cell>
          <cell r="L92">
            <v>1400</v>
          </cell>
          <cell r="P92">
            <v>0</v>
          </cell>
          <cell r="S92">
            <v>14000</v>
          </cell>
        </row>
        <row r="93">
          <cell r="B93" t="str">
            <v>นางสาวขวัญเรือน  อมิตรสูญ</v>
          </cell>
          <cell r="C93">
            <v>8050247007</v>
          </cell>
          <cell r="D93">
            <v>30790</v>
          </cell>
          <cell r="H93">
            <v>30790</v>
          </cell>
          <cell r="I93">
            <v>0</v>
          </cell>
          <cell r="S93">
            <v>13400</v>
          </cell>
        </row>
        <row r="94">
          <cell r="B94" t="str">
            <v>นายพิศพิชัย  ไร่วิเศษ</v>
          </cell>
          <cell r="C94">
            <v>8050452395</v>
          </cell>
          <cell r="D94">
            <v>22920</v>
          </cell>
          <cell r="H94">
            <v>22920</v>
          </cell>
          <cell r="L94">
            <v>1400</v>
          </cell>
          <cell r="P94">
            <v>0</v>
          </cell>
          <cell r="S94">
            <v>16600</v>
          </cell>
        </row>
        <row r="95">
          <cell r="B95" t="str">
            <v>นางสาวพวงงาม  นิยมพงษ์</v>
          </cell>
          <cell r="C95">
            <v>8050233103</v>
          </cell>
          <cell r="D95">
            <v>24480</v>
          </cell>
          <cell r="H95">
            <v>24480</v>
          </cell>
          <cell r="L95">
            <v>0</v>
          </cell>
          <cell r="S95">
            <v>17500</v>
          </cell>
        </row>
        <row r="96">
          <cell r="B96" t="str">
            <v>นางสาวกิตติยา  เดชทัพ</v>
          </cell>
          <cell r="C96">
            <v>8050591921</v>
          </cell>
          <cell r="D96">
            <v>23080</v>
          </cell>
          <cell r="F96">
            <v>0</v>
          </cell>
          <cell r="G96">
            <v>0</v>
          </cell>
          <cell r="H96">
            <v>23080</v>
          </cell>
          <cell r="I96">
            <v>0</v>
          </cell>
          <cell r="L96">
            <v>0</v>
          </cell>
        </row>
        <row r="97">
          <cell r="B97" t="str">
            <v>นายธีรยุทธ  กะตากูล</v>
          </cell>
          <cell r="C97">
            <v>8050587533</v>
          </cell>
          <cell r="D97">
            <v>18810</v>
          </cell>
          <cell r="F97">
            <v>0</v>
          </cell>
          <cell r="G97">
            <v>0</v>
          </cell>
          <cell r="H97">
            <v>18810</v>
          </cell>
          <cell r="L97">
            <v>0</v>
          </cell>
        </row>
        <row r="98">
          <cell r="B98" t="str">
            <v>นายณัฐวัฒน์  อุ้มรัมย์</v>
          </cell>
          <cell r="C98">
            <v>8050716872</v>
          </cell>
          <cell r="D98">
            <v>20440</v>
          </cell>
          <cell r="F98">
            <v>0</v>
          </cell>
          <cell r="G98">
            <v>0</v>
          </cell>
          <cell r="H98">
            <v>20440</v>
          </cell>
          <cell r="L98">
            <v>1300</v>
          </cell>
          <cell r="R98">
            <v>1094</v>
          </cell>
          <cell r="S98">
            <v>13400</v>
          </cell>
        </row>
        <row r="99">
          <cell r="B99" t="str">
            <v>นางสาวศศิณัชชกร  ศรีทอง</v>
          </cell>
          <cell r="C99">
            <v>8050709280</v>
          </cell>
          <cell r="D99">
            <v>22620</v>
          </cell>
          <cell r="F99">
            <v>0</v>
          </cell>
          <cell r="G99">
            <v>0</v>
          </cell>
          <cell r="H99">
            <v>22620</v>
          </cell>
          <cell r="L99">
            <v>10700</v>
          </cell>
        </row>
        <row r="100">
          <cell r="B100" t="str">
            <v>นางสาวชญาภา  ทองย้อย</v>
          </cell>
          <cell r="C100">
            <v>8050403475</v>
          </cell>
          <cell r="D100">
            <v>15720</v>
          </cell>
          <cell r="F100">
            <v>0</v>
          </cell>
          <cell r="G100">
            <v>0</v>
          </cell>
          <cell r="H100">
            <v>15720</v>
          </cell>
          <cell r="L100">
            <v>0</v>
          </cell>
          <cell r="R100">
            <v>1032</v>
          </cell>
        </row>
        <row r="101">
          <cell r="B101" t="str">
            <v>นางสาวศุทธินี  อังคสุวรรณ</v>
          </cell>
          <cell r="C101">
            <v>8050847985</v>
          </cell>
          <cell r="D101">
            <v>18520</v>
          </cell>
          <cell r="H101">
            <v>18520</v>
          </cell>
        </row>
        <row r="102">
          <cell r="B102" t="str">
            <v>นายสาทิตย์  บุญฤทธิ์</v>
          </cell>
          <cell r="C102">
            <v>8050847950</v>
          </cell>
          <cell r="D102">
            <v>18520</v>
          </cell>
          <cell r="H102">
            <v>18520</v>
          </cell>
        </row>
        <row r="103">
          <cell r="B103" t="str">
            <v>นายศุภชัย  คามะเชียงพิณ</v>
          </cell>
          <cell r="C103">
            <v>8050918289</v>
          </cell>
          <cell r="D103">
            <v>12470</v>
          </cell>
          <cell r="E103">
            <v>815</v>
          </cell>
          <cell r="H103">
            <v>13285</v>
          </cell>
          <cell r="L103">
            <v>1000</v>
          </cell>
          <cell r="S103">
            <v>8100</v>
          </cell>
        </row>
        <row r="104">
          <cell r="B104" t="str">
            <v>รวมขรก.</v>
          </cell>
          <cell r="D104">
            <v>353190</v>
          </cell>
          <cell r="E104">
            <v>815</v>
          </cell>
          <cell r="F104">
            <v>7100</v>
          </cell>
          <cell r="G104">
            <v>5600</v>
          </cell>
          <cell r="H104">
            <v>366705</v>
          </cell>
          <cell r="I104">
            <v>1522</v>
          </cell>
          <cell r="J104">
            <v>0</v>
          </cell>
          <cell r="K104">
            <v>0</v>
          </cell>
          <cell r="L104">
            <v>17200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2126</v>
          </cell>
          <cell r="S104">
            <v>83000</v>
          </cell>
        </row>
        <row r="105">
          <cell r="B105" t="str">
            <v>กองกิจการขนส่ง (พนักงานจ้างตามภารกิจ)</v>
          </cell>
        </row>
        <row r="106">
          <cell r="B106" t="str">
            <v>นายหิรัญ  หอมแก้ว</v>
          </cell>
          <cell r="C106">
            <v>8050343502</v>
          </cell>
          <cell r="D106">
            <v>22530</v>
          </cell>
          <cell r="E106">
            <v>0</v>
          </cell>
          <cell r="H106">
            <v>22530</v>
          </cell>
          <cell r="J106">
            <v>375</v>
          </cell>
          <cell r="K106">
            <v>0</v>
          </cell>
          <cell r="L106">
            <v>0</v>
          </cell>
          <cell r="R106">
            <v>1351</v>
          </cell>
        </row>
        <row r="107">
          <cell r="B107" t="str">
            <v>นายชัยวุฒิ  ภาษี</v>
          </cell>
          <cell r="C107">
            <v>8050573389</v>
          </cell>
          <cell r="D107">
            <v>20980</v>
          </cell>
          <cell r="E107">
            <v>0</v>
          </cell>
          <cell r="H107">
            <v>20980</v>
          </cell>
          <cell r="J107">
            <v>375</v>
          </cell>
          <cell r="K107">
            <v>0</v>
          </cell>
          <cell r="L107">
            <v>0</v>
          </cell>
          <cell r="R107">
            <v>1338</v>
          </cell>
        </row>
        <row r="108">
          <cell r="B108" t="str">
            <v>นายมิตรชัย  อนันตรทิวากร</v>
          </cell>
          <cell r="C108">
            <v>8050756734</v>
          </cell>
          <cell r="D108">
            <v>17900</v>
          </cell>
          <cell r="E108">
            <v>0</v>
          </cell>
          <cell r="H108">
            <v>17900</v>
          </cell>
          <cell r="J108">
            <v>375</v>
          </cell>
          <cell r="K108">
            <v>0</v>
          </cell>
        </row>
        <row r="109">
          <cell r="B109" t="str">
            <v>นางสาวสุภาวดี  คงอินพาน</v>
          </cell>
          <cell r="C109">
            <v>8050819752</v>
          </cell>
          <cell r="D109">
            <v>17710</v>
          </cell>
          <cell r="E109">
            <v>0</v>
          </cell>
          <cell r="H109">
            <v>17710</v>
          </cell>
          <cell r="J109">
            <v>375</v>
          </cell>
          <cell r="K109">
            <v>0</v>
          </cell>
          <cell r="R109">
            <v>1100</v>
          </cell>
        </row>
        <row r="110">
          <cell r="B110" t="str">
            <v>นายวรตสิต  วงศ์สุวรรณ</v>
          </cell>
          <cell r="C110">
            <v>8050825140</v>
          </cell>
          <cell r="D110">
            <v>13200</v>
          </cell>
          <cell r="E110">
            <v>85</v>
          </cell>
          <cell r="H110">
            <v>13285</v>
          </cell>
          <cell r="J110">
            <v>330</v>
          </cell>
          <cell r="K110">
            <v>2</v>
          </cell>
          <cell r="R110">
            <v>794</v>
          </cell>
        </row>
        <row r="111">
          <cell r="B111" t="str">
            <v>นางสาวไฮยนา  สือลามะ</v>
          </cell>
          <cell r="C111">
            <v>8050668169</v>
          </cell>
          <cell r="D111">
            <v>16380</v>
          </cell>
          <cell r="E111">
            <v>0</v>
          </cell>
          <cell r="H111">
            <v>16380</v>
          </cell>
          <cell r="J111">
            <v>375</v>
          </cell>
          <cell r="K111">
            <v>0</v>
          </cell>
        </row>
        <row r="112">
          <cell r="B112" t="str">
            <v>นายวรพจน์  บุญช่วย</v>
          </cell>
          <cell r="C112">
            <v>8050875458</v>
          </cell>
          <cell r="D112">
            <v>12440</v>
          </cell>
          <cell r="E112">
            <v>845</v>
          </cell>
          <cell r="H112">
            <v>13285</v>
          </cell>
          <cell r="J112">
            <v>311</v>
          </cell>
          <cell r="K112">
            <v>21</v>
          </cell>
        </row>
        <row r="113">
          <cell r="B113" t="str">
            <v>นายชัชพงศ์  นครังอิฐ</v>
          </cell>
          <cell r="C113">
            <v>8050799506</v>
          </cell>
          <cell r="D113">
            <v>0</v>
          </cell>
          <cell r="E113">
            <v>0</v>
          </cell>
          <cell r="H113">
            <v>0</v>
          </cell>
          <cell r="J113">
            <v>0</v>
          </cell>
          <cell r="K113">
            <v>0</v>
          </cell>
          <cell r="R113">
            <v>0</v>
          </cell>
        </row>
        <row r="114">
          <cell r="B114" t="str">
            <v>นางสาวนันท์รดี  เอกวิริยะกุล</v>
          </cell>
          <cell r="C114">
            <v>8050667308</v>
          </cell>
          <cell r="D114">
            <v>15000</v>
          </cell>
          <cell r="E114">
            <v>0</v>
          </cell>
          <cell r="H114">
            <v>15000</v>
          </cell>
          <cell r="J114">
            <v>375</v>
          </cell>
          <cell r="K114">
            <v>0</v>
          </cell>
        </row>
        <row r="115">
          <cell r="B115" t="str">
            <v>นายสมคิด  มีสุข</v>
          </cell>
          <cell r="C115">
            <v>8050949354</v>
          </cell>
          <cell r="D115">
            <v>11500</v>
          </cell>
          <cell r="E115">
            <v>1785</v>
          </cell>
          <cell r="H115">
            <v>13285</v>
          </cell>
          <cell r="J115">
            <v>287</v>
          </cell>
          <cell r="K115">
            <v>45</v>
          </cell>
        </row>
        <row r="116">
          <cell r="B116" t="str">
            <v xml:space="preserve">นางสาวรัญชิดา  หนูนุ่ม </v>
          </cell>
          <cell r="C116">
            <v>8050990087</v>
          </cell>
          <cell r="D116">
            <v>15000</v>
          </cell>
          <cell r="H116">
            <v>15000</v>
          </cell>
          <cell r="J116">
            <v>375</v>
          </cell>
          <cell r="K116">
            <v>0</v>
          </cell>
        </row>
        <row r="117">
          <cell r="B117" t="str">
            <v>นายณัฐนันท์  วิเชียรบรรณ</v>
          </cell>
          <cell r="C117">
            <v>8050982157</v>
          </cell>
          <cell r="D117">
            <v>11500</v>
          </cell>
          <cell r="E117">
            <v>1785</v>
          </cell>
          <cell r="H117">
            <v>13285</v>
          </cell>
          <cell r="J117">
            <v>287</v>
          </cell>
          <cell r="K117">
            <v>45</v>
          </cell>
        </row>
        <row r="118">
          <cell r="B118" t="str">
            <v>นายไตรรัตน์  ทองเจริญ</v>
          </cell>
          <cell r="C118">
            <v>8050990133</v>
          </cell>
          <cell r="D118">
            <v>11500</v>
          </cell>
          <cell r="E118">
            <v>1785</v>
          </cell>
          <cell r="H118">
            <v>13285</v>
          </cell>
          <cell r="J118">
            <v>287</v>
          </cell>
          <cell r="K118">
            <v>45</v>
          </cell>
        </row>
        <row r="119">
          <cell r="B119" t="str">
            <v>นางสาวสุนิสา  เพ็ชโกมล</v>
          </cell>
          <cell r="C119">
            <v>8050990338</v>
          </cell>
          <cell r="D119">
            <v>11500</v>
          </cell>
          <cell r="E119">
            <v>1785</v>
          </cell>
          <cell r="H119">
            <v>13285</v>
          </cell>
          <cell r="J119">
            <v>287</v>
          </cell>
          <cell r="K119">
            <v>45</v>
          </cell>
        </row>
        <row r="120">
          <cell r="B120" t="str">
            <v>รวม</v>
          </cell>
          <cell r="D120">
            <v>197140</v>
          </cell>
          <cell r="E120">
            <v>8070</v>
          </cell>
          <cell r="F120">
            <v>0</v>
          </cell>
          <cell r="G120">
            <v>0</v>
          </cell>
          <cell r="H120">
            <v>205210</v>
          </cell>
          <cell r="I120">
            <v>0</v>
          </cell>
          <cell r="J120">
            <v>4414</v>
          </cell>
          <cell r="K120">
            <v>203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4583</v>
          </cell>
          <cell r="S120">
            <v>0</v>
          </cell>
        </row>
        <row r="121">
          <cell r="B121" t="str">
            <v>กองกิจการขนส่ง (พนักงานจ้างทั่วไป)</v>
          </cell>
        </row>
        <row r="122">
          <cell r="B122" t="str">
            <v>นายณัฏฐชัย  วิชัยณรงค์</v>
          </cell>
          <cell r="C122">
            <v>8050273717</v>
          </cell>
          <cell r="D122">
            <v>9400</v>
          </cell>
          <cell r="E122">
            <v>2000</v>
          </cell>
          <cell r="H122">
            <v>11400</v>
          </cell>
          <cell r="J122">
            <v>235</v>
          </cell>
          <cell r="K122">
            <v>50</v>
          </cell>
          <cell r="P122">
            <v>1129.17</v>
          </cell>
        </row>
        <row r="123">
          <cell r="B123" t="str">
            <v>นางพิชชาพร  บ้านนบ</v>
          </cell>
          <cell r="C123">
            <v>8050270742</v>
          </cell>
          <cell r="D123">
            <v>9000</v>
          </cell>
          <cell r="E123">
            <v>1000</v>
          </cell>
          <cell r="H123">
            <v>10000</v>
          </cell>
          <cell r="J123">
            <v>225</v>
          </cell>
          <cell r="K123">
            <v>25</v>
          </cell>
        </row>
        <row r="124">
          <cell r="B124" t="str">
            <v>นางสาววิไลภรณ์  แก้วกัณหา</v>
          </cell>
          <cell r="C124">
            <v>8050286193</v>
          </cell>
          <cell r="D124">
            <v>9000</v>
          </cell>
          <cell r="E124">
            <v>1000</v>
          </cell>
          <cell r="H124">
            <v>10000</v>
          </cell>
          <cell r="J124">
            <v>225</v>
          </cell>
          <cell r="K124">
            <v>25</v>
          </cell>
        </row>
        <row r="125">
          <cell r="B125" t="str">
            <v>นางอุษา  นพรัตน์</v>
          </cell>
          <cell r="C125">
            <v>8050386457</v>
          </cell>
          <cell r="D125">
            <v>9000</v>
          </cell>
          <cell r="E125">
            <v>1000</v>
          </cell>
          <cell r="H125">
            <v>10000</v>
          </cell>
          <cell r="J125">
            <v>225</v>
          </cell>
          <cell r="K125">
            <v>25</v>
          </cell>
        </row>
        <row r="126">
          <cell r="B126" t="str">
            <v>นางนงเยาว์  แก้วจันทร์</v>
          </cell>
          <cell r="C126">
            <v>8050544044</v>
          </cell>
          <cell r="D126">
            <v>9000</v>
          </cell>
          <cell r="E126">
            <v>1000</v>
          </cell>
          <cell r="H126">
            <v>10000</v>
          </cell>
          <cell r="J126">
            <v>225</v>
          </cell>
          <cell r="K126">
            <v>25</v>
          </cell>
        </row>
        <row r="127">
          <cell r="B127" t="str">
            <v>นางสาวชุติมา  หวังโส๊ะ</v>
          </cell>
          <cell r="C127">
            <v>8050442861</v>
          </cell>
          <cell r="D127">
            <v>9000</v>
          </cell>
          <cell r="E127">
            <v>1000</v>
          </cell>
          <cell r="H127">
            <v>10000</v>
          </cell>
          <cell r="J127">
            <v>225</v>
          </cell>
          <cell r="K127">
            <v>25</v>
          </cell>
        </row>
        <row r="128">
          <cell r="B128" t="str">
            <v>นางณิชาพร  ศรีงาม</v>
          </cell>
          <cell r="C128">
            <v>8050595455</v>
          </cell>
          <cell r="D128">
            <v>9000</v>
          </cell>
          <cell r="E128">
            <v>1000</v>
          </cell>
          <cell r="H128">
            <v>10000</v>
          </cell>
          <cell r="J128">
            <v>225</v>
          </cell>
          <cell r="K128">
            <v>25</v>
          </cell>
        </row>
        <row r="129">
          <cell r="B129" t="str">
            <v>นางสาวเสาวนีย์  น่าขำ</v>
          </cell>
          <cell r="C129">
            <v>8050594610</v>
          </cell>
          <cell r="D129">
            <v>9000</v>
          </cell>
          <cell r="E129">
            <v>1000</v>
          </cell>
          <cell r="H129">
            <v>10000</v>
          </cell>
          <cell r="J129">
            <v>225</v>
          </cell>
          <cell r="K129">
            <v>25</v>
          </cell>
        </row>
        <row r="130">
          <cell r="B130" t="str">
            <v>นางจิระภา  สุขไข่</v>
          </cell>
          <cell r="C130">
            <v>8050768627</v>
          </cell>
          <cell r="D130">
            <v>9000</v>
          </cell>
          <cell r="E130">
            <v>1000</v>
          </cell>
          <cell r="H130">
            <v>10000</v>
          </cell>
          <cell r="J130">
            <v>225</v>
          </cell>
          <cell r="K130">
            <v>25</v>
          </cell>
        </row>
        <row r="131">
          <cell r="B131" t="str">
            <v>นางสาวรัตนา  หวังโส๊ะ</v>
          </cell>
          <cell r="C131">
            <v>8050772659</v>
          </cell>
          <cell r="D131">
            <v>9000</v>
          </cell>
          <cell r="E131">
            <v>1000</v>
          </cell>
          <cell r="H131">
            <v>10000</v>
          </cell>
          <cell r="J131">
            <v>225</v>
          </cell>
          <cell r="K131">
            <v>25</v>
          </cell>
          <cell r="R131">
            <v>362</v>
          </cell>
        </row>
        <row r="132">
          <cell r="B132" t="str">
            <v>นางสุพัตรา  ศรีมั่น</v>
          </cell>
          <cell r="C132">
            <v>8050768880</v>
          </cell>
          <cell r="D132">
            <v>9000</v>
          </cell>
          <cell r="E132">
            <v>1000</v>
          </cell>
          <cell r="H132">
            <v>10000</v>
          </cell>
          <cell r="J132">
            <v>225</v>
          </cell>
          <cell r="K132">
            <v>25</v>
          </cell>
        </row>
        <row r="133">
          <cell r="B133" t="str">
            <v>นายสุเมต  บริพันธ์</v>
          </cell>
          <cell r="C133">
            <v>8050814998</v>
          </cell>
          <cell r="D133">
            <v>9400</v>
          </cell>
          <cell r="E133">
            <v>2000</v>
          </cell>
          <cell r="H133">
            <v>11400</v>
          </cell>
          <cell r="J133">
            <v>235</v>
          </cell>
          <cell r="K133">
            <v>50</v>
          </cell>
        </row>
        <row r="134">
          <cell r="B134" t="str">
            <v>นางสาวอุบลวรรณ  เขียวหวาน</v>
          </cell>
          <cell r="C134">
            <v>8050792714</v>
          </cell>
          <cell r="D134">
            <v>9000</v>
          </cell>
          <cell r="E134">
            <v>1000</v>
          </cell>
          <cell r="H134">
            <v>10000</v>
          </cell>
          <cell r="J134">
            <v>225</v>
          </cell>
          <cell r="K134">
            <v>25</v>
          </cell>
        </row>
        <row r="135">
          <cell r="B135" t="str">
            <v>นางพิมล  จาวิสูตร</v>
          </cell>
          <cell r="C135">
            <v>8050815285</v>
          </cell>
          <cell r="D135">
            <v>9000</v>
          </cell>
          <cell r="E135">
            <v>1000</v>
          </cell>
          <cell r="H135">
            <v>10000</v>
          </cell>
          <cell r="J135">
            <v>225</v>
          </cell>
          <cell r="K135">
            <v>25</v>
          </cell>
        </row>
        <row r="136">
          <cell r="B136" t="str">
            <v>นางสาวมัสหยา  อยู่เดช</v>
          </cell>
          <cell r="C136">
            <v>8050815188</v>
          </cell>
          <cell r="D136">
            <v>9000</v>
          </cell>
          <cell r="E136">
            <v>1000</v>
          </cell>
          <cell r="H136">
            <v>10000</v>
          </cell>
          <cell r="J136">
            <v>225</v>
          </cell>
          <cell r="K136">
            <v>25</v>
          </cell>
        </row>
        <row r="137">
          <cell r="B137" t="str">
            <v>นายนฤดล  หนูสังข์</v>
          </cell>
          <cell r="C137">
            <v>8050867862</v>
          </cell>
          <cell r="D137">
            <v>9000</v>
          </cell>
          <cell r="E137">
            <v>1000</v>
          </cell>
          <cell r="H137">
            <v>10000</v>
          </cell>
          <cell r="J137">
            <v>225</v>
          </cell>
          <cell r="K137">
            <v>25</v>
          </cell>
        </row>
        <row r="138">
          <cell r="B138" t="str">
            <v>นายสมเกียรติ  ทุยะวัตร</v>
          </cell>
          <cell r="C138">
            <v>8050785122</v>
          </cell>
          <cell r="D138">
            <v>9000</v>
          </cell>
          <cell r="E138">
            <v>1000</v>
          </cell>
          <cell r="H138">
            <v>10000</v>
          </cell>
          <cell r="J138">
            <v>225</v>
          </cell>
          <cell r="K138">
            <v>25</v>
          </cell>
          <cell r="R138">
            <v>387</v>
          </cell>
        </row>
        <row r="139">
          <cell r="B139" t="str">
            <v>นางสาวศิริพร  แก้วจันทร์</v>
          </cell>
          <cell r="C139">
            <v>8050867749</v>
          </cell>
          <cell r="D139">
            <v>9000</v>
          </cell>
          <cell r="E139">
            <v>1000</v>
          </cell>
          <cell r="H139">
            <v>10000</v>
          </cell>
          <cell r="J139">
            <v>225</v>
          </cell>
          <cell r="K139">
            <v>25</v>
          </cell>
        </row>
        <row r="140">
          <cell r="B140" t="str">
            <v>นายเสน  หนูรักษ์</v>
          </cell>
          <cell r="C140">
            <v>8050868052</v>
          </cell>
          <cell r="D140">
            <v>9000</v>
          </cell>
          <cell r="E140">
            <v>1000</v>
          </cell>
          <cell r="H140">
            <v>10000</v>
          </cell>
          <cell r="J140">
            <v>225</v>
          </cell>
          <cell r="K140">
            <v>25</v>
          </cell>
        </row>
        <row r="141">
          <cell r="B141" t="str">
            <v>นางสาวจีรวรรณ ศักดิ์จำปา</v>
          </cell>
          <cell r="C141">
            <v>8050883973</v>
          </cell>
          <cell r="D141">
            <v>9000</v>
          </cell>
          <cell r="E141">
            <v>1000</v>
          </cell>
          <cell r="H141">
            <v>10000</v>
          </cell>
          <cell r="J141">
            <v>225</v>
          </cell>
          <cell r="K141">
            <v>25</v>
          </cell>
        </row>
        <row r="142">
          <cell r="B142" t="str">
            <v>นางสาวสมศรี  วันศุกร์</v>
          </cell>
          <cell r="C142">
            <v>8050666514</v>
          </cell>
          <cell r="D142">
            <v>9000</v>
          </cell>
          <cell r="E142">
            <v>1000</v>
          </cell>
          <cell r="H142">
            <v>10000</v>
          </cell>
          <cell r="J142">
            <v>225</v>
          </cell>
          <cell r="K142">
            <v>25</v>
          </cell>
        </row>
        <row r="143">
          <cell r="B143" t="str">
            <v>นายศราวุธ  น่าขำ</v>
          </cell>
          <cell r="C143">
            <v>8050893634</v>
          </cell>
          <cell r="D143">
            <v>9000</v>
          </cell>
          <cell r="E143">
            <v>1000</v>
          </cell>
          <cell r="H143">
            <v>10000</v>
          </cell>
          <cell r="J143">
            <v>225</v>
          </cell>
          <cell r="K143">
            <v>25</v>
          </cell>
        </row>
        <row r="144">
          <cell r="B144" t="str">
            <v>นายภักดี  รอดใหญ่</v>
          </cell>
          <cell r="C144">
            <v>8050893790</v>
          </cell>
          <cell r="D144">
            <v>9400</v>
          </cell>
          <cell r="E144">
            <v>2000</v>
          </cell>
          <cell r="H144">
            <v>11400</v>
          </cell>
          <cell r="J144">
            <v>235</v>
          </cell>
          <cell r="K144">
            <v>50</v>
          </cell>
        </row>
        <row r="145">
          <cell r="B145" t="str">
            <v>นายสิทธิเดช  หลวงคา</v>
          </cell>
          <cell r="C145">
            <v>8050905683</v>
          </cell>
          <cell r="D145">
            <v>9400</v>
          </cell>
          <cell r="E145">
            <v>2000</v>
          </cell>
          <cell r="H145">
            <v>11400</v>
          </cell>
          <cell r="J145">
            <v>235</v>
          </cell>
          <cell r="K145">
            <v>50</v>
          </cell>
        </row>
        <row r="146">
          <cell r="B146" t="str">
            <v>นายธันวนิช  เบ็ญจศักดิ์</v>
          </cell>
          <cell r="C146">
            <v>8050935140</v>
          </cell>
          <cell r="D146">
            <v>9000</v>
          </cell>
          <cell r="E146">
            <v>1000</v>
          </cell>
          <cell r="H146">
            <v>10000</v>
          </cell>
          <cell r="J146">
            <v>225</v>
          </cell>
          <cell r="K146">
            <v>25</v>
          </cell>
        </row>
        <row r="147">
          <cell r="B147" t="str">
            <v>นายทรงลักษณ์  ชอบทำกิจ</v>
          </cell>
          <cell r="C147">
            <v>8050935531</v>
          </cell>
          <cell r="D147">
            <v>9000</v>
          </cell>
          <cell r="E147">
            <v>1000</v>
          </cell>
          <cell r="H147">
            <v>10000</v>
          </cell>
          <cell r="J147">
            <v>225</v>
          </cell>
          <cell r="K147">
            <v>25</v>
          </cell>
        </row>
        <row r="148">
          <cell r="B148" t="str">
            <v>นายพิพัฒน์  จันทรเทพ</v>
          </cell>
          <cell r="C148">
            <v>8050934527</v>
          </cell>
          <cell r="D148">
            <v>9000</v>
          </cell>
          <cell r="E148">
            <v>1000</v>
          </cell>
          <cell r="H148">
            <v>10000</v>
          </cell>
          <cell r="J148">
            <v>225</v>
          </cell>
          <cell r="K148">
            <v>25</v>
          </cell>
        </row>
        <row r="149">
          <cell r="B149" t="str">
            <v>นางสาวพูนทรัพย์  สุขเวช</v>
          </cell>
          <cell r="C149">
            <v>8050820793</v>
          </cell>
          <cell r="D149">
            <v>9000</v>
          </cell>
          <cell r="E149">
            <v>1000</v>
          </cell>
          <cell r="H149">
            <v>10000</v>
          </cell>
          <cell r="J149">
            <v>225</v>
          </cell>
          <cell r="K149">
            <v>25</v>
          </cell>
        </row>
        <row r="150">
          <cell r="B150" t="str">
            <v>นายประจักษ์  พิมงา</v>
          </cell>
          <cell r="C150">
            <v>8050454207</v>
          </cell>
          <cell r="D150">
            <v>9000</v>
          </cell>
          <cell r="E150">
            <v>1000</v>
          </cell>
          <cell r="H150">
            <v>10000</v>
          </cell>
          <cell r="J150">
            <v>225</v>
          </cell>
          <cell r="K150">
            <v>25</v>
          </cell>
        </row>
        <row r="151">
          <cell r="B151" t="str">
            <v>นางสาวเพียงทิพย์  ดินจันทร์</v>
          </cell>
          <cell r="C151">
            <v>8050934276</v>
          </cell>
          <cell r="D151">
            <v>9000</v>
          </cell>
          <cell r="E151">
            <v>1000</v>
          </cell>
          <cell r="H151">
            <v>10000</v>
          </cell>
          <cell r="J151">
            <v>225</v>
          </cell>
          <cell r="K151">
            <v>25</v>
          </cell>
        </row>
        <row r="152">
          <cell r="B152" t="str">
            <v>นายใหม่  แพงน้อย</v>
          </cell>
          <cell r="C152">
            <v>8050934462</v>
          </cell>
          <cell r="D152">
            <v>9000</v>
          </cell>
          <cell r="E152">
            <v>1000</v>
          </cell>
          <cell r="H152">
            <v>10000</v>
          </cell>
          <cell r="J152">
            <v>225</v>
          </cell>
          <cell r="K152">
            <v>25</v>
          </cell>
        </row>
        <row r="153">
          <cell r="B153" t="str">
            <v>นายสุคนธ์  นาศร</v>
          </cell>
          <cell r="C153">
            <v>8050655768</v>
          </cell>
          <cell r="D153">
            <v>9000</v>
          </cell>
          <cell r="E153">
            <v>1000</v>
          </cell>
          <cell r="H153">
            <v>10000</v>
          </cell>
          <cell r="J153">
            <v>225</v>
          </cell>
          <cell r="K153">
            <v>25</v>
          </cell>
        </row>
        <row r="154">
          <cell r="B154" t="str">
            <v>นายวินัย  ฤกษ์สุทัศน์</v>
          </cell>
          <cell r="C154">
            <v>8050978575</v>
          </cell>
          <cell r="D154">
            <v>9000</v>
          </cell>
          <cell r="E154">
            <v>1000</v>
          </cell>
          <cell r="H154">
            <v>10000</v>
          </cell>
          <cell r="J154">
            <v>225</v>
          </cell>
          <cell r="K154">
            <v>25</v>
          </cell>
        </row>
        <row r="155">
          <cell r="B155" t="str">
            <v>นายสุชาติ  คมประเสริฐ</v>
          </cell>
          <cell r="C155">
            <v>8050977749</v>
          </cell>
          <cell r="D155">
            <v>0</v>
          </cell>
          <cell r="E155">
            <v>0</v>
          </cell>
          <cell r="H155">
            <v>0</v>
          </cell>
          <cell r="J155">
            <v>0</v>
          </cell>
          <cell r="K155">
            <v>0</v>
          </cell>
        </row>
        <row r="156">
          <cell r="B156" t="str">
            <v>นายตะวัน  วารี</v>
          </cell>
          <cell r="C156">
            <v>8050978931</v>
          </cell>
          <cell r="D156">
            <v>0</v>
          </cell>
          <cell r="E156">
            <v>0</v>
          </cell>
          <cell r="H156">
            <v>0</v>
          </cell>
          <cell r="J156">
            <v>0</v>
          </cell>
          <cell r="K156">
            <v>0</v>
          </cell>
        </row>
        <row r="157">
          <cell r="B157" t="str">
            <v>นางจินตนา  เวียงคำ</v>
          </cell>
          <cell r="C157">
            <v>8050977943</v>
          </cell>
          <cell r="D157">
            <v>9000</v>
          </cell>
          <cell r="E157">
            <v>1000</v>
          </cell>
          <cell r="H157">
            <v>10000</v>
          </cell>
          <cell r="J157">
            <v>225</v>
          </cell>
          <cell r="K157">
            <v>25</v>
          </cell>
        </row>
        <row r="158">
          <cell r="B158" t="str">
            <v>นายอรุณ  แก้วจันทร์</v>
          </cell>
          <cell r="C158">
            <v>8050478602</v>
          </cell>
          <cell r="D158">
            <v>9400</v>
          </cell>
          <cell r="E158">
            <v>2000</v>
          </cell>
          <cell r="H158">
            <v>11400</v>
          </cell>
          <cell r="J158">
            <v>235</v>
          </cell>
          <cell r="K158">
            <v>50</v>
          </cell>
        </row>
        <row r="159">
          <cell r="B159" t="str">
            <v>นางธัญชนก  หารหงษ์</v>
          </cell>
          <cell r="C159">
            <v>8050993248</v>
          </cell>
          <cell r="D159">
            <v>9000</v>
          </cell>
          <cell r="E159">
            <v>1000</v>
          </cell>
          <cell r="H159">
            <v>10000</v>
          </cell>
          <cell r="J159">
            <v>225</v>
          </cell>
          <cell r="K159">
            <v>25</v>
          </cell>
        </row>
        <row r="160">
          <cell r="B160" t="str">
            <v>รวมพนักงานจ้างทั่วไป</v>
          </cell>
          <cell r="D160">
            <v>326000</v>
          </cell>
          <cell r="E160">
            <v>41000</v>
          </cell>
          <cell r="F160">
            <v>0</v>
          </cell>
          <cell r="G160">
            <v>0</v>
          </cell>
          <cell r="H160">
            <v>367000</v>
          </cell>
          <cell r="I160">
            <v>0</v>
          </cell>
          <cell r="J160">
            <v>8150</v>
          </cell>
          <cell r="K160">
            <v>1025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1129.17</v>
          </cell>
          <cell r="Q160">
            <v>0</v>
          </cell>
          <cell r="R160">
            <v>749</v>
          </cell>
          <cell r="S160">
            <v>0</v>
          </cell>
        </row>
        <row r="161">
          <cell r="D161">
            <v>523140</v>
          </cell>
          <cell r="E161">
            <v>49070</v>
          </cell>
          <cell r="F161">
            <v>0</v>
          </cell>
          <cell r="G161">
            <v>0</v>
          </cell>
          <cell r="H161">
            <v>572210</v>
          </cell>
          <cell r="I161">
            <v>0</v>
          </cell>
          <cell r="J161">
            <v>12564</v>
          </cell>
          <cell r="K161">
            <v>1228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1129.17</v>
          </cell>
          <cell r="Q161">
            <v>0</v>
          </cell>
          <cell r="R161">
            <v>5332</v>
          </cell>
          <cell r="S161">
            <v>0</v>
          </cell>
        </row>
        <row r="162">
          <cell r="B162" t="str">
            <v>รวมกองกิจการขนส่ง</v>
          </cell>
          <cell r="D162">
            <v>876330</v>
          </cell>
          <cell r="E162">
            <v>49885</v>
          </cell>
          <cell r="F162">
            <v>7100</v>
          </cell>
          <cell r="G162">
            <v>5600</v>
          </cell>
          <cell r="H162">
            <v>938915</v>
          </cell>
          <cell r="I162">
            <v>1522</v>
          </cell>
          <cell r="J162">
            <v>12564</v>
          </cell>
          <cell r="K162">
            <v>1228</v>
          </cell>
          <cell r="L162">
            <v>17200</v>
          </cell>
          <cell r="M162">
            <v>0</v>
          </cell>
          <cell r="N162">
            <v>0</v>
          </cell>
          <cell r="O162">
            <v>0</v>
          </cell>
          <cell r="P162">
            <v>1129.17</v>
          </cell>
          <cell r="Q162">
            <v>0</v>
          </cell>
          <cell r="R162">
            <v>7458</v>
          </cell>
          <cell r="S162">
            <v>83000</v>
          </cell>
        </row>
        <row r="163">
          <cell r="B163" t="str">
            <v>กองคลัง (ข้าราชการ)</v>
          </cell>
        </row>
        <row r="164">
          <cell r="B164" t="str">
            <v>นางกานดา  แทบทับ</v>
          </cell>
          <cell r="C164">
            <v>8051313321</v>
          </cell>
          <cell r="D164">
            <v>59500</v>
          </cell>
          <cell r="E164">
            <v>0</v>
          </cell>
          <cell r="F164">
            <v>5600</v>
          </cell>
          <cell r="G164">
            <v>5600</v>
          </cell>
          <cell r="H164">
            <v>70700</v>
          </cell>
          <cell r="I164">
            <v>2636</v>
          </cell>
          <cell r="L164">
            <v>8000</v>
          </cell>
          <cell r="S164">
            <v>16100</v>
          </cell>
        </row>
        <row r="165">
          <cell r="B165" t="str">
            <v>นางจันทรา  แซ่ตัน</v>
          </cell>
          <cell r="C165">
            <v>8051319575</v>
          </cell>
          <cell r="D165">
            <v>47990</v>
          </cell>
          <cell r="E165">
            <v>0</v>
          </cell>
          <cell r="F165">
            <v>1500</v>
          </cell>
          <cell r="H165">
            <v>49490</v>
          </cell>
          <cell r="I165">
            <v>732</v>
          </cell>
          <cell r="L165">
            <v>7000</v>
          </cell>
        </row>
        <row r="166">
          <cell r="B166" t="str">
            <v>นางประภัสสร  หนูนุ่ม</v>
          </cell>
          <cell r="C166">
            <v>6794983796</v>
          </cell>
          <cell r="D166">
            <v>31880</v>
          </cell>
          <cell r="F166">
            <v>1500</v>
          </cell>
          <cell r="H166">
            <v>33380</v>
          </cell>
          <cell r="S166">
            <v>20200</v>
          </cell>
        </row>
        <row r="167">
          <cell r="B167" t="str">
            <v>นางสาววันดี  ชาติสุคนธรัชต์</v>
          </cell>
          <cell r="C167">
            <v>8051294262</v>
          </cell>
          <cell r="D167">
            <v>37210</v>
          </cell>
          <cell r="E167">
            <v>0</v>
          </cell>
          <cell r="H167">
            <v>37210</v>
          </cell>
          <cell r="I167">
            <v>500</v>
          </cell>
          <cell r="L167">
            <v>4730.6499999999996</v>
          </cell>
          <cell r="S167">
            <v>5400</v>
          </cell>
        </row>
        <row r="168">
          <cell r="B168" t="str">
            <v>นางสาวรุ่งนภา  นิติธรรมานุสรณ์</v>
          </cell>
          <cell r="C168">
            <v>8050544222</v>
          </cell>
          <cell r="D168">
            <v>22980</v>
          </cell>
          <cell r="E168">
            <v>0</v>
          </cell>
          <cell r="H168">
            <v>22980</v>
          </cell>
        </row>
        <row r="169">
          <cell r="B169" t="str">
            <v>นายณัฏฐ์  จันทวงศ์</v>
          </cell>
          <cell r="C169">
            <v>8050591476</v>
          </cell>
          <cell r="D169">
            <v>23550</v>
          </cell>
          <cell r="E169">
            <v>0</v>
          </cell>
          <cell r="H169">
            <v>23550</v>
          </cell>
          <cell r="L169">
            <v>13726.37</v>
          </cell>
        </row>
        <row r="170">
          <cell r="B170" t="str">
            <v>นางสาวรุจิราภรณ์  ปัญญายิ่ง</v>
          </cell>
          <cell r="C170">
            <v>8050479366</v>
          </cell>
          <cell r="D170">
            <v>8187.09</v>
          </cell>
          <cell r="E170">
            <v>0</v>
          </cell>
          <cell r="H170">
            <v>8187.09</v>
          </cell>
          <cell r="L170">
            <v>0</v>
          </cell>
          <cell r="R170">
            <v>689</v>
          </cell>
          <cell r="S170">
            <v>7000</v>
          </cell>
        </row>
        <row r="171">
          <cell r="B171" t="str">
            <v>นางกันยารัตน์  ผสมทรัพย์</v>
          </cell>
          <cell r="C171">
            <v>8050639118</v>
          </cell>
          <cell r="D171">
            <v>0</v>
          </cell>
          <cell r="E171">
            <v>0</v>
          </cell>
          <cell r="H171">
            <v>0</v>
          </cell>
          <cell r="L171">
            <v>0</v>
          </cell>
          <cell r="Q171">
            <v>0</v>
          </cell>
          <cell r="S171">
            <v>0</v>
          </cell>
        </row>
        <row r="172">
          <cell r="B172" t="str">
            <v>นางกฤติภรณ์  สุกใส</v>
          </cell>
          <cell r="C172">
            <v>8050104621</v>
          </cell>
          <cell r="D172">
            <v>32450</v>
          </cell>
          <cell r="E172">
            <v>0</v>
          </cell>
          <cell r="F172">
            <v>1500</v>
          </cell>
          <cell r="H172">
            <v>33950</v>
          </cell>
          <cell r="I172">
            <v>41</v>
          </cell>
          <cell r="L172">
            <v>11635.82</v>
          </cell>
        </row>
        <row r="173">
          <cell r="B173" t="str">
            <v>นางสาวปิยาณี  ทองยวญ</v>
          </cell>
          <cell r="C173">
            <v>8050448703</v>
          </cell>
          <cell r="D173">
            <v>23080</v>
          </cell>
          <cell r="E173">
            <v>0</v>
          </cell>
          <cell r="H173">
            <v>23080</v>
          </cell>
          <cell r="R173">
            <v>974</v>
          </cell>
        </row>
        <row r="174">
          <cell r="B174" t="str">
            <v>นางลัดดาวรรณ  คนเพียร</v>
          </cell>
          <cell r="C174">
            <v>8050476936</v>
          </cell>
          <cell r="D174">
            <v>19200</v>
          </cell>
          <cell r="E174">
            <v>0</v>
          </cell>
          <cell r="H174">
            <v>19200</v>
          </cell>
          <cell r="L174">
            <v>1200</v>
          </cell>
          <cell r="P174">
            <v>0</v>
          </cell>
          <cell r="S174">
            <v>10900</v>
          </cell>
        </row>
        <row r="175">
          <cell r="B175" t="str">
            <v>นางสาวศิริพร  ศรีสุธรรม</v>
          </cell>
          <cell r="C175">
            <v>3770185072</v>
          </cell>
          <cell r="D175">
            <v>21240</v>
          </cell>
          <cell r="E175">
            <v>0</v>
          </cell>
          <cell r="H175">
            <v>21240</v>
          </cell>
        </row>
        <row r="176">
          <cell r="B176" t="str">
            <v>นางสาวปิยะดา  มุสิกิม</v>
          </cell>
          <cell r="C176">
            <v>8050685179</v>
          </cell>
          <cell r="D176">
            <v>20440</v>
          </cell>
          <cell r="E176">
            <v>0</v>
          </cell>
          <cell r="H176">
            <v>20440</v>
          </cell>
          <cell r="I176">
            <v>0</v>
          </cell>
          <cell r="L176">
            <v>4000</v>
          </cell>
          <cell r="S176">
            <v>7000</v>
          </cell>
        </row>
        <row r="177">
          <cell r="B177" t="str">
            <v>นางสาวนริศา  สาเหล่</v>
          </cell>
          <cell r="C177">
            <v>8050442349</v>
          </cell>
          <cell r="D177">
            <v>20440</v>
          </cell>
          <cell r="E177">
            <v>0</v>
          </cell>
          <cell r="H177">
            <v>20440</v>
          </cell>
          <cell r="L177">
            <v>2000</v>
          </cell>
          <cell r="S177">
            <v>10600</v>
          </cell>
        </row>
        <row r="178">
          <cell r="B178" t="str">
            <v>นางสาวสุภรัศมิ์  ขุนทอง</v>
          </cell>
          <cell r="C178">
            <v>8050780716</v>
          </cell>
          <cell r="D178">
            <v>19480</v>
          </cell>
          <cell r="H178">
            <v>19480</v>
          </cell>
          <cell r="R178">
            <v>0</v>
          </cell>
          <cell r="S178">
            <v>12200</v>
          </cell>
        </row>
        <row r="179">
          <cell r="B179" t="str">
            <v>นางสาวอาริษา  บุญจันทร์</v>
          </cell>
          <cell r="C179">
            <v>8050893871</v>
          </cell>
          <cell r="D179">
            <v>17310</v>
          </cell>
          <cell r="E179">
            <v>0</v>
          </cell>
          <cell r="H179">
            <v>17310</v>
          </cell>
          <cell r="K179" t="str">
            <v xml:space="preserve"> </v>
          </cell>
          <cell r="L179">
            <v>2176.71</v>
          </cell>
        </row>
        <row r="180">
          <cell r="B180" t="str">
            <v>นางสาวจารุณี  พึ่งทวี</v>
          </cell>
          <cell r="C180">
            <v>8050898555</v>
          </cell>
          <cell r="D180">
            <v>0</v>
          </cell>
          <cell r="E180">
            <v>0</v>
          </cell>
          <cell r="G180">
            <v>0</v>
          </cell>
          <cell r="H180">
            <v>0</v>
          </cell>
        </row>
        <row r="181">
          <cell r="B181" t="str">
            <v>นางสาวมุนินทร์มาลย์  ตะเคียนทอง</v>
          </cell>
          <cell r="C181">
            <v>8050767744</v>
          </cell>
          <cell r="D181">
            <v>14570</v>
          </cell>
          <cell r="E181">
            <v>0</v>
          </cell>
          <cell r="H181">
            <v>14570</v>
          </cell>
          <cell r="R181">
            <v>912</v>
          </cell>
        </row>
        <row r="182">
          <cell r="B182" t="str">
            <v>นายอาทิตย์  ทองมาก</v>
          </cell>
          <cell r="C182">
            <v>8050901440</v>
          </cell>
          <cell r="D182">
            <v>12970</v>
          </cell>
          <cell r="E182">
            <v>315</v>
          </cell>
          <cell r="H182">
            <v>13285</v>
          </cell>
          <cell r="L182">
            <v>1000</v>
          </cell>
          <cell r="S182">
            <v>11400</v>
          </cell>
        </row>
        <row r="183">
          <cell r="B183" t="str">
            <v xml:space="preserve">นายไพรัช  บุญธรรมรัตน์ </v>
          </cell>
          <cell r="C183">
            <v>8050929094</v>
          </cell>
          <cell r="D183">
            <v>21190</v>
          </cell>
          <cell r="H183">
            <v>21190</v>
          </cell>
        </row>
        <row r="184">
          <cell r="B184" t="str">
            <v>นางสาวเจติญา  สุริโย</v>
          </cell>
          <cell r="C184">
            <v>8050935477</v>
          </cell>
          <cell r="D184">
            <v>16600</v>
          </cell>
          <cell r="H184">
            <v>16600</v>
          </cell>
          <cell r="L184">
            <v>0</v>
          </cell>
        </row>
        <row r="185">
          <cell r="B185" t="str">
            <v>นางนิสิตา  กสิคุณ</v>
          </cell>
          <cell r="C185">
            <v>8050933636</v>
          </cell>
          <cell r="D185">
            <v>12220</v>
          </cell>
          <cell r="E185">
            <v>1065</v>
          </cell>
          <cell r="H185">
            <v>13285</v>
          </cell>
          <cell r="N185">
            <v>10990.95</v>
          </cell>
        </row>
        <row r="186">
          <cell r="B186" t="str">
            <v>รวม</v>
          </cell>
          <cell r="D186">
            <v>482487.08999999997</v>
          </cell>
          <cell r="E186">
            <v>1380</v>
          </cell>
          <cell r="F186">
            <v>10100</v>
          </cell>
          <cell r="G186">
            <v>5600</v>
          </cell>
          <cell r="H186">
            <v>499567.08999999997</v>
          </cell>
          <cell r="I186">
            <v>3909</v>
          </cell>
          <cell r="J186">
            <v>0</v>
          </cell>
          <cell r="K186">
            <v>0</v>
          </cell>
          <cell r="L186">
            <v>55469.55</v>
          </cell>
          <cell r="M186">
            <v>0</v>
          </cell>
          <cell r="N186">
            <v>10990.95</v>
          </cell>
          <cell r="O186">
            <v>0</v>
          </cell>
          <cell r="P186">
            <v>0</v>
          </cell>
          <cell r="Q186">
            <v>0</v>
          </cell>
          <cell r="R186">
            <v>2575</v>
          </cell>
          <cell r="S186">
            <v>100800</v>
          </cell>
        </row>
        <row r="187">
          <cell r="B187" t="str">
            <v>กองคลัง (พนักงานจ้าง)</v>
          </cell>
        </row>
        <row r="188">
          <cell r="B188" t="str">
            <v>นางสาวอนุสสรา  ดวงแข</v>
          </cell>
          <cell r="C188">
            <v>8050526976</v>
          </cell>
          <cell r="D188">
            <v>18020</v>
          </cell>
          <cell r="E188">
            <v>0</v>
          </cell>
          <cell r="H188">
            <v>18020</v>
          </cell>
          <cell r="J188">
            <v>375</v>
          </cell>
          <cell r="K188">
            <v>0</v>
          </cell>
          <cell r="L188">
            <v>0</v>
          </cell>
          <cell r="R188">
            <v>511</v>
          </cell>
        </row>
        <row r="189">
          <cell r="B189" t="str">
            <v>นายไชยภรณ์  วิไลนาท</v>
          </cell>
          <cell r="C189">
            <v>8050543781</v>
          </cell>
          <cell r="D189">
            <v>9400</v>
          </cell>
          <cell r="E189">
            <v>2000</v>
          </cell>
          <cell r="H189">
            <v>11400</v>
          </cell>
          <cell r="J189">
            <v>235</v>
          </cell>
          <cell r="K189">
            <v>50</v>
          </cell>
          <cell r="L189">
            <v>0</v>
          </cell>
        </row>
        <row r="190">
          <cell r="B190" t="str">
            <v>นางวิมลสิริ  บัวทอง</v>
          </cell>
          <cell r="C190">
            <v>8050525848</v>
          </cell>
          <cell r="D190">
            <v>20590</v>
          </cell>
          <cell r="E190">
            <v>0</v>
          </cell>
          <cell r="H190">
            <v>20590</v>
          </cell>
          <cell r="J190">
            <v>375</v>
          </cell>
          <cell r="K190">
            <v>0</v>
          </cell>
          <cell r="L190">
            <v>5000</v>
          </cell>
        </row>
        <row r="191">
          <cell r="B191" t="str">
            <v>นางสาววิลาวัลย์  หงษ์ทอง</v>
          </cell>
          <cell r="C191">
            <v>8050423107</v>
          </cell>
          <cell r="D191">
            <v>21570</v>
          </cell>
          <cell r="E191">
            <v>0</v>
          </cell>
          <cell r="H191">
            <v>21570</v>
          </cell>
          <cell r="J191">
            <v>375</v>
          </cell>
          <cell r="K191">
            <v>0</v>
          </cell>
          <cell r="R191">
            <v>1323</v>
          </cell>
        </row>
        <row r="192">
          <cell r="B192" t="str">
            <v>นางสาวฐิติมา  นบนอบ</v>
          </cell>
          <cell r="C192">
            <v>8050772691</v>
          </cell>
          <cell r="D192">
            <v>17910</v>
          </cell>
          <cell r="H192">
            <v>17910</v>
          </cell>
          <cell r="J192">
            <v>375</v>
          </cell>
        </row>
        <row r="193">
          <cell r="B193" t="str">
            <v>นางสาวนวพร  สระบัว</v>
          </cell>
          <cell r="C193">
            <v>8050825027</v>
          </cell>
          <cell r="D193">
            <v>12940</v>
          </cell>
          <cell r="E193">
            <v>345</v>
          </cell>
          <cell r="H193">
            <v>13285</v>
          </cell>
          <cell r="J193">
            <v>324</v>
          </cell>
          <cell r="K193">
            <v>8</v>
          </cell>
          <cell r="R193">
            <v>0</v>
          </cell>
        </row>
        <row r="194">
          <cell r="B194" t="str">
            <v>นางสาวปาริยา  อินทองปาน</v>
          </cell>
          <cell r="C194">
            <v>8050824985</v>
          </cell>
          <cell r="D194">
            <v>13190</v>
          </cell>
          <cell r="E194">
            <v>95</v>
          </cell>
          <cell r="H194">
            <v>13285</v>
          </cell>
          <cell r="J194">
            <v>330</v>
          </cell>
          <cell r="K194">
            <v>2</v>
          </cell>
          <cell r="R194">
            <v>560</v>
          </cell>
        </row>
        <row r="195">
          <cell r="B195" t="str">
            <v>นางสาวจรัลรัตน์  ป้อมฝั้น</v>
          </cell>
          <cell r="C195">
            <v>8050730018</v>
          </cell>
          <cell r="D195">
            <v>12940</v>
          </cell>
          <cell r="E195">
            <v>345</v>
          </cell>
          <cell r="H195">
            <v>13285</v>
          </cell>
          <cell r="J195">
            <v>324</v>
          </cell>
          <cell r="K195">
            <v>8</v>
          </cell>
          <cell r="L195">
            <v>1000</v>
          </cell>
          <cell r="R195">
            <v>0</v>
          </cell>
        </row>
        <row r="196">
          <cell r="B196" t="str">
            <v>รวมพนักงานจ้าง</v>
          </cell>
          <cell r="D196">
            <v>126560</v>
          </cell>
          <cell r="E196">
            <v>2785</v>
          </cell>
          <cell r="F196">
            <v>0</v>
          </cell>
          <cell r="G196">
            <v>0</v>
          </cell>
          <cell r="H196">
            <v>129345</v>
          </cell>
          <cell r="I196">
            <v>0</v>
          </cell>
          <cell r="J196">
            <v>2713</v>
          </cell>
          <cell r="K196">
            <v>68</v>
          </cell>
          <cell r="L196">
            <v>6000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2394</v>
          </cell>
          <cell r="S196">
            <v>0</v>
          </cell>
        </row>
        <row r="197">
          <cell r="B197" t="str">
            <v>รวมกองคลัง</v>
          </cell>
          <cell r="D197">
            <v>609047.09</v>
          </cell>
          <cell r="E197">
            <v>4165</v>
          </cell>
          <cell r="F197">
            <v>10100</v>
          </cell>
          <cell r="G197">
            <v>5600</v>
          </cell>
          <cell r="H197">
            <v>628912.09</v>
          </cell>
          <cell r="I197">
            <v>3909</v>
          </cell>
          <cell r="J197">
            <v>2713</v>
          </cell>
          <cell r="K197">
            <v>68</v>
          </cell>
          <cell r="L197">
            <v>61469.55</v>
          </cell>
          <cell r="M197">
            <v>0</v>
          </cell>
          <cell r="N197">
            <v>10990.95</v>
          </cell>
          <cell r="O197">
            <v>0</v>
          </cell>
          <cell r="P197">
            <v>0</v>
          </cell>
          <cell r="Q197">
            <v>0</v>
          </cell>
          <cell r="R197">
            <v>4969</v>
          </cell>
          <cell r="S197">
            <v>100800</v>
          </cell>
        </row>
        <row r="198">
          <cell r="B198" t="str">
            <v>กองพัสดุฯ  (ข้าราชการ)</v>
          </cell>
        </row>
        <row r="199">
          <cell r="B199" t="str">
            <v>นางศุภวรรณ์  สัจจศรี</v>
          </cell>
          <cell r="C199">
            <v>8051907930</v>
          </cell>
          <cell r="D199">
            <v>45750</v>
          </cell>
          <cell r="E199">
            <v>0</v>
          </cell>
          <cell r="F199">
            <v>5600</v>
          </cell>
          <cell r="G199">
            <v>5600</v>
          </cell>
          <cell r="H199">
            <v>56950</v>
          </cell>
          <cell r="I199">
            <v>3500</v>
          </cell>
          <cell r="L199">
            <v>8428.66</v>
          </cell>
          <cell r="S199">
            <v>14000</v>
          </cell>
        </row>
        <row r="200">
          <cell r="B200" t="str">
            <v>นายเจริญเกียรติ  เพชรแก้ว</v>
          </cell>
          <cell r="C200">
            <v>8050130568</v>
          </cell>
          <cell r="D200">
            <v>34110</v>
          </cell>
          <cell r="E200">
            <v>0</v>
          </cell>
          <cell r="F200">
            <v>1500</v>
          </cell>
          <cell r="H200">
            <v>35610</v>
          </cell>
          <cell r="I200">
            <v>447</v>
          </cell>
          <cell r="L200">
            <v>6117.91</v>
          </cell>
          <cell r="S200">
            <v>12740</v>
          </cell>
        </row>
        <row r="201">
          <cell r="B201" t="str">
            <v>นางสาวทิพวรรณ์  ปลอดภัย</v>
          </cell>
          <cell r="C201">
            <v>8050214346</v>
          </cell>
          <cell r="D201">
            <v>31880</v>
          </cell>
          <cell r="E201">
            <v>0</v>
          </cell>
          <cell r="H201">
            <v>31880</v>
          </cell>
          <cell r="I201">
            <v>302</v>
          </cell>
          <cell r="L201">
            <v>14580.04</v>
          </cell>
          <cell r="R201">
            <v>0</v>
          </cell>
        </row>
        <row r="202">
          <cell r="B202" t="str">
            <v>นางสมใจ  ยอดทอง</v>
          </cell>
          <cell r="C202">
            <v>8050297667</v>
          </cell>
          <cell r="D202">
            <v>31880</v>
          </cell>
          <cell r="E202">
            <v>0</v>
          </cell>
          <cell r="H202">
            <v>31880</v>
          </cell>
          <cell r="L202">
            <v>10650.56</v>
          </cell>
          <cell r="P202">
            <v>0</v>
          </cell>
        </row>
        <row r="203">
          <cell r="B203" t="str">
            <v>นางสาววาสนา  ทรงคุณ</v>
          </cell>
          <cell r="C203">
            <v>8051704436</v>
          </cell>
          <cell r="D203">
            <v>29110</v>
          </cell>
          <cell r="E203">
            <v>0</v>
          </cell>
          <cell r="H203">
            <v>29110</v>
          </cell>
          <cell r="L203">
            <v>1400</v>
          </cell>
          <cell r="S203">
            <v>9500</v>
          </cell>
        </row>
        <row r="204">
          <cell r="B204" t="str">
            <v>นางสาวสายฝน  ช่วยประดิษฐ์</v>
          </cell>
          <cell r="C204">
            <v>8050598101</v>
          </cell>
          <cell r="D204">
            <v>18810</v>
          </cell>
          <cell r="E204">
            <v>0</v>
          </cell>
          <cell r="H204">
            <v>18810</v>
          </cell>
          <cell r="L204">
            <v>8587.27</v>
          </cell>
          <cell r="R204">
            <v>2300</v>
          </cell>
        </row>
        <row r="205">
          <cell r="B205" t="str">
            <v>นางสาวปาริฉัตร  จันทร์ทอง</v>
          </cell>
          <cell r="C205">
            <v>8050513912</v>
          </cell>
          <cell r="D205">
            <v>21190</v>
          </cell>
          <cell r="E205">
            <v>0</v>
          </cell>
          <cell r="H205">
            <v>21190</v>
          </cell>
          <cell r="L205">
            <v>1300</v>
          </cell>
          <cell r="R205">
            <v>519</v>
          </cell>
        </row>
        <row r="206">
          <cell r="B206" t="str">
            <v>นางสาวประภัสสร  เอียดสังข์</v>
          </cell>
          <cell r="C206">
            <v>8050780910</v>
          </cell>
          <cell r="D206">
            <v>19480</v>
          </cell>
          <cell r="E206">
            <v>0</v>
          </cell>
          <cell r="H206">
            <v>19480</v>
          </cell>
          <cell r="L206">
            <v>1200</v>
          </cell>
          <cell r="R206">
            <v>1109</v>
          </cell>
          <cell r="S206">
            <v>5400</v>
          </cell>
        </row>
        <row r="207">
          <cell r="B207" t="str">
            <v>นางสุนีย์  ถิ่นราตรีงาม</v>
          </cell>
          <cell r="C207">
            <v>8050848167</v>
          </cell>
          <cell r="D207">
            <v>18200</v>
          </cell>
          <cell r="H207">
            <v>18200</v>
          </cell>
          <cell r="L207">
            <v>2000</v>
          </cell>
        </row>
        <row r="208">
          <cell r="B208" t="str">
            <v>นายศรัณยู  ทองรักษ์มุ่ย</v>
          </cell>
          <cell r="C208">
            <v>8050848183</v>
          </cell>
          <cell r="D208">
            <v>18520</v>
          </cell>
          <cell r="H208">
            <v>18520</v>
          </cell>
          <cell r="L208">
            <v>0</v>
          </cell>
          <cell r="S208">
            <v>14800</v>
          </cell>
        </row>
        <row r="209">
          <cell r="B209" t="str">
            <v>นางสาวศศิพร  รัตนพงศ์</v>
          </cell>
          <cell r="C209">
            <v>8050848175</v>
          </cell>
          <cell r="D209">
            <v>18200</v>
          </cell>
          <cell r="H209">
            <v>18200</v>
          </cell>
          <cell r="L209">
            <v>1200</v>
          </cell>
          <cell r="S209">
            <v>10200</v>
          </cell>
        </row>
        <row r="210">
          <cell r="B210" t="str">
            <v>นางสาวจันทร์เพ็ญ  สว่างโสภา</v>
          </cell>
          <cell r="C210">
            <v>8050101398</v>
          </cell>
          <cell r="D210">
            <v>12220</v>
          </cell>
          <cell r="E210">
            <v>1065</v>
          </cell>
          <cell r="H210">
            <v>13285</v>
          </cell>
          <cell r="J210">
            <v>0</v>
          </cell>
          <cell r="K210">
            <v>0</v>
          </cell>
          <cell r="R210">
            <v>0</v>
          </cell>
        </row>
        <row r="211">
          <cell r="B211" t="str">
            <v>นางสาวกมลชนก  สรณียบุญญา</v>
          </cell>
          <cell r="C211">
            <v>8050393062</v>
          </cell>
          <cell r="D211">
            <v>12220</v>
          </cell>
          <cell r="E211">
            <v>1065</v>
          </cell>
          <cell r="H211">
            <v>13285</v>
          </cell>
          <cell r="J211">
            <v>0</v>
          </cell>
          <cell r="K211">
            <v>0</v>
          </cell>
        </row>
        <row r="212">
          <cell r="B212" t="str">
            <v>นายยงยุทธ  ตันติกาญจนานนท์</v>
          </cell>
          <cell r="C212">
            <v>8050931005</v>
          </cell>
          <cell r="D212">
            <v>12220</v>
          </cell>
          <cell r="E212">
            <v>1065</v>
          </cell>
          <cell r="H212">
            <v>13285</v>
          </cell>
        </row>
        <row r="213">
          <cell r="B213" t="str">
            <v>นางสาวสุชญา  แก้วประเสริฐ</v>
          </cell>
          <cell r="C213">
            <v>8050932745</v>
          </cell>
          <cell r="D213">
            <v>12220</v>
          </cell>
          <cell r="E213">
            <v>1065</v>
          </cell>
          <cell r="H213">
            <v>13285</v>
          </cell>
        </row>
        <row r="214">
          <cell r="B214" t="str">
            <v>นางสาวธัญลักษณ์  จันทร์ตระกูล</v>
          </cell>
          <cell r="C214">
            <v>8050544443</v>
          </cell>
          <cell r="D214">
            <v>13500</v>
          </cell>
          <cell r="H214">
            <v>13500</v>
          </cell>
          <cell r="M214">
            <v>1200</v>
          </cell>
        </row>
        <row r="215">
          <cell r="B215" t="str">
            <v>รวมขรก.</v>
          </cell>
          <cell r="D215">
            <v>349510</v>
          </cell>
          <cell r="E215">
            <v>4260</v>
          </cell>
          <cell r="F215">
            <v>7100</v>
          </cell>
          <cell r="G215">
            <v>5600</v>
          </cell>
          <cell r="H215">
            <v>366470</v>
          </cell>
          <cell r="I215">
            <v>4249</v>
          </cell>
          <cell r="J215">
            <v>0</v>
          </cell>
          <cell r="K215">
            <v>0</v>
          </cell>
          <cell r="L215">
            <v>55464.44</v>
          </cell>
          <cell r="M215">
            <v>1200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3928</v>
          </cell>
          <cell r="S215">
            <v>66640</v>
          </cell>
        </row>
        <row r="216">
          <cell r="B216" t="str">
            <v>กองพัสดุ  (พนักงานจ้าง)</v>
          </cell>
        </row>
        <row r="217">
          <cell r="B217" t="str">
            <v>นางสาวอัญชลี  พูลสวัสดิ์</v>
          </cell>
          <cell r="C217">
            <v>8050874559</v>
          </cell>
          <cell r="D217">
            <v>12680</v>
          </cell>
          <cell r="E217">
            <v>605</v>
          </cell>
          <cell r="H217">
            <v>13285</v>
          </cell>
          <cell r="J217">
            <v>317</v>
          </cell>
          <cell r="K217">
            <v>15</v>
          </cell>
          <cell r="R217">
            <v>545</v>
          </cell>
        </row>
        <row r="218">
          <cell r="B218" t="str">
            <v>นายคฑากร  ผวามา</v>
          </cell>
          <cell r="C218">
            <v>8050934497</v>
          </cell>
          <cell r="D218">
            <v>9000</v>
          </cell>
          <cell r="E218">
            <v>1000</v>
          </cell>
          <cell r="H218">
            <v>10000</v>
          </cell>
          <cell r="J218">
            <v>225</v>
          </cell>
          <cell r="K218">
            <v>25</v>
          </cell>
        </row>
        <row r="219">
          <cell r="B219" t="str">
            <v>รวม</v>
          </cell>
          <cell r="D219">
            <v>21680</v>
          </cell>
          <cell r="E219">
            <v>1605</v>
          </cell>
          <cell r="F219">
            <v>0</v>
          </cell>
          <cell r="G219">
            <v>0</v>
          </cell>
          <cell r="H219">
            <v>23285</v>
          </cell>
          <cell r="I219">
            <v>0</v>
          </cell>
          <cell r="J219">
            <v>542</v>
          </cell>
          <cell r="K219">
            <v>40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545</v>
          </cell>
          <cell r="S219">
            <v>0</v>
          </cell>
        </row>
        <row r="220">
          <cell r="B220" t="str">
            <v>รวมกองพัสดุ</v>
          </cell>
          <cell r="D220">
            <v>371190</v>
          </cell>
          <cell r="E220">
            <v>5865</v>
          </cell>
          <cell r="F220">
            <v>7100</v>
          </cell>
          <cell r="G220">
            <v>5600</v>
          </cell>
          <cell r="H220">
            <v>389755</v>
          </cell>
          <cell r="I220">
            <v>4249</v>
          </cell>
          <cell r="J220">
            <v>542</v>
          </cell>
          <cell r="K220">
            <v>40</v>
          </cell>
          <cell r="L220">
            <v>55464.44</v>
          </cell>
          <cell r="M220">
            <v>1200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4473</v>
          </cell>
          <cell r="S220">
            <v>66640</v>
          </cell>
        </row>
        <row r="221">
          <cell r="B221" t="str">
            <v>กองยุทธศาสตร์(ข้าราชการ)</v>
          </cell>
        </row>
        <row r="222">
          <cell r="B222" t="str">
            <v>นางสาวปริตตา  ทิพย์กองลาศ</v>
          </cell>
          <cell r="C222">
            <v>8191298732</v>
          </cell>
          <cell r="D222">
            <v>43300</v>
          </cell>
          <cell r="E222">
            <v>0</v>
          </cell>
          <cell r="F222">
            <v>5600</v>
          </cell>
          <cell r="G222">
            <v>5600</v>
          </cell>
          <cell r="H222">
            <v>54500</v>
          </cell>
          <cell r="I222">
            <v>825</v>
          </cell>
        </row>
        <row r="223">
          <cell r="B223" t="str">
            <v>นางอุไรวรรณ  เกษมสมาน</v>
          </cell>
          <cell r="C223">
            <v>8051362950</v>
          </cell>
          <cell r="D223">
            <v>39630</v>
          </cell>
          <cell r="E223">
            <v>0</v>
          </cell>
          <cell r="F223">
            <v>1500</v>
          </cell>
          <cell r="H223">
            <v>41130</v>
          </cell>
          <cell r="I223">
            <v>94</v>
          </cell>
          <cell r="L223">
            <v>3000</v>
          </cell>
          <cell r="S223">
            <v>16400</v>
          </cell>
        </row>
        <row r="224">
          <cell r="B224" t="str">
            <v>นางศิวนาถ  นวลพลับ</v>
          </cell>
          <cell r="C224">
            <v>8051515005</v>
          </cell>
          <cell r="D224">
            <v>40260</v>
          </cell>
          <cell r="E224">
            <v>0</v>
          </cell>
          <cell r="H224">
            <v>40260</v>
          </cell>
          <cell r="I224">
            <v>600</v>
          </cell>
          <cell r="L224">
            <v>14200</v>
          </cell>
          <cell r="P224">
            <v>12600</v>
          </cell>
          <cell r="S224">
            <v>10100</v>
          </cell>
        </row>
        <row r="225">
          <cell r="B225" t="str">
            <v>นางสาวกันยา  หาญพิทักษ์วงศ์</v>
          </cell>
          <cell r="C225">
            <v>8051227166</v>
          </cell>
          <cell r="D225">
            <v>42890</v>
          </cell>
          <cell r="E225">
            <v>0</v>
          </cell>
          <cell r="H225">
            <v>42890</v>
          </cell>
          <cell r="I225">
            <v>540</v>
          </cell>
          <cell r="O225">
            <v>2000</v>
          </cell>
          <cell r="S225">
            <v>20100</v>
          </cell>
        </row>
        <row r="226">
          <cell r="B226" t="str">
            <v>นางสาวอุราพร  แก้วเจือ</v>
          </cell>
          <cell r="C226">
            <v>8051466551</v>
          </cell>
          <cell r="D226">
            <v>41550</v>
          </cell>
          <cell r="E226">
            <v>0</v>
          </cell>
          <cell r="H226">
            <v>41550</v>
          </cell>
          <cell r="I226">
            <v>569</v>
          </cell>
          <cell r="L226">
            <v>10332.620000000001</v>
          </cell>
          <cell r="P226">
            <v>0</v>
          </cell>
          <cell r="S226">
            <v>16400</v>
          </cell>
        </row>
        <row r="227">
          <cell r="B227" t="str">
            <v>นายสันติพงษ์  ชมชื่น</v>
          </cell>
          <cell r="C227">
            <v>8050056554</v>
          </cell>
          <cell r="D227">
            <v>31340</v>
          </cell>
          <cell r="E227">
            <v>0</v>
          </cell>
          <cell r="H227">
            <v>31340</v>
          </cell>
          <cell r="I227">
            <v>0</v>
          </cell>
          <cell r="L227">
            <v>1500</v>
          </cell>
          <cell r="R227">
            <v>0</v>
          </cell>
          <cell r="S227">
            <v>11700</v>
          </cell>
        </row>
        <row r="228">
          <cell r="B228" t="str">
            <v>นายธวัชชัย  ฤทธิ์พรัด</v>
          </cell>
          <cell r="C228">
            <v>8050587630</v>
          </cell>
          <cell r="D228">
            <v>24010</v>
          </cell>
          <cell r="E228">
            <v>0</v>
          </cell>
          <cell r="H228">
            <v>24010</v>
          </cell>
          <cell r="L228">
            <v>1400</v>
          </cell>
          <cell r="S228">
            <v>11900</v>
          </cell>
        </row>
        <row r="229">
          <cell r="B229" t="str">
            <v>ว่าที่ร้อยตรีจักนรินทร์  หวามา</v>
          </cell>
          <cell r="C229">
            <v>8050671372</v>
          </cell>
          <cell r="D229">
            <v>21710</v>
          </cell>
          <cell r="E229">
            <v>0</v>
          </cell>
          <cell r="H229">
            <v>21710</v>
          </cell>
          <cell r="L229">
            <v>1300</v>
          </cell>
          <cell r="R229">
            <v>0</v>
          </cell>
          <cell r="S229">
            <v>9500</v>
          </cell>
        </row>
        <row r="230">
          <cell r="B230" t="str">
            <v>นายฐานวัฒน์  สุทธิโรจน์รัชกุล</v>
          </cell>
          <cell r="C230">
            <v>8050707199</v>
          </cell>
          <cell r="D230">
            <v>22170</v>
          </cell>
          <cell r="E230">
            <v>0</v>
          </cell>
          <cell r="H230">
            <v>22170</v>
          </cell>
          <cell r="L230">
            <v>2300</v>
          </cell>
          <cell r="S230">
            <v>12200</v>
          </cell>
        </row>
        <row r="231">
          <cell r="B231" t="str">
            <v>นางสาวนริศราพร อูปคำแดง</v>
          </cell>
          <cell r="C231">
            <v>8050794962</v>
          </cell>
          <cell r="D231">
            <v>20780</v>
          </cell>
          <cell r="E231">
            <v>0</v>
          </cell>
          <cell r="H231">
            <v>20780</v>
          </cell>
        </row>
        <row r="232">
          <cell r="B232" t="str">
            <v>นางสรารัตน์  แทบทับ</v>
          </cell>
          <cell r="C232">
            <v>8050815161</v>
          </cell>
          <cell r="D232">
            <v>23080</v>
          </cell>
          <cell r="E232">
            <v>0</v>
          </cell>
          <cell r="H232">
            <v>23080</v>
          </cell>
          <cell r="L232">
            <v>1400</v>
          </cell>
          <cell r="R232">
            <v>1100</v>
          </cell>
          <cell r="S232">
            <v>16300</v>
          </cell>
        </row>
        <row r="233">
          <cell r="B233" t="str">
            <v>นางสาวพวงรัตน์  หาดแก้ว</v>
          </cell>
          <cell r="C233">
            <v>8050777790</v>
          </cell>
          <cell r="D233">
            <v>19480</v>
          </cell>
          <cell r="E233">
            <v>0</v>
          </cell>
          <cell r="H233">
            <v>19480</v>
          </cell>
          <cell r="L233">
            <v>1200</v>
          </cell>
          <cell r="R233">
            <v>2557</v>
          </cell>
        </row>
        <row r="234">
          <cell r="B234" t="str">
            <v>นายอานนท์  ทองชุมนุม</v>
          </cell>
          <cell r="C234">
            <v>8050908437</v>
          </cell>
          <cell r="D234">
            <v>12970</v>
          </cell>
          <cell r="E234">
            <v>315</v>
          </cell>
          <cell r="H234">
            <v>13285</v>
          </cell>
        </row>
        <row r="235">
          <cell r="B235" t="str">
            <v>ว่าที่ ร.ต.หญิง ปุณยวีย์  หอกคำ</v>
          </cell>
          <cell r="C235">
            <v>8050702758</v>
          </cell>
          <cell r="D235">
            <v>12470</v>
          </cell>
          <cell r="E235">
            <v>815</v>
          </cell>
          <cell r="H235">
            <v>13285</v>
          </cell>
          <cell r="L235">
            <v>1000</v>
          </cell>
        </row>
        <row r="236">
          <cell r="B236" t="str">
            <v>นางสาวนิภาพร  รักกะเปา</v>
          </cell>
          <cell r="C236">
            <v>8050921204</v>
          </cell>
          <cell r="D236">
            <v>12470</v>
          </cell>
          <cell r="E236">
            <v>815</v>
          </cell>
          <cell r="H236">
            <v>13285</v>
          </cell>
        </row>
        <row r="237">
          <cell r="B237" t="str">
            <v>นางสาวนภาจริน  พลขยัน</v>
          </cell>
          <cell r="C237">
            <v>8050927415</v>
          </cell>
          <cell r="D237">
            <v>12470</v>
          </cell>
          <cell r="E237">
            <v>815</v>
          </cell>
          <cell r="H237">
            <v>13285</v>
          </cell>
        </row>
        <row r="238">
          <cell r="B238" t="str">
            <v>นางวชิราภรณ์  เพชรงาม</v>
          </cell>
          <cell r="C238">
            <v>8050944859</v>
          </cell>
          <cell r="D238">
            <v>22490</v>
          </cell>
          <cell r="H238">
            <v>22490</v>
          </cell>
        </row>
        <row r="239">
          <cell r="B239" t="str">
            <v>นางสาววรัญญา  เพ็งรักษ์</v>
          </cell>
          <cell r="C239">
            <v>8050962695</v>
          </cell>
          <cell r="D239">
            <v>23080</v>
          </cell>
          <cell r="H239">
            <v>23080</v>
          </cell>
          <cell r="S239">
            <v>13600</v>
          </cell>
        </row>
        <row r="240">
          <cell r="B240" t="str">
            <v>นางสาวยุรี  สาเหล็ม</v>
          </cell>
          <cell r="C240">
            <v>8050642046</v>
          </cell>
          <cell r="D240">
            <v>20770</v>
          </cell>
          <cell r="E240">
            <v>0</v>
          </cell>
          <cell r="H240">
            <v>20770</v>
          </cell>
        </row>
        <row r="241">
          <cell r="B241" t="str">
            <v>รวมขรก.</v>
          </cell>
          <cell r="D241">
            <v>486920</v>
          </cell>
          <cell r="E241">
            <v>2760</v>
          </cell>
          <cell r="F241">
            <v>7100</v>
          </cell>
          <cell r="G241">
            <v>5600</v>
          </cell>
          <cell r="H241">
            <v>502380</v>
          </cell>
          <cell r="I241">
            <v>2628</v>
          </cell>
          <cell r="J241">
            <v>0</v>
          </cell>
          <cell r="K241">
            <v>0</v>
          </cell>
          <cell r="L241">
            <v>37632.620000000003</v>
          </cell>
          <cell r="M241">
            <v>0</v>
          </cell>
          <cell r="N241">
            <v>0</v>
          </cell>
          <cell r="O241">
            <v>2000</v>
          </cell>
          <cell r="P241">
            <v>12600</v>
          </cell>
          <cell r="Q241">
            <v>0</v>
          </cell>
          <cell r="R241">
            <v>3657</v>
          </cell>
          <cell r="S241">
            <v>138200</v>
          </cell>
        </row>
        <row r="242">
          <cell r="B242" t="str">
            <v>กองยุทธศาสตร์(พนง.จ้าง)</v>
          </cell>
        </row>
        <row r="243">
          <cell r="B243" t="str">
            <v>นางสาวศักดิ์ดา  พัฒนศิลป์</v>
          </cell>
          <cell r="C243">
            <v>8050742598</v>
          </cell>
          <cell r="D243">
            <v>9400</v>
          </cell>
          <cell r="E243">
            <v>2000</v>
          </cell>
          <cell r="H243">
            <v>11400</v>
          </cell>
          <cell r="J243">
            <v>235</v>
          </cell>
          <cell r="K243">
            <v>50</v>
          </cell>
          <cell r="L243">
            <v>3000</v>
          </cell>
        </row>
        <row r="244">
          <cell r="B244" t="str">
            <v>รวม</v>
          </cell>
          <cell r="D244">
            <v>9400</v>
          </cell>
          <cell r="E244">
            <v>2000</v>
          </cell>
          <cell r="F244">
            <v>0</v>
          </cell>
          <cell r="G244">
            <v>0</v>
          </cell>
          <cell r="H244">
            <v>11400</v>
          </cell>
          <cell r="I244">
            <v>0</v>
          </cell>
          <cell r="J244">
            <v>235</v>
          </cell>
          <cell r="K244">
            <v>50</v>
          </cell>
          <cell r="L244">
            <v>3000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</row>
        <row r="245">
          <cell r="B245" t="str">
            <v>รวมกองยุทธศาสตร์</v>
          </cell>
          <cell r="D245">
            <v>496320</v>
          </cell>
          <cell r="E245">
            <v>4760</v>
          </cell>
          <cell r="F245">
            <v>7100</v>
          </cell>
          <cell r="G245">
            <v>5600</v>
          </cell>
          <cell r="H245">
            <v>513780</v>
          </cell>
          <cell r="I245">
            <v>2628</v>
          </cell>
          <cell r="J245">
            <v>235</v>
          </cell>
          <cell r="K245">
            <v>50</v>
          </cell>
          <cell r="L245">
            <v>40632.620000000003</v>
          </cell>
          <cell r="M245">
            <v>0</v>
          </cell>
          <cell r="N245">
            <v>0</v>
          </cell>
          <cell r="O245">
            <v>2000</v>
          </cell>
          <cell r="P245">
            <v>12600</v>
          </cell>
          <cell r="Q245">
            <v>0</v>
          </cell>
          <cell r="R245">
            <v>3657</v>
          </cell>
          <cell r="S245">
            <v>138200</v>
          </cell>
        </row>
        <row r="246">
          <cell r="B246" t="str">
            <v>สำนักงานเลขา</v>
          </cell>
        </row>
        <row r="247">
          <cell r="B247" t="str">
            <v>นายสุนทร  แทบทับ</v>
          </cell>
          <cell r="C247">
            <v>8051547888</v>
          </cell>
          <cell r="D247">
            <v>39190</v>
          </cell>
          <cell r="F247">
            <v>5600</v>
          </cell>
          <cell r="G247">
            <v>5600</v>
          </cell>
          <cell r="H247">
            <v>50390</v>
          </cell>
          <cell r="I247">
            <v>1080</v>
          </cell>
          <cell r="L247">
            <v>3000</v>
          </cell>
          <cell r="S247">
            <v>5300</v>
          </cell>
        </row>
        <row r="248">
          <cell r="B248" t="str">
            <v>นางสาวสัณห์สุฎา  อินทร์แก้ว</v>
          </cell>
          <cell r="C248">
            <v>8050050947</v>
          </cell>
          <cell r="D248">
            <v>41550</v>
          </cell>
          <cell r="F248">
            <v>1500</v>
          </cell>
          <cell r="H248">
            <v>43050</v>
          </cell>
          <cell r="I248">
            <v>543</v>
          </cell>
          <cell r="L248">
            <v>4000</v>
          </cell>
        </row>
        <row r="249">
          <cell r="B249" t="str">
            <v>นายวาสนา  รองพล</v>
          </cell>
          <cell r="C249">
            <v>8050075818</v>
          </cell>
          <cell r="D249">
            <v>62470</v>
          </cell>
          <cell r="F249">
            <v>1500</v>
          </cell>
          <cell r="G249">
            <v>0</v>
          </cell>
          <cell r="H249">
            <v>63970</v>
          </cell>
          <cell r="I249">
            <v>1248</v>
          </cell>
          <cell r="P249">
            <v>12600</v>
          </cell>
          <cell r="Q249">
            <v>0</v>
          </cell>
        </row>
        <row r="250">
          <cell r="B250" t="str">
            <v>นางสาวฐปตา  สงวนธนากร</v>
          </cell>
          <cell r="C250">
            <v>8051363507</v>
          </cell>
          <cell r="D250">
            <v>37410</v>
          </cell>
          <cell r="F250">
            <v>1500</v>
          </cell>
          <cell r="H250">
            <v>38910</v>
          </cell>
          <cell r="I250">
            <v>153</v>
          </cell>
          <cell r="L250">
            <v>6493.78</v>
          </cell>
        </row>
        <row r="251">
          <cell r="B251" t="str">
            <v>นางสาวรุ่งอรุณ  สะภูริพงศ์</v>
          </cell>
          <cell r="C251">
            <v>8050170675</v>
          </cell>
          <cell r="D251">
            <v>30790</v>
          </cell>
          <cell r="H251">
            <v>30790</v>
          </cell>
          <cell r="I251">
            <v>0</v>
          </cell>
          <cell r="L251">
            <v>2500</v>
          </cell>
          <cell r="S251">
            <v>0</v>
          </cell>
        </row>
        <row r="252">
          <cell r="B252" t="str">
            <v>นางสาวปัณฑิกา  แซ่แต่</v>
          </cell>
          <cell r="C252">
            <v>8051554469</v>
          </cell>
          <cell r="D252">
            <v>30220</v>
          </cell>
          <cell r="H252">
            <v>30220</v>
          </cell>
          <cell r="I252">
            <v>0</v>
          </cell>
          <cell r="L252">
            <v>4000</v>
          </cell>
        </row>
        <row r="253">
          <cell r="B253" t="str">
            <v>นางนาดูวะห์  บุญอารี</v>
          </cell>
          <cell r="C253">
            <v>8050639215</v>
          </cell>
          <cell r="D253">
            <v>16190</v>
          </cell>
          <cell r="H253">
            <v>16190</v>
          </cell>
          <cell r="P253">
            <v>3600</v>
          </cell>
        </row>
        <row r="254">
          <cell r="B254" t="str">
            <v>นางสาวนิจกานต์  หอวณิช</v>
          </cell>
          <cell r="C254">
            <v>8050654680</v>
          </cell>
          <cell r="D254">
            <v>17310</v>
          </cell>
          <cell r="H254">
            <v>17310</v>
          </cell>
          <cell r="L254">
            <v>0</v>
          </cell>
          <cell r="P254">
            <v>0</v>
          </cell>
          <cell r="S254">
            <v>9500</v>
          </cell>
        </row>
        <row r="255">
          <cell r="B255" t="str">
            <v>นางสาวเสาวณีย์  บัวทอง</v>
          </cell>
          <cell r="C255">
            <v>8050898407</v>
          </cell>
          <cell r="D255">
            <v>12970</v>
          </cell>
          <cell r="E255">
            <v>315</v>
          </cell>
          <cell r="H255">
            <v>13285</v>
          </cell>
          <cell r="S255">
            <v>11700</v>
          </cell>
        </row>
        <row r="256">
          <cell r="B256" t="str">
            <v>นางสาวสุรัฐา  เที่ยงธรรม</v>
          </cell>
          <cell r="C256">
            <v>8050193446</v>
          </cell>
          <cell r="D256">
            <v>17570</v>
          </cell>
          <cell r="H256">
            <v>17570</v>
          </cell>
        </row>
        <row r="257">
          <cell r="B257" t="str">
            <v>นางสาวกุลยา  สุทธิชล</v>
          </cell>
          <cell r="C257">
            <v>8050908445</v>
          </cell>
          <cell r="D257">
            <v>12970</v>
          </cell>
          <cell r="E257">
            <v>315</v>
          </cell>
          <cell r="H257">
            <v>13285</v>
          </cell>
        </row>
        <row r="258">
          <cell r="B258" t="str">
            <v>นางสาวหทัยรัตน์  บุญคง</v>
          </cell>
          <cell r="C258">
            <v>8050921212</v>
          </cell>
          <cell r="D258">
            <v>12470</v>
          </cell>
          <cell r="E258">
            <v>815</v>
          </cell>
          <cell r="H258">
            <v>13285</v>
          </cell>
        </row>
        <row r="259">
          <cell r="B259" t="str">
            <v>รวมข้าราชการ</v>
          </cell>
          <cell r="D259">
            <v>331110</v>
          </cell>
          <cell r="E259">
            <v>1445</v>
          </cell>
          <cell r="F259">
            <v>10100</v>
          </cell>
          <cell r="G259">
            <v>5600</v>
          </cell>
          <cell r="H259">
            <v>348255</v>
          </cell>
          <cell r="I259">
            <v>3024</v>
          </cell>
          <cell r="J259">
            <v>0</v>
          </cell>
          <cell r="K259">
            <v>0</v>
          </cell>
          <cell r="L259">
            <v>19993.78</v>
          </cell>
          <cell r="M259">
            <v>0</v>
          </cell>
          <cell r="N259">
            <v>0</v>
          </cell>
          <cell r="O259">
            <v>0</v>
          </cell>
          <cell r="P259">
            <v>16200</v>
          </cell>
          <cell r="Q259">
            <v>0</v>
          </cell>
          <cell r="R259">
            <v>0</v>
          </cell>
          <cell r="S259">
            <v>26500</v>
          </cell>
        </row>
        <row r="260">
          <cell r="B260" t="str">
            <v>พนักงานจ้างฯ (กองกิจการสภาฯ)</v>
          </cell>
        </row>
        <row r="261">
          <cell r="B261" t="str">
            <v>นายอนุวัฒน์  อาจหาญ</v>
          </cell>
          <cell r="C261">
            <v>8050934861</v>
          </cell>
          <cell r="D261">
            <v>9400</v>
          </cell>
          <cell r="E261">
            <v>2000</v>
          </cell>
          <cell r="H261">
            <v>11400</v>
          </cell>
          <cell r="J261">
            <v>235</v>
          </cell>
          <cell r="K261">
            <v>50</v>
          </cell>
        </row>
        <row r="262">
          <cell r="B262" t="str">
            <v>นายธนกิจ  เอกวานิช</v>
          </cell>
          <cell r="C262">
            <v>8050936465</v>
          </cell>
          <cell r="D262">
            <v>11500</v>
          </cell>
          <cell r="E262">
            <v>1785</v>
          </cell>
          <cell r="H262">
            <v>13285</v>
          </cell>
          <cell r="J262">
            <v>288</v>
          </cell>
          <cell r="K262">
            <v>44</v>
          </cell>
        </row>
        <row r="263">
          <cell r="B263" t="str">
            <v>รวมพนักงานจ้าง</v>
          </cell>
          <cell r="D263">
            <v>20900</v>
          </cell>
          <cell r="E263">
            <v>3785</v>
          </cell>
          <cell r="F263">
            <v>0</v>
          </cell>
          <cell r="G263">
            <v>0</v>
          </cell>
          <cell r="H263">
            <v>24685</v>
          </cell>
          <cell r="I263">
            <v>0</v>
          </cell>
          <cell r="J263">
            <v>523</v>
          </cell>
          <cell r="K263">
            <v>94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</row>
        <row r="264">
          <cell r="B264" t="str">
            <v>รวมกองกิจการสภาฯ</v>
          </cell>
          <cell r="D264">
            <v>352010</v>
          </cell>
          <cell r="E264">
            <v>5230</v>
          </cell>
          <cell r="F264">
            <v>10100</v>
          </cell>
          <cell r="G264">
            <v>5600</v>
          </cell>
          <cell r="H264">
            <v>372940</v>
          </cell>
          <cell r="I264">
            <v>3024</v>
          </cell>
          <cell r="J264">
            <v>523</v>
          </cell>
          <cell r="K264">
            <v>94</v>
          </cell>
          <cell r="L264">
            <v>19993.78</v>
          </cell>
          <cell r="M264">
            <v>0</v>
          </cell>
          <cell r="N264">
            <v>0</v>
          </cell>
          <cell r="O264">
            <v>0</v>
          </cell>
          <cell r="P264">
            <v>16200</v>
          </cell>
          <cell r="Q264">
            <v>0</v>
          </cell>
          <cell r="R264">
            <v>0</v>
          </cell>
          <cell r="S264">
            <v>26500</v>
          </cell>
        </row>
        <row r="265">
          <cell r="B265" t="str">
            <v>กองการท่องเที่ยวฯ (ข้าราชการ)</v>
          </cell>
        </row>
        <row r="266">
          <cell r="B266" t="str">
            <v>นางชุติมา  จันทร์มี</v>
          </cell>
          <cell r="C266">
            <v>8051344162</v>
          </cell>
          <cell r="D266">
            <v>54960</v>
          </cell>
          <cell r="F266">
            <v>5600</v>
          </cell>
          <cell r="G266">
            <v>5600</v>
          </cell>
          <cell r="H266">
            <v>66160</v>
          </cell>
          <cell r="I266">
            <v>1200</v>
          </cell>
          <cell r="L266">
            <v>1400</v>
          </cell>
          <cell r="S266">
            <v>10900</v>
          </cell>
        </row>
        <row r="267">
          <cell r="B267" t="str">
            <v>นางจุฑาพร  ทองเจริญ</v>
          </cell>
          <cell r="C267">
            <v>8051472411</v>
          </cell>
          <cell r="D267">
            <v>39630</v>
          </cell>
          <cell r="F267">
            <v>1500</v>
          </cell>
          <cell r="H267">
            <v>41130</v>
          </cell>
          <cell r="I267">
            <v>400</v>
          </cell>
          <cell r="L267">
            <v>1400</v>
          </cell>
          <cell r="S267">
            <v>22700</v>
          </cell>
        </row>
        <row r="268">
          <cell r="B268" t="str">
            <v>นายเกียรติกุล  ถวิล</v>
          </cell>
          <cell r="C268">
            <v>8050951707</v>
          </cell>
          <cell r="D268">
            <v>32450</v>
          </cell>
          <cell r="F268">
            <v>1500</v>
          </cell>
          <cell r="H268">
            <v>33950</v>
          </cell>
          <cell r="I268">
            <v>280</v>
          </cell>
          <cell r="L268">
            <v>3000</v>
          </cell>
          <cell r="S268">
            <v>17200</v>
          </cell>
        </row>
        <row r="269">
          <cell r="B269" t="str">
            <v>นางธัญญรัตน์  ตันติภัทราศิลป์</v>
          </cell>
          <cell r="C269">
            <v>8050549941</v>
          </cell>
          <cell r="D269">
            <v>23080</v>
          </cell>
          <cell r="H269">
            <v>23080</v>
          </cell>
          <cell r="L269">
            <v>1400</v>
          </cell>
        </row>
        <row r="270">
          <cell r="B270" t="str">
            <v>นางฐิตารีย์  กฤตยาเจริญพงศ์</v>
          </cell>
          <cell r="C270">
            <v>8050056686</v>
          </cell>
          <cell r="D270">
            <v>31880</v>
          </cell>
          <cell r="H270">
            <v>31880</v>
          </cell>
          <cell r="I270">
            <v>0</v>
          </cell>
          <cell r="L270">
            <v>11400</v>
          </cell>
        </row>
        <row r="271">
          <cell r="B271" t="str">
            <v>นางนวรัตน์  แสงประดิษฐ์</v>
          </cell>
          <cell r="C271">
            <v>8051426576</v>
          </cell>
          <cell r="D271">
            <v>32450</v>
          </cell>
          <cell r="H271">
            <v>32450</v>
          </cell>
          <cell r="I271">
            <v>7</v>
          </cell>
          <cell r="L271">
            <v>9893.0300000000007</v>
          </cell>
        </row>
        <row r="272">
          <cell r="B272" t="str">
            <v>นางกนกวรรณ  พุททอง</v>
          </cell>
          <cell r="C272">
            <v>8050012980</v>
          </cell>
          <cell r="D272">
            <v>28030</v>
          </cell>
          <cell r="H272">
            <v>28030</v>
          </cell>
          <cell r="I272">
            <v>0</v>
          </cell>
          <cell r="L272">
            <v>3400</v>
          </cell>
        </row>
        <row r="273">
          <cell r="B273" t="str">
            <v>นายฤาษิต  สุดตันตาภรณ์</v>
          </cell>
          <cell r="C273">
            <v>8050151476</v>
          </cell>
          <cell r="D273">
            <v>30220</v>
          </cell>
          <cell r="H273">
            <v>30220</v>
          </cell>
          <cell r="I273">
            <v>94</v>
          </cell>
          <cell r="L273">
            <v>1400</v>
          </cell>
          <cell r="S273">
            <v>13300</v>
          </cell>
        </row>
        <row r="274">
          <cell r="B274" t="str">
            <v>นายวีระพงศ์  พัฒนพงศ์</v>
          </cell>
          <cell r="C274">
            <v>8050192660</v>
          </cell>
          <cell r="D274">
            <v>29680</v>
          </cell>
          <cell r="H274">
            <v>29680</v>
          </cell>
          <cell r="I274">
            <v>0</v>
          </cell>
          <cell r="L274">
            <v>2000</v>
          </cell>
          <cell r="S274">
            <v>7000</v>
          </cell>
        </row>
        <row r="275">
          <cell r="B275" t="str">
            <v>นางอรุณวรรณ  จุ้ยเริก</v>
          </cell>
          <cell r="C275">
            <v>8050258416</v>
          </cell>
          <cell r="D275">
            <v>29680</v>
          </cell>
          <cell r="H275">
            <v>29680</v>
          </cell>
          <cell r="I275">
            <v>0</v>
          </cell>
          <cell r="L275">
            <v>1500</v>
          </cell>
          <cell r="R275">
            <v>1415</v>
          </cell>
        </row>
        <row r="276">
          <cell r="B276" t="str">
            <v>นายอาทิตย์  ท้วมตะเคียน</v>
          </cell>
          <cell r="C276">
            <v>8050403424</v>
          </cell>
          <cell r="D276">
            <v>11395.16</v>
          </cell>
          <cell r="H276">
            <v>11395.16</v>
          </cell>
          <cell r="L276">
            <v>0</v>
          </cell>
        </row>
        <row r="277">
          <cell r="B277" t="str">
            <v>นายกมล  จุ้ยเริก</v>
          </cell>
          <cell r="C277">
            <v>8050269973</v>
          </cell>
          <cell r="D277">
            <v>29680</v>
          </cell>
          <cell r="H277">
            <v>29680</v>
          </cell>
          <cell r="I277">
            <v>0</v>
          </cell>
          <cell r="L277">
            <v>1500</v>
          </cell>
        </row>
        <row r="278">
          <cell r="B278" t="str">
            <v>นายเอกพล  สุวรรณ์จำรูญ</v>
          </cell>
          <cell r="C278">
            <v>8050409724</v>
          </cell>
          <cell r="D278">
            <v>20360</v>
          </cell>
          <cell r="H278">
            <v>20360</v>
          </cell>
          <cell r="L278">
            <v>1300</v>
          </cell>
          <cell r="S278">
            <v>14100</v>
          </cell>
        </row>
        <row r="279">
          <cell r="B279" t="str">
            <v>นางสาววารุณี  นาบุญเรือง</v>
          </cell>
          <cell r="C279">
            <v>8050927830</v>
          </cell>
          <cell r="D279">
            <v>34110</v>
          </cell>
          <cell r="H279">
            <v>34110</v>
          </cell>
          <cell r="I279">
            <v>0</v>
          </cell>
          <cell r="L279">
            <v>6350</v>
          </cell>
          <cell r="S279">
            <v>12300</v>
          </cell>
        </row>
        <row r="280">
          <cell r="B280" t="str">
            <v>นายรัตนพล  สัจจะกุล</v>
          </cell>
          <cell r="C280">
            <v>8050478661</v>
          </cell>
          <cell r="D280">
            <v>20770</v>
          </cell>
          <cell r="H280">
            <v>20770</v>
          </cell>
          <cell r="S280">
            <v>6000</v>
          </cell>
        </row>
        <row r="281">
          <cell r="B281" t="str">
            <v>นายบัณฑิต  ปานแก้ว</v>
          </cell>
          <cell r="C281">
            <v>8050654885</v>
          </cell>
          <cell r="D281">
            <v>21710</v>
          </cell>
          <cell r="H281">
            <v>21710</v>
          </cell>
          <cell r="L281">
            <v>2000</v>
          </cell>
          <cell r="R281">
            <v>2857</v>
          </cell>
          <cell r="S281">
            <v>7800</v>
          </cell>
        </row>
        <row r="282">
          <cell r="B282" t="str">
            <v>นายภราดร  ฮ่อสกุล</v>
          </cell>
          <cell r="C282">
            <v>8051840879</v>
          </cell>
          <cell r="D282">
            <v>16920</v>
          </cell>
          <cell r="H282">
            <v>16920</v>
          </cell>
          <cell r="L282">
            <v>1100</v>
          </cell>
        </row>
        <row r="283">
          <cell r="B283" t="str">
            <v>นายนราฤทธิ์  เตยอ่อน</v>
          </cell>
          <cell r="C283">
            <v>8050213757</v>
          </cell>
          <cell r="D283">
            <v>19480</v>
          </cell>
          <cell r="H283">
            <v>19480</v>
          </cell>
          <cell r="L283">
            <v>1200</v>
          </cell>
        </row>
        <row r="284">
          <cell r="B284" t="str">
            <v>นายวชิระ  แซ่ลิ้ม</v>
          </cell>
          <cell r="C284">
            <v>8050783111</v>
          </cell>
          <cell r="D284">
            <v>19800</v>
          </cell>
          <cell r="H284">
            <v>19800</v>
          </cell>
          <cell r="R284">
            <v>2868</v>
          </cell>
        </row>
        <row r="285">
          <cell r="B285" t="str">
            <v>นางสาวสมฤดี  หงษา</v>
          </cell>
          <cell r="C285">
            <v>8050654850</v>
          </cell>
          <cell r="D285">
            <v>17880</v>
          </cell>
          <cell r="H285">
            <v>17880</v>
          </cell>
          <cell r="L285">
            <v>7532.63</v>
          </cell>
          <cell r="R285">
            <v>1500</v>
          </cell>
        </row>
        <row r="286">
          <cell r="B286" t="str">
            <v>นางสาวนันท์นภัส  จินตนา</v>
          </cell>
          <cell r="C286">
            <v>8050907872</v>
          </cell>
          <cell r="D286">
            <v>6275.8</v>
          </cell>
          <cell r="E286">
            <v>152.41</v>
          </cell>
          <cell r="H286">
            <v>6428.21</v>
          </cell>
        </row>
        <row r="287">
          <cell r="B287" t="str">
            <v>นางสาวจารุวรรณ  ลิ่มอรุณ</v>
          </cell>
          <cell r="C287">
            <v>8050927857</v>
          </cell>
          <cell r="D287">
            <v>12470</v>
          </cell>
          <cell r="E287">
            <v>815</v>
          </cell>
          <cell r="H287">
            <v>13285</v>
          </cell>
        </row>
        <row r="288">
          <cell r="B288" t="str">
            <v>นายอดิศร  ขวัญพรหม</v>
          </cell>
          <cell r="C288">
            <v>8050934071</v>
          </cell>
          <cell r="D288">
            <v>16220</v>
          </cell>
          <cell r="H288">
            <v>16220</v>
          </cell>
        </row>
        <row r="289">
          <cell r="B289" t="str">
            <v>รวมชรก.</v>
          </cell>
          <cell r="D289">
            <v>579130.96</v>
          </cell>
          <cell r="E289">
            <v>967.41</v>
          </cell>
          <cell r="F289">
            <v>8600</v>
          </cell>
          <cell r="G289">
            <v>5600</v>
          </cell>
          <cell r="H289">
            <v>594298.36999999988</v>
          </cell>
          <cell r="I289">
            <v>1981</v>
          </cell>
          <cell r="J289">
            <v>0</v>
          </cell>
          <cell r="K289">
            <v>0</v>
          </cell>
          <cell r="L289">
            <v>57775.659999999996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8640</v>
          </cell>
          <cell r="S289">
            <v>111300</v>
          </cell>
        </row>
        <row r="290">
          <cell r="B290" t="str">
            <v>กองการท่องเที่ยวฯ (สระวายน้ำ)</v>
          </cell>
        </row>
        <row r="291">
          <cell r="B291" t="str">
            <v>นายภาสพันธ์  ปรีชาเชี่ยว</v>
          </cell>
          <cell r="C291">
            <v>8050285677</v>
          </cell>
          <cell r="D291">
            <v>21510</v>
          </cell>
          <cell r="E291">
            <v>0</v>
          </cell>
          <cell r="H291">
            <v>21510</v>
          </cell>
          <cell r="J291">
            <v>375</v>
          </cell>
          <cell r="L291">
            <v>0</v>
          </cell>
        </row>
        <row r="292">
          <cell r="B292" t="str">
            <v>นายอมรินทร์  อึ๋งสืบเชื้อ</v>
          </cell>
          <cell r="C292">
            <v>8050087603</v>
          </cell>
          <cell r="D292">
            <v>9000</v>
          </cell>
          <cell r="E292">
            <v>1000</v>
          </cell>
          <cell r="H292">
            <v>10000</v>
          </cell>
          <cell r="J292">
            <v>225</v>
          </cell>
          <cell r="K292">
            <v>25</v>
          </cell>
          <cell r="L292">
            <v>0</v>
          </cell>
          <cell r="P292">
            <v>2421</v>
          </cell>
        </row>
        <row r="293">
          <cell r="B293" t="str">
            <v>นายสายันตรี  อาวะภาค</v>
          </cell>
          <cell r="C293">
            <v>8050087808</v>
          </cell>
          <cell r="D293">
            <v>9000</v>
          </cell>
          <cell r="E293">
            <v>1000</v>
          </cell>
          <cell r="H293">
            <v>10000</v>
          </cell>
          <cell r="J293">
            <v>225</v>
          </cell>
          <cell r="K293">
            <v>25</v>
          </cell>
          <cell r="L293">
            <v>0</v>
          </cell>
        </row>
        <row r="294">
          <cell r="B294" t="str">
            <v>นายสัมพันธ์  อาวะภาค</v>
          </cell>
          <cell r="C294">
            <v>8050866157</v>
          </cell>
          <cell r="D294">
            <v>9000</v>
          </cell>
          <cell r="E294">
            <v>1000</v>
          </cell>
          <cell r="H294">
            <v>10000</v>
          </cell>
          <cell r="J294">
            <v>225</v>
          </cell>
          <cell r="K294">
            <v>25</v>
          </cell>
          <cell r="P294">
            <v>2421</v>
          </cell>
        </row>
        <row r="295">
          <cell r="B295" t="str">
            <v>นายเกียรติชัย  เยื่องย่อง</v>
          </cell>
          <cell r="C295">
            <v>8050825280</v>
          </cell>
          <cell r="D295">
            <v>9000</v>
          </cell>
          <cell r="E295">
            <v>1000</v>
          </cell>
          <cell r="H295">
            <v>10000</v>
          </cell>
          <cell r="J295">
            <v>225</v>
          </cell>
          <cell r="K295">
            <v>25</v>
          </cell>
        </row>
        <row r="296">
          <cell r="B296" t="str">
            <v>รวม</v>
          </cell>
          <cell r="D296">
            <v>57510</v>
          </cell>
          <cell r="E296">
            <v>4000</v>
          </cell>
          <cell r="F296">
            <v>0</v>
          </cell>
          <cell r="G296">
            <v>0</v>
          </cell>
          <cell r="H296">
            <v>61510</v>
          </cell>
          <cell r="I296">
            <v>0</v>
          </cell>
          <cell r="J296">
            <v>1275</v>
          </cell>
          <cell r="K296">
            <v>100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4842</v>
          </cell>
          <cell r="Q296">
            <v>0</v>
          </cell>
          <cell r="R296">
            <v>0</v>
          </cell>
          <cell r="S296">
            <v>0</v>
          </cell>
        </row>
        <row r="297">
          <cell r="B297" t="str">
            <v>กองการท่องเที่ยวฯ พนักงานจ้าง</v>
          </cell>
        </row>
        <row r="298">
          <cell r="B298" t="str">
            <v>นายสมจิต  เม่งช่วย</v>
          </cell>
          <cell r="C298">
            <v>8050087638</v>
          </cell>
          <cell r="D298">
            <v>22350</v>
          </cell>
          <cell r="E298">
            <v>0</v>
          </cell>
          <cell r="H298">
            <v>22350</v>
          </cell>
          <cell r="J298">
            <v>375</v>
          </cell>
          <cell r="K298">
            <v>0</v>
          </cell>
          <cell r="R298">
            <v>335</v>
          </cell>
        </row>
        <row r="299">
          <cell r="B299" t="str">
            <v>นางพรธิดา  อินทรรักษ์</v>
          </cell>
          <cell r="C299">
            <v>8050193365</v>
          </cell>
          <cell r="D299">
            <v>22360</v>
          </cell>
          <cell r="E299">
            <v>0</v>
          </cell>
          <cell r="G299">
            <v>0</v>
          </cell>
          <cell r="H299">
            <v>22360</v>
          </cell>
          <cell r="J299">
            <v>375</v>
          </cell>
          <cell r="K299">
            <v>0</v>
          </cell>
          <cell r="R299">
            <v>1525</v>
          </cell>
        </row>
        <row r="300">
          <cell r="B300" t="str">
            <v>นางสาวปิยวดี  ธีรคีรีศักดิ์</v>
          </cell>
          <cell r="C300">
            <v>8050411842</v>
          </cell>
          <cell r="D300">
            <v>22150</v>
          </cell>
          <cell r="E300">
            <v>0</v>
          </cell>
          <cell r="G300">
            <v>0</v>
          </cell>
          <cell r="H300">
            <v>22150</v>
          </cell>
          <cell r="J300">
            <v>375</v>
          </cell>
          <cell r="K300">
            <v>0</v>
          </cell>
          <cell r="L300">
            <v>1300</v>
          </cell>
        </row>
        <row r="301">
          <cell r="B301" t="str">
            <v>นายนิธิภัทร  วรรธนะประทีป</v>
          </cell>
          <cell r="C301">
            <v>8050410730</v>
          </cell>
          <cell r="D301">
            <v>22780</v>
          </cell>
          <cell r="E301">
            <v>0</v>
          </cell>
          <cell r="G301">
            <v>0</v>
          </cell>
          <cell r="H301">
            <v>22780</v>
          </cell>
          <cell r="J301">
            <v>375</v>
          </cell>
          <cell r="K301">
            <v>0</v>
          </cell>
        </row>
        <row r="302">
          <cell r="B302" t="str">
            <v>นายสุธนท์  แทบทับ</v>
          </cell>
          <cell r="C302">
            <v>8051834518</v>
          </cell>
          <cell r="D302">
            <v>15080</v>
          </cell>
          <cell r="E302">
            <v>0</v>
          </cell>
          <cell r="G302">
            <v>0</v>
          </cell>
          <cell r="H302">
            <v>15080</v>
          </cell>
          <cell r="J302">
            <v>375</v>
          </cell>
          <cell r="K302">
            <v>0</v>
          </cell>
          <cell r="L302">
            <v>1000</v>
          </cell>
        </row>
        <row r="303">
          <cell r="B303" t="str">
            <v>นายชนินทร์  อรุณรัตน์</v>
          </cell>
          <cell r="C303">
            <v>8051806018</v>
          </cell>
          <cell r="D303">
            <v>14800</v>
          </cell>
          <cell r="E303">
            <v>0</v>
          </cell>
          <cell r="H303">
            <v>14800</v>
          </cell>
          <cell r="J303">
            <v>370</v>
          </cell>
          <cell r="K303">
            <v>0</v>
          </cell>
          <cell r="P303">
            <v>2568</v>
          </cell>
        </row>
        <row r="304">
          <cell r="B304" t="str">
            <v>นายประดิษฐ์  ปัญจเส็น</v>
          </cell>
          <cell r="C304">
            <v>8051821289</v>
          </cell>
          <cell r="D304">
            <v>15830</v>
          </cell>
          <cell r="E304">
            <v>0</v>
          </cell>
          <cell r="G304">
            <v>0</v>
          </cell>
          <cell r="H304">
            <v>15830</v>
          </cell>
          <cell r="J304">
            <v>375</v>
          </cell>
          <cell r="K304">
            <v>0</v>
          </cell>
        </row>
        <row r="305">
          <cell r="B305" t="str">
            <v>นายพรศักดิ์  คำแก้ว</v>
          </cell>
          <cell r="C305">
            <v>8051821297</v>
          </cell>
          <cell r="D305">
            <v>15080</v>
          </cell>
          <cell r="E305">
            <v>0</v>
          </cell>
          <cell r="H305">
            <v>15080</v>
          </cell>
          <cell r="J305">
            <v>375</v>
          </cell>
          <cell r="K305">
            <v>0</v>
          </cell>
          <cell r="L305">
            <v>1000</v>
          </cell>
        </row>
        <row r="306">
          <cell r="B306" t="str">
            <v>นายนัฐวุฒิ  วาสุ</v>
          </cell>
          <cell r="C306">
            <v>8050056449</v>
          </cell>
          <cell r="D306">
            <v>13970</v>
          </cell>
          <cell r="E306">
            <v>0</v>
          </cell>
          <cell r="H306">
            <v>13970</v>
          </cell>
          <cell r="J306">
            <v>349</v>
          </cell>
          <cell r="K306">
            <v>0</v>
          </cell>
          <cell r="L306">
            <v>0</v>
          </cell>
          <cell r="P306">
            <v>0</v>
          </cell>
        </row>
        <row r="307">
          <cell r="B307" t="str">
            <v>นายวิทยา  ตัณฑวณิช</v>
          </cell>
          <cell r="C307">
            <v>8050056635</v>
          </cell>
          <cell r="D307">
            <v>15680</v>
          </cell>
          <cell r="E307">
            <v>0</v>
          </cell>
          <cell r="H307">
            <v>15680</v>
          </cell>
          <cell r="J307">
            <v>375</v>
          </cell>
          <cell r="K307">
            <v>0</v>
          </cell>
          <cell r="P307">
            <v>0</v>
          </cell>
        </row>
        <row r="308">
          <cell r="B308" t="str">
            <v>นายวีรศักดิ์  คืนคง</v>
          </cell>
          <cell r="C308">
            <v>8050056430</v>
          </cell>
          <cell r="D308">
            <v>13950</v>
          </cell>
          <cell r="E308">
            <v>0</v>
          </cell>
          <cell r="H308">
            <v>13950</v>
          </cell>
          <cell r="J308">
            <v>349</v>
          </cell>
          <cell r="K308">
            <v>0</v>
          </cell>
        </row>
        <row r="309">
          <cell r="B309" t="str">
            <v>นางสาวศศิวิมล  อำลอย</v>
          </cell>
          <cell r="C309">
            <v>8050490947</v>
          </cell>
          <cell r="D309">
            <v>22000</v>
          </cell>
          <cell r="E309">
            <v>0</v>
          </cell>
          <cell r="H309">
            <v>22000</v>
          </cell>
          <cell r="J309">
            <v>375</v>
          </cell>
          <cell r="K309">
            <v>0</v>
          </cell>
          <cell r="R309">
            <v>2054</v>
          </cell>
        </row>
        <row r="310">
          <cell r="B310" t="str">
            <v>นางสาวสุนิตา  น่วมอ่วม</v>
          </cell>
          <cell r="C310">
            <v>8050761878</v>
          </cell>
          <cell r="D310">
            <v>15750</v>
          </cell>
          <cell r="H310">
            <v>15750</v>
          </cell>
          <cell r="J310">
            <v>375</v>
          </cell>
          <cell r="K310">
            <v>0</v>
          </cell>
        </row>
        <row r="311">
          <cell r="B311" t="str">
            <v>นายอดิศรณ์  เอียดดี</v>
          </cell>
          <cell r="C311">
            <v>8050772012</v>
          </cell>
          <cell r="D311">
            <v>0</v>
          </cell>
          <cell r="E311">
            <v>0</v>
          </cell>
          <cell r="H311">
            <v>0</v>
          </cell>
          <cell r="J311">
            <v>0</v>
          </cell>
          <cell r="K311">
            <v>0</v>
          </cell>
          <cell r="R311">
            <v>0</v>
          </cell>
        </row>
        <row r="312">
          <cell r="B312" t="str">
            <v>นายก้องเกียรติ  ชุมพล</v>
          </cell>
          <cell r="C312">
            <v>8050858790</v>
          </cell>
          <cell r="D312">
            <v>9400</v>
          </cell>
          <cell r="E312">
            <v>2000</v>
          </cell>
          <cell r="H312">
            <v>11400</v>
          </cell>
          <cell r="J312">
            <v>235</v>
          </cell>
          <cell r="K312">
            <v>50</v>
          </cell>
          <cell r="N312">
            <v>0</v>
          </cell>
        </row>
        <row r="313">
          <cell r="B313" t="str">
            <v>นายนพคุณ  พรมแดน</v>
          </cell>
          <cell r="C313">
            <v>8050936643</v>
          </cell>
          <cell r="D313">
            <v>9400</v>
          </cell>
          <cell r="E313">
            <v>2000</v>
          </cell>
          <cell r="H313">
            <v>11400</v>
          </cell>
          <cell r="J313">
            <v>235</v>
          </cell>
          <cell r="K313">
            <v>50</v>
          </cell>
        </row>
        <row r="314">
          <cell r="B314" t="str">
            <v>นายจิรศักดิ์  ส่งแสง</v>
          </cell>
          <cell r="C314">
            <v>8050825221</v>
          </cell>
          <cell r="D314">
            <v>9400</v>
          </cell>
          <cell r="E314">
            <v>2000</v>
          </cell>
          <cell r="H314">
            <v>11400</v>
          </cell>
          <cell r="J314">
            <v>235</v>
          </cell>
          <cell r="K314">
            <v>50</v>
          </cell>
        </row>
        <row r="315">
          <cell r="B315" t="str">
            <v>นายสุรพงค์  ทองนอก</v>
          </cell>
          <cell r="C315">
            <v>8050785939</v>
          </cell>
          <cell r="D315">
            <v>9000</v>
          </cell>
          <cell r="E315">
            <v>1000</v>
          </cell>
          <cell r="H315">
            <v>10000</v>
          </cell>
          <cell r="J315">
            <v>225</v>
          </cell>
          <cell r="K315">
            <v>25</v>
          </cell>
        </row>
        <row r="316">
          <cell r="B316" t="str">
            <v>นายจักรี  คืนคง</v>
          </cell>
          <cell r="C316">
            <v>8050935876</v>
          </cell>
          <cell r="D316">
            <v>9000</v>
          </cell>
          <cell r="E316">
            <v>1000</v>
          </cell>
          <cell r="H316">
            <v>10000</v>
          </cell>
          <cell r="J316">
            <v>225</v>
          </cell>
          <cell r="K316">
            <v>25</v>
          </cell>
        </row>
        <row r="317">
          <cell r="B317" t="str">
            <v>นายณรงค์ฤทธิ์  ศรีสุข</v>
          </cell>
          <cell r="C317">
            <v>8050978664</v>
          </cell>
          <cell r="D317">
            <v>9000</v>
          </cell>
          <cell r="E317">
            <v>1000</v>
          </cell>
          <cell r="H317">
            <v>10000</v>
          </cell>
          <cell r="J317">
            <v>225</v>
          </cell>
          <cell r="K317">
            <v>25</v>
          </cell>
        </row>
        <row r="318">
          <cell r="B318" t="str">
            <v>นายณัฐรัตน์  มณีรัตนโชติ</v>
          </cell>
          <cell r="C318">
            <v>8050978494</v>
          </cell>
          <cell r="D318">
            <v>9000</v>
          </cell>
          <cell r="E318">
            <v>1000</v>
          </cell>
          <cell r="H318">
            <v>10000</v>
          </cell>
          <cell r="J318">
            <v>225</v>
          </cell>
          <cell r="K318">
            <v>25</v>
          </cell>
        </row>
        <row r="319">
          <cell r="B319" t="str">
            <v>นายสมชาย  มูซิกอง</v>
          </cell>
          <cell r="C319">
            <v>8050899373</v>
          </cell>
          <cell r="D319">
            <v>9000</v>
          </cell>
          <cell r="E319">
            <v>1000</v>
          </cell>
          <cell r="H319">
            <v>10000</v>
          </cell>
          <cell r="J319">
            <v>225</v>
          </cell>
          <cell r="K319">
            <v>25</v>
          </cell>
        </row>
        <row r="320">
          <cell r="B320" t="str">
            <v>นางสาวคุณัญญา  คงมานะสกุล</v>
          </cell>
          <cell r="C320">
            <v>8050977536</v>
          </cell>
          <cell r="D320">
            <v>9000</v>
          </cell>
          <cell r="E320">
            <v>1000</v>
          </cell>
          <cell r="H320">
            <v>10000</v>
          </cell>
          <cell r="J320">
            <v>225</v>
          </cell>
          <cell r="K320">
            <v>25</v>
          </cell>
        </row>
        <row r="321">
          <cell r="B321" t="str">
            <v>นางสาวสุภาพร  บัวแก้ว</v>
          </cell>
          <cell r="C321">
            <v>8050980391</v>
          </cell>
          <cell r="D321">
            <v>9000</v>
          </cell>
          <cell r="E321">
            <v>1000</v>
          </cell>
          <cell r="H321">
            <v>10000</v>
          </cell>
          <cell r="J321">
            <v>225</v>
          </cell>
          <cell r="K321">
            <v>25</v>
          </cell>
        </row>
        <row r="322">
          <cell r="B322" t="str">
            <v>นายอาทิตย์  วงค์คำผุย</v>
          </cell>
          <cell r="C322">
            <v>8050990192</v>
          </cell>
          <cell r="D322">
            <v>9400</v>
          </cell>
          <cell r="E322">
            <v>2000</v>
          </cell>
          <cell r="H322">
            <v>11400</v>
          </cell>
          <cell r="J322">
            <v>235</v>
          </cell>
          <cell r="K322">
            <v>50</v>
          </cell>
        </row>
        <row r="323">
          <cell r="B323" t="str">
            <v>นายวิเชียร  หนูสอาด</v>
          </cell>
          <cell r="C323">
            <v>8050990761</v>
          </cell>
          <cell r="D323">
            <v>9400</v>
          </cell>
          <cell r="E323">
            <v>2000</v>
          </cell>
          <cell r="H323">
            <v>11400</v>
          </cell>
          <cell r="J323">
            <v>235</v>
          </cell>
          <cell r="K323">
            <v>50</v>
          </cell>
        </row>
        <row r="324">
          <cell r="B324" t="str">
            <v>นายปริวรรษ  ทินวงค์</v>
          </cell>
          <cell r="C324">
            <v>8050742687</v>
          </cell>
          <cell r="D324">
            <v>0</v>
          </cell>
          <cell r="E324">
            <v>0</v>
          </cell>
          <cell r="H324">
            <v>0</v>
          </cell>
          <cell r="J324">
            <v>0</v>
          </cell>
          <cell r="K324">
            <v>0</v>
          </cell>
        </row>
        <row r="325">
          <cell r="B325" t="str">
            <v xml:space="preserve">รวม </v>
          </cell>
          <cell r="D325">
            <v>341780</v>
          </cell>
          <cell r="E325">
            <v>17000</v>
          </cell>
          <cell r="F325">
            <v>0</v>
          </cell>
          <cell r="G325">
            <v>0</v>
          </cell>
          <cell r="H325">
            <v>358780</v>
          </cell>
          <cell r="I325">
            <v>0</v>
          </cell>
          <cell r="J325">
            <v>7568</v>
          </cell>
          <cell r="K325">
            <v>425</v>
          </cell>
          <cell r="L325">
            <v>3300</v>
          </cell>
          <cell r="M325">
            <v>0</v>
          </cell>
          <cell r="N325">
            <v>0</v>
          </cell>
          <cell r="O325">
            <v>0</v>
          </cell>
          <cell r="P325">
            <v>2568</v>
          </cell>
          <cell r="Q325">
            <v>0</v>
          </cell>
          <cell r="R325">
            <v>3914</v>
          </cell>
          <cell r="S325">
            <v>0</v>
          </cell>
        </row>
        <row r="326">
          <cell r="B326" t="str">
            <v>ศูนย์ช่วยเหลือนักท่องเที่ยว</v>
          </cell>
        </row>
        <row r="327">
          <cell r="B327" t="str">
            <v>นายมะยากี  สะแม</v>
          </cell>
          <cell r="C327">
            <v>8050056457</v>
          </cell>
          <cell r="D327">
            <v>14520</v>
          </cell>
          <cell r="E327">
            <v>0</v>
          </cell>
          <cell r="H327">
            <v>14520</v>
          </cell>
          <cell r="J327">
            <v>363</v>
          </cell>
          <cell r="K327">
            <v>0</v>
          </cell>
        </row>
        <row r="328">
          <cell r="B328" t="str">
            <v>นายเกรียงศักดิ์  หมาดสตูล</v>
          </cell>
          <cell r="C328">
            <v>8050076512</v>
          </cell>
          <cell r="D328">
            <v>12850</v>
          </cell>
          <cell r="E328">
            <v>435</v>
          </cell>
          <cell r="H328">
            <v>13285</v>
          </cell>
          <cell r="J328">
            <v>321</v>
          </cell>
          <cell r="K328">
            <v>11</v>
          </cell>
          <cell r="L328">
            <v>0</v>
          </cell>
          <cell r="P328">
            <v>0</v>
          </cell>
        </row>
        <row r="329">
          <cell r="B329" t="str">
            <v>นายชัย  ต้นเงิน</v>
          </cell>
          <cell r="C329">
            <v>8050076504</v>
          </cell>
          <cell r="D329">
            <v>12990</v>
          </cell>
          <cell r="E329">
            <v>295</v>
          </cell>
          <cell r="H329">
            <v>13285</v>
          </cell>
          <cell r="J329">
            <v>325</v>
          </cell>
          <cell r="K329">
            <v>7</v>
          </cell>
        </row>
        <row r="330">
          <cell r="B330" t="str">
            <v>นายมณฑล  หมื่นลภ</v>
          </cell>
          <cell r="C330">
            <v>8050594548</v>
          </cell>
          <cell r="D330">
            <v>10910</v>
          </cell>
          <cell r="E330">
            <v>2000</v>
          </cell>
          <cell r="H330">
            <v>12910</v>
          </cell>
          <cell r="J330">
            <v>273</v>
          </cell>
          <cell r="K330">
            <v>50</v>
          </cell>
          <cell r="P330">
            <v>2271</v>
          </cell>
        </row>
        <row r="331">
          <cell r="B331" t="str">
            <v>นายปน  สีแสด</v>
          </cell>
          <cell r="C331">
            <v>8050346455</v>
          </cell>
          <cell r="D331">
            <v>9000</v>
          </cell>
          <cell r="E331">
            <v>1000</v>
          </cell>
          <cell r="H331">
            <v>10000</v>
          </cell>
          <cell r="J331">
            <v>225</v>
          </cell>
          <cell r="K331">
            <v>25</v>
          </cell>
        </row>
        <row r="332">
          <cell r="B332" t="str">
            <v>นายปัดทวี  ลายสนธิ์</v>
          </cell>
          <cell r="C332">
            <v>8050402320</v>
          </cell>
          <cell r="D332">
            <v>9000</v>
          </cell>
          <cell r="E332">
            <v>1000</v>
          </cell>
          <cell r="H332">
            <v>10000</v>
          </cell>
          <cell r="J332">
            <v>225</v>
          </cell>
          <cell r="K332">
            <v>25</v>
          </cell>
        </row>
        <row r="333">
          <cell r="B333" t="str">
            <v>นางสุติมา  คชพันธ์</v>
          </cell>
          <cell r="C333">
            <v>8050471241</v>
          </cell>
          <cell r="D333">
            <v>9000</v>
          </cell>
          <cell r="E333">
            <v>1000</v>
          </cell>
          <cell r="H333">
            <v>10000</v>
          </cell>
          <cell r="J333">
            <v>225</v>
          </cell>
          <cell r="K333">
            <v>25</v>
          </cell>
        </row>
        <row r="334">
          <cell r="B334" t="str">
            <v>นายวรวุฒิ  ทองคำ</v>
          </cell>
          <cell r="C334">
            <v>8050667367</v>
          </cell>
          <cell r="D334">
            <v>9400</v>
          </cell>
          <cell r="E334">
            <v>2000</v>
          </cell>
          <cell r="H334">
            <v>11400</v>
          </cell>
          <cell r="J334">
            <v>235</v>
          </cell>
          <cell r="K334">
            <v>50</v>
          </cell>
        </row>
        <row r="335">
          <cell r="B335" t="str">
            <v>นายชัยวัฒน์  ลั่นแผ้ว</v>
          </cell>
          <cell r="C335">
            <v>8050667693</v>
          </cell>
          <cell r="D335">
            <v>9000</v>
          </cell>
          <cell r="E335">
            <v>1000</v>
          </cell>
          <cell r="H335">
            <v>10000</v>
          </cell>
          <cell r="J335">
            <v>225</v>
          </cell>
          <cell r="K335">
            <v>25</v>
          </cell>
        </row>
        <row r="336">
          <cell r="B336" t="str">
            <v>นายสุรศักดิ์  ไพฑูรย์</v>
          </cell>
          <cell r="C336">
            <v>8050667065</v>
          </cell>
          <cell r="D336">
            <v>9000</v>
          </cell>
          <cell r="E336">
            <v>1000</v>
          </cell>
          <cell r="H336">
            <v>10000</v>
          </cell>
          <cell r="J336">
            <v>225</v>
          </cell>
          <cell r="K336">
            <v>25</v>
          </cell>
        </row>
        <row r="337">
          <cell r="B337" t="str">
            <v>นายพีรวัส  ฉิมสกุล</v>
          </cell>
          <cell r="C337">
            <v>8050756750</v>
          </cell>
          <cell r="D337">
            <v>11120</v>
          </cell>
          <cell r="E337">
            <v>2000</v>
          </cell>
          <cell r="H337">
            <v>13120</v>
          </cell>
          <cell r="J337">
            <v>278</v>
          </cell>
          <cell r="K337">
            <v>50</v>
          </cell>
        </row>
        <row r="338">
          <cell r="B338" t="str">
            <v>นายประหยัด  สมุทบาล</v>
          </cell>
          <cell r="C338">
            <v>8050892786</v>
          </cell>
          <cell r="D338">
            <v>10170</v>
          </cell>
          <cell r="E338">
            <v>2000</v>
          </cell>
          <cell r="H338">
            <v>12170</v>
          </cell>
          <cell r="J338">
            <v>254</v>
          </cell>
          <cell r="K338">
            <v>50</v>
          </cell>
        </row>
        <row r="339">
          <cell r="B339" t="str">
            <v>นายธีรพงศ์  จันทะวงศ์</v>
          </cell>
          <cell r="C339">
            <v>8050864154</v>
          </cell>
          <cell r="D339">
            <v>9000</v>
          </cell>
          <cell r="E339">
            <v>1000</v>
          </cell>
          <cell r="H339">
            <v>10000</v>
          </cell>
          <cell r="J339">
            <v>225</v>
          </cell>
          <cell r="K339">
            <v>25</v>
          </cell>
        </row>
        <row r="340">
          <cell r="B340" t="str">
            <v>นายวิรัตน์  มาพุ่ม</v>
          </cell>
          <cell r="C340">
            <v>8050892263</v>
          </cell>
          <cell r="D340">
            <v>9400</v>
          </cell>
          <cell r="E340">
            <v>2000</v>
          </cell>
          <cell r="H340">
            <v>11400</v>
          </cell>
          <cell r="J340">
            <v>235</v>
          </cell>
          <cell r="K340">
            <v>50</v>
          </cell>
        </row>
        <row r="341">
          <cell r="B341" t="str">
            <v>รวม</v>
          </cell>
          <cell r="D341">
            <v>145360</v>
          </cell>
          <cell r="E341">
            <v>16730</v>
          </cell>
          <cell r="F341">
            <v>0</v>
          </cell>
          <cell r="G341">
            <v>0</v>
          </cell>
          <cell r="H341">
            <v>162090</v>
          </cell>
          <cell r="I341">
            <v>0</v>
          </cell>
          <cell r="J341">
            <v>3634</v>
          </cell>
          <cell r="K341">
            <v>418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2271</v>
          </cell>
          <cell r="Q341">
            <v>0</v>
          </cell>
          <cell r="R341">
            <v>0</v>
          </cell>
          <cell r="S341">
            <v>0</v>
          </cell>
        </row>
        <row r="342">
          <cell r="D342">
            <v>487140</v>
          </cell>
          <cell r="E342">
            <v>33730</v>
          </cell>
          <cell r="F342">
            <v>0</v>
          </cell>
          <cell r="G342">
            <v>0</v>
          </cell>
          <cell r="H342">
            <v>520870</v>
          </cell>
          <cell r="I342">
            <v>0</v>
          </cell>
          <cell r="J342">
            <v>11202</v>
          </cell>
          <cell r="K342">
            <v>843</v>
          </cell>
          <cell r="L342">
            <v>3300</v>
          </cell>
          <cell r="M342">
            <v>0</v>
          </cell>
          <cell r="N342">
            <v>0</v>
          </cell>
          <cell r="O342">
            <v>0</v>
          </cell>
          <cell r="P342">
            <v>4839</v>
          </cell>
          <cell r="Q342">
            <v>0</v>
          </cell>
          <cell r="R342">
            <v>3914</v>
          </cell>
          <cell r="S342">
            <v>0</v>
          </cell>
        </row>
        <row r="343">
          <cell r="B343" t="str">
            <v>รวมกองท่องเที่ยว</v>
          </cell>
          <cell r="D343">
            <v>1123780.96</v>
          </cell>
          <cell r="E343">
            <v>38697.410000000003</v>
          </cell>
          <cell r="F343">
            <v>8600</v>
          </cell>
          <cell r="G343">
            <v>5600</v>
          </cell>
          <cell r="H343">
            <v>1176678.3699999999</v>
          </cell>
          <cell r="I343">
            <v>1981</v>
          </cell>
          <cell r="J343">
            <v>12477</v>
          </cell>
          <cell r="K343">
            <v>943</v>
          </cell>
          <cell r="L343">
            <v>61075.659999999996</v>
          </cell>
          <cell r="M343">
            <v>0</v>
          </cell>
          <cell r="N343">
            <v>0</v>
          </cell>
          <cell r="O343">
            <v>0</v>
          </cell>
          <cell r="P343">
            <v>9681</v>
          </cell>
          <cell r="Q343">
            <v>0</v>
          </cell>
          <cell r="R343">
            <v>12554</v>
          </cell>
          <cell r="S343">
            <v>111300</v>
          </cell>
        </row>
        <row r="344">
          <cell r="B344" t="str">
            <v>กองการศึกษา</v>
          </cell>
        </row>
        <row r="345">
          <cell r="B345" t="str">
            <v>นายอับดุลกอเด็ร  โกบยาหยัง</v>
          </cell>
          <cell r="C345">
            <v>8050951723</v>
          </cell>
          <cell r="D345">
            <v>34430</v>
          </cell>
          <cell r="F345">
            <v>5600</v>
          </cell>
          <cell r="G345">
            <v>5600</v>
          </cell>
          <cell r="H345">
            <v>45630</v>
          </cell>
          <cell r="I345">
            <v>854</v>
          </cell>
        </row>
        <row r="346">
          <cell r="B346" t="str">
            <v>นายเจริญ  พรหมมินทร์</v>
          </cell>
          <cell r="C346">
            <v>8050119858</v>
          </cell>
          <cell r="D346">
            <v>30790</v>
          </cell>
          <cell r="H346">
            <v>30790</v>
          </cell>
          <cell r="I346">
            <v>122</v>
          </cell>
          <cell r="L346">
            <v>9693.64</v>
          </cell>
        </row>
        <row r="347">
          <cell r="B347" t="str">
            <v>นางชนัญชิดา  สิมพันธ์</v>
          </cell>
          <cell r="C347">
            <v>8051765311</v>
          </cell>
          <cell r="D347">
            <v>31340</v>
          </cell>
          <cell r="H347">
            <v>31340</v>
          </cell>
          <cell r="I347">
            <v>24</v>
          </cell>
          <cell r="M347">
            <v>1300</v>
          </cell>
          <cell r="P347">
            <v>0</v>
          </cell>
          <cell r="S347">
            <v>13500</v>
          </cell>
        </row>
        <row r="348">
          <cell r="B348" t="str">
            <v>นางทิวาพร  สังสิทธิเสถียร</v>
          </cell>
          <cell r="C348">
            <v>8050591417</v>
          </cell>
          <cell r="D348">
            <v>24010</v>
          </cell>
          <cell r="H348">
            <v>24010</v>
          </cell>
          <cell r="M348">
            <v>5200</v>
          </cell>
        </row>
        <row r="349">
          <cell r="B349" t="str">
            <v>นางสาวเลขา  อินทะนะนก</v>
          </cell>
          <cell r="C349">
            <v>8050126331</v>
          </cell>
          <cell r="D349">
            <v>35220</v>
          </cell>
          <cell r="F349">
            <v>1500</v>
          </cell>
          <cell r="H349">
            <v>36720</v>
          </cell>
          <cell r="I349">
            <v>544</v>
          </cell>
          <cell r="L349">
            <v>7000</v>
          </cell>
          <cell r="P349">
            <v>0</v>
          </cell>
          <cell r="R349">
            <v>0</v>
          </cell>
          <cell r="S349">
            <v>16400</v>
          </cell>
        </row>
        <row r="350">
          <cell r="B350" t="str">
            <v>นางโสภา  บุญตันตราภิวัฒน์</v>
          </cell>
          <cell r="C350">
            <v>8051549023</v>
          </cell>
          <cell r="D350">
            <v>35220</v>
          </cell>
          <cell r="F350">
            <v>1500</v>
          </cell>
          <cell r="H350">
            <v>36720</v>
          </cell>
          <cell r="I350">
            <v>294</v>
          </cell>
          <cell r="M350">
            <v>5100</v>
          </cell>
          <cell r="S350">
            <v>13500</v>
          </cell>
        </row>
        <row r="351">
          <cell r="B351" t="str">
            <v>นางดวงฤทัย  เพ็ชรสมาน</v>
          </cell>
          <cell r="C351">
            <v>8051848292</v>
          </cell>
          <cell r="D351">
            <v>28560</v>
          </cell>
          <cell r="H351">
            <v>28560</v>
          </cell>
          <cell r="I351">
            <v>0</v>
          </cell>
          <cell r="L351">
            <v>1400</v>
          </cell>
          <cell r="S351">
            <v>9500</v>
          </cell>
        </row>
        <row r="352">
          <cell r="B352" t="str">
            <v>นางสาวสุภารัตน์  พลจร</v>
          </cell>
          <cell r="C352">
            <v>8050590666</v>
          </cell>
          <cell r="D352">
            <v>18810</v>
          </cell>
          <cell r="H352">
            <v>18810</v>
          </cell>
          <cell r="M352">
            <v>2000</v>
          </cell>
          <cell r="R352">
            <v>0</v>
          </cell>
        </row>
        <row r="353">
          <cell r="B353" t="str">
            <v>นางสาวกาญจนา  กลับใหม่</v>
          </cell>
          <cell r="C353">
            <v>8050390276</v>
          </cell>
          <cell r="D353">
            <v>24970</v>
          </cell>
          <cell r="H353">
            <v>24970</v>
          </cell>
          <cell r="L353">
            <v>1400</v>
          </cell>
          <cell r="R353">
            <v>0</v>
          </cell>
        </row>
        <row r="354">
          <cell r="B354" t="str">
            <v>นายศุภชัย  บุญเทียม</v>
          </cell>
          <cell r="C354">
            <v>8050214435</v>
          </cell>
          <cell r="D354">
            <v>26460</v>
          </cell>
          <cell r="H354">
            <v>26460</v>
          </cell>
          <cell r="L354">
            <v>1400</v>
          </cell>
          <cell r="M354">
            <v>3800</v>
          </cell>
          <cell r="P354">
            <v>0</v>
          </cell>
          <cell r="R354">
            <v>0</v>
          </cell>
          <cell r="S354">
            <v>13200</v>
          </cell>
        </row>
        <row r="355">
          <cell r="B355" t="str">
            <v>นางสาวพัชรี  บัวทอง</v>
          </cell>
          <cell r="C355">
            <v>8050654338</v>
          </cell>
          <cell r="D355">
            <v>16190</v>
          </cell>
          <cell r="H355">
            <v>16190</v>
          </cell>
          <cell r="M355">
            <v>1000</v>
          </cell>
          <cell r="P355">
            <v>0</v>
          </cell>
          <cell r="S355">
            <v>6600</v>
          </cell>
        </row>
        <row r="356">
          <cell r="B356" t="str">
            <v>นางสิติหะหยาด  ราชแดหวา</v>
          </cell>
          <cell r="C356">
            <v>8050709159</v>
          </cell>
          <cell r="D356">
            <v>20440</v>
          </cell>
          <cell r="H356">
            <v>20440</v>
          </cell>
          <cell r="L356">
            <v>0</v>
          </cell>
          <cell r="M356">
            <v>7471.4</v>
          </cell>
          <cell r="R356">
            <v>700</v>
          </cell>
        </row>
        <row r="357">
          <cell r="B357" t="str">
            <v>นางสาวจิรนันท์  สุวรรณคดี</v>
          </cell>
          <cell r="C357">
            <v>8050774104</v>
          </cell>
          <cell r="D357">
            <v>19160</v>
          </cell>
          <cell r="H357">
            <v>19160</v>
          </cell>
          <cell r="M357">
            <v>1200</v>
          </cell>
          <cell r="R357">
            <v>0</v>
          </cell>
          <cell r="S357">
            <v>12300</v>
          </cell>
        </row>
        <row r="358">
          <cell r="B358" t="str">
            <v>นายสำเริง  หลังเถาะ</v>
          </cell>
          <cell r="C358">
            <v>8050767620</v>
          </cell>
          <cell r="D358">
            <v>19480</v>
          </cell>
          <cell r="H358">
            <v>19480</v>
          </cell>
          <cell r="R358">
            <v>1739</v>
          </cell>
          <cell r="S358">
            <v>6200</v>
          </cell>
        </row>
        <row r="359">
          <cell r="B359" t="str">
            <v>นางสาวดวงพร  วัดจัง</v>
          </cell>
          <cell r="C359">
            <v>8051844661</v>
          </cell>
          <cell r="D359">
            <v>14570</v>
          </cell>
          <cell r="H359">
            <v>14570</v>
          </cell>
          <cell r="L359">
            <v>2000</v>
          </cell>
        </row>
        <row r="360">
          <cell r="B360" t="str">
            <v>นางนปภา  ศรีโลธร</v>
          </cell>
          <cell r="C360">
            <v>8050855961</v>
          </cell>
          <cell r="D360">
            <v>22920</v>
          </cell>
          <cell r="H360">
            <v>22920</v>
          </cell>
          <cell r="M360">
            <v>14420.28</v>
          </cell>
          <cell r="P360">
            <v>6800</v>
          </cell>
        </row>
        <row r="361">
          <cell r="B361" t="str">
            <v>นางสาวงามจิต  หนูในน้ำ</v>
          </cell>
          <cell r="C361">
            <v>8050153576</v>
          </cell>
          <cell r="D361">
            <v>18840</v>
          </cell>
          <cell r="H361">
            <v>18840</v>
          </cell>
          <cell r="R361">
            <v>0</v>
          </cell>
          <cell r="S361">
            <v>4100</v>
          </cell>
        </row>
        <row r="362">
          <cell r="B362" t="str">
            <v>นางสาวอังคณา  จันทะพันธ์</v>
          </cell>
          <cell r="C362">
            <v>8050898504</v>
          </cell>
          <cell r="D362">
            <v>17290</v>
          </cell>
          <cell r="H362">
            <v>17290</v>
          </cell>
          <cell r="M362">
            <v>1000</v>
          </cell>
          <cell r="S362">
            <v>11700</v>
          </cell>
        </row>
        <row r="363">
          <cell r="B363" t="str">
            <v>นางสาวปุญชรัสมิ์  หีตช่วย</v>
          </cell>
          <cell r="C363">
            <v>8050641872</v>
          </cell>
          <cell r="D363">
            <v>16650</v>
          </cell>
          <cell r="H363">
            <v>16650</v>
          </cell>
          <cell r="S363">
            <v>13000</v>
          </cell>
        </row>
        <row r="364">
          <cell r="B364" t="str">
            <v>นางสาวหทัยพัชร์  แสงทอง</v>
          </cell>
          <cell r="C364">
            <v>8050916642</v>
          </cell>
          <cell r="D364">
            <v>20360</v>
          </cell>
          <cell r="H364">
            <v>20360</v>
          </cell>
          <cell r="Q364">
            <v>0</v>
          </cell>
          <cell r="S364">
            <v>12000</v>
          </cell>
        </row>
        <row r="365">
          <cell r="B365" t="str">
            <v>นางสาวเจนจีรา  ฤทธิอา</v>
          </cell>
          <cell r="C365">
            <v>8050921107</v>
          </cell>
          <cell r="D365">
            <v>12470</v>
          </cell>
          <cell r="E365">
            <v>815</v>
          </cell>
          <cell r="H365">
            <v>13285</v>
          </cell>
          <cell r="S365">
            <v>10300</v>
          </cell>
        </row>
        <row r="366">
          <cell r="B366" t="str">
            <v>นายประสิทธิ์  สมศรี</v>
          </cell>
          <cell r="C366">
            <v>8050930572</v>
          </cell>
          <cell r="D366">
            <v>16220</v>
          </cell>
          <cell r="H366">
            <v>16220</v>
          </cell>
          <cell r="S366">
            <v>13700</v>
          </cell>
        </row>
        <row r="367">
          <cell r="B367" t="str">
            <v>นางสาวธัญญ์ธีรา  แก้วอ่อง</v>
          </cell>
          <cell r="C367">
            <v>8050935019</v>
          </cell>
          <cell r="D367">
            <v>16220</v>
          </cell>
          <cell r="H367">
            <v>16220</v>
          </cell>
          <cell r="M367">
            <v>5211.6099999999997</v>
          </cell>
        </row>
        <row r="368">
          <cell r="B368" t="str">
            <v>นายณพรรษ  ใจเพิ่ม</v>
          </cell>
          <cell r="C368">
            <v>8050963659</v>
          </cell>
          <cell r="D368">
            <v>15420</v>
          </cell>
          <cell r="H368">
            <v>15420</v>
          </cell>
        </row>
        <row r="369">
          <cell r="B369" t="str">
            <v>นางสาวชนากาญจน์  คงแก้ว</v>
          </cell>
          <cell r="C369">
            <v>8050854809</v>
          </cell>
          <cell r="D369">
            <v>13760</v>
          </cell>
          <cell r="H369">
            <v>13760</v>
          </cell>
          <cell r="M369">
            <v>1000</v>
          </cell>
        </row>
        <row r="370">
          <cell r="H370">
            <v>0</v>
          </cell>
        </row>
        <row r="371">
          <cell r="B371" t="str">
            <v>รวมขรก.</v>
          </cell>
          <cell r="D371">
            <v>549800</v>
          </cell>
          <cell r="E371">
            <v>815</v>
          </cell>
          <cell r="F371">
            <v>8600</v>
          </cell>
          <cell r="G371">
            <v>5600</v>
          </cell>
          <cell r="H371">
            <v>564815</v>
          </cell>
          <cell r="I371">
            <v>1838</v>
          </cell>
          <cell r="J371">
            <v>0</v>
          </cell>
          <cell r="K371">
            <v>0</v>
          </cell>
          <cell r="L371">
            <v>22893.64</v>
          </cell>
          <cell r="M371">
            <v>48703.29</v>
          </cell>
          <cell r="N371">
            <v>0</v>
          </cell>
          <cell r="O371">
            <v>0</v>
          </cell>
          <cell r="P371">
            <v>6800</v>
          </cell>
          <cell r="Q371">
            <v>0</v>
          </cell>
          <cell r="R371">
            <v>2439</v>
          </cell>
          <cell r="S371">
            <v>156000</v>
          </cell>
        </row>
        <row r="372">
          <cell r="B372" t="str">
            <v>พนักงานจ้าง กองการศึกษา ฯ</v>
          </cell>
        </row>
        <row r="373">
          <cell r="B373" t="str">
            <v>นางสาวรัชนี  บุตรเลี่ยม</v>
          </cell>
          <cell r="C373">
            <v>8050056546</v>
          </cell>
          <cell r="D373">
            <v>24770</v>
          </cell>
          <cell r="E373">
            <v>0</v>
          </cell>
          <cell r="H373">
            <v>24770</v>
          </cell>
          <cell r="J373">
            <v>375</v>
          </cell>
          <cell r="L373">
            <v>1400</v>
          </cell>
          <cell r="R373">
            <v>0</v>
          </cell>
        </row>
        <row r="374">
          <cell r="B374" t="str">
            <v>นางสาวนิตยา  แก้วชื่น</v>
          </cell>
          <cell r="C374">
            <v>8050207641</v>
          </cell>
          <cell r="D374">
            <v>22590</v>
          </cell>
          <cell r="E374">
            <v>0</v>
          </cell>
          <cell r="H374">
            <v>22590</v>
          </cell>
          <cell r="J374">
            <v>375</v>
          </cell>
          <cell r="R374">
            <v>0</v>
          </cell>
        </row>
        <row r="375">
          <cell r="B375" t="str">
            <v>นายอรุณ  บุญยะรัตน์</v>
          </cell>
          <cell r="C375">
            <v>8050389995</v>
          </cell>
          <cell r="D375">
            <v>9400</v>
          </cell>
          <cell r="E375">
            <v>2000</v>
          </cell>
          <cell r="H375">
            <v>11400</v>
          </cell>
          <cell r="J375">
            <v>235</v>
          </cell>
          <cell r="K375">
            <v>50</v>
          </cell>
          <cell r="L375">
            <v>1909.75</v>
          </cell>
        </row>
        <row r="376">
          <cell r="B376" t="str">
            <v>นายเอกพงศ์  วงศ์กล้า</v>
          </cell>
          <cell r="C376">
            <v>8050412121</v>
          </cell>
          <cell r="D376">
            <v>9400</v>
          </cell>
          <cell r="E376">
            <v>2000</v>
          </cell>
          <cell r="H376">
            <v>11400</v>
          </cell>
          <cell r="J376">
            <v>235</v>
          </cell>
          <cell r="K376">
            <v>50</v>
          </cell>
        </row>
        <row r="377">
          <cell r="B377" t="str">
            <v>นายศุภชัย  รอดใหญ่</v>
          </cell>
          <cell r="C377">
            <v>8050717216</v>
          </cell>
          <cell r="D377">
            <v>9400</v>
          </cell>
          <cell r="E377">
            <v>2000</v>
          </cell>
          <cell r="H377">
            <v>11400</v>
          </cell>
          <cell r="J377">
            <v>235</v>
          </cell>
          <cell r="K377">
            <v>50</v>
          </cell>
        </row>
        <row r="378">
          <cell r="B378" t="str">
            <v>นางสาวศรีสุดา  ห้าสังข์</v>
          </cell>
          <cell r="C378">
            <v>8050768813</v>
          </cell>
          <cell r="D378">
            <v>13600</v>
          </cell>
          <cell r="E378">
            <v>0</v>
          </cell>
          <cell r="H378">
            <v>13600</v>
          </cell>
          <cell r="J378">
            <v>340</v>
          </cell>
          <cell r="K378">
            <v>0</v>
          </cell>
        </row>
        <row r="379">
          <cell r="B379" t="str">
            <v>นางเรวดี  มาหะมะ</v>
          </cell>
          <cell r="C379">
            <v>8050666689</v>
          </cell>
          <cell r="D379">
            <v>18620</v>
          </cell>
          <cell r="E379">
            <v>0</v>
          </cell>
          <cell r="H379">
            <v>18620</v>
          </cell>
          <cell r="J379">
            <v>375</v>
          </cell>
          <cell r="K379">
            <v>0</v>
          </cell>
          <cell r="R379">
            <v>0</v>
          </cell>
        </row>
        <row r="380">
          <cell r="B380" t="str">
            <v>นายธนวรรธน์  บรรเทิง</v>
          </cell>
          <cell r="C380">
            <v>8050403742</v>
          </cell>
          <cell r="D380">
            <v>17210</v>
          </cell>
          <cell r="E380">
            <v>0</v>
          </cell>
          <cell r="H380">
            <v>17210</v>
          </cell>
          <cell r="J380">
            <v>375</v>
          </cell>
          <cell r="K380">
            <v>0</v>
          </cell>
          <cell r="L380">
            <v>1000</v>
          </cell>
        </row>
        <row r="381">
          <cell r="B381" t="str">
            <v>นางสาวมยุรา  สุมณฑา</v>
          </cell>
          <cell r="C381">
            <v>8050810259</v>
          </cell>
          <cell r="D381">
            <v>16880</v>
          </cell>
          <cell r="H381">
            <v>16880</v>
          </cell>
          <cell r="J381">
            <v>375</v>
          </cell>
          <cell r="K381">
            <v>0</v>
          </cell>
          <cell r="L381">
            <v>2000</v>
          </cell>
        </row>
        <row r="382">
          <cell r="B382" t="str">
            <v>นายวัยวัฒน์  ดำช่วย</v>
          </cell>
          <cell r="C382">
            <v>8050857980</v>
          </cell>
          <cell r="D382">
            <v>9400</v>
          </cell>
          <cell r="E382">
            <v>2000</v>
          </cell>
          <cell r="H382">
            <v>11400</v>
          </cell>
          <cell r="J382">
            <v>235</v>
          </cell>
          <cell r="K382">
            <v>50</v>
          </cell>
        </row>
        <row r="383">
          <cell r="B383" t="str">
            <v>นางสาวชนิศา  สายนุ้ย</v>
          </cell>
          <cell r="C383">
            <v>8050825035</v>
          </cell>
          <cell r="D383">
            <v>16540</v>
          </cell>
          <cell r="E383">
            <v>0</v>
          </cell>
          <cell r="H383">
            <v>16540</v>
          </cell>
          <cell r="J383">
            <v>375</v>
          </cell>
          <cell r="K383">
            <v>0</v>
          </cell>
          <cell r="L383">
            <v>5000</v>
          </cell>
          <cell r="R383">
            <v>0</v>
          </cell>
        </row>
        <row r="384">
          <cell r="B384" t="str">
            <v>นายวิรัตน์  เหมรินี</v>
          </cell>
          <cell r="C384">
            <v>8050872149</v>
          </cell>
          <cell r="D384">
            <v>16700</v>
          </cell>
          <cell r="H384">
            <v>16700</v>
          </cell>
          <cell r="J384">
            <v>375</v>
          </cell>
          <cell r="K384">
            <v>0</v>
          </cell>
        </row>
        <row r="385">
          <cell r="B385" t="str">
            <v>นางสาวปภาดา  พรหมศรี</v>
          </cell>
          <cell r="C385">
            <v>8050870901</v>
          </cell>
          <cell r="D385">
            <v>16230</v>
          </cell>
          <cell r="H385">
            <v>16230</v>
          </cell>
          <cell r="J385">
            <v>375</v>
          </cell>
          <cell r="K385">
            <v>0</v>
          </cell>
        </row>
        <row r="386">
          <cell r="B386" t="str">
            <v>นางสาวดวงพร  ศรีวิชิต</v>
          </cell>
          <cell r="C386">
            <v>8050555720</v>
          </cell>
          <cell r="D386">
            <v>16540</v>
          </cell>
          <cell r="H386">
            <v>16540</v>
          </cell>
          <cell r="J386">
            <v>375</v>
          </cell>
          <cell r="K386">
            <v>0</v>
          </cell>
        </row>
        <row r="387">
          <cell r="B387" t="str">
            <v>นางสาวปวรวรรณ  ตัณฑวณิช</v>
          </cell>
          <cell r="C387">
            <v>8050904709</v>
          </cell>
          <cell r="D387">
            <v>15750</v>
          </cell>
          <cell r="H387">
            <v>15750</v>
          </cell>
          <cell r="J387">
            <v>375</v>
          </cell>
          <cell r="K387">
            <v>0</v>
          </cell>
          <cell r="L387">
            <v>700</v>
          </cell>
        </row>
        <row r="388">
          <cell r="B388" t="str">
            <v>ห้องสมุด</v>
          </cell>
        </row>
        <row r="389">
          <cell r="B389" t="str">
            <v>นางสาวปทุม  โต๊ะหลี</v>
          </cell>
          <cell r="C389">
            <v>8051914198</v>
          </cell>
          <cell r="D389">
            <v>22950</v>
          </cell>
          <cell r="E389">
            <v>0</v>
          </cell>
          <cell r="G389">
            <v>0</v>
          </cell>
          <cell r="H389">
            <v>22950</v>
          </cell>
          <cell r="J389">
            <v>375</v>
          </cell>
          <cell r="K389">
            <v>0</v>
          </cell>
        </row>
        <row r="390">
          <cell r="B390" t="str">
            <v>นางสาวณัฎฐณิชา  ปานทอง</v>
          </cell>
          <cell r="C390">
            <v>8050193527</v>
          </cell>
          <cell r="D390">
            <v>17190</v>
          </cell>
          <cell r="E390">
            <v>0</v>
          </cell>
          <cell r="H390">
            <v>17190</v>
          </cell>
          <cell r="J390">
            <v>375</v>
          </cell>
          <cell r="K390">
            <v>0</v>
          </cell>
        </row>
        <row r="391">
          <cell r="B391" t="str">
            <v>นางสาวบุปผา  รัตนภักดิ์</v>
          </cell>
          <cell r="C391">
            <v>8050196305</v>
          </cell>
          <cell r="D391">
            <v>17510</v>
          </cell>
          <cell r="E391">
            <v>0</v>
          </cell>
          <cell r="H391">
            <v>17510</v>
          </cell>
          <cell r="J391">
            <v>375</v>
          </cell>
          <cell r="K391">
            <v>0</v>
          </cell>
          <cell r="L391">
            <v>6743.1</v>
          </cell>
          <cell r="R391">
            <v>0</v>
          </cell>
        </row>
        <row r="392">
          <cell r="B392" t="str">
            <v>นางสาวนิภา  เบ็ญอ้าหมาด</v>
          </cell>
          <cell r="C392">
            <v>8050432157</v>
          </cell>
          <cell r="D392">
            <v>16230</v>
          </cell>
          <cell r="E392">
            <v>0</v>
          </cell>
          <cell r="H392">
            <v>16230</v>
          </cell>
          <cell r="J392">
            <v>375</v>
          </cell>
          <cell r="K392">
            <v>0</v>
          </cell>
          <cell r="L392">
            <v>4249.71</v>
          </cell>
          <cell r="P392">
            <v>2846</v>
          </cell>
          <cell r="R392">
            <v>2400</v>
          </cell>
        </row>
        <row r="393">
          <cell r="B393" t="str">
            <v>นางสาวพิญรัตน์  ใหม่แก้ว</v>
          </cell>
          <cell r="C393">
            <v>8050438880</v>
          </cell>
          <cell r="D393">
            <v>16070</v>
          </cell>
          <cell r="E393">
            <v>0</v>
          </cell>
          <cell r="H393">
            <v>16070</v>
          </cell>
          <cell r="J393">
            <v>375</v>
          </cell>
          <cell r="K393">
            <v>0</v>
          </cell>
          <cell r="L393">
            <v>3486.64</v>
          </cell>
          <cell r="P393">
            <v>3700</v>
          </cell>
          <cell r="R393">
            <v>1800</v>
          </cell>
        </row>
        <row r="394">
          <cell r="B394" t="str">
            <v>นางสาวอำภา  หลานสัน</v>
          </cell>
          <cell r="C394">
            <v>8050484165</v>
          </cell>
          <cell r="D394">
            <v>15940</v>
          </cell>
          <cell r="E394">
            <v>0</v>
          </cell>
          <cell r="G394">
            <v>0</v>
          </cell>
          <cell r="H394">
            <v>15940</v>
          </cell>
          <cell r="J394">
            <v>375</v>
          </cell>
          <cell r="K394">
            <v>0</v>
          </cell>
          <cell r="L394">
            <v>6643.1</v>
          </cell>
          <cell r="R394">
            <v>1320</v>
          </cell>
        </row>
        <row r="395">
          <cell r="B395" t="str">
            <v>นางศรุตยา  ขวัญเนตร</v>
          </cell>
          <cell r="C395">
            <v>8050174883</v>
          </cell>
          <cell r="D395">
            <v>15640</v>
          </cell>
          <cell r="E395">
            <v>0</v>
          </cell>
          <cell r="H395">
            <v>15640</v>
          </cell>
          <cell r="J395">
            <v>375</v>
          </cell>
          <cell r="K395">
            <v>0</v>
          </cell>
          <cell r="L395">
            <v>6643.1</v>
          </cell>
          <cell r="R395">
            <v>2000</v>
          </cell>
        </row>
        <row r="396">
          <cell r="B396" t="str">
            <v>นางสาวภาวิณี  เมืองหนู</v>
          </cell>
          <cell r="C396">
            <v>8050758397</v>
          </cell>
          <cell r="D396">
            <v>13350</v>
          </cell>
          <cell r="E396">
            <v>0</v>
          </cell>
          <cell r="H396">
            <v>13350</v>
          </cell>
          <cell r="J396">
            <v>334</v>
          </cell>
          <cell r="K396">
            <v>0</v>
          </cell>
          <cell r="L396">
            <v>2000</v>
          </cell>
          <cell r="R396">
            <v>719</v>
          </cell>
        </row>
        <row r="397">
          <cell r="B397" t="str">
            <v>นางสาวปาริชาติ  จันทร์ศรี</v>
          </cell>
          <cell r="C397">
            <v>8050936775</v>
          </cell>
          <cell r="D397">
            <v>15000</v>
          </cell>
          <cell r="H397">
            <v>15000</v>
          </cell>
          <cell r="J397">
            <v>375</v>
          </cell>
          <cell r="K397">
            <v>0</v>
          </cell>
        </row>
        <row r="398">
          <cell r="B398" t="str">
            <v>นางสาวกนกวรรณ  ศรีนวล</v>
          </cell>
          <cell r="C398">
            <v>8050936678</v>
          </cell>
          <cell r="D398">
            <v>15000</v>
          </cell>
          <cell r="H398">
            <v>15000</v>
          </cell>
          <cell r="J398">
            <v>375</v>
          </cell>
          <cell r="K398">
            <v>0</v>
          </cell>
          <cell r="L398">
            <v>2000</v>
          </cell>
        </row>
        <row r="399">
          <cell r="B399" t="str">
            <v>นางสาวมิลันตี  ชูเกลี้ยง</v>
          </cell>
          <cell r="C399">
            <v>8050990443</v>
          </cell>
          <cell r="D399">
            <v>15000</v>
          </cell>
          <cell r="H399">
            <v>15000</v>
          </cell>
          <cell r="J399">
            <v>375</v>
          </cell>
          <cell r="K399">
            <v>0</v>
          </cell>
        </row>
        <row r="400">
          <cell r="B400" t="str">
            <v>นางสาวจิตรา  ชายอีด</v>
          </cell>
          <cell r="C400">
            <v>8051787439</v>
          </cell>
          <cell r="D400">
            <v>15000</v>
          </cell>
          <cell r="H400">
            <v>15000</v>
          </cell>
          <cell r="J400">
            <v>375</v>
          </cell>
          <cell r="K400">
            <v>0</v>
          </cell>
          <cell r="R400">
            <v>900</v>
          </cell>
        </row>
        <row r="401">
          <cell r="B401" t="str">
            <v>รวมกองการศึกษา+ห้องสมุด</v>
          </cell>
          <cell r="D401">
            <v>427910</v>
          </cell>
          <cell r="E401">
            <v>8000</v>
          </cell>
          <cell r="F401">
            <v>0</v>
          </cell>
          <cell r="G401">
            <v>0</v>
          </cell>
          <cell r="H401">
            <v>435910</v>
          </cell>
          <cell r="I401">
            <v>0</v>
          </cell>
          <cell r="J401">
            <v>9489</v>
          </cell>
          <cell r="K401">
            <v>200</v>
          </cell>
          <cell r="L401">
            <v>43775.399999999994</v>
          </cell>
          <cell r="M401">
            <v>0</v>
          </cell>
          <cell r="N401">
            <v>0</v>
          </cell>
          <cell r="O401">
            <v>0</v>
          </cell>
          <cell r="P401">
            <v>6546</v>
          </cell>
          <cell r="Q401">
            <v>0</v>
          </cell>
          <cell r="R401">
            <v>9139</v>
          </cell>
          <cell r="S401">
            <v>0</v>
          </cell>
        </row>
        <row r="402">
          <cell r="B402" t="str">
            <v>โรงเรียน อบจ,เมืองภูเก็ต</v>
          </cell>
          <cell r="J402">
            <v>0</v>
          </cell>
          <cell r="K402">
            <v>0</v>
          </cell>
        </row>
        <row r="403">
          <cell r="B403" t="str">
            <v>นางสาวทิพย์วรรณ  เฮงเส็ง</v>
          </cell>
          <cell r="C403">
            <v>8051842634</v>
          </cell>
          <cell r="D403">
            <v>18620</v>
          </cell>
          <cell r="E403">
            <v>0</v>
          </cell>
          <cell r="H403">
            <v>18620</v>
          </cell>
          <cell r="J403">
            <v>375</v>
          </cell>
          <cell r="K403">
            <v>0</v>
          </cell>
        </row>
        <row r="404">
          <cell r="B404" t="str">
            <v>นางสาวอาภรณ์พรรณ  เพ็งแก้ว</v>
          </cell>
          <cell r="C404">
            <v>8050491382</v>
          </cell>
          <cell r="D404">
            <v>20950</v>
          </cell>
          <cell r="E404">
            <v>0</v>
          </cell>
          <cell r="H404">
            <v>20950</v>
          </cell>
          <cell r="J404">
            <v>375</v>
          </cell>
          <cell r="K404">
            <v>0</v>
          </cell>
        </row>
        <row r="405">
          <cell r="B405" t="str">
            <v>นายบัญชา  ขาว</v>
          </cell>
          <cell r="C405">
            <v>8051760492</v>
          </cell>
          <cell r="D405">
            <v>21160</v>
          </cell>
          <cell r="E405">
            <v>0</v>
          </cell>
          <cell r="H405">
            <v>21160</v>
          </cell>
          <cell r="J405">
            <v>375</v>
          </cell>
          <cell r="K405">
            <v>0</v>
          </cell>
        </row>
        <row r="406">
          <cell r="B406" t="str">
            <v>นายเมฆินทร์  เทียงผง</v>
          </cell>
          <cell r="C406">
            <v>8050572684</v>
          </cell>
          <cell r="D406">
            <v>21360</v>
          </cell>
          <cell r="E406">
            <v>0</v>
          </cell>
          <cell r="H406">
            <v>21360</v>
          </cell>
          <cell r="J406">
            <v>375</v>
          </cell>
          <cell r="K406">
            <v>0</v>
          </cell>
        </row>
        <row r="407">
          <cell r="B407" t="str">
            <v>นายพงษ์พันธุ์  บัวบล</v>
          </cell>
          <cell r="C407">
            <v>8050544540</v>
          </cell>
          <cell r="D407">
            <v>12910</v>
          </cell>
          <cell r="E407">
            <v>375</v>
          </cell>
          <cell r="H407">
            <v>13285</v>
          </cell>
          <cell r="J407">
            <v>323</v>
          </cell>
          <cell r="K407">
            <v>9</v>
          </cell>
        </row>
        <row r="408">
          <cell r="B408" t="str">
            <v>นางสาวสารีฮะ  แตเด๊าะ</v>
          </cell>
          <cell r="C408">
            <v>8050724301</v>
          </cell>
          <cell r="D408">
            <v>18090</v>
          </cell>
          <cell r="E408">
            <v>0</v>
          </cell>
          <cell r="H408">
            <v>18090</v>
          </cell>
          <cell r="J408">
            <v>375</v>
          </cell>
          <cell r="K408">
            <v>0</v>
          </cell>
          <cell r="R408">
            <v>1194</v>
          </cell>
        </row>
        <row r="409">
          <cell r="B409" t="str">
            <v>นางสาววารุณี  นิลรัตน์</v>
          </cell>
          <cell r="C409">
            <v>8050351467</v>
          </cell>
          <cell r="D409">
            <v>18620</v>
          </cell>
          <cell r="E409">
            <v>0</v>
          </cell>
          <cell r="H409">
            <v>18620</v>
          </cell>
          <cell r="J409">
            <v>375</v>
          </cell>
          <cell r="K409">
            <v>0</v>
          </cell>
          <cell r="R409">
            <v>1700</v>
          </cell>
        </row>
        <row r="410">
          <cell r="B410" t="str">
            <v>นางสาวโสภิดา  จิตระกูล</v>
          </cell>
          <cell r="C410">
            <v>8050723887</v>
          </cell>
          <cell r="D410">
            <v>18610</v>
          </cell>
          <cell r="E410">
            <v>0</v>
          </cell>
          <cell r="H410">
            <v>18610</v>
          </cell>
          <cell r="J410">
            <v>375</v>
          </cell>
          <cell r="K410">
            <v>0</v>
          </cell>
          <cell r="R410">
            <v>944</v>
          </cell>
        </row>
        <row r="411">
          <cell r="B411" t="str">
            <v>นางสาวจุรีรัตน์  คงศิริ</v>
          </cell>
          <cell r="C411">
            <v>8050763900</v>
          </cell>
          <cell r="D411">
            <v>18250</v>
          </cell>
          <cell r="E411">
            <v>0</v>
          </cell>
          <cell r="H411">
            <v>18250</v>
          </cell>
          <cell r="J411">
            <v>375</v>
          </cell>
          <cell r="K411">
            <v>0</v>
          </cell>
          <cell r="R411">
            <v>1400</v>
          </cell>
        </row>
        <row r="412">
          <cell r="B412" t="str">
            <v>นางสาวนิศากร  วงศ์ใหญ่</v>
          </cell>
          <cell r="C412">
            <v>8050742024</v>
          </cell>
          <cell r="D412">
            <v>16540</v>
          </cell>
          <cell r="H412">
            <v>16540</v>
          </cell>
          <cell r="J412">
            <v>375</v>
          </cell>
          <cell r="K412">
            <v>0</v>
          </cell>
          <cell r="M412">
            <v>4000</v>
          </cell>
          <cell r="R412">
            <v>1000</v>
          </cell>
        </row>
        <row r="413">
          <cell r="B413" t="str">
            <v>นางสาวพัชรี  พลประสิทธิ์</v>
          </cell>
          <cell r="C413">
            <v>8050875148</v>
          </cell>
          <cell r="D413">
            <v>16540</v>
          </cell>
          <cell r="H413">
            <v>16540</v>
          </cell>
          <cell r="J413">
            <v>375</v>
          </cell>
          <cell r="K413">
            <v>0</v>
          </cell>
        </row>
        <row r="414">
          <cell r="B414" t="str">
            <v>นางสาวนิตยา  เพชรชูช่วย</v>
          </cell>
          <cell r="C414">
            <v>8050875369</v>
          </cell>
          <cell r="D414">
            <v>16540</v>
          </cell>
          <cell r="H414">
            <v>16540</v>
          </cell>
          <cell r="J414">
            <v>375</v>
          </cell>
          <cell r="K414">
            <v>0</v>
          </cell>
          <cell r="R414">
            <v>821</v>
          </cell>
        </row>
        <row r="415">
          <cell r="B415" t="str">
            <v>นางสาวกันยา  เรือนแก้ว</v>
          </cell>
          <cell r="C415">
            <v>8050596060</v>
          </cell>
          <cell r="D415">
            <v>16230</v>
          </cell>
          <cell r="H415">
            <v>16230</v>
          </cell>
          <cell r="J415">
            <v>375</v>
          </cell>
          <cell r="K415">
            <v>0</v>
          </cell>
          <cell r="M415">
            <v>3874.14</v>
          </cell>
        </row>
        <row r="416">
          <cell r="B416" t="str">
            <v>นางสาวกฤษณี  สุวรรณนิ่ม</v>
          </cell>
          <cell r="C416">
            <v>8050723194</v>
          </cell>
          <cell r="D416">
            <v>15600</v>
          </cell>
          <cell r="H416">
            <v>15600</v>
          </cell>
          <cell r="J416">
            <v>375</v>
          </cell>
          <cell r="K416">
            <v>0</v>
          </cell>
        </row>
        <row r="417">
          <cell r="B417" t="str">
            <v>นางสาวมาลิวรรณ  พรหมเมฆ</v>
          </cell>
          <cell r="C417">
            <v>8050816311</v>
          </cell>
          <cell r="D417">
            <v>15600</v>
          </cell>
          <cell r="H417">
            <v>15600</v>
          </cell>
          <cell r="J417">
            <v>375</v>
          </cell>
          <cell r="K417">
            <v>0</v>
          </cell>
        </row>
        <row r="418">
          <cell r="B418" t="str">
            <v>นางสาววรรณภา  พลสุวรรณ</v>
          </cell>
          <cell r="C418">
            <v>8050926737</v>
          </cell>
          <cell r="D418">
            <v>15600</v>
          </cell>
          <cell r="H418">
            <v>15600</v>
          </cell>
          <cell r="J418">
            <v>375</v>
          </cell>
          <cell r="K418">
            <v>0</v>
          </cell>
        </row>
        <row r="419">
          <cell r="B419" t="str">
            <v>นายธนชัย  สอนโพธิ์</v>
          </cell>
          <cell r="C419">
            <v>8050927342</v>
          </cell>
          <cell r="D419">
            <v>15450</v>
          </cell>
          <cell r="H419">
            <v>15450</v>
          </cell>
          <cell r="J419">
            <v>375</v>
          </cell>
          <cell r="K419">
            <v>0</v>
          </cell>
          <cell r="R419">
            <v>816</v>
          </cell>
        </row>
        <row r="420">
          <cell r="B420" t="str">
            <v>นางสาวรจสิรินทร์  ม่วงปลอด</v>
          </cell>
          <cell r="C420">
            <v>8050926311</v>
          </cell>
          <cell r="D420">
            <v>15600</v>
          </cell>
          <cell r="H420">
            <v>15600</v>
          </cell>
          <cell r="J420">
            <v>375</v>
          </cell>
          <cell r="K420">
            <v>0</v>
          </cell>
        </row>
        <row r="421">
          <cell r="B421" t="str">
            <v>นางสาวจิรารัตน์  เอี่ยมสุพรรณ</v>
          </cell>
          <cell r="C421">
            <v>8050927407</v>
          </cell>
          <cell r="D421">
            <v>15600</v>
          </cell>
          <cell r="H421">
            <v>15600</v>
          </cell>
          <cell r="J421">
            <v>375</v>
          </cell>
          <cell r="K421">
            <v>0</v>
          </cell>
        </row>
        <row r="422">
          <cell r="B422" t="str">
            <v>นางสาวพัชรพร  โต๊ะหมอ</v>
          </cell>
          <cell r="C422">
            <v>8050927822</v>
          </cell>
          <cell r="D422">
            <v>15450</v>
          </cell>
          <cell r="H422">
            <v>15450</v>
          </cell>
          <cell r="J422">
            <v>375</v>
          </cell>
          <cell r="K422">
            <v>0</v>
          </cell>
        </row>
        <row r="423">
          <cell r="B423" t="str">
            <v>นายอัครพัตร  รัตนพันธ์</v>
          </cell>
          <cell r="C423">
            <v>8050934160</v>
          </cell>
          <cell r="D423">
            <v>9400</v>
          </cell>
          <cell r="E423">
            <v>2000</v>
          </cell>
          <cell r="H423">
            <v>11400</v>
          </cell>
          <cell r="J423">
            <v>235</v>
          </cell>
          <cell r="K423">
            <v>50</v>
          </cell>
        </row>
        <row r="424">
          <cell r="B424" t="str">
            <v>นางสาววรรนิสา  สุขสุภาพ</v>
          </cell>
          <cell r="C424">
            <v>8050949281</v>
          </cell>
          <cell r="D424">
            <v>15000</v>
          </cell>
          <cell r="H424">
            <v>15000</v>
          </cell>
          <cell r="J424">
            <v>375</v>
          </cell>
          <cell r="K424">
            <v>0</v>
          </cell>
        </row>
        <row r="425">
          <cell r="B425" t="str">
            <v>นางสาวภาณุมาศ  สร้างไธสง</v>
          </cell>
          <cell r="C425">
            <v>8050954722</v>
          </cell>
          <cell r="D425">
            <v>0</v>
          </cell>
          <cell r="H425">
            <v>0</v>
          </cell>
          <cell r="J425">
            <v>0</v>
          </cell>
          <cell r="K425">
            <v>0</v>
          </cell>
        </row>
        <row r="426">
          <cell r="B426" t="str">
            <v>นางสาวรัตติยากร  เลขะผล</v>
          </cell>
          <cell r="C426">
            <v>8050955109</v>
          </cell>
          <cell r="D426">
            <v>15000</v>
          </cell>
          <cell r="H426">
            <v>15000</v>
          </cell>
          <cell r="J426">
            <v>375</v>
          </cell>
          <cell r="K426">
            <v>0</v>
          </cell>
        </row>
        <row r="427">
          <cell r="B427" t="str">
            <v>นางสาวกาญจนา  อาจบำรุง</v>
          </cell>
          <cell r="C427">
            <v>8050961095</v>
          </cell>
          <cell r="D427">
            <v>15000</v>
          </cell>
          <cell r="H427">
            <v>15000</v>
          </cell>
          <cell r="J427">
            <v>375</v>
          </cell>
          <cell r="K427">
            <v>0</v>
          </cell>
        </row>
        <row r="428">
          <cell r="B428" t="str">
            <v>นางสาววาสนา  เอียบสกุล</v>
          </cell>
          <cell r="C428">
            <v>8050961133</v>
          </cell>
          <cell r="D428">
            <v>15000</v>
          </cell>
          <cell r="H428">
            <v>15000</v>
          </cell>
          <cell r="J428">
            <v>375</v>
          </cell>
          <cell r="K428">
            <v>0</v>
          </cell>
        </row>
        <row r="429">
          <cell r="B429" t="str">
            <v>นายยุทธพงษ์  อ่อนสุระภูมิ</v>
          </cell>
          <cell r="C429">
            <v>8050875180</v>
          </cell>
          <cell r="D429">
            <v>15000</v>
          </cell>
          <cell r="H429">
            <v>15000</v>
          </cell>
          <cell r="J429">
            <v>375</v>
          </cell>
          <cell r="K429">
            <v>0</v>
          </cell>
          <cell r="R429">
            <v>85</v>
          </cell>
        </row>
        <row r="430">
          <cell r="B430" t="str">
            <v>นางสาวปลายฝน  ศรีณวัฒน์</v>
          </cell>
          <cell r="C430">
            <v>8050961176</v>
          </cell>
          <cell r="D430">
            <v>15000</v>
          </cell>
          <cell r="H430">
            <v>15000</v>
          </cell>
          <cell r="J430">
            <v>375</v>
          </cell>
          <cell r="K430">
            <v>0</v>
          </cell>
        </row>
        <row r="431">
          <cell r="B431" t="str">
            <v>นางสาวมณฑิตา  ดอกเทียน</v>
          </cell>
          <cell r="C431">
            <v>8050978176</v>
          </cell>
          <cell r="D431">
            <v>15000</v>
          </cell>
          <cell r="H431">
            <v>15000</v>
          </cell>
          <cell r="J431">
            <v>375</v>
          </cell>
        </row>
        <row r="432">
          <cell r="B432" t="str">
            <v>นางสาวนุษรอ  ท่อทิพย์</v>
          </cell>
          <cell r="C432">
            <v>8050990257</v>
          </cell>
          <cell r="D432">
            <v>15000</v>
          </cell>
          <cell r="H432">
            <v>15000</v>
          </cell>
          <cell r="J432">
            <v>375</v>
          </cell>
        </row>
        <row r="433">
          <cell r="B433" t="str">
            <v>นางสาวกัญจนพร  แสงแก้ว</v>
          </cell>
          <cell r="C433">
            <v>8050975207</v>
          </cell>
          <cell r="D433">
            <v>15000</v>
          </cell>
          <cell r="H433">
            <v>15000</v>
          </cell>
          <cell r="J433">
            <v>375</v>
          </cell>
        </row>
        <row r="434">
          <cell r="B434" t="str">
            <v>นางสาวเมวิกา  ช่วยบำรุง</v>
          </cell>
          <cell r="C434">
            <v>8050990168</v>
          </cell>
          <cell r="D434">
            <v>15000</v>
          </cell>
          <cell r="H434">
            <v>15000</v>
          </cell>
          <cell r="J434">
            <v>375</v>
          </cell>
        </row>
        <row r="435">
          <cell r="B435" t="str">
            <v>รวมโรงเรียน อบจ,เมืองภูเก็ต</v>
          </cell>
          <cell r="D435">
            <v>502720</v>
          </cell>
          <cell r="E435">
            <v>2375</v>
          </cell>
          <cell r="F435">
            <v>0</v>
          </cell>
          <cell r="G435">
            <v>0</v>
          </cell>
          <cell r="H435">
            <v>505095</v>
          </cell>
          <cell r="I435">
            <v>0</v>
          </cell>
          <cell r="J435">
            <v>11433</v>
          </cell>
          <cell r="K435">
            <v>59</v>
          </cell>
          <cell r="L435">
            <v>0</v>
          </cell>
          <cell r="M435">
            <v>7874.1399999999994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7960</v>
          </cell>
          <cell r="S435">
            <v>0</v>
          </cell>
        </row>
        <row r="436">
          <cell r="B436" t="str">
            <v>โรงเรียน อบจ.ตลาดเหนือ</v>
          </cell>
          <cell r="C436" t="str">
            <v xml:space="preserve"> </v>
          </cell>
        </row>
        <row r="437">
          <cell r="B437" t="str">
            <v>นางสาวนฤมล  พิริยตันนุกูล</v>
          </cell>
          <cell r="C437">
            <v>8051754638</v>
          </cell>
          <cell r="D437">
            <v>13730</v>
          </cell>
          <cell r="E437">
            <v>0</v>
          </cell>
          <cell r="H437">
            <v>13730</v>
          </cell>
          <cell r="J437">
            <v>343</v>
          </cell>
          <cell r="K437">
            <v>0</v>
          </cell>
        </row>
        <row r="438">
          <cell r="B438" t="str">
            <v>นายสมศักดิ์  กันภัย</v>
          </cell>
          <cell r="C438">
            <v>8050186334</v>
          </cell>
          <cell r="D438">
            <v>22170</v>
          </cell>
          <cell r="E438">
            <v>0</v>
          </cell>
          <cell r="H438">
            <v>22170</v>
          </cell>
          <cell r="J438">
            <v>375</v>
          </cell>
          <cell r="K438">
            <v>0</v>
          </cell>
          <cell r="M438">
            <v>5000</v>
          </cell>
          <cell r="Q438">
            <v>1900</v>
          </cell>
        </row>
        <row r="439">
          <cell r="B439" t="str">
            <v>นางสาวจรุวรรณ  ใหม่นุ่น</v>
          </cell>
          <cell r="C439">
            <v>8050488667</v>
          </cell>
          <cell r="D439">
            <v>18270</v>
          </cell>
          <cell r="E439">
            <v>0</v>
          </cell>
          <cell r="H439">
            <v>18270</v>
          </cell>
          <cell r="J439">
            <v>375</v>
          </cell>
          <cell r="K439">
            <v>0</v>
          </cell>
          <cell r="R439">
            <v>0</v>
          </cell>
        </row>
        <row r="440">
          <cell r="B440" t="str">
            <v>นางสาวสุปราณี  ไกรรักษ์</v>
          </cell>
          <cell r="C440">
            <v>8050556409</v>
          </cell>
          <cell r="D440">
            <v>20950</v>
          </cell>
          <cell r="E440">
            <v>0</v>
          </cell>
          <cell r="H440">
            <v>20950</v>
          </cell>
          <cell r="J440">
            <v>375</v>
          </cell>
          <cell r="K440">
            <v>0</v>
          </cell>
          <cell r="R440">
            <v>1660</v>
          </cell>
        </row>
        <row r="441">
          <cell r="B441" t="str">
            <v>นายอิสมาแอ  บือราเฮง</v>
          </cell>
          <cell r="C441">
            <v>8050573656</v>
          </cell>
          <cell r="D441">
            <v>21780</v>
          </cell>
          <cell r="E441">
            <v>0</v>
          </cell>
          <cell r="H441">
            <v>21780</v>
          </cell>
          <cell r="J441">
            <v>375</v>
          </cell>
          <cell r="K441">
            <v>0</v>
          </cell>
          <cell r="R441">
            <v>1440</v>
          </cell>
        </row>
        <row r="442">
          <cell r="B442" t="str">
            <v>นายวุฒิพันธุ์  พูลศิริ</v>
          </cell>
          <cell r="C442">
            <v>8050573524</v>
          </cell>
          <cell r="D442">
            <v>22840</v>
          </cell>
          <cell r="E442">
            <v>0</v>
          </cell>
          <cell r="H442">
            <v>22840</v>
          </cell>
          <cell r="J442">
            <v>375</v>
          </cell>
          <cell r="K442">
            <v>0</v>
          </cell>
        </row>
        <row r="443">
          <cell r="B443" t="str">
            <v>นายสัญญา  โต๊ะสัน</v>
          </cell>
          <cell r="C443">
            <v>8050589218</v>
          </cell>
          <cell r="D443">
            <v>20540</v>
          </cell>
          <cell r="E443">
            <v>0</v>
          </cell>
          <cell r="H443">
            <v>20540</v>
          </cell>
          <cell r="J443">
            <v>375</v>
          </cell>
          <cell r="K443">
            <v>0</v>
          </cell>
        </row>
        <row r="444">
          <cell r="B444" t="str">
            <v>นางสาวชนม์นิภา  เนียมทรง</v>
          </cell>
          <cell r="C444">
            <v>8051746449</v>
          </cell>
          <cell r="D444">
            <v>18620</v>
          </cell>
          <cell r="E444">
            <v>0</v>
          </cell>
          <cell r="H444">
            <v>18620</v>
          </cell>
          <cell r="J444">
            <v>375</v>
          </cell>
          <cell r="K444">
            <v>0</v>
          </cell>
        </row>
        <row r="445">
          <cell r="B445" t="str">
            <v>นายอภิเดช  มีแก้ว</v>
          </cell>
          <cell r="C445">
            <v>8050669270</v>
          </cell>
          <cell r="D445">
            <v>18090</v>
          </cell>
          <cell r="E445">
            <v>0</v>
          </cell>
          <cell r="H445">
            <v>18090</v>
          </cell>
          <cell r="J445">
            <v>375</v>
          </cell>
          <cell r="K445">
            <v>0</v>
          </cell>
          <cell r="M445">
            <v>3040.99</v>
          </cell>
        </row>
        <row r="446">
          <cell r="B446" t="str">
            <v>นายด๊ะลัน  หลีวัง</v>
          </cell>
          <cell r="C446">
            <v>8051768701</v>
          </cell>
          <cell r="D446">
            <v>18980</v>
          </cell>
          <cell r="E446">
            <v>0</v>
          </cell>
          <cell r="H446">
            <v>18980</v>
          </cell>
          <cell r="J446">
            <v>375</v>
          </cell>
          <cell r="K446">
            <v>0</v>
          </cell>
          <cell r="M446">
            <v>10756.87</v>
          </cell>
        </row>
        <row r="447">
          <cell r="B447" t="str">
            <v>นายธีระ  ศรีกาญจน์</v>
          </cell>
          <cell r="C447">
            <v>8050717712</v>
          </cell>
        </row>
        <row r="448">
          <cell r="B448" t="str">
            <v>นายนัฐวุฒิ  เขียดนิล</v>
          </cell>
          <cell r="C448">
            <v>8050717739</v>
          </cell>
          <cell r="D448">
            <v>18620</v>
          </cell>
          <cell r="E448">
            <v>0</v>
          </cell>
          <cell r="H448">
            <v>18620</v>
          </cell>
          <cell r="J448">
            <v>375</v>
          </cell>
          <cell r="K448">
            <v>0</v>
          </cell>
        </row>
        <row r="449">
          <cell r="B449" t="str">
            <v>นางสาวสุภาพร  พลบุญ</v>
          </cell>
          <cell r="C449">
            <v>8050348954</v>
          </cell>
          <cell r="D449">
            <v>17920</v>
          </cell>
          <cell r="E449">
            <v>0</v>
          </cell>
          <cell r="H449">
            <v>17920</v>
          </cell>
          <cell r="J449">
            <v>375</v>
          </cell>
          <cell r="K449">
            <v>0</v>
          </cell>
          <cell r="R449">
            <v>1000</v>
          </cell>
        </row>
        <row r="450">
          <cell r="B450" t="str">
            <v>นางสาวสนธยา  ชุมดี</v>
          </cell>
          <cell r="C450">
            <v>8050761835</v>
          </cell>
          <cell r="D450">
            <v>17560</v>
          </cell>
          <cell r="E450">
            <v>0</v>
          </cell>
          <cell r="H450">
            <v>17560</v>
          </cell>
          <cell r="J450">
            <v>375</v>
          </cell>
          <cell r="K450">
            <v>0</v>
          </cell>
        </row>
        <row r="451">
          <cell r="B451" t="str">
            <v>นางสาวจริญญา  ทิพรัตน์</v>
          </cell>
          <cell r="C451">
            <v>8050809927</v>
          </cell>
          <cell r="D451">
            <v>16880</v>
          </cell>
          <cell r="H451">
            <v>16880</v>
          </cell>
          <cell r="J451">
            <v>375</v>
          </cell>
          <cell r="K451">
            <v>0</v>
          </cell>
          <cell r="R451">
            <v>736</v>
          </cell>
        </row>
        <row r="452">
          <cell r="B452" t="str">
            <v>นายอลงกรณ์  พิศาล</v>
          </cell>
          <cell r="C452">
            <v>8050863336</v>
          </cell>
          <cell r="D452">
            <v>16230</v>
          </cell>
          <cell r="H452">
            <v>16230</v>
          </cell>
          <cell r="J452">
            <v>375</v>
          </cell>
          <cell r="K452">
            <v>0</v>
          </cell>
        </row>
        <row r="453">
          <cell r="B453" t="str">
            <v>นายศักดา  ดารากุล</v>
          </cell>
          <cell r="C453">
            <v>8050893138</v>
          </cell>
          <cell r="D453">
            <v>9400</v>
          </cell>
          <cell r="E453">
            <v>2000</v>
          </cell>
          <cell r="H453">
            <v>11400</v>
          </cell>
          <cell r="J453">
            <v>235</v>
          </cell>
          <cell r="K453">
            <v>50</v>
          </cell>
        </row>
        <row r="454">
          <cell r="B454" t="str">
            <v>นางสาวอนุสรา  หยังกุล</v>
          </cell>
          <cell r="C454">
            <v>8050927768</v>
          </cell>
          <cell r="D454">
            <v>15600</v>
          </cell>
          <cell r="H454">
            <v>15600</v>
          </cell>
          <cell r="J454">
            <v>375</v>
          </cell>
          <cell r="K454">
            <v>0</v>
          </cell>
        </row>
        <row r="455">
          <cell r="B455" t="str">
            <v>นางสาวญาณิศา  สุทธิเวช</v>
          </cell>
          <cell r="C455">
            <v>8050927687</v>
          </cell>
          <cell r="D455">
            <v>15600</v>
          </cell>
          <cell r="H455">
            <v>15600</v>
          </cell>
          <cell r="J455">
            <v>375</v>
          </cell>
          <cell r="K455">
            <v>0</v>
          </cell>
        </row>
        <row r="456">
          <cell r="B456" t="str">
            <v>นางสาวอารีซ่า  เริงกิจ</v>
          </cell>
          <cell r="C456">
            <v>8050937461</v>
          </cell>
          <cell r="D456">
            <v>15000</v>
          </cell>
          <cell r="H456">
            <v>15000</v>
          </cell>
          <cell r="J456">
            <v>375</v>
          </cell>
          <cell r="K456">
            <v>0</v>
          </cell>
        </row>
        <row r="457">
          <cell r="B457" t="str">
            <v>นายเกริกกฤต  กุ่มประสิทธิ์</v>
          </cell>
          <cell r="C457">
            <v>8050958140</v>
          </cell>
          <cell r="D457">
            <v>15000</v>
          </cell>
          <cell r="H457">
            <v>15000</v>
          </cell>
          <cell r="J457">
            <v>375</v>
          </cell>
          <cell r="K457">
            <v>0</v>
          </cell>
        </row>
        <row r="458">
          <cell r="B458" t="str">
            <v>นางสาวปิยะมณี  สมคิด</v>
          </cell>
          <cell r="C458">
            <v>8050958191</v>
          </cell>
          <cell r="D458">
            <v>15000</v>
          </cell>
          <cell r="H458">
            <v>15000</v>
          </cell>
          <cell r="J458">
            <v>375</v>
          </cell>
          <cell r="K458">
            <v>0</v>
          </cell>
        </row>
        <row r="459">
          <cell r="B459" t="str">
            <v>นางสาวพิมภรณี  ยกย่อง</v>
          </cell>
          <cell r="C459">
            <v>8050979385</v>
          </cell>
          <cell r="D459">
            <v>15000</v>
          </cell>
          <cell r="H459">
            <v>15000</v>
          </cell>
          <cell r="J459">
            <v>375</v>
          </cell>
          <cell r="K459">
            <v>0</v>
          </cell>
        </row>
        <row r="460">
          <cell r="B460" t="str">
            <v>นางสาวกรรภิรมณ์  ทองเมือง</v>
          </cell>
          <cell r="C460">
            <v>8050983811</v>
          </cell>
          <cell r="D460">
            <v>15000</v>
          </cell>
          <cell r="H460">
            <v>15000</v>
          </cell>
          <cell r="J460">
            <v>375</v>
          </cell>
          <cell r="K460">
            <v>0</v>
          </cell>
        </row>
        <row r="461">
          <cell r="B461" t="str">
            <v>นายณัฐภัทร  กิตติเรืองระยับ</v>
          </cell>
          <cell r="C461">
            <v>8050994031</v>
          </cell>
          <cell r="D461">
            <v>15000</v>
          </cell>
          <cell r="H461">
            <v>15000</v>
          </cell>
          <cell r="J461">
            <v>375</v>
          </cell>
        </row>
        <row r="462">
          <cell r="B462" t="str">
            <v>รวมโรงเรียน อบจ.ตลาดเหนือ</v>
          </cell>
          <cell r="D462">
            <v>413780</v>
          </cell>
          <cell r="E462">
            <v>2000</v>
          </cell>
          <cell r="F462">
            <v>0</v>
          </cell>
          <cell r="G462">
            <v>0</v>
          </cell>
          <cell r="H462">
            <v>415780</v>
          </cell>
          <cell r="I462">
            <v>0</v>
          </cell>
          <cell r="J462">
            <v>8828</v>
          </cell>
          <cell r="K462">
            <v>50</v>
          </cell>
          <cell r="L462">
            <v>0</v>
          </cell>
          <cell r="M462">
            <v>18797.86</v>
          </cell>
          <cell r="N462">
            <v>0</v>
          </cell>
          <cell r="O462">
            <v>0</v>
          </cell>
          <cell r="P462">
            <v>0</v>
          </cell>
          <cell r="Q462">
            <v>1900</v>
          </cell>
          <cell r="R462">
            <v>4836</v>
          </cell>
          <cell r="S462">
            <v>0</v>
          </cell>
        </row>
        <row r="463">
          <cell r="B463" t="str">
            <v>โรงเรียน อบจ. บ้านไม้เรียบ</v>
          </cell>
          <cell r="J463">
            <v>0</v>
          </cell>
          <cell r="K463">
            <v>0</v>
          </cell>
        </row>
        <row r="464">
          <cell r="B464" t="str">
            <v>นางจิราภรณ์  อุศนุน</v>
          </cell>
          <cell r="C464">
            <v>8050548562</v>
          </cell>
          <cell r="D464">
            <v>21560</v>
          </cell>
          <cell r="E464">
            <v>0</v>
          </cell>
          <cell r="H464">
            <v>21560</v>
          </cell>
          <cell r="J464">
            <v>375</v>
          </cell>
          <cell r="K464">
            <v>0</v>
          </cell>
          <cell r="R464">
            <v>2300</v>
          </cell>
        </row>
        <row r="465">
          <cell r="B465" t="str">
            <v>นางสาวอาซูรา  มะ</v>
          </cell>
          <cell r="C465">
            <v>8050526224</v>
          </cell>
          <cell r="D465">
            <v>21770</v>
          </cell>
          <cell r="E465">
            <v>0</v>
          </cell>
          <cell r="H465">
            <v>21770</v>
          </cell>
          <cell r="J465">
            <v>375</v>
          </cell>
          <cell r="K465">
            <v>0</v>
          </cell>
          <cell r="R465">
            <v>1356</v>
          </cell>
        </row>
        <row r="466">
          <cell r="B466" t="str">
            <v>นางสาวพรเพ็ญ  อภินันทน์ถิระ</v>
          </cell>
          <cell r="C466">
            <v>8050157210</v>
          </cell>
          <cell r="D466">
            <v>21330</v>
          </cell>
          <cell r="E466">
            <v>0</v>
          </cell>
          <cell r="H466">
            <v>21330</v>
          </cell>
          <cell r="J466">
            <v>375</v>
          </cell>
          <cell r="K466">
            <v>0</v>
          </cell>
          <cell r="M466">
            <v>2000</v>
          </cell>
          <cell r="R466">
            <v>1200</v>
          </cell>
        </row>
        <row r="467">
          <cell r="B467" t="str">
            <v>นางสาวนาซีเราะห์  อาแซ</v>
          </cell>
          <cell r="C467">
            <v>8050600467</v>
          </cell>
          <cell r="D467">
            <v>19970</v>
          </cell>
          <cell r="E467">
            <v>0</v>
          </cell>
          <cell r="H467">
            <v>19970</v>
          </cell>
          <cell r="J467">
            <v>375</v>
          </cell>
          <cell r="K467">
            <v>0</v>
          </cell>
          <cell r="R467">
            <v>1124</v>
          </cell>
        </row>
        <row r="468">
          <cell r="B468" t="str">
            <v>นางสาวนัชชา  รักษาสี</v>
          </cell>
          <cell r="C468">
            <v>8050175324</v>
          </cell>
          <cell r="D468">
            <v>17560</v>
          </cell>
          <cell r="E468">
            <v>0</v>
          </cell>
          <cell r="H468">
            <v>17560</v>
          </cell>
          <cell r="J468">
            <v>375</v>
          </cell>
          <cell r="K468">
            <v>0</v>
          </cell>
          <cell r="R468">
            <v>1300</v>
          </cell>
        </row>
        <row r="469">
          <cell r="B469" t="str">
            <v>นางสาวสุกัญญา  เงินคีรี</v>
          </cell>
          <cell r="C469">
            <v>8050669734</v>
          </cell>
          <cell r="D469">
            <v>19350</v>
          </cell>
          <cell r="E469">
            <v>0</v>
          </cell>
          <cell r="H469">
            <v>19350</v>
          </cell>
          <cell r="J469">
            <v>375</v>
          </cell>
          <cell r="K469">
            <v>0</v>
          </cell>
          <cell r="R469">
            <v>1088</v>
          </cell>
        </row>
        <row r="470">
          <cell r="B470" t="str">
            <v>นายวัลลภ  ภิวันแก้ว</v>
          </cell>
          <cell r="C470">
            <v>8050506983</v>
          </cell>
          <cell r="D470">
            <v>18440</v>
          </cell>
          <cell r="E470">
            <v>0</v>
          </cell>
          <cell r="H470">
            <v>18440</v>
          </cell>
          <cell r="J470">
            <v>375</v>
          </cell>
          <cell r="K470">
            <v>0</v>
          </cell>
        </row>
        <row r="471">
          <cell r="B471" t="str">
            <v>นางสาวนุชรี  บุตรหมัน</v>
          </cell>
          <cell r="C471">
            <v>8050358216</v>
          </cell>
          <cell r="D471">
            <v>18270</v>
          </cell>
          <cell r="E471">
            <v>0</v>
          </cell>
          <cell r="H471">
            <v>18270</v>
          </cell>
          <cell r="J471">
            <v>375</v>
          </cell>
          <cell r="K471">
            <v>0</v>
          </cell>
        </row>
        <row r="472">
          <cell r="B472" t="str">
            <v>นางสาวจีรนันท์  ทองน้อย</v>
          </cell>
          <cell r="C472">
            <v>8050711978</v>
          </cell>
          <cell r="D472">
            <v>17920</v>
          </cell>
          <cell r="E472">
            <v>0</v>
          </cell>
          <cell r="H472">
            <v>17920</v>
          </cell>
          <cell r="J472">
            <v>375</v>
          </cell>
          <cell r="K472">
            <v>0</v>
          </cell>
          <cell r="R472">
            <v>1900</v>
          </cell>
        </row>
        <row r="473">
          <cell r="B473" t="str">
            <v>นางสาวสุภาภร  หงอสกุล</v>
          </cell>
          <cell r="C473">
            <v>8050724093</v>
          </cell>
          <cell r="D473">
            <v>17920</v>
          </cell>
          <cell r="E473">
            <v>0</v>
          </cell>
          <cell r="H473">
            <v>17920</v>
          </cell>
          <cell r="J473">
            <v>375</v>
          </cell>
          <cell r="K473">
            <v>0</v>
          </cell>
        </row>
        <row r="474">
          <cell r="B474" t="str">
            <v>นางสาวศรันยา  สาระวารี</v>
          </cell>
          <cell r="C474">
            <v>8050519090</v>
          </cell>
          <cell r="D474">
            <v>21540</v>
          </cell>
          <cell r="E474">
            <v>0</v>
          </cell>
          <cell r="H474">
            <v>21540</v>
          </cell>
          <cell r="J474">
            <v>375</v>
          </cell>
          <cell r="K474">
            <v>0</v>
          </cell>
        </row>
        <row r="475">
          <cell r="B475" t="str">
            <v>นายสุนันต์  คงแก้ว</v>
          </cell>
          <cell r="C475">
            <v>8050841731</v>
          </cell>
          <cell r="D475">
            <v>0</v>
          </cell>
          <cell r="E475">
            <v>0</v>
          </cell>
          <cell r="H475">
            <v>0</v>
          </cell>
          <cell r="J475">
            <v>0</v>
          </cell>
          <cell r="K475">
            <v>0</v>
          </cell>
        </row>
        <row r="476">
          <cell r="B476" t="str">
            <v>นางสาวอรอนงค์  แก้วสวัสดิ์</v>
          </cell>
          <cell r="C476">
            <v>8050861686</v>
          </cell>
          <cell r="D476">
            <v>16230</v>
          </cell>
          <cell r="H476">
            <v>16230</v>
          </cell>
          <cell r="J476">
            <v>375</v>
          </cell>
          <cell r="K476">
            <v>0</v>
          </cell>
          <cell r="R476">
            <v>819</v>
          </cell>
        </row>
        <row r="477">
          <cell r="B477" t="str">
            <v>นางสาวญาณกร  คงเสน</v>
          </cell>
          <cell r="C477">
            <v>8050866394</v>
          </cell>
          <cell r="D477">
            <v>16230</v>
          </cell>
          <cell r="H477">
            <v>16230</v>
          </cell>
          <cell r="J477">
            <v>375</v>
          </cell>
          <cell r="K477">
            <v>0</v>
          </cell>
          <cell r="R477">
            <v>699</v>
          </cell>
        </row>
        <row r="478">
          <cell r="B478" t="str">
            <v>นางสาวมณีวรรณ  สุบิน</v>
          </cell>
          <cell r="C478">
            <v>8050874281</v>
          </cell>
          <cell r="D478">
            <v>16230</v>
          </cell>
          <cell r="H478">
            <v>16230</v>
          </cell>
          <cell r="J478">
            <v>375</v>
          </cell>
          <cell r="K478">
            <v>0</v>
          </cell>
        </row>
        <row r="479">
          <cell r="B479" t="str">
            <v>นางสาวนัทธิตา  ฮำมัด</v>
          </cell>
          <cell r="C479">
            <v>8050910377</v>
          </cell>
          <cell r="D479">
            <v>0</v>
          </cell>
          <cell r="H479">
            <v>0</v>
          </cell>
          <cell r="J479">
            <v>0</v>
          </cell>
          <cell r="K479">
            <v>0</v>
          </cell>
        </row>
        <row r="480">
          <cell r="B480" t="str">
            <v>นางสาวนิรนุช  พันชั่ง</v>
          </cell>
          <cell r="C480">
            <v>8050926826</v>
          </cell>
          <cell r="D480">
            <v>15600</v>
          </cell>
          <cell r="H480">
            <v>15600</v>
          </cell>
          <cell r="J480">
            <v>375</v>
          </cell>
          <cell r="K480">
            <v>0</v>
          </cell>
        </row>
        <row r="481">
          <cell r="B481" t="str">
            <v>นางสาวนูรอิฮซาน  อับดุลเลาะ</v>
          </cell>
          <cell r="C481">
            <v>8050961087</v>
          </cell>
          <cell r="D481">
            <v>15000</v>
          </cell>
          <cell r="H481">
            <v>15000</v>
          </cell>
          <cell r="J481">
            <v>375</v>
          </cell>
          <cell r="K481">
            <v>0</v>
          </cell>
          <cell r="R481">
            <v>693</v>
          </cell>
        </row>
        <row r="482">
          <cell r="B482" t="str">
            <v>นางสาวธารทิพย์  ลงศรี</v>
          </cell>
          <cell r="C482">
            <v>8050990524</v>
          </cell>
          <cell r="D482">
            <v>15000</v>
          </cell>
          <cell r="H482">
            <v>15000</v>
          </cell>
          <cell r="J482">
            <v>375</v>
          </cell>
          <cell r="M482">
            <v>2000</v>
          </cell>
        </row>
        <row r="483">
          <cell r="B483" t="str">
            <v>นายศิรณัฐ์  พัชรไกรพล</v>
          </cell>
          <cell r="C483">
            <v>8050875067</v>
          </cell>
          <cell r="D483">
            <v>15000</v>
          </cell>
          <cell r="H483">
            <v>15000</v>
          </cell>
          <cell r="J483">
            <v>375</v>
          </cell>
        </row>
        <row r="484">
          <cell r="B484" t="str">
            <v>นางสาวเสาวณีย์  บางทอง</v>
          </cell>
          <cell r="C484">
            <v>8050926834</v>
          </cell>
          <cell r="D484">
            <v>11500</v>
          </cell>
          <cell r="E484">
            <v>1785</v>
          </cell>
          <cell r="H484">
            <v>13285</v>
          </cell>
          <cell r="J484">
            <v>288</v>
          </cell>
          <cell r="K484">
            <v>44</v>
          </cell>
        </row>
        <row r="485">
          <cell r="B485" t="str">
            <v>รวมโรงเรียน อบจ. บ้านไม้เรียบ</v>
          </cell>
          <cell r="D485">
            <v>336420</v>
          </cell>
          <cell r="E485">
            <v>1785</v>
          </cell>
          <cell r="F485">
            <v>0</v>
          </cell>
          <cell r="G485">
            <v>0</v>
          </cell>
          <cell r="H485">
            <v>338205</v>
          </cell>
          <cell r="I485">
            <v>0</v>
          </cell>
          <cell r="J485">
            <v>7038</v>
          </cell>
          <cell r="K485">
            <v>44</v>
          </cell>
          <cell r="L485">
            <v>0</v>
          </cell>
          <cell r="M485">
            <v>4000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12479</v>
          </cell>
          <cell r="S485">
            <v>0</v>
          </cell>
        </row>
        <row r="486">
          <cell r="B486" t="str">
            <v>โรงเรียน อบจ.บ้านนาบอน</v>
          </cell>
          <cell r="J486">
            <v>0</v>
          </cell>
          <cell r="K486">
            <v>0</v>
          </cell>
        </row>
        <row r="487">
          <cell r="B487" t="str">
            <v>นางทักษอร  แซ่จิว</v>
          </cell>
          <cell r="C487">
            <v>8050484300</v>
          </cell>
          <cell r="D487">
            <v>19960</v>
          </cell>
          <cell r="E487">
            <v>0</v>
          </cell>
          <cell r="H487">
            <v>19960</v>
          </cell>
          <cell r="J487">
            <v>375</v>
          </cell>
          <cell r="K487">
            <v>0</v>
          </cell>
        </row>
        <row r="488">
          <cell r="B488" t="str">
            <v>นายวรชัย  รอดเจริญ</v>
          </cell>
          <cell r="C488">
            <v>8050174476</v>
          </cell>
          <cell r="D488">
            <v>22180</v>
          </cell>
          <cell r="E488">
            <v>0</v>
          </cell>
          <cell r="H488">
            <v>22180</v>
          </cell>
          <cell r="J488">
            <v>375</v>
          </cell>
          <cell r="K488">
            <v>0</v>
          </cell>
          <cell r="R488">
            <v>0</v>
          </cell>
        </row>
        <row r="489">
          <cell r="B489" t="str">
            <v>นางสาวหนึ่งฤทัย  คำแหง</v>
          </cell>
          <cell r="C489">
            <v>8050518914</v>
          </cell>
          <cell r="D489">
            <v>22390</v>
          </cell>
          <cell r="E489">
            <v>0</v>
          </cell>
          <cell r="H489">
            <v>22390</v>
          </cell>
          <cell r="J489">
            <v>375</v>
          </cell>
          <cell r="K489">
            <v>0</v>
          </cell>
          <cell r="M489">
            <v>1900</v>
          </cell>
          <cell r="R489">
            <v>1652</v>
          </cell>
        </row>
        <row r="490">
          <cell r="B490" t="str">
            <v>นางเจนจิรา  สุวรรณ</v>
          </cell>
          <cell r="C490">
            <v>8050521044</v>
          </cell>
          <cell r="D490">
            <v>12990</v>
          </cell>
          <cell r="E490">
            <v>295</v>
          </cell>
          <cell r="H490">
            <v>13285</v>
          </cell>
          <cell r="J490">
            <v>325</v>
          </cell>
          <cell r="K490">
            <v>7</v>
          </cell>
          <cell r="R490">
            <v>1558</v>
          </cell>
        </row>
        <row r="491">
          <cell r="B491" t="str">
            <v>นางสาวณัฐวลัญช์  ชนะคช</v>
          </cell>
          <cell r="C491">
            <v>8050574555</v>
          </cell>
          <cell r="D491">
            <v>13040</v>
          </cell>
          <cell r="E491">
            <v>245</v>
          </cell>
          <cell r="H491">
            <v>13285</v>
          </cell>
          <cell r="J491">
            <v>326</v>
          </cell>
          <cell r="K491">
            <v>6</v>
          </cell>
        </row>
        <row r="492">
          <cell r="B492" t="str">
            <v>นางสาวฤทัยรัตน์  เจริญทรัพย์</v>
          </cell>
          <cell r="C492">
            <v>8051904788</v>
          </cell>
          <cell r="D492">
            <v>18440</v>
          </cell>
          <cell r="E492">
            <v>0</v>
          </cell>
          <cell r="H492">
            <v>18440</v>
          </cell>
          <cell r="J492">
            <v>375</v>
          </cell>
          <cell r="K492">
            <v>0</v>
          </cell>
        </row>
        <row r="493">
          <cell r="B493" t="str">
            <v>นางสาวยุวดี  ดำหาย</v>
          </cell>
          <cell r="C493">
            <v>8050669513</v>
          </cell>
          <cell r="D493">
            <v>19160</v>
          </cell>
          <cell r="E493">
            <v>0</v>
          </cell>
          <cell r="H493">
            <v>19160</v>
          </cell>
          <cell r="J493">
            <v>375</v>
          </cell>
          <cell r="K493">
            <v>0</v>
          </cell>
          <cell r="R493">
            <v>411</v>
          </cell>
        </row>
        <row r="494">
          <cell r="B494" t="str">
            <v>นางสาวซารีฟ๊ะ  สมใจ</v>
          </cell>
          <cell r="C494">
            <v>8050761886</v>
          </cell>
          <cell r="D494">
            <v>17060</v>
          </cell>
          <cell r="E494">
            <v>0</v>
          </cell>
          <cell r="H494">
            <v>17060</v>
          </cell>
          <cell r="J494">
            <v>375</v>
          </cell>
          <cell r="K494">
            <v>0</v>
          </cell>
          <cell r="R494">
            <v>1718</v>
          </cell>
        </row>
        <row r="495">
          <cell r="B495" t="str">
            <v>นางสาวรุจิรา  หลงสลำ</v>
          </cell>
          <cell r="C495">
            <v>8050866726</v>
          </cell>
          <cell r="D495">
            <v>16070</v>
          </cell>
          <cell r="H495">
            <v>16070</v>
          </cell>
          <cell r="J495">
            <v>375</v>
          </cell>
          <cell r="K495">
            <v>0</v>
          </cell>
          <cell r="R495">
            <v>792</v>
          </cell>
        </row>
        <row r="496">
          <cell r="B496" t="str">
            <v>นางสาวจิตภาวรรณ  แก้วกระจ่าง</v>
          </cell>
          <cell r="C496">
            <v>8050874796</v>
          </cell>
          <cell r="D496">
            <v>15920</v>
          </cell>
          <cell r="H496">
            <v>15920</v>
          </cell>
          <cell r="J496">
            <v>375</v>
          </cell>
          <cell r="K496">
            <v>0</v>
          </cell>
        </row>
        <row r="497">
          <cell r="B497" t="str">
            <v>นางสาวพรรธิญา  สังข์ทอง</v>
          </cell>
          <cell r="C497">
            <v>8050460053</v>
          </cell>
          <cell r="D497">
            <v>16070</v>
          </cell>
          <cell r="H497">
            <v>16070</v>
          </cell>
          <cell r="J497">
            <v>375</v>
          </cell>
          <cell r="K497">
            <v>0</v>
          </cell>
        </row>
        <row r="498">
          <cell r="B498" t="str">
            <v>นางสาวฟารีด๊ะ  ปูตาสา</v>
          </cell>
          <cell r="C498">
            <v>8050874745</v>
          </cell>
          <cell r="D498">
            <v>16070</v>
          </cell>
          <cell r="H498">
            <v>16070</v>
          </cell>
          <cell r="J498">
            <v>375</v>
          </cell>
          <cell r="K498">
            <v>0</v>
          </cell>
          <cell r="R498">
            <v>956</v>
          </cell>
        </row>
        <row r="499">
          <cell r="B499" t="str">
            <v>นายไพโรจน์  สิริวัฒนานุกูล</v>
          </cell>
          <cell r="C499">
            <v>8050388654</v>
          </cell>
          <cell r="D499">
            <v>9400</v>
          </cell>
          <cell r="E499">
            <v>2000</v>
          </cell>
          <cell r="H499">
            <v>11400</v>
          </cell>
          <cell r="J499">
            <v>235</v>
          </cell>
          <cell r="K499">
            <v>50</v>
          </cell>
        </row>
        <row r="500">
          <cell r="B500" t="str">
            <v>นายทวีโชค  จิวกาย</v>
          </cell>
          <cell r="C500">
            <v>8050904660</v>
          </cell>
          <cell r="D500">
            <v>15600</v>
          </cell>
          <cell r="H500">
            <v>15600</v>
          </cell>
          <cell r="J500">
            <v>375</v>
          </cell>
          <cell r="K500">
            <v>0</v>
          </cell>
        </row>
        <row r="501">
          <cell r="B501" t="str">
            <v>นางสาวสุมาลี  หมิ่นหลัง</v>
          </cell>
          <cell r="C501">
            <v>8050911012</v>
          </cell>
          <cell r="D501">
            <v>15600</v>
          </cell>
          <cell r="H501">
            <v>15600</v>
          </cell>
          <cell r="J501">
            <v>375</v>
          </cell>
          <cell r="K501">
            <v>0</v>
          </cell>
        </row>
        <row r="502">
          <cell r="B502" t="str">
            <v>นายกฤตภาส  อังกูรสินธนา</v>
          </cell>
          <cell r="C502">
            <v>8050927466</v>
          </cell>
          <cell r="D502">
            <v>15600</v>
          </cell>
          <cell r="H502">
            <v>15600</v>
          </cell>
          <cell r="J502">
            <v>375</v>
          </cell>
          <cell r="K502">
            <v>0</v>
          </cell>
        </row>
        <row r="503">
          <cell r="B503" t="str">
            <v>นางสาวกัลทนาวัลย์  นามเสน</v>
          </cell>
          <cell r="C503">
            <v>8050927628</v>
          </cell>
          <cell r="D503">
            <v>15600</v>
          </cell>
          <cell r="H503">
            <v>15600</v>
          </cell>
          <cell r="J503">
            <v>375</v>
          </cell>
          <cell r="K503">
            <v>0</v>
          </cell>
        </row>
        <row r="504">
          <cell r="B504" t="str">
            <v>นางสาวกุหลาบทิพย์  รอดบุตร</v>
          </cell>
          <cell r="C504">
            <v>8050747476</v>
          </cell>
          <cell r="D504">
            <v>15600</v>
          </cell>
          <cell r="H504">
            <v>15600</v>
          </cell>
          <cell r="J504">
            <v>375</v>
          </cell>
          <cell r="K504">
            <v>0</v>
          </cell>
        </row>
        <row r="505">
          <cell r="B505" t="str">
            <v>นางรุ่งฤดี  จันสุกสี</v>
          </cell>
          <cell r="C505">
            <v>8050927032</v>
          </cell>
          <cell r="D505">
            <v>15600</v>
          </cell>
          <cell r="H505">
            <v>15600</v>
          </cell>
          <cell r="J505">
            <v>375</v>
          </cell>
          <cell r="K505">
            <v>0</v>
          </cell>
        </row>
        <row r="506">
          <cell r="B506" t="str">
            <v>นางสาวพิรุณพร  บุญชู</v>
          </cell>
          <cell r="C506">
            <v>8050936317</v>
          </cell>
          <cell r="D506">
            <v>15000</v>
          </cell>
          <cell r="H506">
            <v>15000</v>
          </cell>
          <cell r="J506">
            <v>375</v>
          </cell>
          <cell r="K506">
            <v>0</v>
          </cell>
          <cell r="R506">
            <v>1809</v>
          </cell>
        </row>
        <row r="507">
          <cell r="B507" t="str">
            <v>นางสาวสุรีวัลย์  สิขิวัฒน์</v>
          </cell>
          <cell r="C507">
            <v>8050955338</v>
          </cell>
          <cell r="D507">
            <v>15000</v>
          </cell>
          <cell r="H507">
            <v>15000</v>
          </cell>
          <cell r="J507">
            <v>375</v>
          </cell>
          <cell r="K507">
            <v>0</v>
          </cell>
        </row>
        <row r="508">
          <cell r="B508" t="str">
            <v>นายธีรโชติ  ลิ่มทอง</v>
          </cell>
          <cell r="C508">
            <v>8050960803</v>
          </cell>
          <cell r="D508">
            <v>15000</v>
          </cell>
          <cell r="H508">
            <v>15000</v>
          </cell>
          <cell r="J508">
            <v>375</v>
          </cell>
          <cell r="K508">
            <v>0</v>
          </cell>
        </row>
        <row r="509">
          <cell r="B509" t="str">
            <v>นางสาวดารินทร์  สุวรรณ</v>
          </cell>
          <cell r="C509">
            <v>8050961125</v>
          </cell>
          <cell r="D509">
            <v>15000</v>
          </cell>
          <cell r="H509">
            <v>15000</v>
          </cell>
          <cell r="J509">
            <v>375</v>
          </cell>
          <cell r="K509">
            <v>0</v>
          </cell>
        </row>
        <row r="510">
          <cell r="B510" t="str">
            <v>นายกานต์รวี  จันทร์มี</v>
          </cell>
          <cell r="C510">
            <v>8050990249</v>
          </cell>
          <cell r="D510">
            <v>15000</v>
          </cell>
          <cell r="H510">
            <v>15000</v>
          </cell>
          <cell r="J510">
            <v>375</v>
          </cell>
          <cell r="K510">
            <v>0</v>
          </cell>
        </row>
        <row r="511">
          <cell r="B511" t="str">
            <v>รวมโรงเรียน อบจ.บ้านนาบอน</v>
          </cell>
          <cell r="D511">
            <v>387350</v>
          </cell>
          <cell r="E511">
            <v>2540</v>
          </cell>
          <cell r="F511">
            <v>0</v>
          </cell>
          <cell r="G511">
            <v>0</v>
          </cell>
          <cell r="H511">
            <v>389890</v>
          </cell>
          <cell r="I511">
            <v>0</v>
          </cell>
          <cell r="J511">
            <v>8761</v>
          </cell>
          <cell r="K511">
            <v>63</v>
          </cell>
          <cell r="L511">
            <v>0</v>
          </cell>
          <cell r="M511">
            <v>1900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8896</v>
          </cell>
          <cell r="S511">
            <v>0</v>
          </cell>
        </row>
        <row r="512">
          <cell r="B512" t="str">
            <v>โรงเรียน อบจ.สาธิตร่วมพัฒนา</v>
          </cell>
        </row>
        <row r="513">
          <cell r="B513" t="str">
            <v>นางสาวเยาวนุช  เรืองดิษฐ์</v>
          </cell>
          <cell r="C513">
            <v>8050219801</v>
          </cell>
          <cell r="D513">
            <v>18270</v>
          </cell>
          <cell r="E513">
            <v>0</v>
          </cell>
          <cell r="H513">
            <v>18270</v>
          </cell>
          <cell r="J513">
            <v>375</v>
          </cell>
          <cell r="K513">
            <v>0</v>
          </cell>
        </row>
        <row r="514">
          <cell r="B514" t="str">
            <v>นางสาวมาซีเตาะ  สาและ</v>
          </cell>
          <cell r="C514">
            <v>8050573559</v>
          </cell>
          <cell r="D514">
            <v>21360</v>
          </cell>
          <cell r="E514">
            <v>0</v>
          </cell>
          <cell r="H514">
            <v>21360</v>
          </cell>
          <cell r="J514">
            <v>375</v>
          </cell>
          <cell r="K514">
            <v>0</v>
          </cell>
          <cell r="M514">
            <v>1600</v>
          </cell>
          <cell r="R514">
            <v>1408</v>
          </cell>
        </row>
        <row r="515">
          <cell r="B515" t="str">
            <v>นางสาวบูราณี  อาลี</v>
          </cell>
          <cell r="C515">
            <v>8050600866</v>
          </cell>
          <cell r="D515">
            <v>19780</v>
          </cell>
          <cell r="E515">
            <v>0</v>
          </cell>
          <cell r="H515">
            <v>19780</v>
          </cell>
          <cell r="J515">
            <v>375</v>
          </cell>
          <cell r="K515">
            <v>0</v>
          </cell>
          <cell r="M515">
            <v>0</v>
          </cell>
          <cell r="R515">
            <v>1017</v>
          </cell>
        </row>
        <row r="516">
          <cell r="B516" t="str">
            <v>นางสาวภาวดี  หลีเอบ</v>
          </cell>
          <cell r="C516">
            <v>8050600599</v>
          </cell>
          <cell r="D516">
            <v>20530</v>
          </cell>
          <cell r="E516">
            <v>0</v>
          </cell>
          <cell r="H516">
            <v>20530</v>
          </cell>
          <cell r="J516">
            <v>375</v>
          </cell>
          <cell r="K516">
            <v>0</v>
          </cell>
          <cell r="R516">
            <v>945</v>
          </cell>
        </row>
        <row r="517">
          <cell r="B517" t="str">
            <v>นางสาวจันทร์ทิพย์  เกยทอง</v>
          </cell>
          <cell r="C517">
            <v>8050601684</v>
          </cell>
          <cell r="D517">
            <v>19780</v>
          </cell>
          <cell r="E517">
            <v>0</v>
          </cell>
          <cell r="H517">
            <v>19780</v>
          </cell>
          <cell r="J517">
            <v>375</v>
          </cell>
          <cell r="K517">
            <v>0</v>
          </cell>
          <cell r="Q517">
            <v>0</v>
          </cell>
          <cell r="R517">
            <v>692</v>
          </cell>
        </row>
        <row r="518">
          <cell r="B518" t="str">
            <v>นางสาวเสาวณี  จิตจำ</v>
          </cell>
          <cell r="C518">
            <v>8050601080</v>
          </cell>
          <cell r="D518">
            <v>20160</v>
          </cell>
          <cell r="E518">
            <v>0</v>
          </cell>
          <cell r="H518">
            <v>20160</v>
          </cell>
          <cell r="J518">
            <v>375</v>
          </cell>
          <cell r="K518">
            <v>0</v>
          </cell>
          <cell r="M518">
            <v>2100</v>
          </cell>
          <cell r="R518">
            <v>692</v>
          </cell>
        </row>
        <row r="519">
          <cell r="B519" t="str">
            <v>นางสาวอัญชลี  ชุมเชื้อ</v>
          </cell>
          <cell r="C519">
            <v>8050449408</v>
          </cell>
          <cell r="D519">
            <v>18440</v>
          </cell>
          <cell r="E519">
            <v>0</v>
          </cell>
          <cell r="H519">
            <v>18440</v>
          </cell>
          <cell r="J519">
            <v>375</v>
          </cell>
          <cell r="K519">
            <v>0</v>
          </cell>
          <cell r="R519">
            <v>1046</v>
          </cell>
        </row>
        <row r="520">
          <cell r="B520" t="str">
            <v>นางสาววรรณนิดา  โบบทอง</v>
          </cell>
          <cell r="C520">
            <v>8050598543</v>
          </cell>
          <cell r="D520">
            <v>16230</v>
          </cell>
          <cell r="H520">
            <v>16230</v>
          </cell>
          <cell r="J520">
            <v>375</v>
          </cell>
          <cell r="K520">
            <v>0</v>
          </cell>
          <cell r="M520">
            <v>4342.8</v>
          </cell>
          <cell r="R520">
            <v>1075</v>
          </cell>
        </row>
        <row r="521">
          <cell r="B521" t="str">
            <v>นางสาวชุลีพร  กิจชู</v>
          </cell>
          <cell r="C521">
            <v>8050871657</v>
          </cell>
          <cell r="D521">
            <v>16230</v>
          </cell>
          <cell r="H521">
            <v>16230</v>
          </cell>
          <cell r="J521">
            <v>375</v>
          </cell>
          <cell r="K521">
            <v>0</v>
          </cell>
          <cell r="M521" t="str">
            <v>.</v>
          </cell>
        </row>
        <row r="522">
          <cell r="B522" t="str">
            <v>นางสาวสุภัทรสร  รัตนะอุดม</v>
          </cell>
          <cell r="C522">
            <v>8050927679</v>
          </cell>
          <cell r="D522">
            <v>15600</v>
          </cell>
          <cell r="H522">
            <v>15600</v>
          </cell>
          <cell r="J522">
            <v>375</v>
          </cell>
          <cell r="K522">
            <v>0</v>
          </cell>
        </row>
        <row r="523">
          <cell r="B523" t="str">
            <v>นางสาววราภรณ์  สัตยาวุธ</v>
          </cell>
          <cell r="C523">
            <v>8050926842</v>
          </cell>
          <cell r="D523">
            <v>15600</v>
          </cell>
          <cell r="H523">
            <v>15600</v>
          </cell>
          <cell r="J523">
            <v>375</v>
          </cell>
          <cell r="K523">
            <v>0</v>
          </cell>
        </row>
        <row r="524">
          <cell r="B524" t="str">
            <v xml:space="preserve">นางสาวมาริสา  แก้วทวี </v>
          </cell>
          <cell r="C524">
            <v>8050927385</v>
          </cell>
          <cell r="D524">
            <v>15600</v>
          </cell>
          <cell r="H524">
            <v>15600</v>
          </cell>
          <cell r="J524">
            <v>375</v>
          </cell>
          <cell r="K524">
            <v>0</v>
          </cell>
        </row>
        <row r="525">
          <cell r="B525" t="str">
            <v>นายวสันต์  ชูแก้ว</v>
          </cell>
          <cell r="C525">
            <v>8050977862</v>
          </cell>
          <cell r="D525">
            <v>9000</v>
          </cell>
          <cell r="E525">
            <v>1000</v>
          </cell>
          <cell r="H525">
            <v>10000</v>
          </cell>
          <cell r="J525">
            <v>225</v>
          </cell>
          <cell r="K525">
            <v>25</v>
          </cell>
        </row>
        <row r="526">
          <cell r="B526" t="str">
            <v>รวมโรงเรียน อบจ.สาธิตร่วมพัฒนา</v>
          </cell>
          <cell r="D526">
            <v>226580</v>
          </cell>
          <cell r="E526">
            <v>1000</v>
          </cell>
          <cell r="F526">
            <v>0</v>
          </cell>
          <cell r="G526">
            <v>0</v>
          </cell>
          <cell r="H526">
            <v>227580</v>
          </cell>
          <cell r="I526">
            <v>0</v>
          </cell>
          <cell r="J526">
            <v>4725</v>
          </cell>
          <cell r="K526">
            <v>25</v>
          </cell>
          <cell r="L526">
            <v>0</v>
          </cell>
          <cell r="M526">
            <v>8042.8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6875</v>
          </cell>
          <cell r="S526">
            <v>0</v>
          </cell>
        </row>
        <row r="527">
          <cell r="D527">
            <v>1866850</v>
          </cell>
          <cell r="E527">
            <v>9700</v>
          </cell>
          <cell r="F527">
            <v>0</v>
          </cell>
          <cell r="G527">
            <v>0</v>
          </cell>
          <cell r="H527">
            <v>1876550</v>
          </cell>
          <cell r="I527">
            <v>0</v>
          </cell>
          <cell r="J527">
            <v>40785</v>
          </cell>
          <cell r="K527">
            <v>241</v>
          </cell>
          <cell r="L527">
            <v>0</v>
          </cell>
          <cell r="M527">
            <v>40614.800000000003</v>
          </cell>
          <cell r="N527">
            <v>0</v>
          </cell>
          <cell r="O527">
            <v>0</v>
          </cell>
          <cell r="P527">
            <v>0</v>
          </cell>
          <cell r="Q527">
            <v>1900</v>
          </cell>
          <cell r="R527">
            <v>41046</v>
          </cell>
          <cell r="S527">
            <v>0</v>
          </cell>
        </row>
        <row r="528">
          <cell r="B528" t="str">
            <v>รวม</v>
          </cell>
          <cell r="D528">
            <v>2294760</v>
          </cell>
          <cell r="E528">
            <v>17700</v>
          </cell>
          <cell r="F528">
            <v>0</v>
          </cell>
          <cell r="G528">
            <v>0</v>
          </cell>
          <cell r="H528">
            <v>2312460</v>
          </cell>
          <cell r="I528">
            <v>0</v>
          </cell>
          <cell r="J528">
            <v>50274</v>
          </cell>
          <cell r="K528">
            <v>441</v>
          </cell>
          <cell r="L528">
            <v>43775.399999999994</v>
          </cell>
          <cell r="M528">
            <v>40614.800000000003</v>
          </cell>
          <cell r="N528">
            <v>0</v>
          </cell>
          <cell r="O528">
            <v>0</v>
          </cell>
          <cell r="P528">
            <v>6546</v>
          </cell>
          <cell r="Q528">
            <v>1900</v>
          </cell>
          <cell r="R528">
            <v>50185</v>
          </cell>
          <cell r="S528">
            <v>0</v>
          </cell>
        </row>
        <row r="529">
          <cell r="B529" t="str">
            <v>รวมกองการศึกษา</v>
          </cell>
          <cell r="D529">
            <v>2844560</v>
          </cell>
          <cell r="E529">
            <v>18515</v>
          </cell>
          <cell r="F529">
            <v>8600</v>
          </cell>
          <cell r="G529">
            <v>5600</v>
          </cell>
          <cell r="H529">
            <v>2877275</v>
          </cell>
          <cell r="I529">
            <v>1838</v>
          </cell>
          <cell r="J529">
            <v>50274</v>
          </cell>
          <cell r="K529">
            <v>441</v>
          </cell>
          <cell r="L529">
            <v>66669.039999999994</v>
          </cell>
          <cell r="M529">
            <v>89318.09</v>
          </cell>
          <cell r="N529">
            <v>0</v>
          </cell>
          <cell r="O529">
            <v>0</v>
          </cell>
          <cell r="P529">
            <v>13346</v>
          </cell>
          <cell r="Q529">
            <v>1900</v>
          </cell>
          <cell r="R529">
            <v>52624</v>
          </cell>
          <cell r="S529">
            <v>156000</v>
          </cell>
        </row>
        <row r="530">
          <cell r="B530" t="str">
            <v>สำนักช่าง (ข้าราชการ)</v>
          </cell>
        </row>
        <row r="531">
          <cell r="B531" t="str">
            <v>นางวาสนา  สามห้วย</v>
          </cell>
          <cell r="C531">
            <v>8050204340</v>
          </cell>
          <cell r="D531">
            <v>58800</v>
          </cell>
          <cell r="E531">
            <v>10000</v>
          </cell>
          <cell r="F531">
            <v>10000</v>
          </cell>
          <cell r="H531">
            <v>78800</v>
          </cell>
          <cell r="I531">
            <v>3681</v>
          </cell>
          <cell r="L531">
            <v>25000</v>
          </cell>
        </row>
        <row r="532">
          <cell r="B532" t="str">
            <v>นายทวีสิทธิ์  พรศิริวงศ์</v>
          </cell>
          <cell r="C532">
            <v>8051281845</v>
          </cell>
          <cell r="D532">
            <v>43580</v>
          </cell>
          <cell r="E532">
            <v>0</v>
          </cell>
          <cell r="H532">
            <v>43580</v>
          </cell>
          <cell r="I532">
            <v>638</v>
          </cell>
          <cell r="L532">
            <v>1400</v>
          </cell>
        </row>
        <row r="533">
          <cell r="B533" t="str">
            <v xml:space="preserve">นายสัญญพงศ์  สมบัติทิพย์  </v>
          </cell>
          <cell r="C533">
            <v>8050955494</v>
          </cell>
          <cell r="D533">
            <v>47380</v>
          </cell>
          <cell r="E533">
            <v>0</v>
          </cell>
          <cell r="F533">
            <v>2500</v>
          </cell>
          <cell r="G533">
            <v>2500</v>
          </cell>
          <cell r="H533">
            <v>52380</v>
          </cell>
          <cell r="I533">
            <v>1529</v>
          </cell>
        </row>
        <row r="534">
          <cell r="B534" t="str">
            <v>นายฐานันดร  กิจภาณัฐการ</v>
          </cell>
          <cell r="C534">
            <v>8050961265</v>
          </cell>
          <cell r="D534">
            <v>41930</v>
          </cell>
          <cell r="F534">
            <v>2500</v>
          </cell>
          <cell r="G534">
            <v>2500</v>
          </cell>
          <cell r="H534">
            <v>46930</v>
          </cell>
          <cell r="I534">
            <v>348</v>
          </cell>
          <cell r="L534">
            <v>1400</v>
          </cell>
          <cell r="S534">
            <v>21800</v>
          </cell>
        </row>
        <row r="535">
          <cell r="B535" t="str">
            <v>นายทนง  อุตสาหะ</v>
          </cell>
          <cell r="C535">
            <v>8051294270</v>
          </cell>
          <cell r="D535">
            <v>46490</v>
          </cell>
          <cell r="E535">
            <v>0</v>
          </cell>
          <cell r="F535">
            <v>1500</v>
          </cell>
          <cell r="H535">
            <v>47990</v>
          </cell>
          <cell r="I535">
            <v>1340</v>
          </cell>
          <cell r="L535">
            <v>5823.63</v>
          </cell>
        </row>
        <row r="536">
          <cell r="B536" t="str">
            <v>นายนิวัฒน์  คริสต์รักษา</v>
          </cell>
          <cell r="C536">
            <v>8050181871</v>
          </cell>
          <cell r="D536">
            <v>48740</v>
          </cell>
          <cell r="E536">
            <v>0</v>
          </cell>
          <cell r="H536">
            <v>48740</v>
          </cell>
          <cell r="I536">
            <v>1425</v>
          </cell>
          <cell r="L536">
            <v>5630.38</v>
          </cell>
          <cell r="P536">
            <v>0</v>
          </cell>
          <cell r="S536">
            <v>26100</v>
          </cell>
        </row>
        <row r="537">
          <cell r="B537" t="str">
            <v>นายไมตรี  มูสิกะโปน</v>
          </cell>
          <cell r="C537">
            <v>8051468473</v>
          </cell>
          <cell r="D537">
            <v>34680</v>
          </cell>
          <cell r="E537">
            <v>0</v>
          </cell>
          <cell r="H537">
            <v>34680</v>
          </cell>
          <cell r="I537">
            <v>155</v>
          </cell>
          <cell r="P537">
            <v>0</v>
          </cell>
        </row>
        <row r="538">
          <cell r="B538" t="str">
            <v>นายสุทธิชัย  เอ่งฉ้วน</v>
          </cell>
          <cell r="C538">
            <v>8051363531</v>
          </cell>
          <cell r="D538">
            <v>34680</v>
          </cell>
          <cell r="E538">
            <v>0</v>
          </cell>
          <cell r="H538">
            <v>34680</v>
          </cell>
          <cell r="I538">
            <v>246</v>
          </cell>
          <cell r="L538">
            <v>17550</v>
          </cell>
          <cell r="P538">
            <v>0</v>
          </cell>
        </row>
        <row r="539">
          <cell r="B539" t="str">
            <v>นางสาวมณี  นิติพิทยานุศาสน์</v>
          </cell>
          <cell r="C539">
            <v>8051316835</v>
          </cell>
          <cell r="D539">
            <v>30290</v>
          </cell>
          <cell r="E539">
            <v>0</v>
          </cell>
          <cell r="H539">
            <v>30290</v>
          </cell>
          <cell r="L539">
            <v>6949.04</v>
          </cell>
          <cell r="P539">
            <v>0</v>
          </cell>
        </row>
        <row r="540">
          <cell r="B540" t="str">
            <v>นายปริญญา  จริยหัตถะกิจ</v>
          </cell>
          <cell r="C540">
            <v>8051717392</v>
          </cell>
          <cell r="D540">
            <v>36310</v>
          </cell>
          <cell r="E540">
            <v>0</v>
          </cell>
          <cell r="F540">
            <v>1500</v>
          </cell>
          <cell r="H540">
            <v>37810</v>
          </cell>
          <cell r="I540">
            <v>348</v>
          </cell>
          <cell r="P540">
            <v>0</v>
          </cell>
          <cell r="S540">
            <v>13400</v>
          </cell>
        </row>
        <row r="541">
          <cell r="B541" t="str">
            <v>นางสาวศิวพร  ปิติพัฒน์</v>
          </cell>
          <cell r="C541">
            <v>8050208311</v>
          </cell>
          <cell r="D541">
            <v>36860</v>
          </cell>
          <cell r="E541">
            <v>0</v>
          </cell>
          <cell r="H541">
            <v>36860</v>
          </cell>
          <cell r="I541">
            <v>211</v>
          </cell>
          <cell r="L541">
            <v>2000</v>
          </cell>
          <cell r="P541">
            <v>0</v>
          </cell>
        </row>
        <row r="542">
          <cell r="B542" t="str">
            <v>นายครรชนะ  คำแหง</v>
          </cell>
          <cell r="C542">
            <v>8050207587</v>
          </cell>
          <cell r="D542">
            <v>30220</v>
          </cell>
          <cell r="E542">
            <v>0</v>
          </cell>
          <cell r="H542">
            <v>30220</v>
          </cell>
          <cell r="I542">
            <v>0</v>
          </cell>
          <cell r="L542">
            <v>1500</v>
          </cell>
          <cell r="P542">
            <v>0</v>
          </cell>
          <cell r="S542">
            <v>9900</v>
          </cell>
        </row>
        <row r="543">
          <cell r="B543" t="str">
            <v>นายวรวุฒิ  แสวงวิทย์</v>
          </cell>
          <cell r="C543">
            <v>8050114759</v>
          </cell>
          <cell r="D543">
            <v>22920</v>
          </cell>
          <cell r="E543">
            <v>0</v>
          </cell>
          <cell r="H543">
            <v>22920</v>
          </cell>
          <cell r="L543">
            <v>0</v>
          </cell>
          <cell r="S543">
            <v>19300</v>
          </cell>
        </row>
        <row r="544">
          <cell r="B544" t="str">
            <v>นายศนิช  ชาวบางพลี</v>
          </cell>
          <cell r="C544">
            <v>8050513130</v>
          </cell>
          <cell r="D544">
            <v>21190</v>
          </cell>
          <cell r="E544">
            <v>0</v>
          </cell>
          <cell r="H544">
            <v>21190</v>
          </cell>
          <cell r="L544">
            <v>8985.3700000000008</v>
          </cell>
        </row>
        <row r="545">
          <cell r="B545" t="str">
            <v>นายสันติภาพ  บัวงาม</v>
          </cell>
          <cell r="C545">
            <v>8050448924</v>
          </cell>
          <cell r="D545">
            <v>22920</v>
          </cell>
          <cell r="E545">
            <v>0</v>
          </cell>
          <cell r="H545">
            <v>22920</v>
          </cell>
          <cell r="L545">
            <v>7150</v>
          </cell>
        </row>
        <row r="546">
          <cell r="B546" t="str">
            <v>นายกฤดินิธิ  รักษาราษฎร์</v>
          </cell>
          <cell r="C546">
            <v>8050448460</v>
          </cell>
          <cell r="D546">
            <v>22920</v>
          </cell>
          <cell r="E546">
            <v>0</v>
          </cell>
          <cell r="H546">
            <v>22920</v>
          </cell>
          <cell r="L546">
            <v>0</v>
          </cell>
          <cell r="S546">
            <v>20500</v>
          </cell>
        </row>
        <row r="547">
          <cell r="B547" t="str">
            <v>นางศุภมาส  นวนมุสิก</v>
          </cell>
          <cell r="C547">
            <v>8050002284</v>
          </cell>
          <cell r="D547">
            <v>21020</v>
          </cell>
          <cell r="E547">
            <v>0</v>
          </cell>
          <cell r="F547">
            <v>0</v>
          </cell>
          <cell r="H547">
            <v>21020</v>
          </cell>
          <cell r="L547">
            <v>1300</v>
          </cell>
          <cell r="S547">
            <v>6100</v>
          </cell>
        </row>
        <row r="548">
          <cell r="B548" t="str">
            <v>นายพรชัย  ง้อสุรเชษฐ์</v>
          </cell>
          <cell r="C548">
            <v>8051680332</v>
          </cell>
          <cell r="D548">
            <v>30790</v>
          </cell>
          <cell r="E548">
            <v>0</v>
          </cell>
          <cell r="H548">
            <v>30790</v>
          </cell>
          <cell r="I548">
            <v>122</v>
          </cell>
          <cell r="L548">
            <v>17250</v>
          </cell>
        </row>
        <row r="549">
          <cell r="B549" t="str">
            <v>นายวรดิส  โสฬส</v>
          </cell>
          <cell r="C549">
            <v>8050150984</v>
          </cell>
          <cell r="D549">
            <v>30790</v>
          </cell>
          <cell r="E549">
            <v>0</v>
          </cell>
          <cell r="H549">
            <v>30790</v>
          </cell>
          <cell r="I549">
            <v>122</v>
          </cell>
          <cell r="L549">
            <v>0</v>
          </cell>
          <cell r="S549">
            <v>8700</v>
          </cell>
        </row>
        <row r="550">
          <cell r="B550" t="str">
            <v>นางสาวนาถติยา  หนูชม</v>
          </cell>
          <cell r="C550">
            <v>8050654249</v>
          </cell>
          <cell r="D550">
            <v>17310</v>
          </cell>
          <cell r="E550">
            <v>0</v>
          </cell>
          <cell r="H550">
            <v>17310</v>
          </cell>
          <cell r="L550">
            <v>3000</v>
          </cell>
          <cell r="R550">
            <v>0</v>
          </cell>
          <cell r="S550">
            <v>11700</v>
          </cell>
        </row>
        <row r="551">
          <cell r="B551" t="str">
            <v>นายธีรชาติ  ใบอดุลย์</v>
          </cell>
          <cell r="C551">
            <v>8050652823</v>
          </cell>
          <cell r="D551">
            <v>16650</v>
          </cell>
          <cell r="E551">
            <v>0</v>
          </cell>
          <cell r="H551">
            <v>16650</v>
          </cell>
        </row>
        <row r="552">
          <cell r="B552" t="str">
            <v>นายวิจัยศาสตร์  ขุนฤทธิสงค์</v>
          </cell>
          <cell r="C552">
            <v>8050397920</v>
          </cell>
          <cell r="D552">
            <v>22920</v>
          </cell>
          <cell r="E552">
            <v>0</v>
          </cell>
          <cell r="H552">
            <v>22920</v>
          </cell>
          <cell r="L552">
            <v>1400</v>
          </cell>
          <cell r="P552">
            <v>0</v>
          </cell>
          <cell r="S552">
            <v>17400</v>
          </cell>
        </row>
        <row r="553">
          <cell r="B553" t="str">
            <v>นายศุภชัย  เคี่ยมการ</v>
          </cell>
          <cell r="C553">
            <v>8051697251</v>
          </cell>
          <cell r="D553">
            <v>25190</v>
          </cell>
          <cell r="E553">
            <v>0</v>
          </cell>
          <cell r="H553">
            <v>25190</v>
          </cell>
          <cell r="L553">
            <v>4730.6499999999996</v>
          </cell>
        </row>
        <row r="554">
          <cell r="B554" t="str">
            <v>นายวีระศักดิ์  บุญเพ็ชร</v>
          </cell>
          <cell r="C554">
            <v>8050421775</v>
          </cell>
          <cell r="D554">
            <v>26980</v>
          </cell>
          <cell r="E554">
            <v>0</v>
          </cell>
          <cell r="H554">
            <v>26980</v>
          </cell>
          <cell r="I554">
            <v>57</v>
          </cell>
          <cell r="L554">
            <v>1400</v>
          </cell>
          <cell r="S554">
            <v>13400</v>
          </cell>
        </row>
        <row r="555">
          <cell r="B555" t="str">
            <v>นายคมสัน  อูปคำแดง</v>
          </cell>
          <cell r="C555">
            <v>8050421147</v>
          </cell>
          <cell r="D555">
            <v>23820</v>
          </cell>
          <cell r="E555">
            <v>0</v>
          </cell>
          <cell r="H555">
            <v>23820</v>
          </cell>
          <cell r="L555">
            <v>1400</v>
          </cell>
          <cell r="S555">
            <v>9600</v>
          </cell>
        </row>
        <row r="556">
          <cell r="B556" t="str">
            <v>นายปุณณรัตน์  มีสัจจานนท์</v>
          </cell>
          <cell r="C556">
            <v>8050591298</v>
          </cell>
          <cell r="D556">
            <v>17880</v>
          </cell>
          <cell r="E556">
            <v>0</v>
          </cell>
          <cell r="H556">
            <v>17880</v>
          </cell>
          <cell r="S556">
            <v>10100</v>
          </cell>
        </row>
        <row r="557">
          <cell r="B557" t="str">
            <v>นายอำนาจ  บุตรมณี</v>
          </cell>
          <cell r="C557">
            <v>8050473279</v>
          </cell>
          <cell r="D557">
            <v>21620</v>
          </cell>
          <cell r="E557">
            <v>0</v>
          </cell>
          <cell r="H557">
            <v>21620</v>
          </cell>
          <cell r="L557">
            <v>7112.01</v>
          </cell>
        </row>
        <row r="558">
          <cell r="B558" t="str">
            <v>นายสิทธิศักดิ์  รักพวก</v>
          </cell>
          <cell r="C558">
            <v>8050487954</v>
          </cell>
          <cell r="D558">
            <v>11167.74</v>
          </cell>
          <cell r="E558">
            <v>0</v>
          </cell>
          <cell r="H558">
            <v>11167.74</v>
          </cell>
          <cell r="L558">
            <v>0</v>
          </cell>
          <cell r="S558">
            <v>11000</v>
          </cell>
        </row>
        <row r="559">
          <cell r="B559" t="str">
            <v>นายจรัล  ธินมารมย์</v>
          </cell>
          <cell r="C559">
            <v>8050221482</v>
          </cell>
          <cell r="D559">
            <v>18810</v>
          </cell>
          <cell r="E559">
            <v>0</v>
          </cell>
          <cell r="H559">
            <v>18810</v>
          </cell>
          <cell r="L559">
            <v>0</v>
          </cell>
          <cell r="S559">
            <v>7600</v>
          </cell>
        </row>
        <row r="560">
          <cell r="B560" t="str">
            <v>นางสาวมะลิวัลย์  เพ็งเทพ</v>
          </cell>
          <cell r="C560">
            <v>8050544397</v>
          </cell>
          <cell r="D560">
            <v>17290</v>
          </cell>
          <cell r="E560">
            <v>0</v>
          </cell>
          <cell r="H560">
            <v>17290</v>
          </cell>
          <cell r="L560">
            <v>5050</v>
          </cell>
          <cell r="R560">
            <v>5000</v>
          </cell>
        </row>
        <row r="561">
          <cell r="B561" t="str">
            <v>นางสาวพรพนิต  กลิ่นอภัย</v>
          </cell>
          <cell r="C561">
            <v>8050847861</v>
          </cell>
          <cell r="D561">
            <v>18200</v>
          </cell>
          <cell r="F561">
            <v>0</v>
          </cell>
          <cell r="G561">
            <v>0</v>
          </cell>
          <cell r="H561">
            <v>18200</v>
          </cell>
          <cell r="L561">
            <v>1500</v>
          </cell>
        </row>
        <row r="562">
          <cell r="B562" t="str">
            <v>นางสาวกมลวรรณ  รัตนพันธุ์</v>
          </cell>
          <cell r="C562">
            <v>8050847934</v>
          </cell>
          <cell r="D562">
            <v>18200</v>
          </cell>
          <cell r="H562">
            <v>18200</v>
          </cell>
          <cell r="L562">
            <v>1200</v>
          </cell>
        </row>
        <row r="563">
          <cell r="B563" t="str">
            <v>นายทินภัทร  ไชยสงคราม</v>
          </cell>
          <cell r="C563">
            <v>8050847918</v>
          </cell>
          <cell r="D563">
            <v>19160</v>
          </cell>
          <cell r="H563">
            <v>19160</v>
          </cell>
          <cell r="L563">
            <v>1200</v>
          </cell>
        </row>
        <row r="564">
          <cell r="B564" t="str">
            <v>นางสาวสาธิตา  รัตนพันธ์</v>
          </cell>
          <cell r="C564">
            <v>8050847926</v>
          </cell>
          <cell r="D564">
            <v>19800</v>
          </cell>
          <cell r="H564">
            <v>19800</v>
          </cell>
          <cell r="L564">
            <v>1200</v>
          </cell>
          <cell r="R564">
            <v>658</v>
          </cell>
        </row>
        <row r="565">
          <cell r="B565" t="str">
            <v>นายคุณานนท์  ไข่มุกข์</v>
          </cell>
          <cell r="C565">
            <v>8050929620</v>
          </cell>
          <cell r="D565">
            <v>16220</v>
          </cell>
          <cell r="H565">
            <v>16220</v>
          </cell>
          <cell r="L565">
            <v>1500</v>
          </cell>
        </row>
        <row r="566">
          <cell r="B566" t="str">
            <v>นางสาวปัทมาภรณ์  แสงสีดำ</v>
          </cell>
          <cell r="C566">
            <v>8050932850</v>
          </cell>
          <cell r="D566">
            <v>12220</v>
          </cell>
          <cell r="E566">
            <v>1065</v>
          </cell>
          <cell r="H566">
            <v>13285</v>
          </cell>
          <cell r="L566">
            <v>5421.94</v>
          </cell>
        </row>
        <row r="567">
          <cell r="B567" t="str">
            <v>นางสาวสินีนาฏ  ชูเลขา</v>
          </cell>
          <cell r="C567">
            <v>8050932753</v>
          </cell>
          <cell r="D567">
            <v>12220</v>
          </cell>
          <cell r="E567">
            <v>1065</v>
          </cell>
          <cell r="H567">
            <v>13285</v>
          </cell>
          <cell r="L567">
            <v>900</v>
          </cell>
          <cell r="S567">
            <v>3500</v>
          </cell>
        </row>
        <row r="568">
          <cell r="B568" t="str">
            <v>นายธีรเทพ  พิบูลย์พงศ์</v>
          </cell>
          <cell r="C568">
            <v>8050935434</v>
          </cell>
          <cell r="D568">
            <v>16220</v>
          </cell>
          <cell r="H568">
            <v>16220</v>
          </cell>
        </row>
        <row r="569">
          <cell r="B569" t="str">
            <v>นายชัยพร  อู่มาลา</v>
          </cell>
          <cell r="C569">
            <v>8050847780</v>
          </cell>
          <cell r="D569">
            <v>18520</v>
          </cell>
          <cell r="H569">
            <v>18520</v>
          </cell>
        </row>
        <row r="570">
          <cell r="B570" t="str">
            <v>นายภัคธร  วรกุล</v>
          </cell>
          <cell r="C570">
            <v>8050847772</v>
          </cell>
          <cell r="D570">
            <v>18520</v>
          </cell>
          <cell r="H570">
            <v>18520</v>
          </cell>
        </row>
        <row r="571">
          <cell r="B571" t="str">
            <v>นายภาสพงศ์ภัสส์  บุญรัตน์</v>
          </cell>
          <cell r="C571">
            <v>8050930947</v>
          </cell>
          <cell r="D571">
            <v>17880</v>
          </cell>
          <cell r="H571">
            <v>17880</v>
          </cell>
          <cell r="L571">
            <v>1100</v>
          </cell>
          <cell r="S571">
            <v>11700</v>
          </cell>
        </row>
        <row r="572">
          <cell r="B572" t="str">
            <v>นายเฉลิมชัย  จุติผล</v>
          </cell>
          <cell r="C572">
            <v>8050930785</v>
          </cell>
          <cell r="D572">
            <v>12220</v>
          </cell>
          <cell r="E572">
            <v>1065</v>
          </cell>
          <cell r="H572">
            <v>13285</v>
          </cell>
          <cell r="L572">
            <v>2477.23</v>
          </cell>
        </row>
        <row r="573">
          <cell r="B573" t="str">
            <v>รวม</v>
          </cell>
          <cell r="D573">
            <v>1081527.74</v>
          </cell>
          <cell r="E573">
            <v>13195</v>
          </cell>
          <cell r="F573">
            <v>18000</v>
          </cell>
          <cell r="G573">
            <v>5000</v>
          </cell>
          <cell r="H573">
            <v>1117722.74</v>
          </cell>
          <cell r="I573">
            <v>10222</v>
          </cell>
          <cell r="J573">
            <v>0</v>
          </cell>
          <cell r="K573">
            <v>0</v>
          </cell>
          <cell r="L573">
            <v>142530.24999999997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5658</v>
          </cell>
          <cell r="S573">
            <v>221800</v>
          </cell>
        </row>
        <row r="574">
          <cell r="B574" t="str">
            <v>กองช่าง (ลูกจ้างประจำ)</v>
          </cell>
        </row>
        <row r="575">
          <cell r="B575" t="str">
            <v>นายไพศาล  จรัญยานนท์</v>
          </cell>
          <cell r="C575">
            <v>8051312090</v>
          </cell>
          <cell r="D575">
            <v>25670</v>
          </cell>
          <cell r="E575">
            <v>513</v>
          </cell>
          <cell r="F575">
            <v>0</v>
          </cell>
          <cell r="H575">
            <v>26183</v>
          </cell>
          <cell r="I575">
            <v>0</v>
          </cell>
        </row>
        <row r="576">
          <cell r="B576" t="str">
            <v>นายสมศักดิ์  คชพันธ์</v>
          </cell>
          <cell r="C576">
            <v>8051293835</v>
          </cell>
          <cell r="D576">
            <v>28030</v>
          </cell>
          <cell r="F576">
            <v>0</v>
          </cell>
          <cell r="H576">
            <v>28030</v>
          </cell>
          <cell r="L576">
            <v>13472.04</v>
          </cell>
          <cell r="P576">
            <v>7600</v>
          </cell>
        </row>
        <row r="577">
          <cell r="B577" t="str">
            <v>นายสุริยน  ก่อสุข</v>
          </cell>
          <cell r="C577">
            <v>8051294041</v>
          </cell>
          <cell r="D577">
            <v>29680</v>
          </cell>
          <cell r="F577">
            <v>0</v>
          </cell>
          <cell r="H577">
            <v>29680</v>
          </cell>
          <cell r="I577">
            <v>0</v>
          </cell>
          <cell r="L577">
            <v>21426.32</v>
          </cell>
          <cell r="P577">
            <v>0</v>
          </cell>
        </row>
        <row r="578">
          <cell r="B578" t="str">
            <v>นายบุญช่วย  ฤทธิ์รักษา</v>
          </cell>
          <cell r="C578">
            <v>8051294122</v>
          </cell>
          <cell r="D578">
            <v>19410</v>
          </cell>
          <cell r="F578">
            <v>0</v>
          </cell>
          <cell r="H578">
            <v>19410</v>
          </cell>
          <cell r="P578">
            <v>6300</v>
          </cell>
        </row>
        <row r="579">
          <cell r="B579" t="str">
            <v>นางอรุณลักษณ์  ยมนา</v>
          </cell>
          <cell r="C579">
            <v>8051313631</v>
          </cell>
          <cell r="D579">
            <v>24850</v>
          </cell>
          <cell r="F579">
            <v>0</v>
          </cell>
          <cell r="H579">
            <v>24850</v>
          </cell>
          <cell r="L579">
            <v>9395.0400000000009</v>
          </cell>
          <cell r="P579">
            <v>5600</v>
          </cell>
        </row>
        <row r="580">
          <cell r="B580" t="str">
            <v>นายสุชาติ  ขวัญแคว้น</v>
          </cell>
          <cell r="C580">
            <v>8051312341</v>
          </cell>
          <cell r="D580">
            <v>21010</v>
          </cell>
          <cell r="E580">
            <v>0</v>
          </cell>
          <cell r="F580">
            <v>0</v>
          </cell>
          <cell r="H580">
            <v>21010</v>
          </cell>
          <cell r="L580">
            <v>13500</v>
          </cell>
          <cell r="P580">
            <v>0</v>
          </cell>
        </row>
        <row r="581">
          <cell r="B581" t="str">
            <v>นายก่อเดช  ภักดี</v>
          </cell>
          <cell r="C581">
            <v>8051336461</v>
          </cell>
          <cell r="D581">
            <v>23340</v>
          </cell>
          <cell r="F581">
            <v>0</v>
          </cell>
          <cell r="H581">
            <v>23340</v>
          </cell>
          <cell r="L581">
            <v>4118</v>
          </cell>
          <cell r="P581">
            <v>7900</v>
          </cell>
        </row>
        <row r="582">
          <cell r="B582" t="str">
            <v>นางวารุณี  หาญพิพัฒน์พงศา</v>
          </cell>
          <cell r="C582">
            <v>8051293940</v>
          </cell>
          <cell r="D582">
            <v>25250</v>
          </cell>
          <cell r="F582">
            <v>0</v>
          </cell>
          <cell r="H582">
            <v>25250</v>
          </cell>
          <cell r="L582">
            <v>4000</v>
          </cell>
          <cell r="P582">
            <v>0</v>
          </cell>
        </row>
        <row r="583">
          <cell r="B583" t="str">
            <v>นายดนัย  โชคเกื้อ</v>
          </cell>
          <cell r="C583">
            <v>8051293754</v>
          </cell>
          <cell r="D583">
            <v>21500</v>
          </cell>
          <cell r="E583">
            <v>0</v>
          </cell>
          <cell r="F583">
            <v>0</v>
          </cell>
          <cell r="H583">
            <v>21500</v>
          </cell>
          <cell r="L583">
            <v>5844</v>
          </cell>
          <cell r="P583">
            <v>8500</v>
          </cell>
        </row>
        <row r="584">
          <cell r="B584" t="str">
            <v>นายจำรูญ  ประสิทธิ์</v>
          </cell>
          <cell r="C584">
            <v>8051293886</v>
          </cell>
          <cell r="D584">
            <v>21010</v>
          </cell>
          <cell r="E584">
            <v>420</v>
          </cell>
          <cell r="F584">
            <v>0</v>
          </cell>
          <cell r="H584">
            <v>21430</v>
          </cell>
          <cell r="L584">
            <v>2871.11</v>
          </cell>
          <cell r="P584">
            <v>0</v>
          </cell>
          <cell r="Q584">
            <v>0</v>
          </cell>
          <cell r="S584">
            <v>14500</v>
          </cell>
        </row>
        <row r="585">
          <cell r="B585" t="str">
            <v>นายอำพัน  ถิ่นทะเล</v>
          </cell>
          <cell r="C585">
            <v>8051293932</v>
          </cell>
          <cell r="D585">
            <v>24080</v>
          </cell>
          <cell r="F585">
            <v>0</v>
          </cell>
          <cell r="H585">
            <v>24080</v>
          </cell>
          <cell r="L585">
            <v>1400</v>
          </cell>
          <cell r="P585">
            <v>0</v>
          </cell>
          <cell r="Q585">
            <v>0</v>
          </cell>
          <cell r="S585">
            <v>18500</v>
          </cell>
        </row>
        <row r="586">
          <cell r="B586" t="str">
            <v>นายสุชาติ  ใจเหล็ก</v>
          </cell>
          <cell r="C586">
            <v>8051293924</v>
          </cell>
          <cell r="D586">
            <v>23340</v>
          </cell>
          <cell r="F586">
            <v>0</v>
          </cell>
          <cell r="H586">
            <v>23340</v>
          </cell>
          <cell r="L586">
            <v>10928.67</v>
          </cell>
          <cell r="P586">
            <v>0</v>
          </cell>
          <cell r="Q586">
            <v>0</v>
          </cell>
        </row>
        <row r="587">
          <cell r="B587" t="str">
            <v>นายนิยม  สีดอกบวบ</v>
          </cell>
          <cell r="C587">
            <v>8051294173</v>
          </cell>
          <cell r="D587">
            <v>22980</v>
          </cell>
          <cell r="F587">
            <v>0</v>
          </cell>
          <cell r="H587">
            <v>22980</v>
          </cell>
          <cell r="L587">
            <v>6650</v>
          </cell>
          <cell r="P587">
            <v>8900</v>
          </cell>
          <cell r="Q587">
            <v>0</v>
          </cell>
        </row>
        <row r="588">
          <cell r="B588" t="str">
            <v>นายอำนวย  ถิ่นทะเล</v>
          </cell>
          <cell r="C588">
            <v>8051336453</v>
          </cell>
          <cell r="D588">
            <v>22980</v>
          </cell>
          <cell r="F588">
            <v>0</v>
          </cell>
          <cell r="H588">
            <v>22980</v>
          </cell>
          <cell r="L588">
            <v>1400</v>
          </cell>
          <cell r="P588">
            <v>0</v>
          </cell>
          <cell r="Q588">
            <v>0</v>
          </cell>
          <cell r="S588">
            <v>18200</v>
          </cell>
        </row>
        <row r="589">
          <cell r="B589" t="str">
            <v>นายสมชาย  ชลธาร</v>
          </cell>
          <cell r="C589">
            <v>8051336445</v>
          </cell>
          <cell r="D589">
            <v>23710</v>
          </cell>
          <cell r="F589">
            <v>0</v>
          </cell>
          <cell r="H589">
            <v>23710</v>
          </cell>
          <cell r="L589">
            <v>1400</v>
          </cell>
          <cell r="P589">
            <v>0</v>
          </cell>
          <cell r="Q589">
            <v>0</v>
          </cell>
          <cell r="S589">
            <v>21300</v>
          </cell>
        </row>
        <row r="590">
          <cell r="B590" t="str">
            <v>นางนฤมล  สืบนุกาญจน์</v>
          </cell>
          <cell r="C590">
            <v>8051348508</v>
          </cell>
          <cell r="D590">
            <v>21010</v>
          </cell>
          <cell r="E590">
            <v>0</v>
          </cell>
          <cell r="F590">
            <v>0</v>
          </cell>
          <cell r="H590">
            <v>21010</v>
          </cell>
          <cell r="L590">
            <v>15664.66</v>
          </cell>
          <cell r="P590">
            <v>0</v>
          </cell>
          <cell r="Q590">
            <v>0</v>
          </cell>
        </row>
        <row r="591">
          <cell r="B591" t="str">
            <v>นายศรีมา  สุริยะ</v>
          </cell>
          <cell r="C591">
            <v>8051348699</v>
          </cell>
          <cell r="D591">
            <v>23340</v>
          </cell>
          <cell r="F591">
            <v>0</v>
          </cell>
          <cell r="H591">
            <v>23340</v>
          </cell>
          <cell r="L591">
            <v>1400</v>
          </cell>
          <cell r="P591">
            <v>0</v>
          </cell>
          <cell r="Q591">
            <v>0</v>
          </cell>
          <cell r="S591">
            <v>19100</v>
          </cell>
        </row>
        <row r="592">
          <cell r="B592" t="str">
            <v>นายถาวร  กล้าศึก</v>
          </cell>
          <cell r="C592">
            <v>8051348303</v>
          </cell>
          <cell r="D592">
            <v>24080</v>
          </cell>
          <cell r="F592">
            <v>0</v>
          </cell>
          <cell r="H592">
            <v>24080</v>
          </cell>
          <cell r="L592">
            <v>10785.77</v>
          </cell>
          <cell r="P592">
            <v>0</v>
          </cell>
          <cell r="Q592">
            <v>0</v>
          </cell>
        </row>
        <row r="593">
          <cell r="B593" t="str">
            <v>นายสมชัย  วารี</v>
          </cell>
          <cell r="C593">
            <v>8051348338</v>
          </cell>
          <cell r="D593">
            <v>24080</v>
          </cell>
          <cell r="F593">
            <v>0</v>
          </cell>
          <cell r="H593">
            <v>24080</v>
          </cell>
          <cell r="L593">
            <v>1600</v>
          </cell>
          <cell r="P593">
            <v>6700</v>
          </cell>
          <cell r="Q593">
            <v>0</v>
          </cell>
          <cell r="S593">
            <v>10600</v>
          </cell>
        </row>
        <row r="594">
          <cell r="B594" t="str">
            <v>รวม</v>
          </cell>
          <cell r="D594">
            <v>449350</v>
          </cell>
          <cell r="E594">
            <v>933</v>
          </cell>
          <cell r="F594">
            <v>0</v>
          </cell>
          <cell r="G594">
            <v>0</v>
          </cell>
          <cell r="H594">
            <v>450283</v>
          </cell>
          <cell r="I594">
            <v>0</v>
          </cell>
          <cell r="J594">
            <v>0</v>
          </cell>
          <cell r="K594">
            <v>0</v>
          </cell>
          <cell r="L594">
            <v>125855.61</v>
          </cell>
          <cell r="M594">
            <v>0</v>
          </cell>
          <cell r="N594">
            <v>0</v>
          </cell>
          <cell r="O594">
            <v>0</v>
          </cell>
          <cell r="P594">
            <v>51500</v>
          </cell>
          <cell r="Q594">
            <v>0</v>
          </cell>
          <cell r="R594">
            <v>0</v>
          </cell>
          <cell r="S594">
            <v>102200</v>
          </cell>
        </row>
        <row r="595">
          <cell r="B595" t="str">
            <v>กองช่าง (พนักงานจ้างภารกิจ)</v>
          </cell>
        </row>
        <row r="596">
          <cell r="B596" t="str">
            <v>นายสุริยา  สุวรรณภูตรี</v>
          </cell>
          <cell r="C596">
            <v>8050015599</v>
          </cell>
          <cell r="D596">
            <v>15750</v>
          </cell>
          <cell r="E596">
            <v>0</v>
          </cell>
          <cell r="H596">
            <v>15750</v>
          </cell>
          <cell r="J596">
            <v>375</v>
          </cell>
          <cell r="K596">
            <v>0</v>
          </cell>
          <cell r="P596">
            <v>0</v>
          </cell>
        </row>
        <row r="597">
          <cell r="B597" t="str">
            <v>นายลิขิต  รอสูงเนิน</v>
          </cell>
          <cell r="C597">
            <v>8050542939</v>
          </cell>
          <cell r="D597">
            <v>12780</v>
          </cell>
          <cell r="E597">
            <v>505</v>
          </cell>
          <cell r="H597">
            <v>13285</v>
          </cell>
          <cell r="J597">
            <v>319</v>
          </cell>
          <cell r="K597">
            <v>13</v>
          </cell>
          <cell r="L597">
            <v>5211.5</v>
          </cell>
        </row>
        <row r="598">
          <cell r="B598" t="str">
            <v>นายสุวรรณ  เอื้อบำรุง</v>
          </cell>
          <cell r="C598">
            <v>8050462617</v>
          </cell>
          <cell r="D598">
            <v>11350</v>
          </cell>
          <cell r="E598">
            <v>1935</v>
          </cell>
          <cell r="H598">
            <v>13285</v>
          </cell>
          <cell r="J598">
            <v>284</v>
          </cell>
          <cell r="K598">
            <v>48</v>
          </cell>
        </row>
        <row r="599">
          <cell r="B599" t="str">
            <v>นายเสรี  สุวรรณภูตรี</v>
          </cell>
          <cell r="C599">
            <v>8050285588</v>
          </cell>
          <cell r="D599">
            <v>13350</v>
          </cell>
          <cell r="E599">
            <v>0</v>
          </cell>
          <cell r="H599">
            <v>13350</v>
          </cell>
          <cell r="J599">
            <v>334</v>
          </cell>
          <cell r="K599">
            <v>0</v>
          </cell>
          <cell r="P599">
            <v>0</v>
          </cell>
        </row>
        <row r="600">
          <cell r="B600" t="str">
            <v>นายศรัณยู  สามารถ</v>
          </cell>
          <cell r="C600">
            <v>8050411850</v>
          </cell>
          <cell r="D600">
            <v>14710</v>
          </cell>
          <cell r="E600">
            <v>0</v>
          </cell>
          <cell r="G600">
            <v>0</v>
          </cell>
          <cell r="H600">
            <v>14710</v>
          </cell>
          <cell r="J600">
            <v>368</v>
          </cell>
          <cell r="K600">
            <v>0</v>
          </cell>
          <cell r="L600">
            <v>7348.37</v>
          </cell>
          <cell r="R600">
            <v>480</v>
          </cell>
        </row>
        <row r="601">
          <cell r="B601" t="str">
            <v xml:space="preserve">นายธีระยุทธ  เถรว่อง </v>
          </cell>
          <cell r="C601">
            <v>8050412008</v>
          </cell>
          <cell r="D601">
            <v>18020</v>
          </cell>
          <cell r="E601">
            <v>0</v>
          </cell>
          <cell r="H601">
            <v>18020</v>
          </cell>
          <cell r="J601">
            <v>375</v>
          </cell>
          <cell r="K601">
            <v>0</v>
          </cell>
          <cell r="R601">
            <v>2000</v>
          </cell>
        </row>
        <row r="602">
          <cell r="B602" t="str">
            <v>นายไพรัช  ใจสมุทร</v>
          </cell>
          <cell r="C602">
            <v>8050478629</v>
          </cell>
          <cell r="D602">
            <v>15630</v>
          </cell>
          <cell r="E602">
            <v>0</v>
          </cell>
          <cell r="H602">
            <v>15630</v>
          </cell>
          <cell r="J602">
            <v>375</v>
          </cell>
          <cell r="K602">
            <v>0</v>
          </cell>
        </row>
        <row r="603">
          <cell r="B603" t="str">
            <v>นายมานิต  แซ่หลิม</v>
          </cell>
          <cell r="C603">
            <v>8050285855</v>
          </cell>
          <cell r="D603">
            <v>12540</v>
          </cell>
          <cell r="E603">
            <v>745</v>
          </cell>
          <cell r="H603">
            <v>13285</v>
          </cell>
          <cell r="J603">
            <v>313</v>
          </cell>
          <cell r="K603">
            <v>19</v>
          </cell>
          <cell r="L603">
            <v>2000</v>
          </cell>
        </row>
        <row r="604">
          <cell r="B604" t="str">
            <v>นายวิโรจน์  กล้าศึก</v>
          </cell>
          <cell r="C604">
            <v>8050285561</v>
          </cell>
          <cell r="D604">
            <v>13660</v>
          </cell>
          <cell r="E604">
            <v>0</v>
          </cell>
          <cell r="H604">
            <v>13660</v>
          </cell>
          <cell r="J604">
            <v>342</v>
          </cell>
          <cell r="K604">
            <v>0</v>
          </cell>
          <cell r="L604">
            <v>2000</v>
          </cell>
        </row>
        <row r="605">
          <cell r="B605" t="str">
            <v>นายเจรจิตร  ยศชู</v>
          </cell>
          <cell r="C605">
            <v>8050151905</v>
          </cell>
          <cell r="D605">
            <v>13690</v>
          </cell>
          <cell r="E605">
            <v>0</v>
          </cell>
          <cell r="H605">
            <v>13690</v>
          </cell>
          <cell r="J605">
            <v>342</v>
          </cell>
          <cell r="K605">
            <v>0</v>
          </cell>
        </row>
        <row r="606">
          <cell r="B606" t="str">
            <v>นายเลิศศักดิ์  นิติธรรมรังสี</v>
          </cell>
          <cell r="C606">
            <v>8050411990</v>
          </cell>
          <cell r="D606">
            <v>13460</v>
          </cell>
          <cell r="E606">
            <v>0</v>
          </cell>
          <cell r="H606">
            <v>13460</v>
          </cell>
          <cell r="J606">
            <v>337</v>
          </cell>
          <cell r="K606">
            <v>0</v>
          </cell>
          <cell r="R606">
            <v>5000</v>
          </cell>
        </row>
        <row r="607">
          <cell r="B607" t="str">
            <v>นางสาวนันทิตา  ตันติรวี</v>
          </cell>
          <cell r="C607">
            <v>8050667286</v>
          </cell>
          <cell r="D607">
            <v>11910</v>
          </cell>
          <cell r="E607">
            <v>1375</v>
          </cell>
          <cell r="H607">
            <v>13285</v>
          </cell>
          <cell r="J607">
            <v>298</v>
          </cell>
          <cell r="K607">
            <v>34</v>
          </cell>
          <cell r="L607">
            <v>1000</v>
          </cell>
        </row>
        <row r="608">
          <cell r="B608" t="str">
            <v>นายสมพร  จันทศรี</v>
          </cell>
          <cell r="C608">
            <v>8051852672</v>
          </cell>
          <cell r="D608">
            <v>11570</v>
          </cell>
          <cell r="E608">
            <v>1715</v>
          </cell>
          <cell r="H608">
            <v>13285</v>
          </cell>
          <cell r="J608">
            <v>289</v>
          </cell>
          <cell r="K608">
            <v>43</v>
          </cell>
          <cell r="L608">
            <v>1000</v>
          </cell>
        </row>
        <row r="609">
          <cell r="B609" t="str">
            <v>นายสัมพันธ์  มาตชัยเคน</v>
          </cell>
          <cell r="C609">
            <v>8050825477</v>
          </cell>
          <cell r="D609">
            <v>9400</v>
          </cell>
          <cell r="E609">
            <v>2000</v>
          </cell>
          <cell r="H609">
            <v>11400</v>
          </cell>
          <cell r="J609">
            <v>235</v>
          </cell>
          <cell r="K609">
            <v>50</v>
          </cell>
        </row>
        <row r="610">
          <cell r="B610" t="str">
            <v>นายมนัส  เปิ้นมะโอคำ</v>
          </cell>
          <cell r="C610">
            <v>8050848531</v>
          </cell>
          <cell r="D610">
            <v>11500</v>
          </cell>
          <cell r="E610">
            <v>1785</v>
          </cell>
          <cell r="H610">
            <v>13285</v>
          </cell>
          <cell r="J610">
            <v>287</v>
          </cell>
          <cell r="K610">
            <v>45</v>
          </cell>
        </row>
        <row r="611">
          <cell r="B611" t="str">
            <v>นายสมคิด  ชูภักดิ์</v>
          </cell>
          <cell r="C611">
            <v>8050320480</v>
          </cell>
          <cell r="D611">
            <v>9400</v>
          </cell>
          <cell r="E611">
            <v>2000</v>
          </cell>
          <cell r="H611">
            <v>11400</v>
          </cell>
          <cell r="J611">
            <v>235</v>
          </cell>
          <cell r="K611">
            <v>50</v>
          </cell>
        </row>
        <row r="612">
          <cell r="B612" t="str">
            <v>นายเรวัต  พรายมี</v>
          </cell>
          <cell r="C612">
            <v>8050206017</v>
          </cell>
          <cell r="D612">
            <v>9400</v>
          </cell>
          <cell r="E612">
            <v>2000</v>
          </cell>
          <cell r="H612">
            <v>11400</v>
          </cell>
          <cell r="J612">
            <v>235</v>
          </cell>
          <cell r="K612">
            <v>50</v>
          </cell>
          <cell r="N612">
            <v>0</v>
          </cell>
        </row>
        <row r="613">
          <cell r="B613" t="str">
            <v>นายเชาว์วัฒน์  สมบัติ</v>
          </cell>
          <cell r="C613">
            <v>8050287084</v>
          </cell>
          <cell r="D613">
            <v>9400</v>
          </cell>
          <cell r="E613">
            <v>2000</v>
          </cell>
          <cell r="H613">
            <v>11400</v>
          </cell>
          <cell r="J613">
            <v>235</v>
          </cell>
          <cell r="K613">
            <v>50</v>
          </cell>
          <cell r="L613">
            <v>0</v>
          </cell>
          <cell r="P613">
            <v>0</v>
          </cell>
        </row>
        <row r="614">
          <cell r="B614" t="str">
            <v>นายจตุพล  จันทร์เต็ม</v>
          </cell>
          <cell r="C614">
            <v>8050286185</v>
          </cell>
          <cell r="D614">
            <v>9400</v>
          </cell>
          <cell r="E614">
            <v>2000</v>
          </cell>
          <cell r="H614">
            <v>11400</v>
          </cell>
          <cell r="J614">
            <v>235</v>
          </cell>
          <cell r="K614">
            <v>50</v>
          </cell>
          <cell r="N614">
            <v>0</v>
          </cell>
          <cell r="R614">
            <v>400</v>
          </cell>
        </row>
        <row r="615">
          <cell r="B615" t="str">
            <v>นายสมชาย  กิจประเสริฐ</v>
          </cell>
          <cell r="C615">
            <v>8050320553</v>
          </cell>
          <cell r="D615">
            <v>9400</v>
          </cell>
          <cell r="E615">
            <v>2000</v>
          </cell>
          <cell r="H615">
            <v>11400</v>
          </cell>
          <cell r="J615">
            <v>235</v>
          </cell>
          <cell r="K615">
            <v>50</v>
          </cell>
          <cell r="L615">
            <v>700</v>
          </cell>
        </row>
        <row r="616">
          <cell r="B616" t="str">
            <v>นายสมพงษ์  อานทอง</v>
          </cell>
          <cell r="C616">
            <v>8050542696</v>
          </cell>
          <cell r="D616">
            <v>9400</v>
          </cell>
          <cell r="E616">
            <v>2000</v>
          </cell>
          <cell r="H616">
            <v>11400</v>
          </cell>
          <cell r="J616">
            <v>235</v>
          </cell>
          <cell r="K616">
            <v>50</v>
          </cell>
        </row>
        <row r="617">
          <cell r="B617" t="str">
            <v>นายนนทกานต์  ชมชื่น</v>
          </cell>
          <cell r="C617">
            <v>8050717771</v>
          </cell>
          <cell r="D617">
            <v>11500</v>
          </cell>
          <cell r="E617">
            <v>1785</v>
          </cell>
          <cell r="H617">
            <v>13285</v>
          </cell>
          <cell r="J617">
            <v>287</v>
          </cell>
          <cell r="K617">
            <v>45</v>
          </cell>
          <cell r="L617">
            <v>1000</v>
          </cell>
          <cell r="N617">
            <v>0</v>
          </cell>
        </row>
        <row r="618">
          <cell r="B618" t="str">
            <v>นายสุไลมาน  เจ๊ะเลาะ</v>
          </cell>
          <cell r="C618">
            <v>8050815137</v>
          </cell>
          <cell r="D618">
            <v>9400</v>
          </cell>
          <cell r="E618">
            <v>2000</v>
          </cell>
          <cell r="H618">
            <v>11400</v>
          </cell>
          <cell r="J618">
            <v>235</v>
          </cell>
          <cell r="K618">
            <v>50</v>
          </cell>
        </row>
        <row r="619">
          <cell r="B619" t="str">
            <v>นายไมตรี  ศิลปี</v>
          </cell>
          <cell r="C619">
            <v>8050704262</v>
          </cell>
          <cell r="D619">
            <v>9400</v>
          </cell>
          <cell r="E619">
            <v>2000</v>
          </cell>
          <cell r="H619">
            <v>11400</v>
          </cell>
          <cell r="J619">
            <v>235</v>
          </cell>
          <cell r="K619">
            <v>50</v>
          </cell>
        </row>
        <row r="620">
          <cell r="B620" t="str">
            <v>นายกรุงไกร  แมงเมิน</v>
          </cell>
          <cell r="C620">
            <v>8050936546</v>
          </cell>
          <cell r="D620">
            <v>15000</v>
          </cell>
          <cell r="H620">
            <v>15000</v>
          </cell>
          <cell r="J620">
            <v>375</v>
          </cell>
          <cell r="K620">
            <v>0</v>
          </cell>
          <cell r="L620">
            <v>1588.36</v>
          </cell>
        </row>
        <row r="621">
          <cell r="B621" t="str">
            <v>นายชนพล  หิรัญจรัสพิวัฒน์</v>
          </cell>
          <cell r="C621">
            <v>8050936406</v>
          </cell>
          <cell r="D621">
            <v>15000</v>
          </cell>
          <cell r="H621">
            <v>15000</v>
          </cell>
          <cell r="J621">
            <v>375</v>
          </cell>
          <cell r="K621">
            <v>0</v>
          </cell>
          <cell r="L621">
            <v>500</v>
          </cell>
        </row>
        <row r="622">
          <cell r="B622" t="str">
            <v>นายภาสกร  ชัยสุวรรณ</v>
          </cell>
          <cell r="C622">
            <v>8050937119</v>
          </cell>
          <cell r="D622">
            <v>11500</v>
          </cell>
          <cell r="E622">
            <v>1785</v>
          </cell>
          <cell r="H622">
            <v>13285</v>
          </cell>
          <cell r="J622">
            <v>287</v>
          </cell>
          <cell r="K622">
            <v>45</v>
          </cell>
        </row>
        <row r="623">
          <cell r="B623" t="str">
            <v>นายวิชาญ  คุ้มภัย</v>
          </cell>
          <cell r="C623">
            <v>8050936341</v>
          </cell>
          <cell r="D623">
            <v>15000</v>
          </cell>
          <cell r="H623">
            <v>15000</v>
          </cell>
          <cell r="J623">
            <v>375</v>
          </cell>
          <cell r="K623">
            <v>0</v>
          </cell>
        </row>
        <row r="624">
          <cell r="B624" t="str">
            <v>นายมนต์ชัย  คงชูผล</v>
          </cell>
          <cell r="C624">
            <v>8050701352</v>
          </cell>
          <cell r="D624">
            <v>9400</v>
          </cell>
          <cell r="E624">
            <v>2000</v>
          </cell>
          <cell r="H624">
            <v>11400</v>
          </cell>
          <cell r="J624">
            <v>235</v>
          </cell>
          <cell r="K624">
            <v>50</v>
          </cell>
        </row>
        <row r="625">
          <cell r="B625" t="str">
            <v>นายฉูอีบ  นาคสง่า</v>
          </cell>
          <cell r="C625">
            <v>8050936686</v>
          </cell>
          <cell r="D625">
            <v>15000</v>
          </cell>
          <cell r="H625">
            <v>15000</v>
          </cell>
          <cell r="J625">
            <v>375</v>
          </cell>
          <cell r="K625">
            <v>0</v>
          </cell>
        </row>
        <row r="626">
          <cell r="B626" t="str">
            <v>นายภัทรพล  โยสิทธิ์</v>
          </cell>
          <cell r="C626">
            <v>8050461270</v>
          </cell>
          <cell r="D626">
            <v>13590</v>
          </cell>
          <cell r="H626">
            <v>13590</v>
          </cell>
          <cell r="J626">
            <v>340</v>
          </cell>
          <cell r="K626">
            <v>0</v>
          </cell>
        </row>
        <row r="627">
          <cell r="B627" t="str">
            <v>นายศรัณย์  เชียรรัมย์</v>
          </cell>
          <cell r="C627">
            <v>8050460886</v>
          </cell>
          <cell r="D627">
            <v>13720</v>
          </cell>
          <cell r="H627">
            <v>13720</v>
          </cell>
          <cell r="J627">
            <v>343</v>
          </cell>
          <cell r="K627">
            <v>0</v>
          </cell>
          <cell r="R627">
            <v>900</v>
          </cell>
        </row>
        <row r="628">
          <cell r="B628" t="str">
            <v>นายกิตติ์ขจร  ธานีเวช</v>
          </cell>
          <cell r="C628">
            <v>8050824977</v>
          </cell>
          <cell r="D628">
            <v>10590</v>
          </cell>
          <cell r="E628">
            <v>2000</v>
          </cell>
          <cell r="H628">
            <v>12590</v>
          </cell>
          <cell r="J628">
            <v>265</v>
          </cell>
          <cell r="K628">
            <v>50</v>
          </cell>
        </row>
        <row r="629">
          <cell r="B629" t="str">
            <v>นายซัลมาน  มาหะมะ</v>
          </cell>
          <cell r="C629">
            <v>8050056503</v>
          </cell>
          <cell r="D629">
            <v>12940</v>
          </cell>
          <cell r="E629">
            <v>345</v>
          </cell>
          <cell r="H629">
            <v>13285</v>
          </cell>
          <cell r="J629">
            <v>323</v>
          </cell>
          <cell r="K629">
            <v>9</v>
          </cell>
        </row>
        <row r="630">
          <cell r="B630" t="str">
            <v>นายวีรยุทธ  จันทรประเสริฐ</v>
          </cell>
          <cell r="C630">
            <v>8050981495</v>
          </cell>
          <cell r="D630">
            <v>15000</v>
          </cell>
          <cell r="H630">
            <v>15000</v>
          </cell>
          <cell r="J630">
            <v>375</v>
          </cell>
          <cell r="K630">
            <v>0</v>
          </cell>
        </row>
        <row r="631">
          <cell r="B631" t="str">
            <v>นางสาวรวีพรรณ  พรหมมาวัย</v>
          </cell>
          <cell r="C631">
            <v>8050990095</v>
          </cell>
          <cell r="D631">
            <v>15000</v>
          </cell>
          <cell r="H631">
            <v>15000</v>
          </cell>
          <cell r="J631">
            <v>375</v>
          </cell>
          <cell r="K631">
            <v>0</v>
          </cell>
        </row>
        <row r="632">
          <cell r="B632" t="str">
            <v>นายพงษ์พิสุทธิ์  ฤทธิ์เดช</v>
          </cell>
          <cell r="C632">
            <v>9835307792</v>
          </cell>
          <cell r="D632">
            <v>11500</v>
          </cell>
          <cell r="E632">
            <v>1785</v>
          </cell>
          <cell r="H632">
            <v>13285</v>
          </cell>
          <cell r="J632">
            <v>287</v>
          </cell>
          <cell r="K632">
            <v>45</v>
          </cell>
        </row>
        <row r="633">
          <cell r="B633" t="str">
            <v>นายกาณฑ์  แป้นช่วย</v>
          </cell>
          <cell r="C633">
            <v>8050990346</v>
          </cell>
          <cell r="D633">
            <v>11500</v>
          </cell>
          <cell r="E633">
            <v>1785</v>
          </cell>
          <cell r="H633">
            <v>13285</v>
          </cell>
          <cell r="J633">
            <v>287</v>
          </cell>
          <cell r="K633">
            <v>45</v>
          </cell>
        </row>
        <row r="634">
          <cell r="B634" t="str">
            <v>รวม</v>
          </cell>
          <cell r="D634">
            <v>470760</v>
          </cell>
          <cell r="E634">
            <v>37545</v>
          </cell>
          <cell r="F634">
            <v>0</v>
          </cell>
          <cell r="G634">
            <v>0</v>
          </cell>
          <cell r="H634">
            <v>508305</v>
          </cell>
          <cell r="I634">
            <v>0</v>
          </cell>
          <cell r="J634">
            <v>11657</v>
          </cell>
          <cell r="K634">
            <v>941</v>
          </cell>
          <cell r="L634">
            <v>22348.23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8780</v>
          </cell>
          <cell r="S634">
            <v>0</v>
          </cell>
        </row>
        <row r="635">
          <cell r="B635" t="str">
            <v>กองช่าง (พนักงานจ้างทั่วไป)</v>
          </cell>
        </row>
        <row r="636">
          <cell r="B636" t="str">
            <v>นายสรณพันธ์  เชื้อจันทร์</v>
          </cell>
          <cell r="C636">
            <v>8050479447</v>
          </cell>
          <cell r="D636">
            <v>9000</v>
          </cell>
          <cell r="E636">
            <v>1000</v>
          </cell>
          <cell r="H636">
            <v>10000</v>
          </cell>
          <cell r="J636">
            <v>225</v>
          </cell>
          <cell r="K636">
            <v>25</v>
          </cell>
          <cell r="N636">
            <v>0</v>
          </cell>
        </row>
        <row r="637">
          <cell r="B637" t="str">
            <v>นายกัมพล  ระเบียบดี</v>
          </cell>
          <cell r="C637">
            <v>8050825493</v>
          </cell>
          <cell r="D637">
            <v>0</v>
          </cell>
          <cell r="E637">
            <v>0</v>
          </cell>
          <cell r="H637">
            <v>0</v>
          </cell>
          <cell r="J637">
            <v>0</v>
          </cell>
          <cell r="K637">
            <v>0</v>
          </cell>
        </row>
        <row r="638">
          <cell r="B638" t="str">
            <v>นายสุวิทย์  สุวรรณ</v>
          </cell>
          <cell r="C638" t="str">
            <v>805 0832228</v>
          </cell>
          <cell r="D638">
            <v>9000</v>
          </cell>
          <cell r="E638">
            <v>1000</v>
          </cell>
          <cell r="H638">
            <v>10000</v>
          </cell>
          <cell r="J638">
            <v>225</v>
          </cell>
          <cell r="K638">
            <v>25</v>
          </cell>
          <cell r="N638">
            <v>0</v>
          </cell>
        </row>
        <row r="639">
          <cell r="B639" t="str">
            <v>นายประทีป  จินดาวงค์</v>
          </cell>
          <cell r="C639">
            <v>8050062732</v>
          </cell>
          <cell r="D639">
            <v>9000</v>
          </cell>
          <cell r="E639">
            <v>1000</v>
          </cell>
          <cell r="H639">
            <v>10000</v>
          </cell>
          <cell r="J639">
            <v>225</v>
          </cell>
          <cell r="K639">
            <v>25</v>
          </cell>
        </row>
        <row r="640">
          <cell r="B640" t="str">
            <v>นายไพรัช  แกล้วทนงค์</v>
          </cell>
          <cell r="C640">
            <v>8050062759</v>
          </cell>
          <cell r="D640">
            <v>9000</v>
          </cell>
          <cell r="E640">
            <v>1000</v>
          </cell>
          <cell r="H640">
            <v>10000</v>
          </cell>
          <cell r="J640">
            <v>225</v>
          </cell>
          <cell r="K640">
            <v>25</v>
          </cell>
        </row>
        <row r="641">
          <cell r="B641" t="str">
            <v>นายพนา  เรืองจันทร์</v>
          </cell>
          <cell r="C641">
            <v>8050858766</v>
          </cell>
          <cell r="D641">
            <v>9000</v>
          </cell>
          <cell r="E641">
            <v>1000</v>
          </cell>
          <cell r="H641">
            <v>10000</v>
          </cell>
          <cell r="J641">
            <v>225</v>
          </cell>
          <cell r="K641">
            <v>25</v>
          </cell>
        </row>
        <row r="642">
          <cell r="B642" t="str">
            <v>นายระพีภัทร  บิลังโหลด</v>
          </cell>
          <cell r="C642">
            <v>8050858715</v>
          </cell>
          <cell r="D642">
            <v>9000</v>
          </cell>
          <cell r="E642">
            <v>1000</v>
          </cell>
          <cell r="H642">
            <v>10000</v>
          </cell>
          <cell r="J642">
            <v>225</v>
          </cell>
          <cell r="K642">
            <v>25</v>
          </cell>
          <cell r="R642">
            <v>0</v>
          </cell>
        </row>
        <row r="643">
          <cell r="B643" t="str">
            <v>นายธนวัฒน์  ไกรยรัตน์</v>
          </cell>
          <cell r="C643">
            <v>8050858375</v>
          </cell>
          <cell r="D643">
            <v>9000</v>
          </cell>
          <cell r="E643">
            <v>1000</v>
          </cell>
          <cell r="H643">
            <v>10000</v>
          </cell>
          <cell r="J643">
            <v>225</v>
          </cell>
          <cell r="K643">
            <v>25</v>
          </cell>
        </row>
        <row r="644">
          <cell r="B644" t="str">
            <v>นายสิทธิ์ธิโชค  แซ่เอี๋ยว</v>
          </cell>
          <cell r="C644">
            <v>8050858774</v>
          </cell>
          <cell r="D644">
            <v>9000</v>
          </cell>
          <cell r="E644">
            <v>1000</v>
          </cell>
          <cell r="H644">
            <v>10000</v>
          </cell>
          <cell r="J644">
            <v>225</v>
          </cell>
          <cell r="K644">
            <v>25</v>
          </cell>
        </row>
        <row r="645">
          <cell r="B645" t="str">
            <v>นายชนชิต  นิลพงษ์</v>
          </cell>
          <cell r="C645">
            <v>8050858723</v>
          </cell>
          <cell r="D645">
            <v>9000</v>
          </cell>
          <cell r="E645">
            <v>1000</v>
          </cell>
          <cell r="H645">
            <v>10000</v>
          </cell>
          <cell r="J645">
            <v>225</v>
          </cell>
          <cell r="K645">
            <v>25</v>
          </cell>
        </row>
        <row r="646">
          <cell r="B646" t="str">
            <v>นายอรุณ  มาตศรี</v>
          </cell>
          <cell r="C646">
            <v>8050841227</v>
          </cell>
          <cell r="D646">
            <v>9000</v>
          </cell>
          <cell r="E646">
            <v>1000</v>
          </cell>
          <cell r="H646">
            <v>10000</v>
          </cell>
          <cell r="J646">
            <v>225</v>
          </cell>
          <cell r="K646">
            <v>25</v>
          </cell>
        </row>
        <row r="647">
          <cell r="B647" t="str">
            <v>นายณัฐพงศ์  ตำงาม</v>
          </cell>
          <cell r="C647">
            <v>8050534197</v>
          </cell>
          <cell r="D647">
            <v>9000</v>
          </cell>
          <cell r="E647">
            <v>1000</v>
          </cell>
          <cell r="H647">
            <v>10000</v>
          </cell>
          <cell r="J647">
            <v>225</v>
          </cell>
          <cell r="K647">
            <v>25</v>
          </cell>
          <cell r="N647">
            <v>0</v>
          </cell>
        </row>
        <row r="648">
          <cell r="B648" t="str">
            <v>นางสาวกชวรรณ  รอสูงเนิน</v>
          </cell>
          <cell r="C648">
            <v>8050326497</v>
          </cell>
          <cell r="D648">
            <v>9000</v>
          </cell>
          <cell r="E648">
            <v>1000</v>
          </cell>
          <cell r="H648">
            <v>10000</v>
          </cell>
          <cell r="J648">
            <v>225</v>
          </cell>
          <cell r="K648">
            <v>25</v>
          </cell>
        </row>
        <row r="649">
          <cell r="B649" t="str">
            <v>นางรัติยา  วารี</v>
          </cell>
          <cell r="C649">
            <v>8050286339</v>
          </cell>
          <cell r="D649">
            <v>9000</v>
          </cell>
          <cell r="E649">
            <v>1000</v>
          </cell>
          <cell r="H649">
            <v>10000</v>
          </cell>
          <cell r="J649">
            <v>225</v>
          </cell>
          <cell r="K649">
            <v>25</v>
          </cell>
          <cell r="L649">
            <v>1000</v>
          </cell>
        </row>
        <row r="650">
          <cell r="B650" t="str">
            <v>นางอรทัย  วารี</v>
          </cell>
          <cell r="C650">
            <v>8050285839</v>
          </cell>
          <cell r="D650">
            <v>9000</v>
          </cell>
          <cell r="E650">
            <v>1000</v>
          </cell>
          <cell r="H650">
            <v>10000</v>
          </cell>
          <cell r="J650">
            <v>225</v>
          </cell>
          <cell r="K650">
            <v>25</v>
          </cell>
        </row>
        <row r="651">
          <cell r="B651" t="str">
            <v>นายธีรบูรณ์  แซ่ตัน</v>
          </cell>
          <cell r="C651">
            <v>8051747550</v>
          </cell>
          <cell r="D651">
            <v>9000</v>
          </cell>
          <cell r="E651">
            <v>1000</v>
          </cell>
          <cell r="H651">
            <v>10000</v>
          </cell>
          <cell r="J651">
            <v>225</v>
          </cell>
          <cell r="K651">
            <v>25</v>
          </cell>
          <cell r="P651">
            <v>2836</v>
          </cell>
        </row>
        <row r="652">
          <cell r="B652" t="str">
            <v>นายภูวดล  สมประสงค์</v>
          </cell>
          <cell r="C652">
            <v>8050885046</v>
          </cell>
          <cell r="D652">
            <v>10270</v>
          </cell>
          <cell r="E652">
            <v>2000</v>
          </cell>
          <cell r="H652">
            <v>12270</v>
          </cell>
          <cell r="J652">
            <v>257</v>
          </cell>
          <cell r="K652">
            <v>50</v>
          </cell>
          <cell r="L652">
            <v>5299.14</v>
          </cell>
          <cell r="R652">
            <v>1400</v>
          </cell>
        </row>
        <row r="653">
          <cell r="B653" t="str">
            <v>นายประสูตร  พิมงา</v>
          </cell>
          <cell r="C653">
            <v>8050382702</v>
          </cell>
          <cell r="D653">
            <v>9000</v>
          </cell>
          <cell r="E653">
            <v>1000</v>
          </cell>
          <cell r="H653">
            <v>10000</v>
          </cell>
          <cell r="J653">
            <v>225</v>
          </cell>
          <cell r="K653">
            <v>25</v>
          </cell>
          <cell r="P653">
            <v>2836</v>
          </cell>
        </row>
        <row r="654">
          <cell r="B654" t="str">
            <v>นายสมบูรณ์  ไกรยรัตน์</v>
          </cell>
          <cell r="C654">
            <v>8050545326</v>
          </cell>
          <cell r="D654">
            <v>9000</v>
          </cell>
          <cell r="E654">
            <v>1000</v>
          </cell>
          <cell r="H654">
            <v>10000</v>
          </cell>
          <cell r="J654">
            <v>225</v>
          </cell>
          <cell r="K654">
            <v>25</v>
          </cell>
        </row>
        <row r="655">
          <cell r="B655" t="str">
            <v>นางพิมพ์พิชชา  กำมา</v>
          </cell>
          <cell r="C655">
            <v>8050977986</v>
          </cell>
          <cell r="D655">
            <v>9000</v>
          </cell>
          <cell r="E655">
            <v>1000</v>
          </cell>
          <cell r="H655">
            <v>10000</v>
          </cell>
          <cell r="J655">
            <v>225</v>
          </cell>
          <cell r="K655">
            <v>25</v>
          </cell>
        </row>
        <row r="656">
          <cell r="B656" t="str">
            <v>นายชัยณรงค์  พรมขอม</v>
          </cell>
          <cell r="C656">
            <v>8050595196</v>
          </cell>
          <cell r="D656">
            <v>9000</v>
          </cell>
          <cell r="E656">
            <v>1000</v>
          </cell>
          <cell r="H656">
            <v>10000</v>
          </cell>
          <cell r="J656">
            <v>225</v>
          </cell>
          <cell r="K656">
            <v>25</v>
          </cell>
        </row>
        <row r="657">
          <cell r="B657" t="str">
            <v>นายสมคิด  พลเรือง</v>
          </cell>
          <cell r="C657">
            <v>9840061216</v>
          </cell>
          <cell r="D657">
            <v>9000</v>
          </cell>
          <cell r="E657">
            <v>1000</v>
          </cell>
          <cell r="H657">
            <v>10000</v>
          </cell>
          <cell r="J657">
            <v>225</v>
          </cell>
          <cell r="K657">
            <v>25</v>
          </cell>
        </row>
        <row r="658">
          <cell r="B658" t="str">
            <v>นายพิบูลย์  สร้อยจู</v>
          </cell>
          <cell r="C658">
            <v>8050595153</v>
          </cell>
          <cell r="D658">
            <v>9000</v>
          </cell>
          <cell r="E658">
            <v>1000</v>
          </cell>
          <cell r="H658">
            <v>10000</v>
          </cell>
          <cell r="J658">
            <v>225</v>
          </cell>
          <cell r="K658">
            <v>25</v>
          </cell>
          <cell r="N658">
            <v>0</v>
          </cell>
        </row>
        <row r="659">
          <cell r="B659" t="str">
            <v>นายสมัย  ศรีภา</v>
          </cell>
          <cell r="C659">
            <v>8050595099</v>
          </cell>
          <cell r="D659">
            <v>9000</v>
          </cell>
          <cell r="E659">
            <v>1000</v>
          </cell>
          <cell r="H659">
            <v>10000</v>
          </cell>
          <cell r="J659">
            <v>225</v>
          </cell>
          <cell r="K659">
            <v>25</v>
          </cell>
        </row>
        <row r="660">
          <cell r="B660" t="str">
            <v>นายวรภจน์  สงวนพงษ์</v>
          </cell>
          <cell r="C660">
            <v>8050594122</v>
          </cell>
          <cell r="D660">
            <v>9000</v>
          </cell>
          <cell r="E660">
            <v>1000</v>
          </cell>
          <cell r="H660">
            <v>10000</v>
          </cell>
          <cell r="J660">
            <v>225</v>
          </cell>
          <cell r="K660">
            <v>25</v>
          </cell>
        </row>
        <row r="661">
          <cell r="B661" t="str">
            <v>นายรังสรรค์  แซ่อื้อ</v>
          </cell>
          <cell r="C661">
            <v>8050667030</v>
          </cell>
          <cell r="D661">
            <v>9400</v>
          </cell>
          <cell r="E661">
            <v>2000</v>
          </cell>
          <cell r="H661">
            <v>11400</v>
          </cell>
          <cell r="J661">
            <v>235</v>
          </cell>
          <cell r="K661">
            <v>50</v>
          </cell>
        </row>
        <row r="662">
          <cell r="B662" t="str">
            <v>นายสานนท์  พรหมแก้ว</v>
          </cell>
          <cell r="C662">
            <v>8050668703</v>
          </cell>
          <cell r="D662">
            <v>9000</v>
          </cell>
          <cell r="E662">
            <v>1000</v>
          </cell>
          <cell r="H662">
            <v>10000</v>
          </cell>
          <cell r="J662">
            <v>225</v>
          </cell>
          <cell r="K662">
            <v>25</v>
          </cell>
        </row>
        <row r="663">
          <cell r="B663" t="str">
            <v>นายเจษฎา  วารี</v>
          </cell>
          <cell r="C663">
            <v>8050667502</v>
          </cell>
          <cell r="D663">
            <v>9000</v>
          </cell>
          <cell r="E663">
            <v>1000</v>
          </cell>
          <cell r="H663">
            <v>10000</v>
          </cell>
          <cell r="J663">
            <v>225</v>
          </cell>
          <cell r="K663">
            <v>25</v>
          </cell>
          <cell r="N663">
            <v>0</v>
          </cell>
        </row>
        <row r="664">
          <cell r="B664" t="str">
            <v>นางสาวประภาวดี  ไชยกรรณ์</v>
          </cell>
          <cell r="C664">
            <v>8050684725</v>
          </cell>
          <cell r="D664">
            <v>9000</v>
          </cell>
          <cell r="E664">
            <v>1000</v>
          </cell>
          <cell r="H664">
            <v>10000</v>
          </cell>
          <cell r="J664">
            <v>225</v>
          </cell>
          <cell r="K664">
            <v>25</v>
          </cell>
        </row>
        <row r="665">
          <cell r="B665" t="str">
            <v>นายธเนศ  แจ้งอักษร</v>
          </cell>
          <cell r="C665">
            <v>8050716783</v>
          </cell>
          <cell r="D665">
            <v>10470</v>
          </cell>
          <cell r="E665">
            <v>2000</v>
          </cell>
          <cell r="H665">
            <v>12470</v>
          </cell>
          <cell r="J665">
            <v>262</v>
          </cell>
          <cell r="K665">
            <v>50</v>
          </cell>
          <cell r="L665">
            <v>1000</v>
          </cell>
        </row>
        <row r="666">
          <cell r="B666" t="str">
            <v>นายเลื่อน  วิสัย</v>
          </cell>
          <cell r="C666">
            <v>8050814920</v>
          </cell>
          <cell r="D666">
            <v>9000</v>
          </cell>
          <cell r="E666">
            <v>1000</v>
          </cell>
          <cell r="H666">
            <v>10000</v>
          </cell>
          <cell r="J666">
            <v>225</v>
          </cell>
          <cell r="K666">
            <v>25</v>
          </cell>
          <cell r="L666">
            <v>1000</v>
          </cell>
        </row>
        <row r="667">
          <cell r="B667" t="str">
            <v>นายกันตภณ  ปานแดง</v>
          </cell>
          <cell r="C667">
            <v>8050556115</v>
          </cell>
          <cell r="D667">
            <v>9000</v>
          </cell>
          <cell r="E667">
            <v>1000</v>
          </cell>
          <cell r="H667">
            <v>10000</v>
          </cell>
          <cell r="J667">
            <v>225</v>
          </cell>
          <cell r="K667">
            <v>25</v>
          </cell>
        </row>
        <row r="668">
          <cell r="B668" t="str">
            <v>นายปริตต์  สาระมูล</v>
          </cell>
          <cell r="C668">
            <v>8050542947</v>
          </cell>
          <cell r="D668">
            <v>9000</v>
          </cell>
          <cell r="E668">
            <v>1000</v>
          </cell>
          <cell r="H668">
            <v>10000</v>
          </cell>
          <cell r="J668">
            <v>225</v>
          </cell>
          <cell r="K668">
            <v>25</v>
          </cell>
        </row>
        <row r="669">
          <cell r="B669" t="str">
            <v>นายศราวุธ  ช่างคิด</v>
          </cell>
          <cell r="C669">
            <v>8050815072</v>
          </cell>
          <cell r="D669">
            <v>9000</v>
          </cell>
          <cell r="E669">
            <v>1000</v>
          </cell>
          <cell r="H669">
            <v>10000</v>
          </cell>
          <cell r="J669">
            <v>225</v>
          </cell>
          <cell r="K669">
            <v>25</v>
          </cell>
        </row>
        <row r="670">
          <cell r="B670" t="str">
            <v>นายศตวรรษ  คุ้มบ้าน</v>
          </cell>
          <cell r="C670">
            <v>8050815153</v>
          </cell>
          <cell r="D670">
            <v>9000</v>
          </cell>
          <cell r="E670">
            <v>1000</v>
          </cell>
          <cell r="H670">
            <v>10000</v>
          </cell>
          <cell r="J670">
            <v>225</v>
          </cell>
          <cell r="K670">
            <v>25</v>
          </cell>
        </row>
        <row r="671">
          <cell r="B671" t="str">
            <v>นายสุคนธ์ ตันติสิริเลิศ</v>
          </cell>
          <cell r="C671">
            <v>8050812235</v>
          </cell>
          <cell r="D671">
            <v>9000</v>
          </cell>
          <cell r="E671">
            <v>1000</v>
          </cell>
          <cell r="H671">
            <v>10000</v>
          </cell>
          <cell r="J671">
            <v>225</v>
          </cell>
          <cell r="K671">
            <v>25</v>
          </cell>
        </row>
        <row r="672">
          <cell r="B672" t="str">
            <v>นายพิชิต  วงษาเนาว์</v>
          </cell>
          <cell r="C672">
            <v>8050814955</v>
          </cell>
          <cell r="D672">
            <v>9000</v>
          </cell>
          <cell r="E672">
            <v>1000</v>
          </cell>
          <cell r="H672">
            <v>10000</v>
          </cell>
          <cell r="J672">
            <v>225</v>
          </cell>
          <cell r="K672">
            <v>25</v>
          </cell>
        </row>
        <row r="673">
          <cell r="B673" t="str">
            <v>นายสุวรักษ์  ทองเสมอ</v>
          </cell>
          <cell r="C673">
            <v>8050861783</v>
          </cell>
          <cell r="D673">
            <v>10370</v>
          </cell>
          <cell r="E673">
            <v>2000</v>
          </cell>
          <cell r="H673">
            <v>12370</v>
          </cell>
          <cell r="J673">
            <v>259</v>
          </cell>
          <cell r="K673">
            <v>50</v>
          </cell>
          <cell r="L673">
            <v>1000</v>
          </cell>
          <cell r="R673">
            <v>691</v>
          </cell>
        </row>
        <row r="674">
          <cell r="B674" t="str">
            <v>นางสาวกมลลักษณ์  วัฒนะ</v>
          </cell>
          <cell r="C674">
            <v>8050178366</v>
          </cell>
          <cell r="D674">
            <v>9000</v>
          </cell>
          <cell r="E674">
            <v>1000</v>
          </cell>
          <cell r="H674">
            <v>10000</v>
          </cell>
          <cell r="J674">
            <v>225</v>
          </cell>
          <cell r="K674">
            <v>25</v>
          </cell>
        </row>
        <row r="675">
          <cell r="B675" t="str">
            <v>นายธีรยุทธ  งามมีสม</v>
          </cell>
          <cell r="C675">
            <v>8050855724</v>
          </cell>
          <cell r="D675">
            <v>9000</v>
          </cell>
          <cell r="E675">
            <v>1000</v>
          </cell>
          <cell r="H675">
            <v>10000</v>
          </cell>
          <cell r="J675">
            <v>225</v>
          </cell>
          <cell r="K675">
            <v>25</v>
          </cell>
        </row>
        <row r="676">
          <cell r="B676" t="str">
            <v>นายเกรียงไกร  ปันมิตร</v>
          </cell>
          <cell r="C676">
            <v>8050892697</v>
          </cell>
          <cell r="D676">
            <v>9000</v>
          </cell>
          <cell r="E676">
            <v>1000</v>
          </cell>
          <cell r="H676">
            <v>10000</v>
          </cell>
          <cell r="J676">
            <v>225</v>
          </cell>
          <cell r="K676">
            <v>25</v>
          </cell>
        </row>
        <row r="677">
          <cell r="B677" t="str">
            <v>นายสมศักดิ์  มะณีพันธ์</v>
          </cell>
          <cell r="C677">
            <v>8050471233</v>
          </cell>
          <cell r="D677">
            <v>9000</v>
          </cell>
          <cell r="E677">
            <v>1000</v>
          </cell>
          <cell r="H677">
            <v>10000</v>
          </cell>
          <cell r="J677">
            <v>225</v>
          </cell>
          <cell r="K677">
            <v>25</v>
          </cell>
        </row>
        <row r="678">
          <cell r="B678" t="str">
            <v>นายธีรพงษ์  สุกด้วง</v>
          </cell>
          <cell r="C678">
            <v>8050934713</v>
          </cell>
          <cell r="D678">
            <v>9400</v>
          </cell>
          <cell r="E678">
            <v>2000</v>
          </cell>
          <cell r="H678">
            <v>11400</v>
          </cell>
          <cell r="J678">
            <v>235</v>
          </cell>
          <cell r="K678">
            <v>50</v>
          </cell>
        </row>
        <row r="679">
          <cell r="B679" t="str">
            <v>นายฉลอง  หูตาไช</v>
          </cell>
          <cell r="C679">
            <v>8050934454</v>
          </cell>
          <cell r="D679">
            <v>9000</v>
          </cell>
          <cell r="E679">
            <v>1000</v>
          </cell>
          <cell r="H679">
            <v>10000</v>
          </cell>
          <cell r="J679">
            <v>225</v>
          </cell>
          <cell r="K679">
            <v>25</v>
          </cell>
        </row>
        <row r="680">
          <cell r="B680" t="str">
            <v>นายสมโชติ  สว่างจิต</v>
          </cell>
          <cell r="C680">
            <v>8050934284</v>
          </cell>
          <cell r="D680">
            <v>9000</v>
          </cell>
          <cell r="E680">
            <v>1000</v>
          </cell>
          <cell r="H680">
            <v>10000</v>
          </cell>
          <cell r="J680">
            <v>225</v>
          </cell>
          <cell r="K680">
            <v>25</v>
          </cell>
        </row>
        <row r="681">
          <cell r="B681" t="str">
            <v>นายศิริชัย  ฉายสบัด</v>
          </cell>
          <cell r="C681">
            <v>8050934764</v>
          </cell>
          <cell r="D681">
            <v>9000</v>
          </cell>
          <cell r="E681">
            <v>1000</v>
          </cell>
          <cell r="H681">
            <v>10000</v>
          </cell>
          <cell r="J681">
            <v>225</v>
          </cell>
          <cell r="K681">
            <v>25</v>
          </cell>
          <cell r="L681">
            <v>700</v>
          </cell>
        </row>
        <row r="682">
          <cell r="B682" t="str">
            <v>นายโกวิท  แซ่ฉั่ว</v>
          </cell>
          <cell r="C682">
            <v>8050934519</v>
          </cell>
          <cell r="D682">
            <v>9000</v>
          </cell>
          <cell r="E682">
            <v>1000</v>
          </cell>
          <cell r="H682">
            <v>10000</v>
          </cell>
          <cell r="J682">
            <v>225</v>
          </cell>
          <cell r="K682">
            <v>25</v>
          </cell>
        </row>
        <row r="683">
          <cell r="B683" t="str">
            <v>นายจิรศักดิ์  สุทธิวงษ์</v>
          </cell>
          <cell r="C683">
            <v>8050934411</v>
          </cell>
          <cell r="D683">
            <v>9000</v>
          </cell>
          <cell r="E683">
            <v>1000</v>
          </cell>
          <cell r="H683">
            <v>10000</v>
          </cell>
          <cell r="J683">
            <v>225</v>
          </cell>
          <cell r="K683">
            <v>25</v>
          </cell>
        </row>
        <row r="684">
          <cell r="B684" t="str">
            <v>นายธวัช  ทองศรีทอง</v>
          </cell>
          <cell r="C684">
            <v>8050323196</v>
          </cell>
          <cell r="D684">
            <v>9000</v>
          </cell>
          <cell r="E684">
            <v>1000</v>
          </cell>
          <cell r="H684">
            <v>10000</v>
          </cell>
          <cell r="J684">
            <v>225</v>
          </cell>
          <cell r="K684">
            <v>25</v>
          </cell>
        </row>
        <row r="685">
          <cell r="B685" t="str">
            <v>นายวุฒิชัย  ผิวขาว</v>
          </cell>
          <cell r="C685">
            <v>8050934152</v>
          </cell>
          <cell r="D685">
            <v>9000</v>
          </cell>
          <cell r="E685">
            <v>1000</v>
          </cell>
          <cell r="H685">
            <v>10000</v>
          </cell>
          <cell r="J685">
            <v>225</v>
          </cell>
          <cell r="K685">
            <v>25</v>
          </cell>
        </row>
        <row r="686">
          <cell r="B686" t="str">
            <v>นายจักรกฤษณ์  แซ่ตัน</v>
          </cell>
          <cell r="C686">
            <v>8050934179</v>
          </cell>
          <cell r="D686">
            <v>9000</v>
          </cell>
          <cell r="E686">
            <v>1000</v>
          </cell>
          <cell r="H686">
            <v>10000</v>
          </cell>
          <cell r="J686">
            <v>225</v>
          </cell>
          <cell r="K686">
            <v>25</v>
          </cell>
          <cell r="L686">
            <v>1000</v>
          </cell>
        </row>
        <row r="687">
          <cell r="B687" t="str">
            <v>นายพิสิฐ  กิ่งแก้ว</v>
          </cell>
          <cell r="C687">
            <v>8050934551</v>
          </cell>
          <cell r="D687">
            <v>0</v>
          </cell>
          <cell r="E687">
            <v>0</v>
          </cell>
          <cell r="H687">
            <v>0</v>
          </cell>
          <cell r="J687">
            <v>0</v>
          </cell>
          <cell r="K687">
            <v>0</v>
          </cell>
        </row>
        <row r="688">
          <cell r="B688" t="str">
            <v>นายธเนศ  กิจประเสริฐ</v>
          </cell>
          <cell r="C688">
            <v>8050857972</v>
          </cell>
          <cell r="D688">
            <v>9000</v>
          </cell>
          <cell r="E688">
            <v>1000</v>
          </cell>
          <cell r="H688">
            <v>10000</v>
          </cell>
          <cell r="J688">
            <v>225</v>
          </cell>
          <cell r="K688">
            <v>25</v>
          </cell>
        </row>
        <row r="689">
          <cell r="B689" t="str">
            <v>นายอานนท์  รุ่งเรือง</v>
          </cell>
          <cell r="C689">
            <v>8050934004</v>
          </cell>
          <cell r="D689">
            <v>9000</v>
          </cell>
          <cell r="E689">
            <v>1000</v>
          </cell>
          <cell r="H689">
            <v>10000</v>
          </cell>
          <cell r="J689">
            <v>225</v>
          </cell>
          <cell r="K689">
            <v>25</v>
          </cell>
        </row>
        <row r="690">
          <cell r="B690" t="str">
            <v>นายวงศกร  ฉวรรณกุล</v>
          </cell>
          <cell r="C690">
            <v>8050934543</v>
          </cell>
          <cell r="D690">
            <v>9000</v>
          </cell>
          <cell r="E690">
            <v>1000</v>
          </cell>
          <cell r="H690">
            <v>10000</v>
          </cell>
          <cell r="J690">
            <v>225</v>
          </cell>
          <cell r="K690">
            <v>25</v>
          </cell>
        </row>
        <row r="691">
          <cell r="B691" t="str">
            <v>นายปราถนา  ศรัทธาเทพ</v>
          </cell>
          <cell r="C691">
            <v>8050934330</v>
          </cell>
          <cell r="D691">
            <v>9000</v>
          </cell>
          <cell r="E691">
            <v>1000</v>
          </cell>
          <cell r="H691">
            <v>10000</v>
          </cell>
          <cell r="J691">
            <v>225</v>
          </cell>
          <cell r="K691">
            <v>25</v>
          </cell>
        </row>
        <row r="692">
          <cell r="B692" t="str">
            <v>นายธราภัทร  คริสต์รักษา</v>
          </cell>
          <cell r="C692">
            <v>8050934322</v>
          </cell>
          <cell r="D692">
            <v>9000</v>
          </cell>
          <cell r="E692">
            <v>1000</v>
          </cell>
          <cell r="H692">
            <v>10000</v>
          </cell>
          <cell r="J692">
            <v>225</v>
          </cell>
          <cell r="K692">
            <v>25</v>
          </cell>
        </row>
        <row r="693">
          <cell r="B693" t="str">
            <v>นายรังสฤษดิ์  แซ่ขอ</v>
          </cell>
          <cell r="C693">
            <v>8050934349</v>
          </cell>
          <cell r="D693">
            <v>9000</v>
          </cell>
          <cell r="E693">
            <v>1000</v>
          </cell>
          <cell r="H693">
            <v>10000</v>
          </cell>
          <cell r="J693">
            <v>225</v>
          </cell>
          <cell r="K693">
            <v>25</v>
          </cell>
        </row>
        <row r="694">
          <cell r="B694" t="str">
            <v>นายสันติ  ยุทธนาการ</v>
          </cell>
          <cell r="C694">
            <v>8050934624</v>
          </cell>
          <cell r="D694">
            <v>9000</v>
          </cell>
          <cell r="E694">
            <v>1000</v>
          </cell>
          <cell r="H694">
            <v>10000</v>
          </cell>
          <cell r="J694">
            <v>225</v>
          </cell>
          <cell r="K694">
            <v>25</v>
          </cell>
        </row>
        <row r="695">
          <cell r="B695" t="str">
            <v>นางสาวสุชานันท์  เอื้อบำรุง</v>
          </cell>
          <cell r="C695">
            <v>8050938298</v>
          </cell>
          <cell r="D695">
            <v>9000</v>
          </cell>
          <cell r="E695">
            <v>1000</v>
          </cell>
          <cell r="H695">
            <v>10000</v>
          </cell>
          <cell r="J695">
            <v>225</v>
          </cell>
          <cell r="K695">
            <v>25</v>
          </cell>
        </row>
        <row r="696">
          <cell r="B696" t="str">
            <v>นายอภิสิทธิ์  หนูงามเข็ม</v>
          </cell>
          <cell r="C696">
            <v>8050938409</v>
          </cell>
          <cell r="D696">
            <v>9000</v>
          </cell>
          <cell r="E696">
            <v>1000</v>
          </cell>
          <cell r="H696">
            <v>10000</v>
          </cell>
          <cell r="J696">
            <v>225</v>
          </cell>
          <cell r="K696">
            <v>25</v>
          </cell>
        </row>
        <row r="697">
          <cell r="B697" t="str">
            <v>นายสุรินทร์  หะเสน</v>
          </cell>
          <cell r="C697">
            <v>8050938131</v>
          </cell>
          <cell r="D697">
            <v>9000</v>
          </cell>
          <cell r="E697">
            <v>1000</v>
          </cell>
          <cell r="H697">
            <v>10000</v>
          </cell>
          <cell r="J697">
            <v>225</v>
          </cell>
          <cell r="K697">
            <v>25</v>
          </cell>
        </row>
        <row r="698">
          <cell r="B698" t="str">
            <v>นายเจตดิลก  ชัยราบ</v>
          </cell>
          <cell r="C698">
            <v>8050938751</v>
          </cell>
          <cell r="D698">
            <v>9000</v>
          </cell>
          <cell r="E698">
            <v>1000</v>
          </cell>
          <cell r="H698">
            <v>10000</v>
          </cell>
          <cell r="J698">
            <v>225</v>
          </cell>
          <cell r="K698">
            <v>25</v>
          </cell>
        </row>
        <row r="699">
          <cell r="B699" t="str">
            <v>นางผุสดี  รักมิตร</v>
          </cell>
          <cell r="C699">
            <v>8050938425</v>
          </cell>
          <cell r="D699">
            <v>9000</v>
          </cell>
          <cell r="E699">
            <v>1000</v>
          </cell>
          <cell r="H699">
            <v>10000</v>
          </cell>
          <cell r="J699">
            <v>225</v>
          </cell>
          <cell r="K699">
            <v>25</v>
          </cell>
        </row>
        <row r="700">
          <cell r="B700" t="str">
            <v>นายปิยวัฒน์  บุญเหลา</v>
          </cell>
          <cell r="C700">
            <v>8050977757</v>
          </cell>
          <cell r="D700">
            <v>9000</v>
          </cell>
          <cell r="E700">
            <v>1000</v>
          </cell>
          <cell r="H700">
            <v>10000</v>
          </cell>
          <cell r="J700">
            <v>225</v>
          </cell>
          <cell r="K700">
            <v>25</v>
          </cell>
        </row>
        <row r="701">
          <cell r="B701" t="str">
            <v>นายเอกพัฒน์  ตุเทพ</v>
          </cell>
          <cell r="C701">
            <v>8050978133</v>
          </cell>
          <cell r="D701">
            <v>9000</v>
          </cell>
          <cell r="E701">
            <v>1000</v>
          </cell>
          <cell r="H701">
            <v>10000</v>
          </cell>
          <cell r="J701">
            <v>225</v>
          </cell>
          <cell r="K701">
            <v>25</v>
          </cell>
        </row>
        <row r="702">
          <cell r="B702" t="str">
            <v>นายยงยุทธ  คลิ้งคงอินทร์</v>
          </cell>
          <cell r="C702">
            <v>8050978117</v>
          </cell>
          <cell r="D702">
            <v>0</v>
          </cell>
          <cell r="E702">
            <v>0</v>
          </cell>
          <cell r="H702">
            <v>0</v>
          </cell>
          <cell r="J702">
            <v>0</v>
          </cell>
          <cell r="K702">
            <v>0</v>
          </cell>
        </row>
        <row r="703">
          <cell r="B703" t="str">
            <v>นายประทีป  มีจุ้ย</v>
          </cell>
          <cell r="C703">
            <v>8050977560</v>
          </cell>
          <cell r="D703">
            <v>9000</v>
          </cell>
          <cell r="E703">
            <v>1000</v>
          </cell>
          <cell r="H703">
            <v>10000</v>
          </cell>
          <cell r="J703">
            <v>225</v>
          </cell>
          <cell r="K703">
            <v>25</v>
          </cell>
        </row>
        <row r="704">
          <cell r="B704" t="str">
            <v>นายตะวัน  แตงอ่อน</v>
          </cell>
          <cell r="C704">
            <v>8050978621</v>
          </cell>
          <cell r="D704">
            <v>9000</v>
          </cell>
          <cell r="E704">
            <v>1000</v>
          </cell>
          <cell r="H704">
            <v>10000</v>
          </cell>
          <cell r="J704">
            <v>225</v>
          </cell>
          <cell r="K704">
            <v>25</v>
          </cell>
        </row>
        <row r="705">
          <cell r="B705" t="str">
            <v>นายพงษ์ศักดิ์  ศรีสงคราม</v>
          </cell>
          <cell r="C705">
            <v>8050977765</v>
          </cell>
          <cell r="D705">
            <v>9000</v>
          </cell>
          <cell r="E705">
            <v>1000</v>
          </cell>
          <cell r="H705">
            <v>10000</v>
          </cell>
          <cell r="J705">
            <v>225</v>
          </cell>
          <cell r="K705">
            <v>25</v>
          </cell>
        </row>
        <row r="706">
          <cell r="B706" t="str">
            <v>นายสัมฤทธิ์  ณ อยุธยา</v>
          </cell>
          <cell r="C706">
            <v>8050978192</v>
          </cell>
          <cell r="D706">
            <v>9000</v>
          </cell>
          <cell r="E706">
            <v>1000</v>
          </cell>
          <cell r="H706">
            <v>10000</v>
          </cell>
          <cell r="J706">
            <v>225</v>
          </cell>
          <cell r="K706">
            <v>25</v>
          </cell>
        </row>
        <row r="707">
          <cell r="B707" t="str">
            <v>นายณัฐวุฒน์  สุเมธ</v>
          </cell>
          <cell r="C707">
            <v>8050978125</v>
          </cell>
          <cell r="D707">
            <v>9000</v>
          </cell>
          <cell r="E707">
            <v>1000</v>
          </cell>
          <cell r="H707">
            <v>10000</v>
          </cell>
          <cell r="J707">
            <v>225</v>
          </cell>
          <cell r="K707">
            <v>25</v>
          </cell>
        </row>
        <row r="708">
          <cell r="B708" t="str">
            <v>นายธนกฤต  แป้นแก้ว</v>
          </cell>
          <cell r="C708">
            <v>8050978613</v>
          </cell>
          <cell r="D708">
            <v>9000</v>
          </cell>
          <cell r="E708">
            <v>1000</v>
          </cell>
          <cell r="H708">
            <v>10000</v>
          </cell>
          <cell r="J708">
            <v>225</v>
          </cell>
          <cell r="K708">
            <v>25</v>
          </cell>
        </row>
        <row r="709">
          <cell r="B709" t="str">
            <v>นายอนุชิต  บุญยะนันท์</v>
          </cell>
          <cell r="C709">
            <v>8050978087</v>
          </cell>
          <cell r="D709">
            <v>9000</v>
          </cell>
          <cell r="E709">
            <v>1000</v>
          </cell>
          <cell r="H709">
            <v>10000</v>
          </cell>
          <cell r="J709">
            <v>225</v>
          </cell>
          <cell r="K709">
            <v>25</v>
          </cell>
        </row>
        <row r="710">
          <cell r="B710" t="str">
            <v>นายวิเชียร  วงศ์กมลลักษณ์</v>
          </cell>
          <cell r="C710">
            <v>8050977927</v>
          </cell>
          <cell r="D710">
            <v>9000</v>
          </cell>
          <cell r="E710">
            <v>1000</v>
          </cell>
          <cell r="H710">
            <v>10000</v>
          </cell>
          <cell r="J710">
            <v>225</v>
          </cell>
          <cell r="K710">
            <v>25</v>
          </cell>
        </row>
        <row r="711">
          <cell r="B711" t="str">
            <v>นายนัฐพงษ์  ยุคุณธร</v>
          </cell>
          <cell r="C711">
            <v>8050978052</v>
          </cell>
          <cell r="D711">
            <v>0</v>
          </cell>
          <cell r="E711">
            <v>0</v>
          </cell>
          <cell r="H711">
            <v>0</v>
          </cell>
          <cell r="J711">
            <v>0</v>
          </cell>
          <cell r="K711">
            <v>0</v>
          </cell>
        </row>
        <row r="712">
          <cell r="B712" t="str">
            <v>นายเฉลิมชัย  เต่าทอง</v>
          </cell>
          <cell r="C712">
            <v>8050977994</v>
          </cell>
          <cell r="D712">
            <v>9000</v>
          </cell>
          <cell r="E712">
            <v>1000</v>
          </cell>
          <cell r="H712">
            <v>10000</v>
          </cell>
          <cell r="J712">
            <v>225</v>
          </cell>
          <cell r="K712">
            <v>25</v>
          </cell>
        </row>
        <row r="713">
          <cell r="B713" t="str">
            <v>นายอุดมพร  แสนชัย</v>
          </cell>
          <cell r="C713">
            <v>8050977684</v>
          </cell>
          <cell r="D713">
            <v>9000</v>
          </cell>
          <cell r="E713">
            <v>1000</v>
          </cell>
          <cell r="H713">
            <v>10000</v>
          </cell>
          <cell r="J713">
            <v>225</v>
          </cell>
          <cell r="K713">
            <v>25</v>
          </cell>
        </row>
        <row r="714">
          <cell r="B714" t="str">
            <v>นายเอกณกร  หล่อทองล้อม</v>
          </cell>
          <cell r="C714">
            <v>8050978443</v>
          </cell>
          <cell r="D714">
            <v>9000</v>
          </cell>
          <cell r="E714">
            <v>1000</v>
          </cell>
          <cell r="H714">
            <v>10000</v>
          </cell>
          <cell r="J714">
            <v>225</v>
          </cell>
          <cell r="K714">
            <v>25</v>
          </cell>
        </row>
        <row r="715">
          <cell r="B715" t="str">
            <v>นางสาวญารัตน์  ใบพลูทอง</v>
          </cell>
          <cell r="C715">
            <v>8050293998</v>
          </cell>
          <cell r="D715">
            <v>9000</v>
          </cell>
          <cell r="E715">
            <v>1000</v>
          </cell>
          <cell r="H715">
            <v>10000</v>
          </cell>
          <cell r="J715">
            <v>225</v>
          </cell>
          <cell r="K715">
            <v>25</v>
          </cell>
        </row>
        <row r="716">
          <cell r="B716" t="str">
            <v>นางสาวสุคนธ์  ภิศทอง</v>
          </cell>
          <cell r="C716">
            <v>8050475840</v>
          </cell>
          <cell r="D716">
            <v>9000</v>
          </cell>
          <cell r="E716">
            <v>1000</v>
          </cell>
          <cell r="H716">
            <v>10000</v>
          </cell>
          <cell r="J716">
            <v>225</v>
          </cell>
          <cell r="K716">
            <v>25</v>
          </cell>
        </row>
        <row r="717">
          <cell r="B717" t="str">
            <v>นายรัชชานนท์  ไอยะรา</v>
          </cell>
          <cell r="C717">
            <v>9842664635</v>
          </cell>
          <cell r="D717">
            <v>9000</v>
          </cell>
          <cell r="E717">
            <v>1000</v>
          </cell>
          <cell r="H717">
            <v>10000</v>
          </cell>
          <cell r="J717">
            <v>225</v>
          </cell>
          <cell r="K717">
            <v>25</v>
          </cell>
        </row>
        <row r="718">
          <cell r="B718" t="str">
            <v>นายกัญจนาค  ฉิมประดิษฐ์</v>
          </cell>
          <cell r="C718">
            <v>8050815641</v>
          </cell>
          <cell r="D718">
            <v>9000</v>
          </cell>
          <cell r="E718">
            <v>1000</v>
          </cell>
          <cell r="H718">
            <v>10000</v>
          </cell>
          <cell r="J718">
            <v>225</v>
          </cell>
          <cell r="K718">
            <v>25</v>
          </cell>
        </row>
        <row r="719">
          <cell r="B719" t="str">
            <v>นายสุทธิรักษ์  หนูแมว</v>
          </cell>
          <cell r="C719">
            <v>8050978656</v>
          </cell>
          <cell r="D719">
            <v>9000</v>
          </cell>
          <cell r="E719">
            <v>1000</v>
          </cell>
          <cell r="H719">
            <v>10000</v>
          </cell>
          <cell r="J719">
            <v>225</v>
          </cell>
          <cell r="K719">
            <v>25</v>
          </cell>
        </row>
        <row r="720">
          <cell r="B720" t="str">
            <v>รวม พนักงานจ้างทั่วไป</v>
          </cell>
          <cell r="D720">
            <v>724910</v>
          </cell>
          <cell r="E720">
            <v>85000</v>
          </cell>
          <cell r="F720">
            <v>0</v>
          </cell>
          <cell r="G720">
            <v>0</v>
          </cell>
          <cell r="H720">
            <v>809910</v>
          </cell>
          <cell r="I720">
            <v>0</v>
          </cell>
          <cell r="J720">
            <v>18123</v>
          </cell>
          <cell r="K720">
            <v>2125</v>
          </cell>
          <cell r="L720">
            <v>10999.14</v>
          </cell>
          <cell r="M720">
            <v>0</v>
          </cell>
          <cell r="N720">
            <v>0</v>
          </cell>
          <cell r="O720">
            <v>0</v>
          </cell>
          <cell r="P720">
            <v>5672</v>
          </cell>
          <cell r="Q720">
            <v>0</v>
          </cell>
          <cell r="R720">
            <v>2091</v>
          </cell>
          <cell r="S720">
            <v>0</v>
          </cell>
        </row>
        <row r="721">
          <cell r="D721">
            <v>1195670</v>
          </cell>
          <cell r="E721">
            <v>122545</v>
          </cell>
          <cell r="F721">
            <v>0</v>
          </cell>
          <cell r="G721">
            <v>0</v>
          </cell>
          <cell r="H721">
            <v>1318215</v>
          </cell>
          <cell r="I721">
            <v>0</v>
          </cell>
          <cell r="J721">
            <v>29780</v>
          </cell>
          <cell r="K721">
            <v>3066</v>
          </cell>
          <cell r="L721">
            <v>33347.369999999995</v>
          </cell>
          <cell r="M721">
            <v>0</v>
          </cell>
          <cell r="N721">
            <v>0</v>
          </cell>
          <cell r="O721">
            <v>0</v>
          </cell>
          <cell r="P721">
            <v>5672</v>
          </cell>
          <cell r="Q721">
            <v>0</v>
          </cell>
          <cell r="R721">
            <v>10871</v>
          </cell>
          <cell r="S721">
            <v>0</v>
          </cell>
        </row>
        <row r="722">
          <cell r="B722" t="str">
            <v>รวมกองช่าง</v>
          </cell>
          <cell r="D722">
            <v>2726547.74</v>
          </cell>
          <cell r="E722">
            <v>136673</v>
          </cell>
          <cell r="F722">
            <v>18000</v>
          </cell>
          <cell r="G722">
            <v>5000</v>
          </cell>
          <cell r="H722">
            <v>2886220.74</v>
          </cell>
          <cell r="I722">
            <v>10222</v>
          </cell>
          <cell r="J722">
            <v>29780</v>
          </cell>
          <cell r="K722">
            <v>3066</v>
          </cell>
          <cell r="L722">
            <v>301733.23</v>
          </cell>
          <cell r="M722">
            <v>0</v>
          </cell>
          <cell r="N722">
            <v>0</v>
          </cell>
          <cell r="O722">
            <v>0</v>
          </cell>
          <cell r="P722">
            <v>57172</v>
          </cell>
          <cell r="Q722">
            <v>0</v>
          </cell>
          <cell r="R722">
            <v>16529</v>
          </cell>
          <cell r="S722">
            <v>324000</v>
          </cell>
        </row>
        <row r="723">
          <cell r="B723" t="str">
            <v>กองการเจ้าหน้าที่ (ข้าราชการ)</v>
          </cell>
        </row>
        <row r="724">
          <cell r="B724" t="str">
            <v>นางมะลิวัลย์  ผลาภรณ์</v>
          </cell>
          <cell r="C724">
            <v>8051732251</v>
          </cell>
          <cell r="D724">
            <v>35770</v>
          </cell>
          <cell r="F724">
            <v>1500</v>
          </cell>
          <cell r="H724">
            <v>37270</v>
          </cell>
          <cell r="I724">
            <v>288</v>
          </cell>
          <cell r="L724">
            <v>12000</v>
          </cell>
        </row>
        <row r="725">
          <cell r="B725" t="str">
            <v>นางสาวเรณู  หมื่นห่อ</v>
          </cell>
          <cell r="C725">
            <v>8051812190</v>
          </cell>
          <cell r="D725">
            <v>34110</v>
          </cell>
          <cell r="F725">
            <v>1500</v>
          </cell>
          <cell r="H725">
            <v>35610</v>
          </cell>
          <cell r="I725">
            <v>111</v>
          </cell>
          <cell r="L725">
            <v>5000</v>
          </cell>
          <cell r="P725">
            <v>0</v>
          </cell>
          <cell r="S725">
            <v>7300</v>
          </cell>
        </row>
        <row r="726">
          <cell r="B726" t="str">
            <v>นางสาวสุมิตรา  สงวนศักดิ์</v>
          </cell>
          <cell r="C726">
            <v>8050639762</v>
          </cell>
          <cell r="D726">
            <v>23080</v>
          </cell>
          <cell r="H726">
            <v>23080</v>
          </cell>
          <cell r="P726">
            <v>0</v>
          </cell>
          <cell r="R726">
            <v>1109</v>
          </cell>
        </row>
        <row r="727">
          <cell r="B727" t="str">
            <v>นางสาวสาริศา  แสงอุไร</v>
          </cell>
          <cell r="C727">
            <v>8050588041</v>
          </cell>
          <cell r="D727">
            <v>23550</v>
          </cell>
          <cell r="H727">
            <v>23550</v>
          </cell>
          <cell r="L727">
            <v>2000</v>
          </cell>
          <cell r="S727">
            <v>11600</v>
          </cell>
        </row>
        <row r="728">
          <cell r="B728" t="str">
            <v>นางสาวบัณฑิตา  กงสะเด็น</v>
          </cell>
          <cell r="C728">
            <v>8050591271</v>
          </cell>
          <cell r="D728">
            <v>20320</v>
          </cell>
          <cell r="H728">
            <v>20320</v>
          </cell>
          <cell r="L728">
            <v>6074.8</v>
          </cell>
        </row>
        <row r="729">
          <cell r="B729" t="str">
            <v>นางสาวดาราพร  แก้วขาว</v>
          </cell>
          <cell r="C729">
            <v>8050402401</v>
          </cell>
          <cell r="D729">
            <v>16600</v>
          </cell>
          <cell r="H729">
            <v>16600</v>
          </cell>
          <cell r="L729">
            <v>2917.26</v>
          </cell>
          <cell r="R729">
            <v>1197</v>
          </cell>
          <cell r="S729">
            <v>4600</v>
          </cell>
        </row>
        <row r="730">
          <cell r="B730" t="str">
            <v>นางณวพร  ทดแทน</v>
          </cell>
          <cell r="C730">
            <v>8050285405</v>
          </cell>
          <cell r="D730">
            <v>17310</v>
          </cell>
          <cell r="H730">
            <v>17310</v>
          </cell>
          <cell r="L730">
            <v>10233.43</v>
          </cell>
        </row>
        <row r="731">
          <cell r="B731" t="str">
            <v>นางสาวอภิญญา  รงค์รัตน์</v>
          </cell>
          <cell r="C731">
            <v>8050673197</v>
          </cell>
          <cell r="D731">
            <v>20770</v>
          </cell>
          <cell r="H731">
            <v>20770</v>
          </cell>
          <cell r="L731">
            <v>8900</v>
          </cell>
          <cell r="R731">
            <v>1358</v>
          </cell>
          <cell r="S731">
            <v>5400</v>
          </cell>
        </row>
        <row r="732">
          <cell r="B732" t="str">
            <v>นายอธิวัฒน์  เพชรอาภรณ์</v>
          </cell>
          <cell r="C732">
            <v>8050544400</v>
          </cell>
          <cell r="D732">
            <v>16920</v>
          </cell>
          <cell r="H732">
            <v>16920</v>
          </cell>
          <cell r="L732">
            <v>1100</v>
          </cell>
          <cell r="P732">
            <v>0</v>
          </cell>
          <cell r="R732">
            <v>0</v>
          </cell>
          <cell r="S732">
            <v>15200</v>
          </cell>
        </row>
        <row r="733">
          <cell r="B733" t="str">
            <v>นายสุรศักดิ์  ว่องวานิช</v>
          </cell>
          <cell r="C733">
            <v>8050781585</v>
          </cell>
          <cell r="D733">
            <v>19480</v>
          </cell>
          <cell r="H733">
            <v>19480</v>
          </cell>
          <cell r="L733">
            <v>1200</v>
          </cell>
          <cell r="P733">
            <v>0</v>
          </cell>
        </row>
        <row r="734">
          <cell r="B734" t="str">
            <v>นางณัฐนิช  เส็นโสบ</v>
          </cell>
          <cell r="C734">
            <v>8050667197</v>
          </cell>
          <cell r="D734">
            <v>19480</v>
          </cell>
          <cell r="H734">
            <v>19480</v>
          </cell>
          <cell r="R734">
            <v>1123</v>
          </cell>
        </row>
        <row r="735">
          <cell r="B735" t="str">
            <v>นายภาณุวัฒน์  หมิกพิมล</v>
          </cell>
          <cell r="C735">
            <v>8050900010</v>
          </cell>
          <cell r="D735">
            <v>21140</v>
          </cell>
          <cell r="H735">
            <v>21140</v>
          </cell>
        </row>
        <row r="736">
          <cell r="B736" t="str">
            <v>นางสาวกัญจิมา  พรหมปราสาท</v>
          </cell>
          <cell r="C736">
            <v>8050905969</v>
          </cell>
          <cell r="D736">
            <v>12970</v>
          </cell>
          <cell r="E736">
            <v>315</v>
          </cell>
          <cell r="H736">
            <v>13285</v>
          </cell>
        </row>
        <row r="737">
          <cell r="B737" t="str">
            <v xml:space="preserve">นางสาวกวิสรา  สมวงค์ </v>
          </cell>
          <cell r="C737">
            <v>8050914240</v>
          </cell>
          <cell r="D737">
            <v>12470</v>
          </cell>
          <cell r="E737">
            <v>815</v>
          </cell>
          <cell r="H737">
            <v>13285</v>
          </cell>
          <cell r="L737">
            <v>2000</v>
          </cell>
        </row>
        <row r="738">
          <cell r="B738" t="str">
            <v>นายภคิน  ไพศาล</v>
          </cell>
          <cell r="C738">
            <v>8050930173</v>
          </cell>
          <cell r="D738">
            <v>12220</v>
          </cell>
          <cell r="E738">
            <v>1065</v>
          </cell>
          <cell r="H738">
            <v>13285</v>
          </cell>
          <cell r="L738">
            <v>900</v>
          </cell>
        </row>
        <row r="739">
          <cell r="B739" t="str">
            <v>นางสาวพิณรัตน์  หวงรัตนากร</v>
          </cell>
          <cell r="C739">
            <v>8050944867</v>
          </cell>
          <cell r="D739">
            <v>18520</v>
          </cell>
          <cell r="H739">
            <v>18520</v>
          </cell>
          <cell r="L739">
            <v>4724.74</v>
          </cell>
        </row>
        <row r="740">
          <cell r="B740" t="str">
            <v>นางสาวขนิษฐา  ขนิษฐนาม</v>
          </cell>
          <cell r="C740">
            <v>8050188329</v>
          </cell>
          <cell r="D740">
            <v>28030</v>
          </cell>
          <cell r="H740">
            <v>28030</v>
          </cell>
        </row>
        <row r="741">
          <cell r="B741" t="str">
            <v>รวมข้าราชการ</v>
          </cell>
          <cell r="D741">
            <v>352740</v>
          </cell>
          <cell r="E741">
            <v>2195</v>
          </cell>
          <cell r="F741">
            <v>3000</v>
          </cell>
          <cell r="G741">
            <v>0</v>
          </cell>
          <cell r="H741">
            <v>357935</v>
          </cell>
          <cell r="I741">
            <v>399</v>
          </cell>
          <cell r="J741">
            <v>0</v>
          </cell>
          <cell r="K741">
            <v>0</v>
          </cell>
          <cell r="L741">
            <v>57050.229999999996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4787</v>
          </cell>
          <cell r="S741">
            <v>44100</v>
          </cell>
        </row>
        <row r="742">
          <cell r="B742" t="str">
            <v xml:space="preserve"> กองการเจ้าหน้าที่ (พนักงานจ้างฯ)</v>
          </cell>
        </row>
        <row r="743">
          <cell r="B743" t="str">
            <v>นางสาวสุมิตรา  กล้าจิต</v>
          </cell>
          <cell r="C743">
            <v>8050510867</v>
          </cell>
          <cell r="D743">
            <v>13540</v>
          </cell>
          <cell r="E743">
            <v>0</v>
          </cell>
          <cell r="H743">
            <v>13540</v>
          </cell>
          <cell r="J743">
            <v>339</v>
          </cell>
        </row>
        <row r="744">
          <cell r="B744" t="str">
            <v>นางอัญชลี  อ่อนทอง</v>
          </cell>
          <cell r="C744">
            <v>8050102319</v>
          </cell>
          <cell r="D744">
            <v>15000</v>
          </cell>
          <cell r="H744">
            <v>15000</v>
          </cell>
          <cell r="J744">
            <v>375</v>
          </cell>
        </row>
        <row r="745">
          <cell r="B745" t="str">
            <v>นายวศกร  อรมุตร</v>
          </cell>
          <cell r="C745">
            <v>8050936910</v>
          </cell>
          <cell r="D745">
            <v>15000</v>
          </cell>
          <cell r="H745">
            <v>15000</v>
          </cell>
          <cell r="J745">
            <v>375</v>
          </cell>
        </row>
        <row r="746">
          <cell r="B746" t="str">
            <v>นายเทพชัย  ชาติสุคนธรัชต์</v>
          </cell>
          <cell r="C746">
            <v>8050977951</v>
          </cell>
          <cell r="D746">
            <v>9000</v>
          </cell>
          <cell r="E746">
            <v>1000</v>
          </cell>
          <cell r="H746">
            <v>10000</v>
          </cell>
          <cell r="J746">
            <v>225</v>
          </cell>
          <cell r="K746">
            <v>25</v>
          </cell>
        </row>
        <row r="747">
          <cell r="B747" t="str">
            <v>รวมพนักงานจ้างฯ</v>
          </cell>
          <cell r="D747">
            <v>52540</v>
          </cell>
          <cell r="E747">
            <v>1000</v>
          </cell>
          <cell r="F747">
            <v>0</v>
          </cell>
          <cell r="G747">
            <v>0</v>
          </cell>
          <cell r="H747">
            <v>53540</v>
          </cell>
          <cell r="I747">
            <v>0</v>
          </cell>
          <cell r="J747">
            <v>1314</v>
          </cell>
          <cell r="K747">
            <v>25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</row>
        <row r="748">
          <cell r="B748" t="str">
            <v>รวมกองการเจ้าหน้าที่</v>
          </cell>
          <cell r="D748">
            <v>405280</v>
          </cell>
          <cell r="E748">
            <v>3195</v>
          </cell>
          <cell r="F748">
            <v>3000</v>
          </cell>
          <cell r="G748">
            <v>0</v>
          </cell>
          <cell r="H748">
            <v>411475</v>
          </cell>
          <cell r="I748">
            <v>399</v>
          </cell>
          <cell r="J748">
            <v>1314</v>
          </cell>
          <cell r="K748">
            <v>25</v>
          </cell>
          <cell r="L748">
            <v>57050.229999999996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4787</v>
          </cell>
          <cell r="S748">
            <v>44100</v>
          </cell>
        </row>
        <row r="749">
          <cell r="B749" t="str">
            <v>กองสาธารณสุข</v>
          </cell>
        </row>
        <row r="750">
          <cell r="B750" t="str">
            <v>นางปิยะพร  โยธี</v>
          </cell>
          <cell r="C750">
            <v>8050951529</v>
          </cell>
          <cell r="D750">
            <v>46560</v>
          </cell>
          <cell r="F750">
            <v>5600</v>
          </cell>
          <cell r="G750">
            <v>5600</v>
          </cell>
          <cell r="H750">
            <v>57760</v>
          </cell>
          <cell r="I750">
            <v>1942</v>
          </cell>
          <cell r="S750">
            <v>19500</v>
          </cell>
        </row>
        <row r="751">
          <cell r="B751" t="str">
            <v>นางสาวกุลลดา  เปรมจิตร์</v>
          </cell>
          <cell r="C751">
            <v>8050470806</v>
          </cell>
          <cell r="D751">
            <v>40260</v>
          </cell>
          <cell r="F751">
            <v>3500</v>
          </cell>
          <cell r="H751">
            <v>43760</v>
          </cell>
          <cell r="I751">
            <v>1167</v>
          </cell>
          <cell r="L751">
            <v>1400</v>
          </cell>
          <cell r="S751">
            <v>12200</v>
          </cell>
        </row>
        <row r="752">
          <cell r="B752" t="str">
            <v>นางมารตี  เหมรินี</v>
          </cell>
          <cell r="C752">
            <v>8050590208</v>
          </cell>
          <cell r="D752">
            <v>24010</v>
          </cell>
          <cell r="H752">
            <v>24010</v>
          </cell>
          <cell r="L752">
            <v>1400</v>
          </cell>
          <cell r="R752">
            <v>2004</v>
          </cell>
        </row>
        <row r="753">
          <cell r="B753" t="str">
            <v>นายเกรียงไกร  แก้วชื่น</v>
          </cell>
          <cell r="C753">
            <v>8050641821</v>
          </cell>
          <cell r="D753">
            <v>17290</v>
          </cell>
          <cell r="H753">
            <v>17290</v>
          </cell>
          <cell r="L753">
            <v>1100</v>
          </cell>
          <cell r="P753">
            <v>0</v>
          </cell>
          <cell r="S753">
            <v>10700</v>
          </cell>
        </row>
        <row r="754">
          <cell r="B754" t="str">
            <v>นางสาวปรมาภรณ์  สุขดี</v>
          </cell>
          <cell r="C754">
            <v>8050390462</v>
          </cell>
          <cell r="D754">
            <v>29680</v>
          </cell>
          <cell r="H754">
            <v>29680</v>
          </cell>
          <cell r="I754">
            <v>61</v>
          </cell>
          <cell r="L754">
            <v>1400</v>
          </cell>
          <cell r="P754">
            <v>0</v>
          </cell>
          <cell r="S754">
            <v>4500</v>
          </cell>
        </row>
        <row r="755">
          <cell r="B755" t="str">
            <v>นางสาวณัฏฐ์ธอร  ปรีดา</v>
          </cell>
          <cell r="C755">
            <v>8050587576</v>
          </cell>
          <cell r="D755">
            <v>23080</v>
          </cell>
          <cell r="F755">
            <v>0</v>
          </cell>
          <cell r="H755">
            <v>23080</v>
          </cell>
        </row>
        <row r="756">
          <cell r="B756" t="str">
            <v>นางสาววณัฐธิยาน์  เนตรวรานนท์</v>
          </cell>
          <cell r="C756">
            <v>8050065421</v>
          </cell>
          <cell r="D756">
            <v>30220</v>
          </cell>
          <cell r="H756">
            <v>30220</v>
          </cell>
          <cell r="I756">
            <v>0</v>
          </cell>
          <cell r="L756">
            <v>2400</v>
          </cell>
        </row>
        <row r="757">
          <cell r="B757" t="str">
            <v>นางสาวกฤษณา  สร้อยเสน</v>
          </cell>
          <cell r="C757">
            <v>8050427684</v>
          </cell>
          <cell r="D757">
            <v>25970</v>
          </cell>
          <cell r="H757">
            <v>25970</v>
          </cell>
          <cell r="I757">
            <v>0</v>
          </cell>
          <cell r="L757">
            <v>6467.96</v>
          </cell>
        </row>
        <row r="758">
          <cell r="B758" t="str">
            <v>นางสาวจุฑามาศ  จิมานัง</v>
          </cell>
          <cell r="C758">
            <v>8050847713</v>
          </cell>
          <cell r="D758">
            <v>14030</v>
          </cell>
          <cell r="H758">
            <v>14030</v>
          </cell>
          <cell r="L758">
            <v>0</v>
          </cell>
          <cell r="S758">
            <v>6300</v>
          </cell>
        </row>
        <row r="759">
          <cell r="B759" t="str">
            <v>นางสาวณัฐธิดา  กาญจนดิฐ</v>
          </cell>
          <cell r="C759">
            <v>8050901718</v>
          </cell>
          <cell r="D759">
            <v>13230</v>
          </cell>
          <cell r="E759">
            <v>55</v>
          </cell>
          <cell r="H759">
            <v>13285</v>
          </cell>
        </row>
        <row r="760">
          <cell r="B760" t="str">
            <v>นางสาวประวิตา  กันตังพันธุ์</v>
          </cell>
          <cell r="C760">
            <v>8050908151</v>
          </cell>
          <cell r="D760">
            <v>13230</v>
          </cell>
          <cell r="E760">
            <v>55</v>
          </cell>
          <cell r="H760">
            <v>13285</v>
          </cell>
          <cell r="L760">
            <v>3000</v>
          </cell>
        </row>
        <row r="761">
          <cell r="B761" t="str">
            <v>นางสาวอัษภางค์กุล  บุญส่ง</v>
          </cell>
          <cell r="C761">
            <v>8050930157</v>
          </cell>
          <cell r="D761">
            <v>12220</v>
          </cell>
          <cell r="E761">
            <v>1065</v>
          </cell>
          <cell r="H761">
            <v>13285</v>
          </cell>
        </row>
        <row r="762">
          <cell r="B762" t="str">
            <v>นางสาวฐิติพร  หัสดินทร์</v>
          </cell>
          <cell r="C762">
            <v>8050932702</v>
          </cell>
          <cell r="D762">
            <v>12220</v>
          </cell>
          <cell r="E762">
            <v>1065</v>
          </cell>
          <cell r="H762">
            <v>13285</v>
          </cell>
        </row>
        <row r="763">
          <cell r="B763" t="str">
            <v>นางสาวมณีนิล  กรุงไกรจักร</v>
          </cell>
          <cell r="C763">
            <v>8050847764</v>
          </cell>
          <cell r="D763">
            <v>18520</v>
          </cell>
          <cell r="F763">
            <v>0</v>
          </cell>
          <cell r="H763">
            <v>18520</v>
          </cell>
          <cell r="L763">
            <v>1300</v>
          </cell>
          <cell r="R763">
            <v>675</v>
          </cell>
        </row>
        <row r="764">
          <cell r="B764" t="str">
            <v xml:space="preserve">นางภาณุมาศ  หิรัญรัตน์  </v>
          </cell>
          <cell r="C764">
            <v>8050847802</v>
          </cell>
          <cell r="D764">
            <v>18520</v>
          </cell>
          <cell r="F764">
            <v>0</v>
          </cell>
          <cell r="H764">
            <v>18520</v>
          </cell>
          <cell r="L764">
            <v>6058.64</v>
          </cell>
          <cell r="R764">
            <v>236</v>
          </cell>
        </row>
        <row r="765">
          <cell r="B765" t="str">
            <v>นายเฉลิมชาติ  แก้วเจือ</v>
          </cell>
          <cell r="C765">
            <v>8050847799</v>
          </cell>
          <cell r="D765">
            <v>18520</v>
          </cell>
          <cell r="F765">
            <v>0</v>
          </cell>
          <cell r="H765">
            <v>18520</v>
          </cell>
          <cell r="L765">
            <v>1200</v>
          </cell>
          <cell r="R765">
            <v>996</v>
          </cell>
          <cell r="S765">
            <v>12500</v>
          </cell>
        </row>
        <row r="766">
          <cell r="B766" t="str">
            <v>นางรัชดาภรณ์  แก้วเจือ</v>
          </cell>
          <cell r="C766">
            <v>8050913899</v>
          </cell>
          <cell r="D766">
            <v>16220</v>
          </cell>
          <cell r="H766">
            <v>16220</v>
          </cell>
          <cell r="S766">
            <v>6200</v>
          </cell>
        </row>
        <row r="767">
          <cell r="B767" t="str">
            <v>นางสาวอภัสรา  สุขเอมโอช</v>
          </cell>
          <cell r="C767">
            <v>8050847659</v>
          </cell>
          <cell r="D767">
            <v>0</v>
          </cell>
          <cell r="H767">
            <v>0</v>
          </cell>
          <cell r="L767">
            <v>0</v>
          </cell>
          <cell r="S767">
            <v>0</v>
          </cell>
        </row>
        <row r="768">
          <cell r="B768" t="str">
            <v>นายพงษ์ศักดิ์  เพชรหรีม</v>
          </cell>
          <cell r="C768">
            <v>8050935256</v>
          </cell>
          <cell r="D768">
            <v>16600</v>
          </cell>
          <cell r="H768">
            <v>16600</v>
          </cell>
          <cell r="L768">
            <v>1700</v>
          </cell>
          <cell r="S768">
            <v>7800</v>
          </cell>
        </row>
        <row r="769">
          <cell r="B769" t="str">
            <v>นางสาวดาวนภา  เพชรจันทร์</v>
          </cell>
          <cell r="C769">
            <v>8050348148</v>
          </cell>
          <cell r="D769">
            <v>20440</v>
          </cell>
          <cell r="H769">
            <v>20440</v>
          </cell>
          <cell r="L769">
            <v>0</v>
          </cell>
          <cell r="R769">
            <v>1117</v>
          </cell>
          <cell r="S769">
            <v>11800</v>
          </cell>
        </row>
        <row r="770">
          <cell r="B770" t="str">
            <v>นางสาวกชกร  สิทธิมาก</v>
          </cell>
          <cell r="C770">
            <v>8050847640</v>
          </cell>
          <cell r="D770">
            <v>18520</v>
          </cell>
          <cell r="H770">
            <v>18520</v>
          </cell>
        </row>
        <row r="771">
          <cell r="B771" t="str">
            <v>รวมขรก. กองสาธารณสุข</v>
          </cell>
          <cell r="D771">
            <v>429340</v>
          </cell>
          <cell r="E771">
            <v>2240</v>
          </cell>
          <cell r="F771">
            <v>9100</v>
          </cell>
          <cell r="G771">
            <v>5600</v>
          </cell>
          <cell r="H771">
            <v>446280</v>
          </cell>
          <cell r="I771">
            <v>3170</v>
          </cell>
          <cell r="J771">
            <v>0</v>
          </cell>
          <cell r="K771">
            <v>0</v>
          </cell>
          <cell r="L771">
            <v>27426.6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5028</v>
          </cell>
          <cell r="S771">
            <v>91500</v>
          </cell>
        </row>
        <row r="772">
          <cell r="B772" t="str">
            <v>งานรพ.อบจ.ภูเก็ต</v>
          </cell>
        </row>
        <row r="773">
          <cell r="B773" t="str">
            <v>นายจีรวุธ  ทองทศ</v>
          </cell>
          <cell r="C773">
            <v>8053000088</v>
          </cell>
          <cell r="D773">
            <v>35770</v>
          </cell>
          <cell r="H773">
            <v>35770</v>
          </cell>
        </row>
        <row r="774">
          <cell r="B774" t="str">
            <v>นางสาวธนัญญ์วัลย์  จีนศรีคง</v>
          </cell>
          <cell r="C774">
            <v>8050591425</v>
          </cell>
          <cell r="D774">
            <v>23080</v>
          </cell>
          <cell r="H774">
            <v>23080</v>
          </cell>
          <cell r="I774">
            <v>0</v>
          </cell>
          <cell r="L774">
            <v>1400</v>
          </cell>
          <cell r="R774">
            <v>0</v>
          </cell>
        </row>
        <row r="775">
          <cell r="B775" t="str">
            <v>นางสาวดุษฎี  ถนัดช่าง</v>
          </cell>
          <cell r="C775">
            <v>8050434524</v>
          </cell>
          <cell r="D775">
            <v>37410</v>
          </cell>
          <cell r="F775">
            <v>0</v>
          </cell>
          <cell r="H775">
            <v>37410</v>
          </cell>
          <cell r="I775">
            <v>0</v>
          </cell>
          <cell r="R775">
            <v>0</v>
          </cell>
        </row>
        <row r="776">
          <cell r="B776" t="str">
            <v>นายรังสรรค์  จิระเพิ่มพูน</v>
          </cell>
          <cell r="C776">
            <v>8050390543</v>
          </cell>
          <cell r="D776">
            <v>29130</v>
          </cell>
          <cell r="H776">
            <v>29130</v>
          </cell>
          <cell r="I776">
            <v>0</v>
          </cell>
        </row>
        <row r="777">
          <cell r="B777" t="str">
            <v>นางสาวศศิกาญจน์  เทียนกระจ่าง</v>
          </cell>
          <cell r="C777">
            <v>8050370429</v>
          </cell>
          <cell r="D777">
            <v>23550</v>
          </cell>
          <cell r="H777">
            <v>23550</v>
          </cell>
          <cell r="L777">
            <v>1400</v>
          </cell>
          <cell r="P777">
            <v>0</v>
          </cell>
        </row>
        <row r="778">
          <cell r="B778" t="str">
            <v>นางสาววันทนิตย์  ตั้งคณานันท์</v>
          </cell>
          <cell r="C778">
            <v>8050516091</v>
          </cell>
          <cell r="D778">
            <v>36310</v>
          </cell>
          <cell r="F778">
            <v>0</v>
          </cell>
          <cell r="H778">
            <v>36310</v>
          </cell>
          <cell r="I778">
            <v>523</v>
          </cell>
        </row>
        <row r="779">
          <cell r="B779" t="str">
            <v>นางสาวสุเพ็ญณี  คงแก้ว</v>
          </cell>
          <cell r="C779">
            <v>8051918053</v>
          </cell>
          <cell r="D779">
            <v>30220</v>
          </cell>
          <cell r="H779">
            <v>30220</v>
          </cell>
          <cell r="I779">
            <v>219</v>
          </cell>
          <cell r="L779">
            <v>1400</v>
          </cell>
          <cell r="S779">
            <v>4500</v>
          </cell>
        </row>
        <row r="780">
          <cell r="B780" t="str">
            <v>นางสาวเบญจวรรณ  กาลนิล</v>
          </cell>
          <cell r="C780">
            <v>8050602931</v>
          </cell>
          <cell r="D780">
            <v>24490</v>
          </cell>
          <cell r="H780">
            <v>24490</v>
          </cell>
        </row>
        <row r="781">
          <cell r="B781" t="str">
            <v>นางสาวสุวิมล  กสิโกศล</v>
          </cell>
          <cell r="C781">
            <v>8050689417</v>
          </cell>
          <cell r="D781">
            <v>24010</v>
          </cell>
          <cell r="F781">
            <v>0</v>
          </cell>
          <cell r="H781">
            <v>24010</v>
          </cell>
          <cell r="L781">
            <v>1400</v>
          </cell>
        </row>
        <row r="782">
          <cell r="B782" t="str">
            <v>นางสาวกัญญาณัช  แซ่อึ้ง</v>
          </cell>
          <cell r="C782">
            <v>8050792684</v>
          </cell>
          <cell r="D782">
            <v>19480</v>
          </cell>
          <cell r="H782">
            <v>19480</v>
          </cell>
          <cell r="L782">
            <v>0</v>
          </cell>
          <cell r="R782">
            <v>2500</v>
          </cell>
          <cell r="S782">
            <v>4300</v>
          </cell>
        </row>
        <row r="783">
          <cell r="B783" t="str">
            <v>นางสาวศรินดาวรรณ  เหล็มเม๊าะ</v>
          </cell>
          <cell r="C783">
            <v>8050767671</v>
          </cell>
          <cell r="D783">
            <v>14570</v>
          </cell>
          <cell r="H783">
            <v>14570</v>
          </cell>
          <cell r="L783">
            <v>3000</v>
          </cell>
          <cell r="R783">
            <v>800</v>
          </cell>
          <cell r="S783">
            <v>6100</v>
          </cell>
        </row>
        <row r="784">
          <cell r="B784" t="str">
            <v>นางสาวจรินทิพย์  ไกรนรา</v>
          </cell>
          <cell r="C784">
            <v>8050847756</v>
          </cell>
          <cell r="D784">
            <v>8806.4500000000007</v>
          </cell>
          <cell r="F784">
            <v>0</v>
          </cell>
          <cell r="H784">
            <v>8806.4500000000007</v>
          </cell>
          <cell r="L784">
            <v>4850</v>
          </cell>
        </row>
        <row r="785">
          <cell r="B785" t="str">
            <v>นางสาวหนึ่งฤทัย  เหมือนดี</v>
          </cell>
          <cell r="C785">
            <v>8050847683</v>
          </cell>
          <cell r="D785">
            <v>18520</v>
          </cell>
          <cell r="F785">
            <v>0</v>
          </cell>
          <cell r="H785">
            <v>18520</v>
          </cell>
          <cell r="R785">
            <v>2328</v>
          </cell>
        </row>
        <row r="786">
          <cell r="B786" t="str">
            <v>นางสาวณภัชชา  อิ่มบางทอง</v>
          </cell>
          <cell r="C786">
            <v>8050847667</v>
          </cell>
          <cell r="D786">
            <v>18200</v>
          </cell>
          <cell r="F786">
            <v>0</v>
          </cell>
          <cell r="H786">
            <v>18200</v>
          </cell>
          <cell r="L786">
            <v>2000</v>
          </cell>
          <cell r="R786">
            <v>1686</v>
          </cell>
        </row>
        <row r="787">
          <cell r="B787" t="str">
            <v>นางสาวณัฐวดี  แก้วสายทอง</v>
          </cell>
          <cell r="C787">
            <v>8050847675</v>
          </cell>
          <cell r="D787">
            <v>18520</v>
          </cell>
          <cell r="F787">
            <v>0</v>
          </cell>
          <cell r="H787">
            <v>18520</v>
          </cell>
        </row>
        <row r="788">
          <cell r="B788" t="str">
            <v>นายสุภวัตร หนูสุข</v>
          </cell>
          <cell r="C788">
            <v>8050883264</v>
          </cell>
          <cell r="D788">
            <v>8501.61</v>
          </cell>
          <cell r="H788">
            <v>8501.61</v>
          </cell>
        </row>
        <row r="789">
          <cell r="B789" t="str">
            <v>นางสาวพรภิรมย์ สองวิหค</v>
          </cell>
          <cell r="C789">
            <v>8050883256</v>
          </cell>
          <cell r="D789">
            <v>0</v>
          </cell>
          <cell r="H789">
            <v>0</v>
          </cell>
          <cell r="L789">
            <v>0</v>
          </cell>
          <cell r="S789">
            <v>0</v>
          </cell>
        </row>
        <row r="790">
          <cell r="B790" t="str">
            <v>นางสาวนันท์นิชา  งามแสง</v>
          </cell>
          <cell r="C790">
            <v>8050905950</v>
          </cell>
          <cell r="D790">
            <v>12970</v>
          </cell>
          <cell r="E790">
            <v>315</v>
          </cell>
          <cell r="H790">
            <v>13285</v>
          </cell>
          <cell r="L790">
            <v>4900</v>
          </cell>
        </row>
        <row r="791">
          <cell r="B791" t="str">
            <v>นางอุไรวรรณ  เกยูรประสาธน์</v>
          </cell>
          <cell r="C791">
            <v>8050767981</v>
          </cell>
          <cell r="D791">
            <v>12220</v>
          </cell>
          <cell r="E791">
            <v>1065</v>
          </cell>
          <cell r="H791">
            <v>13285</v>
          </cell>
          <cell r="L791">
            <v>2000</v>
          </cell>
        </row>
        <row r="792">
          <cell r="B792" t="str">
            <v>นายธรรมฤทธิ์  ศรีโมกขธรรม</v>
          </cell>
          <cell r="C792">
            <v>8050934292</v>
          </cell>
          <cell r="D792">
            <v>16220</v>
          </cell>
          <cell r="H792">
            <v>16220</v>
          </cell>
        </row>
        <row r="793">
          <cell r="B793" t="str">
            <v>นางสาวจีรภา  นิติธรรมานุสรณ์</v>
          </cell>
          <cell r="C793">
            <v>8050934993</v>
          </cell>
          <cell r="D793">
            <v>17880</v>
          </cell>
          <cell r="H793">
            <v>17880</v>
          </cell>
        </row>
        <row r="794">
          <cell r="B794" t="str">
            <v>นางสาวศวิตา  เคี่ยมการ</v>
          </cell>
          <cell r="C794">
            <v>8050935345</v>
          </cell>
          <cell r="D794">
            <v>16220</v>
          </cell>
          <cell r="H794">
            <v>16220</v>
          </cell>
        </row>
        <row r="795">
          <cell r="B795" t="str">
            <v>นางสาวกวินนาถ  แปลงมาลย์</v>
          </cell>
          <cell r="C795">
            <v>8050935272</v>
          </cell>
          <cell r="D795">
            <v>18520</v>
          </cell>
          <cell r="H795">
            <v>18520</v>
          </cell>
          <cell r="L795">
            <v>5000</v>
          </cell>
        </row>
        <row r="796">
          <cell r="B796" t="str">
            <v xml:space="preserve">นางเรณุมาศ  บุญกำเนิด </v>
          </cell>
          <cell r="C796">
            <v>8050936937</v>
          </cell>
          <cell r="D796">
            <v>16220</v>
          </cell>
          <cell r="H796">
            <v>16220</v>
          </cell>
        </row>
        <row r="797">
          <cell r="B797" t="str">
            <v>นางสาวกวินนา  ทองสะรา</v>
          </cell>
          <cell r="C797">
            <v>8050936996</v>
          </cell>
          <cell r="D797">
            <v>16220</v>
          </cell>
          <cell r="H797">
            <v>16220</v>
          </cell>
        </row>
        <row r="798">
          <cell r="B798" t="str">
            <v>นางสาววริศรา  เชี่ยวชาญวุฒิวงศ์</v>
          </cell>
          <cell r="C798">
            <v>8050937453</v>
          </cell>
          <cell r="D798">
            <v>16220</v>
          </cell>
          <cell r="H798">
            <v>16220</v>
          </cell>
        </row>
        <row r="799">
          <cell r="B799" t="str">
            <v>นายเฉลิมพร  ขวัญเมือง</v>
          </cell>
          <cell r="C799">
            <v>8050937402</v>
          </cell>
          <cell r="D799">
            <v>16220</v>
          </cell>
          <cell r="H799">
            <v>16220</v>
          </cell>
          <cell r="L799">
            <v>800</v>
          </cell>
        </row>
        <row r="800">
          <cell r="B800" t="str">
            <v>นางสาวรุ่งไพลิน  อัตเวทยานนท์</v>
          </cell>
          <cell r="C800">
            <v>8051594568</v>
          </cell>
          <cell r="D800">
            <v>17880</v>
          </cell>
          <cell r="H800">
            <v>17880</v>
          </cell>
          <cell r="L800">
            <v>1000</v>
          </cell>
        </row>
        <row r="801">
          <cell r="B801" t="str">
            <v>นายจิรภัทร  ลิ่มพาณิชย์</v>
          </cell>
          <cell r="C801">
            <v>8050937542</v>
          </cell>
          <cell r="D801">
            <v>16220</v>
          </cell>
          <cell r="H801">
            <v>16220</v>
          </cell>
        </row>
        <row r="802">
          <cell r="B802" t="str">
            <v>นางสาววาสนา  ชูสวัสดิ์</v>
          </cell>
          <cell r="C802">
            <v>8050874362</v>
          </cell>
          <cell r="D802">
            <v>23550</v>
          </cell>
          <cell r="H802">
            <v>23550</v>
          </cell>
          <cell r="S802">
            <v>6000</v>
          </cell>
        </row>
        <row r="803">
          <cell r="B803" t="str">
            <v>นางสาวมณทิชา แสวงรัฐ</v>
          </cell>
          <cell r="C803">
            <v>8050892115</v>
          </cell>
          <cell r="D803">
            <v>17290</v>
          </cell>
          <cell r="H803">
            <v>17290</v>
          </cell>
          <cell r="L803">
            <v>4100</v>
          </cell>
        </row>
        <row r="804">
          <cell r="B804" t="str">
            <v>นางสาวธัญลักษณ์  โส้สมัน</v>
          </cell>
          <cell r="C804">
            <v>8050587665</v>
          </cell>
          <cell r="D804">
            <v>18060</v>
          </cell>
          <cell r="E804">
            <v>0</v>
          </cell>
          <cell r="H804">
            <v>18060</v>
          </cell>
        </row>
        <row r="805">
          <cell r="B805" t="str">
            <v>นางสาวเสาวภา  หงษ์ทอง</v>
          </cell>
          <cell r="C805">
            <v>8050755223</v>
          </cell>
          <cell r="D805">
            <v>12220</v>
          </cell>
          <cell r="E805">
            <v>1065</v>
          </cell>
          <cell r="H805">
            <v>13285</v>
          </cell>
        </row>
        <row r="806">
          <cell r="B806" t="str">
            <v>รวมงานรพ.อบจ.ภูเก็ต</v>
          </cell>
          <cell r="D806">
            <v>634698.06000000006</v>
          </cell>
          <cell r="E806">
            <v>2445</v>
          </cell>
          <cell r="F806">
            <v>0</v>
          </cell>
          <cell r="G806">
            <v>0</v>
          </cell>
          <cell r="H806">
            <v>637143.06000000006</v>
          </cell>
          <cell r="I806">
            <v>742</v>
          </cell>
          <cell r="J806">
            <v>0</v>
          </cell>
          <cell r="K806">
            <v>0</v>
          </cell>
          <cell r="L806">
            <v>33250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7314</v>
          </cell>
          <cell r="S806">
            <v>20900</v>
          </cell>
        </row>
        <row r="807">
          <cell r="B807" t="str">
            <v>รวม</v>
          </cell>
          <cell r="D807">
            <v>1064038.06</v>
          </cell>
          <cell r="E807">
            <v>4685</v>
          </cell>
          <cell r="F807">
            <v>9100</v>
          </cell>
          <cell r="G807">
            <v>5600</v>
          </cell>
          <cell r="H807">
            <v>1083423.06</v>
          </cell>
          <cell r="I807">
            <v>3912</v>
          </cell>
          <cell r="J807">
            <v>0</v>
          </cell>
          <cell r="K807">
            <v>0</v>
          </cell>
          <cell r="L807">
            <v>60676.6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12342</v>
          </cell>
          <cell r="S807">
            <v>112400</v>
          </cell>
        </row>
        <row r="808">
          <cell r="B808" t="str">
            <v>พนักงานจ้างภารกิจ (สาธารณสุข)</v>
          </cell>
        </row>
        <row r="809">
          <cell r="B809" t="str">
            <v>นางสาวฐาปนี  สายเสมา</v>
          </cell>
          <cell r="C809">
            <v>8050542602</v>
          </cell>
          <cell r="D809">
            <v>20580</v>
          </cell>
          <cell r="E809">
            <v>0</v>
          </cell>
          <cell r="H809">
            <v>20580</v>
          </cell>
          <cell r="J809">
            <v>375</v>
          </cell>
          <cell r="K809">
            <v>0</v>
          </cell>
          <cell r="L809">
            <v>0</v>
          </cell>
        </row>
        <row r="810">
          <cell r="B810" t="str">
            <v>นางสาวอรทิพย์  เทียนถาวร</v>
          </cell>
          <cell r="C810">
            <v>8050666638</v>
          </cell>
          <cell r="D810">
            <v>18440</v>
          </cell>
          <cell r="E810">
            <v>0</v>
          </cell>
          <cell r="H810">
            <v>18440</v>
          </cell>
          <cell r="J810">
            <v>375</v>
          </cell>
          <cell r="K810">
            <v>0</v>
          </cell>
          <cell r="L810">
            <v>2000</v>
          </cell>
          <cell r="P810">
            <v>1215</v>
          </cell>
        </row>
        <row r="811">
          <cell r="B811" t="str">
            <v>นางสาวพรจนา  ธรรมกีรติวงศ์</v>
          </cell>
          <cell r="C811">
            <v>8050756998</v>
          </cell>
          <cell r="D811">
            <v>16880</v>
          </cell>
          <cell r="E811">
            <v>0</v>
          </cell>
          <cell r="H811">
            <v>16880</v>
          </cell>
          <cell r="J811">
            <v>375</v>
          </cell>
          <cell r="K811">
            <v>0</v>
          </cell>
          <cell r="R811">
            <v>835</v>
          </cell>
        </row>
        <row r="812">
          <cell r="B812" t="str">
            <v>นางสาวณัฐณิชา  ห้วยลึก</v>
          </cell>
          <cell r="C812">
            <v>8050757749</v>
          </cell>
          <cell r="D812">
            <v>15000</v>
          </cell>
          <cell r="E812">
            <v>0</v>
          </cell>
          <cell r="H812">
            <v>15000</v>
          </cell>
          <cell r="J812">
            <v>375</v>
          </cell>
          <cell r="K812">
            <v>0</v>
          </cell>
          <cell r="P812">
            <v>2425</v>
          </cell>
          <cell r="R812">
            <v>1200</v>
          </cell>
        </row>
        <row r="813">
          <cell r="B813" t="str">
            <v>นางสาวปวีณา  สาลิกา</v>
          </cell>
          <cell r="C813">
            <v>8050010430</v>
          </cell>
          <cell r="D813">
            <v>21790</v>
          </cell>
          <cell r="E813">
            <v>0</v>
          </cell>
          <cell r="H813">
            <v>21790</v>
          </cell>
          <cell r="J813">
            <v>375</v>
          </cell>
          <cell r="K813">
            <v>0</v>
          </cell>
        </row>
        <row r="814">
          <cell r="B814" t="str">
            <v>นางสาวณัฏฐนันร์ อภิชัย</v>
          </cell>
          <cell r="C814">
            <v>8050013049</v>
          </cell>
          <cell r="D814">
            <v>21150</v>
          </cell>
          <cell r="E814">
            <v>0</v>
          </cell>
          <cell r="H814">
            <v>21150</v>
          </cell>
          <cell r="J814">
            <v>375</v>
          </cell>
          <cell r="K814">
            <v>0</v>
          </cell>
          <cell r="P814">
            <v>4283</v>
          </cell>
          <cell r="R814">
            <v>900</v>
          </cell>
        </row>
        <row r="815">
          <cell r="B815" t="str">
            <v>นางสาวปรียานุช  ด้วงสูงเนิน</v>
          </cell>
          <cell r="C815">
            <v>8050787761</v>
          </cell>
          <cell r="D815">
            <v>7623.22</v>
          </cell>
          <cell r="E815">
            <v>0</v>
          </cell>
          <cell r="H815">
            <v>7623.22</v>
          </cell>
          <cell r="J815">
            <v>191</v>
          </cell>
          <cell r="K815">
            <v>0</v>
          </cell>
          <cell r="L815">
            <v>2000</v>
          </cell>
          <cell r="R815">
            <v>670</v>
          </cell>
        </row>
        <row r="816">
          <cell r="B816" t="str">
            <v>นางสาวณัฏฐิกา  อภัยบริรัตน์</v>
          </cell>
          <cell r="C816">
            <v>8050666530</v>
          </cell>
          <cell r="D816">
            <v>18440</v>
          </cell>
          <cell r="E816">
            <v>0</v>
          </cell>
          <cell r="H816">
            <v>18440</v>
          </cell>
          <cell r="J816">
            <v>375</v>
          </cell>
          <cell r="K816">
            <v>0</v>
          </cell>
          <cell r="L816">
            <v>2000</v>
          </cell>
        </row>
        <row r="817">
          <cell r="B817" t="str">
            <v>นางสาววิชุดา  แตงสาขา</v>
          </cell>
          <cell r="C817">
            <v>8050543137</v>
          </cell>
          <cell r="D817">
            <v>21360</v>
          </cell>
          <cell r="E817">
            <v>0</v>
          </cell>
          <cell r="H817">
            <v>21360</v>
          </cell>
          <cell r="J817">
            <v>375</v>
          </cell>
          <cell r="K817">
            <v>0</v>
          </cell>
          <cell r="L817">
            <v>4000</v>
          </cell>
          <cell r="R817">
            <v>1032</v>
          </cell>
        </row>
        <row r="818">
          <cell r="B818" t="str">
            <v>นางสาวสุธิดาวดี  ชุ่มชื่น</v>
          </cell>
          <cell r="C818">
            <v>8050757994</v>
          </cell>
          <cell r="D818">
            <v>17900</v>
          </cell>
          <cell r="E818">
            <v>0</v>
          </cell>
          <cell r="H818">
            <v>17900</v>
          </cell>
          <cell r="J818">
            <v>375</v>
          </cell>
          <cell r="K818">
            <v>0</v>
          </cell>
        </row>
        <row r="819">
          <cell r="B819" t="str">
            <v>นางสาวเสาวลักษณ์  ไวยากรณ์</v>
          </cell>
          <cell r="C819">
            <v>8050599639</v>
          </cell>
          <cell r="D819">
            <v>17210</v>
          </cell>
          <cell r="E819">
            <v>0</v>
          </cell>
          <cell r="H819">
            <v>17210</v>
          </cell>
          <cell r="J819">
            <v>375</v>
          </cell>
          <cell r="K819">
            <v>0</v>
          </cell>
          <cell r="R819">
            <v>950</v>
          </cell>
        </row>
        <row r="820">
          <cell r="B820" t="str">
            <v>นางสาวปัทจมา  เย็นเอง</v>
          </cell>
          <cell r="C820">
            <v>8050819442</v>
          </cell>
          <cell r="D820">
            <v>17210</v>
          </cell>
          <cell r="E820">
            <v>0</v>
          </cell>
          <cell r="H820">
            <v>17210</v>
          </cell>
          <cell r="J820">
            <v>375</v>
          </cell>
          <cell r="K820">
            <v>0</v>
          </cell>
        </row>
        <row r="821">
          <cell r="B821" t="str">
            <v>นางสาวกุลธิดา  ตนเดช</v>
          </cell>
          <cell r="C821">
            <v>8050818594</v>
          </cell>
          <cell r="D821">
            <v>17210</v>
          </cell>
          <cell r="E821">
            <v>0</v>
          </cell>
          <cell r="H821">
            <v>17210</v>
          </cell>
          <cell r="J821">
            <v>375</v>
          </cell>
          <cell r="K821">
            <v>0</v>
          </cell>
          <cell r="R821">
            <v>996</v>
          </cell>
        </row>
        <row r="822">
          <cell r="B822" t="str">
            <v>นางสาวภัทราวดี  ปานเพ็ง</v>
          </cell>
          <cell r="C822">
            <v>8050910970</v>
          </cell>
          <cell r="D822">
            <v>15900</v>
          </cell>
          <cell r="H822">
            <v>15900</v>
          </cell>
          <cell r="J822">
            <v>375</v>
          </cell>
          <cell r="K822">
            <v>0</v>
          </cell>
        </row>
        <row r="823">
          <cell r="B823" t="str">
            <v>นางสาวสิริวรรณ  ยศมา</v>
          </cell>
          <cell r="C823">
            <v>8050818411</v>
          </cell>
          <cell r="D823">
            <v>12940</v>
          </cell>
          <cell r="E823">
            <v>345</v>
          </cell>
          <cell r="H823">
            <v>13285</v>
          </cell>
          <cell r="J823">
            <v>324</v>
          </cell>
          <cell r="K823">
            <v>8</v>
          </cell>
        </row>
        <row r="824">
          <cell r="B824" t="str">
            <v>นายอามีน  ครองไตรเวทย์</v>
          </cell>
          <cell r="C824">
            <v>8050666557</v>
          </cell>
          <cell r="D824">
            <v>13720</v>
          </cell>
          <cell r="E824">
            <v>0</v>
          </cell>
          <cell r="H824">
            <v>13720</v>
          </cell>
          <cell r="J824">
            <v>343</v>
          </cell>
          <cell r="K824">
            <v>0</v>
          </cell>
        </row>
        <row r="825">
          <cell r="B825" t="str">
            <v>นางสาววรรณวิศา  สง่าพล</v>
          </cell>
          <cell r="C825">
            <v>8050544621</v>
          </cell>
          <cell r="D825">
            <v>15920</v>
          </cell>
          <cell r="E825">
            <v>0</v>
          </cell>
          <cell r="H825">
            <v>15920</v>
          </cell>
          <cell r="J825">
            <v>375</v>
          </cell>
          <cell r="K825">
            <v>0</v>
          </cell>
        </row>
        <row r="826">
          <cell r="B826" t="str">
            <v>นางสาวหทัยรัตน์  จบสองชั้น</v>
          </cell>
          <cell r="C826">
            <v>8050952428</v>
          </cell>
          <cell r="D826">
            <v>11500</v>
          </cell>
          <cell r="E826">
            <v>1785</v>
          </cell>
          <cell r="H826">
            <v>13285</v>
          </cell>
          <cell r="J826">
            <v>288</v>
          </cell>
          <cell r="K826">
            <v>44</v>
          </cell>
        </row>
        <row r="827">
          <cell r="B827" t="str">
            <v>นางเตือนใจ  ตัณฑศิลป์</v>
          </cell>
          <cell r="C827">
            <v>8050884155</v>
          </cell>
          <cell r="D827">
            <v>10180</v>
          </cell>
          <cell r="E827">
            <v>2000</v>
          </cell>
          <cell r="H827">
            <v>12180</v>
          </cell>
          <cell r="J827">
            <v>255</v>
          </cell>
          <cell r="K827">
            <v>50</v>
          </cell>
          <cell r="L827">
            <v>2000</v>
          </cell>
        </row>
        <row r="828">
          <cell r="B828" t="str">
            <v>นายนาวิน  วาจาสุจริต</v>
          </cell>
          <cell r="C828">
            <v>8050905756</v>
          </cell>
          <cell r="D828">
            <v>9400</v>
          </cell>
          <cell r="E828">
            <v>2000</v>
          </cell>
          <cell r="H828">
            <v>11400</v>
          </cell>
          <cell r="J828">
            <v>235</v>
          </cell>
          <cell r="K828">
            <v>50</v>
          </cell>
        </row>
        <row r="829">
          <cell r="B829" t="str">
            <v xml:space="preserve">นายวิรัช  ง้าหมาด </v>
          </cell>
          <cell r="C829">
            <v>8050934195</v>
          </cell>
          <cell r="D829">
            <v>9000</v>
          </cell>
          <cell r="E829">
            <v>1000</v>
          </cell>
          <cell r="H829">
            <v>10000</v>
          </cell>
          <cell r="J829">
            <v>225</v>
          </cell>
          <cell r="K829">
            <v>25</v>
          </cell>
        </row>
        <row r="830">
          <cell r="B830" t="str">
            <v>นายอำพร  เสมอภาค</v>
          </cell>
          <cell r="C830">
            <v>8050934187</v>
          </cell>
          <cell r="D830">
            <v>9400</v>
          </cell>
          <cell r="E830">
            <v>2000</v>
          </cell>
          <cell r="H830">
            <v>11400</v>
          </cell>
          <cell r="J830">
            <v>235</v>
          </cell>
          <cell r="K830">
            <v>50</v>
          </cell>
        </row>
        <row r="831">
          <cell r="B831" t="str">
            <v>นางสาวพัชรี  พรหมภัทร์</v>
          </cell>
          <cell r="C831">
            <v>8050973239</v>
          </cell>
          <cell r="D831">
            <v>9000</v>
          </cell>
          <cell r="E831">
            <v>1000</v>
          </cell>
          <cell r="H831">
            <v>10000</v>
          </cell>
          <cell r="J831">
            <v>225</v>
          </cell>
          <cell r="K831">
            <v>25</v>
          </cell>
        </row>
        <row r="832">
          <cell r="B832" t="str">
            <v>รวมพนักงานจ้างภารกิจ (สาธารณสุข)</v>
          </cell>
          <cell r="D832">
            <v>347753.22</v>
          </cell>
          <cell r="E832">
            <v>10130</v>
          </cell>
          <cell r="F832">
            <v>0</v>
          </cell>
          <cell r="G832">
            <v>0</v>
          </cell>
          <cell r="H832">
            <v>357883.22</v>
          </cell>
          <cell r="I832">
            <v>0</v>
          </cell>
          <cell r="J832">
            <v>7571</v>
          </cell>
          <cell r="K832">
            <v>252</v>
          </cell>
          <cell r="L832">
            <v>12000</v>
          </cell>
          <cell r="M832">
            <v>0</v>
          </cell>
          <cell r="N832">
            <v>0</v>
          </cell>
          <cell r="O832">
            <v>0</v>
          </cell>
          <cell r="P832">
            <v>7923</v>
          </cell>
          <cell r="Q832">
            <v>0</v>
          </cell>
          <cell r="R832">
            <v>6583</v>
          </cell>
          <cell r="S832">
            <v>0</v>
          </cell>
        </row>
        <row r="833">
          <cell r="B833" t="str">
            <v>พนักงานจ้างภารกิจ (งานรพ.)</v>
          </cell>
        </row>
        <row r="834">
          <cell r="B834" t="str">
            <v>นางสาววิชดา  ขวัญทองเย็น</v>
          </cell>
          <cell r="C834">
            <v>8050961753</v>
          </cell>
          <cell r="D834">
            <v>20580</v>
          </cell>
          <cell r="E834">
            <v>0</v>
          </cell>
          <cell r="H834">
            <v>20580</v>
          </cell>
          <cell r="J834">
            <v>375</v>
          </cell>
          <cell r="K834">
            <v>0</v>
          </cell>
          <cell r="L834">
            <v>1788.36</v>
          </cell>
          <cell r="R834">
            <v>2000</v>
          </cell>
        </row>
        <row r="835">
          <cell r="B835" t="str">
            <v>นางสาวอภิญญา  คุ้มพิทักษ์</v>
          </cell>
          <cell r="C835">
            <v>8050518930</v>
          </cell>
          <cell r="D835">
            <v>20960</v>
          </cell>
          <cell r="E835">
            <v>0</v>
          </cell>
          <cell r="H835">
            <v>20960</v>
          </cell>
          <cell r="J835">
            <v>375</v>
          </cell>
          <cell r="K835">
            <v>0</v>
          </cell>
          <cell r="L835">
            <v>0</v>
          </cell>
        </row>
        <row r="836">
          <cell r="B836" t="str">
            <v>นางสาวสุวรรณา  นิลหัต</v>
          </cell>
          <cell r="C836">
            <v>8050567257</v>
          </cell>
          <cell r="D836">
            <v>21360</v>
          </cell>
          <cell r="E836">
            <v>0</v>
          </cell>
          <cell r="H836">
            <v>21360</v>
          </cell>
          <cell r="J836">
            <v>375</v>
          </cell>
          <cell r="K836">
            <v>0</v>
          </cell>
          <cell r="L836">
            <v>1300</v>
          </cell>
        </row>
        <row r="837">
          <cell r="B837" t="str">
            <v>นางสาวพัชรา  บุญยรักษ์</v>
          </cell>
          <cell r="C837">
            <v>8050666549</v>
          </cell>
          <cell r="D837">
            <v>18980</v>
          </cell>
          <cell r="E837">
            <v>0</v>
          </cell>
          <cell r="H837">
            <v>18980</v>
          </cell>
          <cell r="J837">
            <v>375</v>
          </cell>
          <cell r="K837">
            <v>0</v>
          </cell>
        </row>
        <row r="838">
          <cell r="B838" t="str">
            <v>นางสาวปุณยนุช  เผือกเกิด</v>
          </cell>
          <cell r="C838">
            <v>8050460681</v>
          </cell>
          <cell r="D838">
            <v>15600</v>
          </cell>
          <cell r="E838">
            <v>0</v>
          </cell>
          <cell r="H838">
            <v>15600</v>
          </cell>
          <cell r="J838">
            <v>375</v>
          </cell>
          <cell r="K838">
            <v>0</v>
          </cell>
          <cell r="P838">
            <v>3637</v>
          </cell>
          <cell r="R838">
            <v>2340</v>
          </cell>
        </row>
        <row r="839">
          <cell r="B839" t="str">
            <v>นางสาววันวิษา  ภักดี</v>
          </cell>
          <cell r="C839">
            <v>8050757765</v>
          </cell>
          <cell r="D839">
            <v>13720</v>
          </cell>
          <cell r="E839">
            <v>0</v>
          </cell>
          <cell r="H839">
            <v>13720</v>
          </cell>
          <cell r="J839">
            <v>343</v>
          </cell>
          <cell r="K839">
            <v>0</v>
          </cell>
          <cell r="R839">
            <v>1792</v>
          </cell>
        </row>
        <row r="840">
          <cell r="B840" t="str">
            <v>นางสาวสุรัตนา  กาญจนพานิช</v>
          </cell>
          <cell r="C840">
            <v>8050262022</v>
          </cell>
          <cell r="D840">
            <v>13460</v>
          </cell>
          <cell r="E840">
            <v>0</v>
          </cell>
          <cell r="H840">
            <v>13460</v>
          </cell>
          <cell r="J840">
            <v>337</v>
          </cell>
          <cell r="K840">
            <v>0</v>
          </cell>
          <cell r="P840">
            <v>0</v>
          </cell>
        </row>
        <row r="841">
          <cell r="B841" t="str">
            <v>นางสาวนิษฐ์ทนันท์  ดิษสุวรรณ์</v>
          </cell>
          <cell r="C841">
            <v>8050756866</v>
          </cell>
          <cell r="D841">
            <v>13460</v>
          </cell>
          <cell r="E841">
            <v>0</v>
          </cell>
          <cell r="H841">
            <v>13460</v>
          </cell>
          <cell r="J841">
            <v>337</v>
          </cell>
          <cell r="K841">
            <v>0</v>
          </cell>
        </row>
        <row r="842">
          <cell r="B842" t="str">
            <v>นายวันชัย  จีนศรีคง</v>
          </cell>
          <cell r="C842">
            <v>8050757919</v>
          </cell>
          <cell r="D842">
            <v>13460</v>
          </cell>
          <cell r="E842">
            <v>0</v>
          </cell>
          <cell r="H842">
            <v>13460</v>
          </cell>
          <cell r="J842">
            <v>337</v>
          </cell>
          <cell r="K842">
            <v>0</v>
          </cell>
        </row>
        <row r="843">
          <cell r="B843" t="str">
            <v>นางสาวภัทรวัลลิ์  ศรีมีธรรม</v>
          </cell>
          <cell r="C843">
            <v>8050757714</v>
          </cell>
          <cell r="D843">
            <v>13460</v>
          </cell>
          <cell r="E843">
            <v>0</v>
          </cell>
          <cell r="H843">
            <v>13460</v>
          </cell>
          <cell r="J843">
            <v>337</v>
          </cell>
          <cell r="K843">
            <v>0</v>
          </cell>
        </row>
        <row r="844">
          <cell r="B844" t="str">
            <v>นายสาทิพย์  พรายมี</v>
          </cell>
          <cell r="C844">
            <v>8050773213</v>
          </cell>
          <cell r="D844">
            <v>9000</v>
          </cell>
          <cell r="E844">
            <v>1000</v>
          </cell>
          <cell r="H844">
            <v>10000</v>
          </cell>
          <cell r="J844">
            <v>225</v>
          </cell>
          <cell r="K844">
            <v>25</v>
          </cell>
        </row>
        <row r="845">
          <cell r="B845" t="str">
            <v>นางสาวอาภีรนิตย์  งานแข็ง</v>
          </cell>
          <cell r="C845">
            <v>8050784010</v>
          </cell>
          <cell r="D845">
            <v>16880</v>
          </cell>
          <cell r="E845">
            <v>0</v>
          </cell>
          <cell r="H845">
            <v>16880</v>
          </cell>
          <cell r="J845">
            <v>375</v>
          </cell>
          <cell r="K845">
            <v>0</v>
          </cell>
          <cell r="R845">
            <v>855</v>
          </cell>
        </row>
        <row r="846">
          <cell r="B846" t="str">
            <v>นางสาวฑิตยา  วงศ์ประเทศ</v>
          </cell>
          <cell r="C846">
            <v>8050078159</v>
          </cell>
          <cell r="D846">
            <v>10590</v>
          </cell>
          <cell r="E846">
            <v>2000</v>
          </cell>
          <cell r="H846">
            <v>12590</v>
          </cell>
          <cell r="J846">
            <v>265</v>
          </cell>
          <cell r="K846">
            <v>50</v>
          </cell>
        </row>
        <row r="847">
          <cell r="B847" t="str">
            <v>นางสาวอัญธิกา  กล้าศึก</v>
          </cell>
          <cell r="C847">
            <v>8050824993</v>
          </cell>
          <cell r="D847">
            <v>12940</v>
          </cell>
          <cell r="E847">
            <v>345</v>
          </cell>
          <cell r="H847">
            <v>13285</v>
          </cell>
          <cell r="J847">
            <v>324</v>
          </cell>
          <cell r="K847">
            <v>8</v>
          </cell>
        </row>
        <row r="848">
          <cell r="B848" t="str">
            <v>นางสาวมนัสนันจ์  ศรีสุวรรณ</v>
          </cell>
          <cell r="C848">
            <v>8050825000</v>
          </cell>
          <cell r="D848">
            <v>10590</v>
          </cell>
          <cell r="E848">
            <v>2000</v>
          </cell>
          <cell r="H848">
            <v>12590</v>
          </cell>
          <cell r="J848">
            <v>265</v>
          </cell>
          <cell r="K848">
            <v>50</v>
          </cell>
        </row>
        <row r="849">
          <cell r="B849" t="str">
            <v>นางสาวนรินทิพย์  วิมลจรรยาภรณ์</v>
          </cell>
          <cell r="C849">
            <v>8050825256</v>
          </cell>
          <cell r="D849">
            <v>15000</v>
          </cell>
          <cell r="E849">
            <v>0</v>
          </cell>
          <cell r="H849">
            <v>15000</v>
          </cell>
          <cell r="J849">
            <v>375</v>
          </cell>
          <cell r="K849">
            <v>0</v>
          </cell>
        </row>
        <row r="850">
          <cell r="B850" t="str">
            <v>นางสาวดารารัตน์  ภักดี</v>
          </cell>
          <cell r="C850">
            <v>8050138860</v>
          </cell>
          <cell r="D850">
            <v>12440</v>
          </cell>
          <cell r="E850">
            <v>845</v>
          </cell>
          <cell r="H850">
            <v>13285</v>
          </cell>
          <cell r="J850">
            <v>311</v>
          </cell>
          <cell r="K850">
            <v>21</v>
          </cell>
          <cell r="R850">
            <v>0</v>
          </cell>
        </row>
        <row r="851">
          <cell r="B851" t="str">
            <v>นางสาวพรทิพย์  หลำส้า</v>
          </cell>
          <cell r="C851">
            <v>8050797740</v>
          </cell>
          <cell r="D851">
            <v>10180</v>
          </cell>
          <cell r="E851">
            <v>2000</v>
          </cell>
          <cell r="H851">
            <v>12180</v>
          </cell>
          <cell r="J851">
            <v>255</v>
          </cell>
          <cell r="K851">
            <v>50</v>
          </cell>
          <cell r="L851">
            <v>2000</v>
          </cell>
        </row>
        <row r="852">
          <cell r="B852" t="str">
            <v>นางสาวพิชามญชุ์  ทองดุลดำ</v>
          </cell>
          <cell r="C852">
            <v>8050861724</v>
          </cell>
          <cell r="D852">
            <v>0</v>
          </cell>
          <cell r="E852">
            <v>0</v>
          </cell>
          <cell r="H852">
            <v>0</v>
          </cell>
          <cell r="J852">
            <v>0</v>
          </cell>
          <cell r="K852">
            <v>0</v>
          </cell>
        </row>
        <row r="853">
          <cell r="B853" t="str">
            <v>นางสาววรรณกร  วุฒิสม</v>
          </cell>
          <cell r="C853">
            <v>8050861694</v>
          </cell>
          <cell r="D853">
            <v>12440</v>
          </cell>
          <cell r="E853">
            <v>845</v>
          </cell>
          <cell r="H853">
            <v>13285</v>
          </cell>
          <cell r="J853">
            <v>311</v>
          </cell>
          <cell r="K853">
            <v>21</v>
          </cell>
          <cell r="R853">
            <v>0</v>
          </cell>
        </row>
        <row r="854">
          <cell r="B854" t="str">
            <v>นายพิพัฒน์  ทองจินดา</v>
          </cell>
          <cell r="C854">
            <v>8050871967</v>
          </cell>
          <cell r="D854">
            <v>16540</v>
          </cell>
          <cell r="H854">
            <v>16540</v>
          </cell>
          <cell r="J854">
            <v>375</v>
          </cell>
          <cell r="K854">
            <v>0</v>
          </cell>
        </row>
        <row r="855">
          <cell r="B855" t="str">
            <v>นางสาวอทัยรัตน์  ศรีวิเชียร</v>
          </cell>
          <cell r="C855">
            <v>8050874354</v>
          </cell>
          <cell r="D855">
            <v>12440</v>
          </cell>
          <cell r="E855">
            <v>845</v>
          </cell>
          <cell r="H855">
            <v>13285</v>
          </cell>
          <cell r="J855">
            <v>311</v>
          </cell>
          <cell r="K855">
            <v>21</v>
          </cell>
        </row>
        <row r="856">
          <cell r="B856" t="str">
            <v>นายชานน  รัตนปทุมวงศ์</v>
          </cell>
          <cell r="C856">
            <v>8050883868</v>
          </cell>
          <cell r="D856">
            <v>16540</v>
          </cell>
          <cell r="H856">
            <v>16540</v>
          </cell>
          <cell r="J856">
            <v>375</v>
          </cell>
          <cell r="K856">
            <v>0</v>
          </cell>
        </row>
        <row r="857">
          <cell r="B857" t="str">
            <v>นายชัยรัตน์  ชัยชนะ</v>
          </cell>
          <cell r="C857">
            <v>8050884961</v>
          </cell>
          <cell r="D857">
            <v>16230</v>
          </cell>
          <cell r="H857">
            <v>16230</v>
          </cell>
          <cell r="J857">
            <v>375</v>
          </cell>
          <cell r="K857">
            <v>0</v>
          </cell>
        </row>
        <row r="858">
          <cell r="B858" t="str">
            <v>นางสาวลัลฉมา  ส่งแสง</v>
          </cell>
          <cell r="C858">
            <v>8050880796</v>
          </cell>
          <cell r="D858">
            <v>12440</v>
          </cell>
          <cell r="E858">
            <v>845</v>
          </cell>
          <cell r="H858">
            <v>13285</v>
          </cell>
          <cell r="J858">
            <v>311</v>
          </cell>
          <cell r="K858">
            <v>21</v>
          </cell>
          <cell r="L858">
            <v>2106.58</v>
          </cell>
        </row>
        <row r="859">
          <cell r="B859" t="str">
            <v>นางสาวรุ่งทิวา  พูนแก้ว</v>
          </cell>
          <cell r="C859">
            <v>8050884996</v>
          </cell>
          <cell r="D859">
            <v>15000</v>
          </cell>
          <cell r="E859">
            <v>0</v>
          </cell>
          <cell r="H859">
            <v>15000</v>
          </cell>
          <cell r="J859">
            <v>375</v>
          </cell>
          <cell r="K859">
            <v>0</v>
          </cell>
        </row>
        <row r="860">
          <cell r="B860" t="str">
            <v>นางสาวกานต์นภัส  อำลอย</v>
          </cell>
          <cell r="C860">
            <v>8050904687</v>
          </cell>
          <cell r="D860">
            <v>11960</v>
          </cell>
          <cell r="E860">
            <v>1325</v>
          </cell>
          <cell r="H860">
            <v>13285</v>
          </cell>
          <cell r="J860">
            <v>299</v>
          </cell>
          <cell r="K860">
            <v>33</v>
          </cell>
        </row>
        <row r="861">
          <cell r="B861" t="str">
            <v>นายนันทภัค  เครือสนิท</v>
          </cell>
          <cell r="C861">
            <v>8050505677</v>
          </cell>
          <cell r="D861">
            <v>11960</v>
          </cell>
          <cell r="E861">
            <v>1325</v>
          </cell>
          <cell r="H861">
            <v>13285</v>
          </cell>
          <cell r="J861">
            <v>299</v>
          </cell>
          <cell r="K861">
            <v>33</v>
          </cell>
          <cell r="L861">
            <v>1000</v>
          </cell>
        </row>
        <row r="862">
          <cell r="B862" t="str">
            <v>ว่าที่ ร.ต.หญิง กัญญาณ์มาศ  เพ่งการ</v>
          </cell>
          <cell r="C862">
            <v>8050910709</v>
          </cell>
          <cell r="D862">
            <v>11960</v>
          </cell>
          <cell r="E862">
            <v>1325</v>
          </cell>
          <cell r="H862">
            <v>13285</v>
          </cell>
          <cell r="J862">
            <v>299</v>
          </cell>
          <cell r="K862">
            <v>33</v>
          </cell>
          <cell r="L862">
            <v>2500</v>
          </cell>
        </row>
        <row r="863">
          <cell r="B863" t="str">
            <v>นายพรดิลก  บุตรกลัด</v>
          </cell>
          <cell r="C863">
            <v>8050936538</v>
          </cell>
          <cell r="D863">
            <v>11500</v>
          </cell>
          <cell r="E863">
            <v>1785</v>
          </cell>
          <cell r="H863">
            <v>13285</v>
          </cell>
          <cell r="J863">
            <v>288</v>
          </cell>
          <cell r="K863">
            <v>44</v>
          </cell>
        </row>
        <row r="864">
          <cell r="B864" t="str">
            <v>นางสาวกนกวรรณ  ทองรักษ์</v>
          </cell>
          <cell r="C864">
            <v>8050990419</v>
          </cell>
          <cell r="D864">
            <v>11500</v>
          </cell>
          <cell r="E864">
            <v>1785</v>
          </cell>
          <cell r="H864">
            <v>13285</v>
          </cell>
          <cell r="J864">
            <v>288</v>
          </cell>
          <cell r="K864">
            <v>44</v>
          </cell>
        </row>
        <row r="865">
          <cell r="B865" t="str">
            <v>นางสาวธนาภรณ์  จันทะแจ่ม</v>
          </cell>
          <cell r="C865">
            <v>8050982483</v>
          </cell>
          <cell r="D865">
            <v>11500</v>
          </cell>
          <cell r="E865">
            <v>1785</v>
          </cell>
          <cell r="H865">
            <v>13285</v>
          </cell>
          <cell r="J865">
            <v>288</v>
          </cell>
          <cell r="K865">
            <v>44</v>
          </cell>
        </row>
        <row r="866">
          <cell r="B866" t="str">
            <v>นางสาวธัญพิมล  สิทธิดำรง</v>
          </cell>
          <cell r="C866">
            <v>8050814106</v>
          </cell>
          <cell r="D866">
            <v>11500</v>
          </cell>
          <cell r="E866">
            <v>1785</v>
          </cell>
          <cell r="H866">
            <v>13285</v>
          </cell>
          <cell r="J866">
            <v>288</v>
          </cell>
          <cell r="K866">
            <v>44</v>
          </cell>
        </row>
        <row r="867">
          <cell r="B867" t="str">
            <v>นางสาวกัลยารัตน์  พิณพรรณ</v>
          </cell>
          <cell r="C867">
            <v>8050995607</v>
          </cell>
          <cell r="D867">
            <v>11500</v>
          </cell>
          <cell r="E867">
            <v>1785</v>
          </cell>
          <cell r="H867">
            <v>13285</v>
          </cell>
          <cell r="J867">
            <v>288</v>
          </cell>
          <cell r="K867">
            <v>44</v>
          </cell>
        </row>
        <row r="868">
          <cell r="B868" t="str">
            <v>นายไกรวิชญ์  ถิ่นทะเล</v>
          </cell>
          <cell r="C868">
            <v>8050815668</v>
          </cell>
          <cell r="D868">
            <v>9000</v>
          </cell>
          <cell r="E868">
            <v>1000</v>
          </cell>
          <cell r="H868">
            <v>10000</v>
          </cell>
          <cell r="J868">
            <v>225</v>
          </cell>
          <cell r="K868">
            <v>25</v>
          </cell>
        </row>
        <row r="869">
          <cell r="B869" t="str">
            <v>นายพัฒณพล  กิ่งแก้ว</v>
          </cell>
          <cell r="C869">
            <v>8050689255</v>
          </cell>
          <cell r="D869">
            <v>9000</v>
          </cell>
          <cell r="E869">
            <v>1000</v>
          </cell>
          <cell r="H869">
            <v>10000</v>
          </cell>
          <cell r="J869">
            <v>225</v>
          </cell>
          <cell r="K869">
            <v>25</v>
          </cell>
        </row>
        <row r="870">
          <cell r="B870" t="str">
            <v>นางสาวกนกพร  รัตนพงศ์</v>
          </cell>
          <cell r="C870">
            <v>8050814874</v>
          </cell>
          <cell r="D870">
            <v>9000</v>
          </cell>
          <cell r="E870">
            <v>1000</v>
          </cell>
          <cell r="H870">
            <v>10000</v>
          </cell>
          <cell r="J870">
            <v>225</v>
          </cell>
          <cell r="K870">
            <v>25</v>
          </cell>
        </row>
        <row r="871">
          <cell r="B871" t="str">
            <v>นายบรรพต  บุญเอก</v>
          </cell>
          <cell r="C871">
            <v>8050892824</v>
          </cell>
          <cell r="D871">
            <v>9000</v>
          </cell>
          <cell r="E871">
            <v>1000</v>
          </cell>
          <cell r="H871">
            <v>10000</v>
          </cell>
          <cell r="J871">
            <v>225</v>
          </cell>
          <cell r="K871">
            <v>25</v>
          </cell>
        </row>
        <row r="872">
          <cell r="B872" t="str">
            <v>นางสาววันดี  ขุนรักษ์</v>
          </cell>
          <cell r="C872">
            <v>8050894479</v>
          </cell>
          <cell r="D872">
            <v>9000</v>
          </cell>
          <cell r="E872">
            <v>1000</v>
          </cell>
          <cell r="H872">
            <v>10000</v>
          </cell>
          <cell r="J872">
            <v>225</v>
          </cell>
          <cell r="K872">
            <v>25</v>
          </cell>
        </row>
        <row r="873">
          <cell r="B873" t="str">
            <v>นางสาวตรีชฎา  พรหมภัทร์</v>
          </cell>
          <cell r="C873">
            <v>8050934020</v>
          </cell>
          <cell r="D873">
            <v>9000</v>
          </cell>
          <cell r="E873">
            <v>1000</v>
          </cell>
          <cell r="H873">
            <v>10000</v>
          </cell>
          <cell r="J873">
            <v>225</v>
          </cell>
          <cell r="K873">
            <v>25</v>
          </cell>
        </row>
        <row r="874">
          <cell r="B874" t="str">
            <v>นายบุญช่วย  รักมิตร</v>
          </cell>
          <cell r="C874">
            <v>8050934675</v>
          </cell>
          <cell r="D874">
            <v>9000</v>
          </cell>
          <cell r="E874">
            <v>1000</v>
          </cell>
          <cell r="H874">
            <v>10000</v>
          </cell>
          <cell r="J874">
            <v>225</v>
          </cell>
          <cell r="K874">
            <v>25</v>
          </cell>
        </row>
        <row r="875">
          <cell r="B875" t="str">
            <v>นางสาวปวีณา  พิมงา</v>
          </cell>
          <cell r="C875">
            <v>8050934667</v>
          </cell>
          <cell r="D875">
            <v>9000</v>
          </cell>
          <cell r="E875">
            <v>1000</v>
          </cell>
          <cell r="H875">
            <v>10000</v>
          </cell>
          <cell r="J875">
            <v>225</v>
          </cell>
          <cell r="K875">
            <v>25</v>
          </cell>
        </row>
        <row r="876">
          <cell r="B876" t="str">
            <v>พนักงานจ้างภารกิจ (งานรพ.)</v>
          </cell>
          <cell r="D876">
            <v>529670</v>
          </cell>
          <cell r="E876">
            <v>31625</v>
          </cell>
          <cell r="F876">
            <v>0</v>
          </cell>
          <cell r="G876">
            <v>0</v>
          </cell>
          <cell r="H876">
            <v>561295</v>
          </cell>
          <cell r="I876">
            <v>0</v>
          </cell>
          <cell r="J876">
            <v>12531</v>
          </cell>
          <cell r="K876">
            <v>786</v>
          </cell>
          <cell r="L876">
            <v>10694.939999999999</v>
          </cell>
          <cell r="M876">
            <v>0</v>
          </cell>
          <cell r="N876">
            <v>0</v>
          </cell>
          <cell r="O876">
            <v>0</v>
          </cell>
          <cell r="P876">
            <v>3637</v>
          </cell>
          <cell r="Q876">
            <v>0</v>
          </cell>
          <cell r="R876">
            <v>6987</v>
          </cell>
          <cell r="S876">
            <v>0</v>
          </cell>
        </row>
        <row r="877">
          <cell r="B877" t="str">
            <v>รวมกองสาธารณสุข</v>
          </cell>
          <cell r="D877">
            <v>1941461.28</v>
          </cell>
          <cell r="E877">
            <v>46440</v>
          </cell>
          <cell r="F877">
            <v>9100</v>
          </cell>
          <cell r="G877">
            <v>5600</v>
          </cell>
          <cell r="H877">
            <v>2002601.28</v>
          </cell>
          <cell r="I877">
            <v>3912</v>
          </cell>
          <cell r="J877">
            <v>20102</v>
          </cell>
          <cell r="K877">
            <v>1038</v>
          </cell>
          <cell r="L877">
            <v>83371.540000000008</v>
          </cell>
          <cell r="M877">
            <v>0</v>
          </cell>
          <cell r="N877">
            <v>0</v>
          </cell>
          <cell r="O877">
            <v>0</v>
          </cell>
          <cell r="P877">
            <v>11560</v>
          </cell>
          <cell r="Q877">
            <v>0</v>
          </cell>
          <cell r="R877">
            <v>25912</v>
          </cell>
          <cell r="S877">
            <v>112400</v>
          </cell>
        </row>
        <row r="878">
          <cell r="B878" t="str">
            <v>รวมทั้งหมด</v>
          </cell>
          <cell r="D878">
            <v>13062104.159999998</v>
          </cell>
          <cell r="E878">
            <v>352054.41000000003</v>
          </cell>
          <cell r="F878">
            <v>115600</v>
          </cell>
          <cell r="G878">
            <v>76600</v>
          </cell>
          <cell r="H878">
            <v>13606358.569999998</v>
          </cell>
          <cell r="I878">
            <v>52950</v>
          </cell>
          <cell r="J878">
            <v>138864</v>
          </cell>
          <cell r="K878">
            <v>7718</v>
          </cell>
          <cell r="L878">
            <v>872477.63</v>
          </cell>
          <cell r="M878">
            <v>90518.09</v>
          </cell>
          <cell r="N878">
            <v>10990.95</v>
          </cell>
          <cell r="O878">
            <v>2000</v>
          </cell>
          <cell r="P878">
            <v>148215.16999999998</v>
          </cell>
          <cell r="Q878">
            <v>1900</v>
          </cell>
          <cell r="R878">
            <v>152220</v>
          </cell>
          <cell r="S878">
            <v>1354640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ongnat@gmail.com" TargetMode="External"/><Relationship Id="rId18" Type="http://schemas.openxmlformats.org/officeDocument/2006/relationships/hyperlink" Target="mailto:mee.pm999@gmail.com" TargetMode="External"/><Relationship Id="rId26" Type="http://schemas.openxmlformats.org/officeDocument/2006/relationships/hyperlink" Target="mailto:yakul001@hotmail.com" TargetMode="External"/><Relationship Id="rId39" Type="http://schemas.openxmlformats.org/officeDocument/2006/relationships/hyperlink" Target="mailto:wiwatmuang@gmail.com" TargetMode="External"/><Relationship Id="rId21" Type="http://schemas.openxmlformats.org/officeDocument/2006/relationships/hyperlink" Target="mailto:pudamkapuna@gmail.com" TargetMode="External"/><Relationship Id="rId34" Type="http://schemas.openxmlformats.org/officeDocument/2006/relationships/hyperlink" Target="mailto:kondee.anna@gmail.com" TargetMode="External"/><Relationship Id="rId42" Type="http://schemas.openxmlformats.org/officeDocument/2006/relationships/hyperlink" Target="mailto:Kaset-555@hotmail.com" TargetMode="External"/><Relationship Id="rId7" Type="http://schemas.openxmlformats.org/officeDocument/2006/relationships/hyperlink" Target="mailto:deathnote_cm@hotmail.com" TargetMode="External"/><Relationship Id="rId2" Type="http://schemas.openxmlformats.org/officeDocument/2006/relationships/hyperlink" Target="mailto:saowanee.kaola@yahoo.com" TargetMode="External"/><Relationship Id="rId16" Type="http://schemas.openxmlformats.org/officeDocument/2006/relationships/hyperlink" Target="mailto:supphana@gmail.com" TargetMode="External"/><Relationship Id="rId20" Type="http://schemas.openxmlformats.org/officeDocument/2006/relationships/hyperlink" Target="mailto:chtbtw@gmail.com" TargetMode="External"/><Relationship Id="rId29" Type="http://schemas.openxmlformats.org/officeDocument/2006/relationships/hyperlink" Target="mailto:wilawanrong@gmail.com" TargetMode="External"/><Relationship Id="rId41" Type="http://schemas.openxmlformats.org/officeDocument/2006/relationships/hyperlink" Target="mailto:jajagood080@gmail.com" TargetMode="External"/><Relationship Id="rId1" Type="http://schemas.openxmlformats.org/officeDocument/2006/relationships/hyperlink" Target="mailto:benyapakung2510@gmail.com" TargetMode="External"/><Relationship Id="rId6" Type="http://schemas.openxmlformats.org/officeDocument/2006/relationships/hyperlink" Target="mailto:sirima2552@g,ail.com" TargetMode="External"/><Relationship Id="rId11" Type="http://schemas.openxmlformats.org/officeDocument/2006/relationships/hyperlink" Target="mailto:chitraporn123@gmail.com" TargetMode="External"/><Relationship Id="rId24" Type="http://schemas.openxmlformats.org/officeDocument/2006/relationships/hyperlink" Target="mailto:signa.8013@gmail.com" TargetMode="External"/><Relationship Id="rId32" Type="http://schemas.openxmlformats.org/officeDocument/2006/relationships/hyperlink" Target="mailto:manabut094@gmail.com" TargetMode="External"/><Relationship Id="rId37" Type="http://schemas.openxmlformats.org/officeDocument/2006/relationships/hyperlink" Target="mailto:newkoy_kurumi@hotmail.com" TargetMode="External"/><Relationship Id="rId40" Type="http://schemas.openxmlformats.org/officeDocument/2006/relationships/hyperlink" Target="mailto:tida_pla@outlook.co.th" TargetMode="External"/><Relationship Id="rId5" Type="http://schemas.openxmlformats.org/officeDocument/2006/relationships/hyperlink" Target="mailto:phromkul@hotmail.com" TargetMode="External"/><Relationship Id="rId15" Type="http://schemas.openxmlformats.org/officeDocument/2006/relationships/hyperlink" Target="mailto:konnarak-20@hotmail.com" TargetMode="External"/><Relationship Id="rId23" Type="http://schemas.openxmlformats.org/officeDocument/2006/relationships/hyperlink" Target="mailto:kompanat.lim@gmail.com" TargetMode="External"/><Relationship Id="rId28" Type="http://schemas.openxmlformats.org/officeDocument/2006/relationships/hyperlink" Target="mailto:nirutti.add@gmail.com" TargetMode="External"/><Relationship Id="rId36" Type="http://schemas.openxmlformats.org/officeDocument/2006/relationships/hyperlink" Target="mailto:nayjune2533@gmail.com" TargetMode="External"/><Relationship Id="rId10" Type="http://schemas.openxmlformats.org/officeDocument/2006/relationships/hyperlink" Target="mailto:auai0210@gmail.com" TargetMode="External"/><Relationship Id="rId19" Type="http://schemas.openxmlformats.org/officeDocument/2006/relationships/hyperlink" Target="mailto:kaeng2529@gmail.com" TargetMode="External"/><Relationship Id="rId31" Type="http://schemas.openxmlformats.org/officeDocument/2006/relationships/hyperlink" Target="mailto:cha.yada22@hotmail.com" TargetMode="External"/><Relationship Id="rId4" Type="http://schemas.openxmlformats.org/officeDocument/2006/relationships/hyperlink" Target="mailto:aca-nuy-32@hotmail.com" TargetMode="External"/><Relationship Id="rId9" Type="http://schemas.openxmlformats.org/officeDocument/2006/relationships/hyperlink" Target="mailto:mksp.siriporn@gmail.com" TargetMode="External"/><Relationship Id="rId14" Type="http://schemas.openxmlformats.org/officeDocument/2006/relationships/hyperlink" Target="mailto:tjuraluk@windowslive.com" TargetMode="External"/><Relationship Id="rId22" Type="http://schemas.openxmlformats.org/officeDocument/2006/relationships/hyperlink" Target="mailto:smaasma2132@gmail.com" TargetMode="External"/><Relationship Id="rId27" Type="http://schemas.openxmlformats.org/officeDocument/2006/relationships/hyperlink" Target="mailto:urai6866@gmail.com" TargetMode="External"/><Relationship Id="rId30" Type="http://schemas.openxmlformats.org/officeDocument/2006/relationships/hyperlink" Target="mailto:katepun2020@gmail.com" TargetMode="External"/><Relationship Id="rId35" Type="http://schemas.openxmlformats.org/officeDocument/2006/relationships/hyperlink" Target="mailto:thanyatatmangpor@gmail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supattraaden@gmail.com" TargetMode="External"/><Relationship Id="rId3" Type="http://schemas.openxmlformats.org/officeDocument/2006/relationships/hyperlink" Target="mailto:2558ladawan@gmail.com" TargetMode="External"/><Relationship Id="rId12" Type="http://schemas.openxmlformats.org/officeDocument/2006/relationships/hyperlink" Target="mailto:kcphuket@hotmail.com" TargetMode="External"/><Relationship Id="rId17" Type="http://schemas.openxmlformats.org/officeDocument/2006/relationships/hyperlink" Target="mailto:prangdental10@gmail.com" TargetMode="External"/><Relationship Id="rId25" Type="http://schemas.openxmlformats.org/officeDocument/2006/relationships/hyperlink" Target="mailto:tanwa543@gmail.com" TargetMode="External"/><Relationship Id="rId33" Type="http://schemas.openxmlformats.org/officeDocument/2006/relationships/hyperlink" Target="mailto:smallboyz@hotmail.com" TargetMode="External"/><Relationship Id="rId38" Type="http://schemas.openxmlformats.org/officeDocument/2006/relationships/hyperlink" Target="mailto:jotimt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81"/>
  <sheetViews>
    <sheetView zoomScaleNormal="100" workbookViewId="0">
      <pane ySplit="3" topLeftCell="A66" activePane="bottomLeft" state="frozen"/>
      <selection pane="bottomLeft" sqref="A1:I74"/>
    </sheetView>
  </sheetViews>
  <sheetFormatPr defaultColWidth="9.33203125" defaultRowHeight="23.25" x14ac:dyDescent="0.5"/>
  <cols>
    <col min="1" max="1" width="12.1640625" style="147" customWidth="1"/>
    <col min="2" max="2" width="18.1640625" style="147" customWidth="1"/>
    <col min="3" max="3" width="26.33203125" style="134" customWidth="1"/>
    <col min="4" max="4" width="17.1640625" style="134" customWidth="1"/>
    <col min="5" max="5" width="22.1640625" style="134" customWidth="1"/>
    <col min="6" max="6" width="10" style="147" customWidth="1"/>
    <col min="7" max="7" width="15.6640625" style="134" customWidth="1"/>
    <col min="8" max="8" width="24.6640625" style="147" customWidth="1"/>
    <col min="9" max="9" width="16.1640625" style="134" customWidth="1"/>
    <col min="10" max="10" width="20.83203125" style="134" customWidth="1"/>
    <col min="11" max="16384" width="9.33203125" style="134"/>
  </cols>
  <sheetData>
    <row r="1" spans="1:11" x14ac:dyDescent="0.5">
      <c r="A1" s="240" t="s">
        <v>62</v>
      </c>
      <c r="B1" s="240"/>
      <c r="C1" s="240"/>
      <c r="D1" s="240"/>
      <c r="E1" s="240"/>
      <c r="F1" s="240"/>
      <c r="G1" s="240"/>
      <c r="H1" s="240"/>
      <c r="I1" s="240"/>
    </row>
    <row r="2" spans="1:11" s="137" customFormat="1" ht="25.5" customHeight="1" thickBot="1" x14ac:dyDescent="0.4">
      <c r="A2" s="135" t="s">
        <v>64</v>
      </c>
      <c r="B2" s="135" t="s">
        <v>65</v>
      </c>
      <c r="C2" s="136" t="s">
        <v>66</v>
      </c>
      <c r="D2" s="136" t="s">
        <v>9</v>
      </c>
      <c r="E2" s="136" t="s">
        <v>67</v>
      </c>
      <c r="F2" s="135" t="s">
        <v>68</v>
      </c>
      <c r="G2" s="136" t="s">
        <v>1</v>
      </c>
      <c r="H2" s="136" t="s">
        <v>69</v>
      </c>
      <c r="I2" s="136" t="s">
        <v>70</v>
      </c>
    </row>
    <row r="3" spans="1:11" s="137" customFormat="1" ht="67.150000000000006" customHeight="1" x14ac:dyDescent="0.35">
      <c r="A3" s="138" t="s">
        <v>52</v>
      </c>
      <c r="B3" s="139" t="s">
        <v>53</v>
      </c>
      <c r="C3" s="140" t="s">
        <v>54</v>
      </c>
      <c r="D3" s="140" t="s">
        <v>55</v>
      </c>
      <c r="E3" s="140" t="s">
        <v>56</v>
      </c>
      <c r="F3" s="139" t="s">
        <v>57</v>
      </c>
      <c r="G3" s="140" t="s">
        <v>58</v>
      </c>
      <c r="H3" s="139" t="s">
        <v>59</v>
      </c>
      <c r="I3" s="140" t="s">
        <v>60</v>
      </c>
    </row>
    <row r="4" spans="1:11" ht="24" customHeight="1" x14ac:dyDescent="0.5">
      <c r="A4" s="141" t="s">
        <v>61</v>
      </c>
      <c r="B4" s="142" t="s">
        <v>347</v>
      </c>
      <c r="C4" s="143" t="s">
        <v>125</v>
      </c>
      <c r="D4" s="144">
        <f>+VLOOKUP(C4,'เงินเดือน '!$B$8:$P$73,15,0)</f>
        <v>36769.93</v>
      </c>
      <c r="E4" s="142" t="s">
        <v>175</v>
      </c>
      <c r="F4" s="145" t="s">
        <v>75</v>
      </c>
      <c r="G4" s="145" t="s">
        <v>16</v>
      </c>
      <c r="H4" s="146" t="s">
        <v>176</v>
      </c>
      <c r="I4" s="145" t="s">
        <v>267</v>
      </c>
      <c r="K4" s="147"/>
    </row>
    <row r="5" spans="1:11" x14ac:dyDescent="0.5">
      <c r="A5" s="141" t="s">
        <v>61</v>
      </c>
      <c r="B5" s="142" t="s">
        <v>348</v>
      </c>
      <c r="C5" s="143" t="s">
        <v>126</v>
      </c>
      <c r="D5" s="144">
        <f>+VLOOKUP(C5,'เงินเดือน '!$B$8:$P$73,15,0)</f>
        <v>17056.39</v>
      </c>
      <c r="E5" s="142" t="s">
        <v>264</v>
      </c>
      <c r="F5" s="145" t="s">
        <v>76</v>
      </c>
      <c r="G5" s="145" t="s">
        <v>16</v>
      </c>
      <c r="H5" s="146" t="s">
        <v>265</v>
      </c>
      <c r="I5" s="145" t="s">
        <v>266</v>
      </c>
      <c r="K5" s="147"/>
    </row>
    <row r="6" spans="1:11" x14ac:dyDescent="0.5">
      <c r="A6" s="141" t="s">
        <v>61</v>
      </c>
      <c r="B6" s="142" t="s">
        <v>349</v>
      </c>
      <c r="C6" s="143" t="s">
        <v>127</v>
      </c>
      <c r="D6" s="144">
        <f>+VLOOKUP(C6,'เงินเดือน '!$B$8:$P$73,15,0)</f>
        <v>20263.650000000001</v>
      </c>
      <c r="E6" s="142" t="s">
        <v>252</v>
      </c>
      <c r="F6" s="145" t="s">
        <v>77</v>
      </c>
      <c r="G6" s="145" t="s">
        <v>16</v>
      </c>
      <c r="H6" s="146" t="s">
        <v>253</v>
      </c>
      <c r="I6" s="145" t="s">
        <v>254</v>
      </c>
      <c r="K6" s="147"/>
    </row>
    <row r="7" spans="1:11" x14ac:dyDescent="0.5">
      <c r="A7" s="141" t="s">
        <v>61</v>
      </c>
      <c r="B7" s="142" t="s">
        <v>350</v>
      </c>
      <c r="C7" s="148" t="s">
        <v>128</v>
      </c>
      <c r="D7" s="144">
        <f>+VLOOKUP(C7,'เงินเดือน '!$B$8:$P$73,15,0)</f>
        <v>3298.2999999999993</v>
      </c>
      <c r="E7" s="142" t="s">
        <v>243</v>
      </c>
      <c r="F7" s="145" t="s">
        <v>78</v>
      </c>
      <c r="G7" s="145" t="s">
        <v>16</v>
      </c>
      <c r="H7" s="146" t="s">
        <v>244</v>
      </c>
      <c r="I7" s="145" t="s">
        <v>245</v>
      </c>
      <c r="J7" s="149"/>
      <c r="K7" s="147"/>
    </row>
    <row r="8" spans="1:11" x14ac:dyDescent="0.5">
      <c r="A8" s="141" t="s">
        <v>61</v>
      </c>
      <c r="B8" s="142" t="s">
        <v>351</v>
      </c>
      <c r="C8" s="148" t="s">
        <v>129</v>
      </c>
      <c r="D8" s="144">
        <f>+VLOOKUP(C8,'เงินเดือน '!$B$8:$P$73,15,0)</f>
        <v>18274.8</v>
      </c>
      <c r="E8" s="142" t="s">
        <v>249</v>
      </c>
      <c r="F8" s="145" t="s">
        <v>79</v>
      </c>
      <c r="G8" s="145" t="s">
        <v>16</v>
      </c>
      <c r="H8" s="146" t="s">
        <v>250</v>
      </c>
      <c r="I8" s="145" t="s">
        <v>251</v>
      </c>
      <c r="J8" s="149"/>
      <c r="K8" s="147"/>
    </row>
    <row r="9" spans="1:11" x14ac:dyDescent="0.5">
      <c r="A9" s="141" t="s">
        <v>61</v>
      </c>
      <c r="B9" s="142" t="s">
        <v>352</v>
      </c>
      <c r="C9" s="148" t="s">
        <v>130</v>
      </c>
      <c r="D9" s="144">
        <f>+VLOOKUP(C9,'เงินเดือน '!$B$8:$P$73,15,0)</f>
        <v>10045.700000000001</v>
      </c>
      <c r="E9" s="142" t="s">
        <v>258</v>
      </c>
      <c r="F9" s="145" t="s">
        <v>80</v>
      </c>
      <c r="G9" s="145" t="s">
        <v>16</v>
      </c>
      <c r="H9" s="146" t="s">
        <v>259</v>
      </c>
      <c r="I9" s="145" t="s">
        <v>260</v>
      </c>
      <c r="K9" s="147"/>
    </row>
    <row r="10" spans="1:11" x14ac:dyDescent="0.5">
      <c r="A10" s="141" t="s">
        <v>61</v>
      </c>
      <c r="B10" s="142" t="s">
        <v>353</v>
      </c>
      <c r="C10" s="148" t="s">
        <v>131</v>
      </c>
      <c r="D10" s="144">
        <f>+VLOOKUP(C10,'เงินเดือน '!$B$8:$P$73,15,0)</f>
        <v>24282</v>
      </c>
      <c r="E10" s="142" t="s">
        <v>261</v>
      </c>
      <c r="F10" s="145" t="s">
        <v>81</v>
      </c>
      <c r="G10" s="145" t="s">
        <v>16</v>
      </c>
      <c r="H10" s="146" t="s">
        <v>262</v>
      </c>
      <c r="I10" s="145" t="s">
        <v>263</v>
      </c>
      <c r="K10" s="147"/>
    </row>
    <row r="11" spans="1:11" x14ac:dyDescent="0.5">
      <c r="A11" s="141" t="s">
        <v>61</v>
      </c>
      <c r="B11" s="142" t="s">
        <v>354</v>
      </c>
      <c r="C11" s="148" t="s">
        <v>132</v>
      </c>
      <c r="D11" s="144">
        <f>+VLOOKUP(C11,'เงินเดือน '!$B$8:$P$73,15,0)</f>
        <v>5687.0499999999993</v>
      </c>
      <c r="E11" s="142" t="s">
        <v>246</v>
      </c>
      <c r="F11" s="145" t="s">
        <v>82</v>
      </c>
      <c r="G11" s="145" t="s">
        <v>16</v>
      </c>
      <c r="H11" s="146" t="s">
        <v>247</v>
      </c>
      <c r="I11" s="145" t="s">
        <v>248</v>
      </c>
      <c r="K11" s="147"/>
    </row>
    <row r="12" spans="1:11" x14ac:dyDescent="0.5">
      <c r="A12" s="141" t="s">
        <v>61</v>
      </c>
      <c r="B12" s="142" t="s">
        <v>355</v>
      </c>
      <c r="C12" s="148" t="s">
        <v>133</v>
      </c>
      <c r="D12" s="144">
        <f>+VLOOKUP(C12,'เงินเดือน '!$B$8:$P$73,15,0)</f>
        <v>20142.87</v>
      </c>
      <c r="E12" s="142" t="s">
        <v>255</v>
      </c>
      <c r="F12" s="145" t="s">
        <v>83</v>
      </c>
      <c r="G12" s="145" t="s">
        <v>16</v>
      </c>
      <c r="H12" s="146" t="s">
        <v>256</v>
      </c>
      <c r="I12" s="145" t="s">
        <v>257</v>
      </c>
      <c r="K12" s="147"/>
    </row>
    <row r="13" spans="1:11" x14ac:dyDescent="0.5">
      <c r="A13" s="141" t="s">
        <v>61</v>
      </c>
      <c r="B13" s="142" t="s">
        <v>356</v>
      </c>
      <c r="C13" s="148" t="s">
        <v>134</v>
      </c>
      <c r="D13" s="144">
        <f>+VLOOKUP(C13,'เงินเดือน '!$B$8:$P$73,15,0)</f>
        <v>5875.8700000000026</v>
      </c>
      <c r="E13" s="142" t="s">
        <v>179</v>
      </c>
      <c r="F13" s="145" t="s">
        <v>84</v>
      </c>
      <c r="G13" s="145" t="s">
        <v>16</v>
      </c>
      <c r="H13" s="150" t="s">
        <v>178</v>
      </c>
      <c r="I13" s="145" t="s">
        <v>184</v>
      </c>
      <c r="K13" s="147"/>
    </row>
    <row r="14" spans="1:11" x14ac:dyDescent="0.5">
      <c r="A14" s="141" t="s">
        <v>61</v>
      </c>
      <c r="B14" s="142" t="s">
        <v>357</v>
      </c>
      <c r="C14" s="148" t="s">
        <v>135</v>
      </c>
      <c r="D14" s="144">
        <f>+VLOOKUP(C14,'เงินเดือน '!$B$8:$P$73,15,0)</f>
        <v>28205.9</v>
      </c>
      <c r="E14" s="142" t="s">
        <v>180</v>
      </c>
      <c r="F14" s="145" t="s">
        <v>85</v>
      </c>
      <c r="G14" s="145" t="s">
        <v>16</v>
      </c>
      <c r="H14" s="150" t="s">
        <v>178</v>
      </c>
      <c r="I14" s="145" t="s">
        <v>183</v>
      </c>
      <c r="K14" s="147"/>
    </row>
    <row r="15" spans="1:11" x14ac:dyDescent="0.5">
      <c r="A15" s="141" t="s">
        <v>61</v>
      </c>
      <c r="B15" s="142" t="s">
        <v>358</v>
      </c>
      <c r="C15" s="148" t="s">
        <v>318</v>
      </c>
      <c r="D15" s="144">
        <f>+VLOOKUP(C15,'เงินเดือน '!$B$8:$P$73,15,0)</f>
        <v>25470.9</v>
      </c>
      <c r="E15" s="142" t="s">
        <v>181</v>
      </c>
      <c r="F15" s="145" t="s">
        <v>86</v>
      </c>
      <c r="G15" s="145" t="s">
        <v>16</v>
      </c>
      <c r="H15" s="150" t="s">
        <v>178</v>
      </c>
      <c r="I15" s="145" t="s">
        <v>182</v>
      </c>
      <c r="K15" s="147"/>
    </row>
    <row r="16" spans="1:11" x14ac:dyDescent="0.5">
      <c r="A16" s="141" t="s">
        <v>61</v>
      </c>
      <c r="B16" s="142" t="s">
        <v>359</v>
      </c>
      <c r="C16" s="148" t="s">
        <v>136</v>
      </c>
      <c r="D16" s="144">
        <f>+VLOOKUP(C16,'เงินเดือน '!$B$8:$P$73,15,0)</f>
        <v>877.7300000000032</v>
      </c>
      <c r="E16" s="142" t="s">
        <v>216</v>
      </c>
      <c r="F16" s="145" t="s">
        <v>87</v>
      </c>
      <c r="G16" s="145" t="s">
        <v>16</v>
      </c>
      <c r="H16" s="146" t="s">
        <v>217</v>
      </c>
      <c r="I16" s="145" t="s">
        <v>218</v>
      </c>
      <c r="K16" s="147"/>
    </row>
    <row r="17" spans="1:11" x14ac:dyDescent="0.5">
      <c r="A17" s="141" t="s">
        <v>61</v>
      </c>
      <c r="B17" s="142" t="s">
        <v>319</v>
      </c>
      <c r="C17" s="148" t="s">
        <v>137</v>
      </c>
      <c r="D17" s="144">
        <f>+VLOOKUP(C17,'เงินเดือน '!$B$8:$P$73,15,0)</f>
        <v>1924.6900000000023</v>
      </c>
      <c r="E17" s="142" t="s">
        <v>240</v>
      </c>
      <c r="F17" s="145" t="s">
        <v>88</v>
      </c>
      <c r="G17" s="145" t="s">
        <v>16</v>
      </c>
      <c r="H17" s="146" t="s">
        <v>241</v>
      </c>
      <c r="I17" s="145" t="s">
        <v>242</v>
      </c>
      <c r="K17" s="147"/>
    </row>
    <row r="18" spans="1:11" x14ac:dyDescent="0.5">
      <c r="A18" s="141" t="s">
        <v>61</v>
      </c>
      <c r="B18" s="142" t="s">
        <v>320</v>
      </c>
      <c r="C18" s="148" t="s">
        <v>138</v>
      </c>
      <c r="D18" s="144">
        <f>+VLOOKUP(C18,'เงินเดือน '!$B$8:$P$73,15,0)</f>
        <v>33533.22</v>
      </c>
      <c r="E18" s="142" t="s">
        <v>268</v>
      </c>
      <c r="F18" s="145" t="s">
        <v>89</v>
      </c>
      <c r="G18" s="145" t="s">
        <v>16</v>
      </c>
      <c r="H18" s="146" t="s">
        <v>269</v>
      </c>
      <c r="I18" s="145" t="s">
        <v>270</v>
      </c>
      <c r="K18" s="147"/>
    </row>
    <row r="19" spans="1:11" x14ac:dyDescent="0.5">
      <c r="A19" s="141" t="s">
        <v>61</v>
      </c>
      <c r="B19" s="142" t="s">
        <v>321</v>
      </c>
      <c r="C19" s="148" t="s">
        <v>139</v>
      </c>
      <c r="D19" s="144">
        <f>+VLOOKUP(C19,'เงินเดือน '!$B$8:$P$73,15,0)</f>
        <v>18250.02</v>
      </c>
      <c r="E19" s="142" t="s">
        <v>312</v>
      </c>
      <c r="F19" s="145" t="s">
        <v>90</v>
      </c>
      <c r="G19" s="145" t="s">
        <v>16</v>
      </c>
      <c r="H19" s="146" t="s">
        <v>314</v>
      </c>
      <c r="I19" s="145" t="s">
        <v>313</v>
      </c>
      <c r="K19" s="147"/>
    </row>
    <row r="20" spans="1:11" x14ac:dyDescent="0.5">
      <c r="A20" s="141" t="s">
        <v>61</v>
      </c>
      <c r="B20" s="142" t="s">
        <v>322</v>
      </c>
      <c r="C20" s="148" t="s">
        <v>140</v>
      </c>
      <c r="D20" s="144">
        <f>+VLOOKUP(C20,'เงินเดือน '!$B$8:$P$73,15,0)</f>
        <v>8290</v>
      </c>
      <c r="E20" s="142" t="s">
        <v>308</v>
      </c>
      <c r="F20" s="145" t="s">
        <v>91</v>
      </c>
      <c r="G20" s="145" t="s">
        <v>16</v>
      </c>
      <c r="H20" s="150" t="s">
        <v>178</v>
      </c>
      <c r="I20" s="145" t="s">
        <v>309</v>
      </c>
      <c r="K20" s="147"/>
    </row>
    <row r="21" spans="1:11" x14ac:dyDescent="0.5">
      <c r="A21" s="141" t="s">
        <v>61</v>
      </c>
      <c r="B21" s="142" t="s">
        <v>323</v>
      </c>
      <c r="C21" s="148" t="s">
        <v>141</v>
      </c>
      <c r="D21" s="144">
        <f>+VLOOKUP(C21,'เงินเดือน '!$B$8:$P$73,15,0)</f>
        <v>10996.199999999997</v>
      </c>
      <c r="E21" s="142" t="s">
        <v>306</v>
      </c>
      <c r="F21" s="145" t="s">
        <v>92</v>
      </c>
      <c r="G21" s="145" t="s">
        <v>16</v>
      </c>
      <c r="H21" s="146" t="s">
        <v>315</v>
      </c>
      <c r="I21" s="145" t="s">
        <v>307</v>
      </c>
      <c r="K21" s="147"/>
    </row>
    <row r="22" spans="1:11" x14ac:dyDescent="0.5">
      <c r="A22" s="141" t="s">
        <v>61</v>
      </c>
      <c r="B22" s="142" t="s">
        <v>324</v>
      </c>
      <c r="C22" s="148" t="s">
        <v>142</v>
      </c>
      <c r="D22" s="144">
        <f>+VLOOKUP(C22,'เงินเดือน '!$B$8:$P$73,15,0)</f>
        <v>9489.4000000000015</v>
      </c>
      <c r="E22" s="142" t="s">
        <v>310</v>
      </c>
      <c r="F22" s="145" t="s">
        <v>93</v>
      </c>
      <c r="G22" s="145" t="s">
        <v>16</v>
      </c>
      <c r="H22" s="150" t="s">
        <v>178</v>
      </c>
      <c r="I22" s="145" t="s">
        <v>311</v>
      </c>
      <c r="K22" s="147"/>
    </row>
    <row r="23" spans="1:11" x14ac:dyDescent="0.5">
      <c r="A23" s="141" t="s">
        <v>61</v>
      </c>
      <c r="B23" s="142" t="s">
        <v>325</v>
      </c>
      <c r="C23" s="148" t="s">
        <v>143</v>
      </c>
      <c r="D23" s="144">
        <f>+VLOOKUP(C23,'เงินเดือน '!$B$8:$P$73,15,0)</f>
        <v>56443</v>
      </c>
      <c r="E23" s="142" t="s">
        <v>303</v>
      </c>
      <c r="F23" s="145" t="s">
        <v>94</v>
      </c>
      <c r="G23" s="145" t="s">
        <v>16</v>
      </c>
      <c r="H23" s="146" t="s">
        <v>304</v>
      </c>
      <c r="I23" s="145" t="s">
        <v>305</v>
      </c>
      <c r="K23" s="147"/>
    </row>
    <row r="24" spans="1:11" x14ac:dyDescent="0.5">
      <c r="A24" s="141" t="s">
        <v>61</v>
      </c>
      <c r="B24" s="142" t="s">
        <v>326</v>
      </c>
      <c r="C24" s="148" t="s">
        <v>144</v>
      </c>
      <c r="D24" s="144">
        <f>+VLOOKUP(C24,'เงินเดือน '!$B$8:$P$73,15,0)</f>
        <v>15220.900000000001</v>
      </c>
      <c r="E24" s="142" t="s">
        <v>177</v>
      </c>
      <c r="F24" s="145" t="s">
        <v>95</v>
      </c>
      <c r="G24" s="145" t="s">
        <v>16</v>
      </c>
      <c r="H24" s="150" t="s">
        <v>178</v>
      </c>
      <c r="I24" s="145" t="s">
        <v>185</v>
      </c>
      <c r="K24" s="147"/>
    </row>
    <row r="25" spans="1:11" s="155" customFormat="1" x14ac:dyDescent="0.5">
      <c r="A25" s="158" t="s">
        <v>61</v>
      </c>
      <c r="B25" s="153" t="s">
        <v>368</v>
      </c>
      <c r="C25" s="159" t="s">
        <v>145</v>
      </c>
      <c r="D25" s="171">
        <f>+VLOOKUP(C25,'เงินเดือน '!$B$8:$P$73,15,0)</f>
        <v>53283</v>
      </c>
      <c r="E25" s="153" t="s">
        <v>436</v>
      </c>
      <c r="F25" s="151" t="s">
        <v>435</v>
      </c>
      <c r="G25" s="151" t="s">
        <v>16</v>
      </c>
      <c r="H25" s="238"/>
      <c r="I25" s="151" t="s">
        <v>437</v>
      </c>
      <c r="K25" s="156"/>
    </row>
    <row r="26" spans="1:11" x14ac:dyDescent="0.5">
      <c r="A26" s="177" t="s">
        <v>61</v>
      </c>
      <c r="B26" s="178" t="s">
        <v>327</v>
      </c>
      <c r="C26" s="239" t="s">
        <v>434</v>
      </c>
      <c r="D26" s="179">
        <f>+VLOOKUP(C26,'เงินเดือน '!$B$8:$P$73,15,0)</f>
        <v>9771.7000000000007</v>
      </c>
      <c r="E26" s="178" t="s">
        <v>294</v>
      </c>
      <c r="F26" s="180" t="s">
        <v>96</v>
      </c>
      <c r="G26" s="180" t="s">
        <v>16</v>
      </c>
      <c r="H26" s="181" t="s">
        <v>293</v>
      </c>
      <c r="I26" s="180" t="s">
        <v>292</v>
      </c>
      <c r="K26" s="147"/>
    </row>
    <row r="27" spans="1:11" x14ac:dyDescent="0.5">
      <c r="A27" s="141" t="s">
        <v>61</v>
      </c>
      <c r="B27" s="142" t="s">
        <v>369</v>
      </c>
      <c r="C27" s="148" t="s">
        <v>147</v>
      </c>
      <c r="D27" s="144">
        <f>+VLOOKUP(C27,'เงินเดือน '!$B$8:$P$73,15,0)</f>
        <v>2749.8399999999965</v>
      </c>
      <c r="E27" s="142" t="s">
        <v>301</v>
      </c>
      <c r="F27" s="145" t="s">
        <v>97</v>
      </c>
      <c r="G27" s="145" t="s">
        <v>16</v>
      </c>
      <c r="H27" s="150" t="s">
        <v>178</v>
      </c>
      <c r="I27" s="145" t="s">
        <v>302</v>
      </c>
      <c r="K27" s="147"/>
    </row>
    <row r="28" spans="1:11" x14ac:dyDescent="0.5">
      <c r="A28" s="141" t="s">
        <v>61</v>
      </c>
      <c r="B28" s="142" t="s">
        <v>328</v>
      </c>
      <c r="C28" s="148" t="s">
        <v>148</v>
      </c>
      <c r="D28" s="144">
        <f>+VLOOKUP(C28,'เงินเดือน '!$B$8:$P$73,15,0)</f>
        <v>16692.900000000001</v>
      </c>
      <c r="E28" s="142" t="s">
        <v>295</v>
      </c>
      <c r="F28" s="145" t="s">
        <v>98</v>
      </c>
      <c r="G28" s="145" t="s">
        <v>16</v>
      </c>
      <c r="H28" s="150" t="s">
        <v>178</v>
      </c>
      <c r="I28" s="145" t="s">
        <v>296</v>
      </c>
      <c r="K28" s="147"/>
    </row>
    <row r="29" spans="1:11" x14ac:dyDescent="0.5">
      <c r="A29" s="141" t="s">
        <v>61</v>
      </c>
      <c r="B29" s="142" t="s">
        <v>329</v>
      </c>
      <c r="C29" s="148" t="s">
        <v>149</v>
      </c>
      <c r="D29" s="144">
        <f>+VLOOKUP(C29,'เงินเดือน '!$B$8:$P$73,15,0)</f>
        <v>22290.6</v>
      </c>
      <c r="E29" s="142" t="s">
        <v>299</v>
      </c>
      <c r="F29" s="145" t="s">
        <v>99</v>
      </c>
      <c r="G29" s="145" t="s">
        <v>16</v>
      </c>
      <c r="H29" s="150" t="s">
        <v>178</v>
      </c>
      <c r="I29" s="145" t="s">
        <v>300</v>
      </c>
      <c r="K29" s="147"/>
    </row>
    <row r="30" spans="1:11" x14ac:dyDescent="0.5">
      <c r="A30" s="141" t="s">
        <v>61</v>
      </c>
      <c r="B30" s="142" t="s">
        <v>330</v>
      </c>
      <c r="C30" s="148" t="s">
        <v>150</v>
      </c>
      <c r="D30" s="144">
        <f>+VLOOKUP(C30,'เงินเดือน '!$B$8:$P$73,15,0)</f>
        <v>59730.2</v>
      </c>
      <c r="E30" s="142" t="s">
        <v>297</v>
      </c>
      <c r="F30" s="145" t="s">
        <v>100</v>
      </c>
      <c r="G30" s="145" t="s">
        <v>16</v>
      </c>
      <c r="H30" s="150" t="s">
        <v>178</v>
      </c>
      <c r="I30" s="145" t="s">
        <v>298</v>
      </c>
      <c r="K30" s="147"/>
    </row>
    <row r="31" spans="1:11" x14ac:dyDescent="0.5">
      <c r="A31" s="141" t="s">
        <v>61</v>
      </c>
      <c r="B31" s="142" t="s">
        <v>331</v>
      </c>
      <c r="C31" s="148" t="s">
        <v>151</v>
      </c>
      <c r="D31" s="144">
        <f>+VLOOKUP(C31,'เงินเดือน '!$B$8:$P$73,15,0)</f>
        <v>21089.200000000001</v>
      </c>
      <c r="E31" s="142" t="s">
        <v>188</v>
      </c>
      <c r="F31" s="145" t="s">
        <v>101</v>
      </c>
      <c r="G31" s="145" t="s">
        <v>16</v>
      </c>
      <c r="H31" s="146" t="s">
        <v>186</v>
      </c>
      <c r="I31" s="145" t="s">
        <v>187</v>
      </c>
      <c r="K31" s="147"/>
    </row>
    <row r="32" spans="1:11" x14ac:dyDescent="0.5">
      <c r="A32" s="141" t="s">
        <v>61</v>
      </c>
      <c r="B32" s="142" t="s">
        <v>333</v>
      </c>
      <c r="C32" s="148" t="s">
        <v>153</v>
      </c>
      <c r="D32" s="144">
        <f>+VLOOKUP(C32,'เงินเดือน '!$B$8:$P$73,15,0)</f>
        <v>40943.9</v>
      </c>
      <c r="E32" s="142" t="s">
        <v>233</v>
      </c>
      <c r="F32" s="145" t="s">
        <v>102</v>
      </c>
      <c r="G32" s="145" t="s">
        <v>16</v>
      </c>
      <c r="H32" s="146" t="s">
        <v>234</v>
      </c>
      <c r="I32" s="145" t="s">
        <v>235</v>
      </c>
      <c r="K32" s="147"/>
    </row>
    <row r="33" spans="1:11" x14ac:dyDescent="0.5">
      <c r="A33" s="141" t="s">
        <v>61</v>
      </c>
      <c r="B33" s="142" t="s">
        <v>334</v>
      </c>
      <c r="C33" s="148" t="s">
        <v>239</v>
      </c>
      <c r="D33" s="144">
        <f>+VLOOKUP(C33,'เงินเดือน '!$B$8:$P$73,15,0)</f>
        <v>14406</v>
      </c>
      <c r="E33" s="142" t="s">
        <v>236</v>
      </c>
      <c r="F33" s="145" t="s">
        <v>103</v>
      </c>
      <c r="G33" s="145" t="s">
        <v>16</v>
      </c>
      <c r="H33" s="146" t="s">
        <v>237</v>
      </c>
      <c r="I33" s="145" t="s">
        <v>238</v>
      </c>
      <c r="K33" s="147"/>
    </row>
    <row r="34" spans="1:11" x14ac:dyDescent="0.5">
      <c r="A34" s="141" t="s">
        <v>61</v>
      </c>
      <c r="B34" s="142" t="s">
        <v>335</v>
      </c>
      <c r="C34" s="148" t="s">
        <v>154</v>
      </c>
      <c r="D34" s="144">
        <f>+VLOOKUP(C34,'เงินเดือน '!$B$8:$P$73,15,0)</f>
        <v>17570.8</v>
      </c>
      <c r="E34" s="142" t="s">
        <v>231</v>
      </c>
      <c r="F34" s="145" t="s">
        <v>104</v>
      </c>
      <c r="G34" s="145" t="s">
        <v>16</v>
      </c>
      <c r="H34" s="150" t="s">
        <v>178</v>
      </c>
      <c r="I34" s="145" t="s">
        <v>232</v>
      </c>
      <c r="K34" s="147"/>
    </row>
    <row r="35" spans="1:11" x14ac:dyDescent="0.5">
      <c r="A35" s="141" t="s">
        <v>61</v>
      </c>
      <c r="B35" s="142" t="s">
        <v>336</v>
      </c>
      <c r="C35" s="148" t="s">
        <v>155</v>
      </c>
      <c r="D35" s="144">
        <f>+VLOOKUP(C35,'เงินเดือน '!$B$8:$P$73,15,0)</f>
        <v>16427.68</v>
      </c>
      <c r="E35" s="142" t="s">
        <v>219</v>
      </c>
      <c r="F35" s="145" t="s">
        <v>105</v>
      </c>
      <c r="G35" s="145" t="s">
        <v>16</v>
      </c>
      <c r="H35" s="146" t="s">
        <v>220</v>
      </c>
      <c r="I35" s="145" t="s">
        <v>221</v>
      </c>
      <c r="K35" s="147"/>
    </row>
    <row r="36" spans="1:11" x14ac:dyDescent="0.5">
      <c r="A36" s="141" t="s">
        <v>61</v>
      </c>
      <c r="B36" s="142" t="s">
        <v>337</v>
      </c>
      <c r="C36" s="148" t="s">
        <v>156</v>
      </c>
      <c r="D36" s="144">
        <f>+VLOOKUP(C36,'เงินเดือน '!$B$8:$P$73,15,0)</f>
        <v>14812.98</v>
      </c>
      <c r="E36" s="142" t="s">
        <v>222</v>
      </c>
      <c r="F36" s="145" t="s">
        <v>106</v>
      </c>
      <c r="G36" s="145" t="s">
        <v>16</v>
      </c>
      <c r="H36" s="146" t="s">
        <v>223</v>
      </c>
      <c r="I36" s="145" t="s">
        <v>224</v>
      </c>
      <c r="K36" s="147"/>
    </row>
    <row r="37" spans="1:11" x14ac:dyDescent="0.5">
      <c r="A37" s="141" t="s">
        <v>61</v>
      </c>
      <c r="B37" s="142" t="s">
        <v>338</v>
      </c>
      <c r="C37" s="148" t="s">
        <v>157</v>
      </c>
      <c r="D37" s="144">
        <f>+VLOOKUP(C37,'เงินเดือน '!$B$8:$P$73,15,0)</f>
        <v>8716.93</v>
      </c>
      <c r="E37" s="142" t="s">
        <v>225</v>
      </c>
      <c r="F37" s="145" t="s">
        <v>107</v>
      </c>
      <c r="G37" s="145" t="s">
        <v>16</v>
      </c>
      <c r="H37" s="146" t="s">
        <v>226</v>
      </c>
      <c r="I37" s="145" t="s">
        <v>227</v>
      </c>
      <c r="K37" s="147"/>
    </row>
    <row r="38" spans="1:11" x14ac:dyDescent="0.5">
      <c r="A38" s="151" t="s">
        <v>61</v>
      </c>
      <c r="B38" s="152">
        <v>8050389065</v>
      </c>
      <c r="C38" s="148" t="s">
        <v>158</v>
      </c>
      <c r="D38" s="144">
        <f>+VLOOKUP(C38,'เงินเดือน '!$B$8:$P$73,15,0)</f>
        <v>18914.400000000001</v>
      </c>
      <c r="E38" s="153" t="s">
        <v>228</v>
      </c>
      <c r="F38" s="145" t="s">
        <v>108</v>
      </c>
      <c r="G38" s="151" t="s">
        <v>16</v>
      </c>
      <c r="H38" s="154" t="s">
        <v>229</v>
      </c>
      <c r="I38" s="151" t="s">
        <v>230</v>
      </c>
      <c r="K38" s="147"/>
    </row>
    <row r="39" spans="1:11" s="155" customFormat="1" x14ac:dyDescent="0.5">
      <c r="A39" s="151" t="s">
        <v>61</v>
      </c>
      <c r="B39" s="152">
        <v>8051324595</v>
      </c>
      <c r="C39" s="148" t="s">
        <v>159</v>
      </c>
      <c r="D39" s="144">
        <f>+VLOOKUP(C39,'เงินเดือน '!$B$8:$P$73,15,0)</f>
        <v>13142.599999999999</v>
      </c>
      <c r="E39" s="153" t="s">
        <v>213</v>
      </c>
      <c r="F39" s="145" t="s">
        <v>109</v>
      </c>
      <c r="G39" s="151" t="s">
        <v>16</v>
      </c>
      <c r="H39" s="154" t="s">
        <v>214</v>
      </c>
      <c r="I39" s="151" t="s">
        <v>215</v>
      </c>
      <c r="K39" s="156"/>
    </row>
    <row r="40" spans="1:11" s="155" customFormat="1" x14ac:dyDescent="0.5">
      <c r="A40" s="151" t="s">
        <v>61</v>
      </c>
      <c r="B40" s="152">
        <v>8050838013</v>
      </c>
      <c r="C40" s="148" t="s">
        <v>160</v>
      </c>
      <c r="D40" s="144">
        <f>+VLOOKUP(C40,'เงินเดือน '!$B$8:$P$73,15,0)</f>
        <v>18223.8</v>
      </c>
      <c r="E40" s="153" t="s">
        <v>192</v>
      </c>
      <c r="F40" s="145" t="s">
        <v>110</v>
      </c>
      <c r="G40" s="151" t="s">
        <v>16</v>
      </c>
      <c r="H40" s="154" t="s">
        <v>193</v>
      </c>
      <c r="I40" s="151" t="s">
        <v>194</v>
      </c>
      <c r="K40" s="156"/>
    </row>
    <row r="41" spans="1:11" s="155" customFormat="1" x14ac:dyDescent="0.5">
      <c r="A41" s="151" t="s">
        <v>61</v>
      </c>
      <c r="B41" s="152">
        <v>8050226875</v>
      </c>
      <c r="C41" s="148" t="s">
        <v>161</v>
      </c>
      <c r="D41" s="144">
        <f>+VLOOKUP(C41,'เงินเดือน '!$B$8:$P$73,15,0)</f>
        <v>13917.25</v>
      </c>
      <c r="E41" s="153" t="s">
        <v>189</v>
      </c>
      <c r="F41" s="145" t="s">
        <v>111</v>
      </c>
      <c r="G41" s="151" t="s">
        <v>16</v>
      </c>
      <c r="H41" s="154" t="s">
        <v>190</v>
      </c>
      <c r="I41" s="151" t="s">
        <v>191</v>
      </c>
      <c r="K41" s="156"/>
    </row>
    <row r="42" spans="1:11" s="155" customFormat="1" x14ac:dyDescent="0.5">
      <c r="A42" s="151" t="s">
        <v>61</v>
      </c>
      <c r="B42" s="152">
        <v>8050349802</v>
      </c>
      <c r="C42" s="148" t="s">
        <v>162</v>
      </c>
      <c r="D42" s="144">
        <f>+VLOOKUP(C42,'เงินเดือน '!$B$8:$P$73,15,0)</f>
        <v>25432.1</v>
      </c>
      <c r="E42" s="153" t="s">
        <v>195</v>
      </c>
      <c r="F42" s="145" t="s">
        <v>112</v>
      </c>
      <c r="G42" s="151" t="s">
        <v>16</v>
      </c>
      <c r="H42" s="154" t="s">
        <v>196</v>
      </c>
      <c r="I42" s="151" t="s">
        <v>197</v>
      </c>
      <c r="K42" s="156"/>
    </row>
    <row r="43" spans="1:11" s="155" customFormat="1" x14ac:dyDescent="0.5">
      <c r="A43" s="151" t="s">
        <v>61</v>
      </c>
      <c r="B43" s="152">
        <v>8050546861</v>
      </c>
      <c r="C43" s="148" t="s">
        <v>163</v>
      </c>
      <c r="D43" s="144">
        <f>+VLOOKUP(C43,'เงินเดือน '!$B$8:$P$73,15,0)</f>
        <v>19922</v>
      </c>
      <c r="E43" s="153" t="s">
        <v>198</v>
      </c>
      <c r="F43" s="145" t="s">
        <v>113</v>
      </c>
      <c r="G43" s="151" t="s">
        <v>16</v>
      </c>
      <c r="H43" s="154" t="s">
        <v>199</v>
      </c>
      <c r="I43" s="151" t="s">
        <v>200</v>
      </c>
      <c r="K43" s="156"/>
    </row>
    <row r="44" spans="1:11" s="155" customFormat="1" x14ac:dyDescent="0.5">
      <c r="A44" s="151" t="s">
        <v>61</v>
      </c>
      <c r="B44" s="152">
        <v>8051333861</v>
      </c>
      <c r="C44" s="157" t="s">
        <v>165</v>
      </c>
      <c r="D44" s="144">
        <f>+VLOOKUP(C44,'เงินเดือน '!$B$8:$P$73,15,0)</f>
        <v>60860</v>
      </c>
      <c r="E44" s="153" t="s">
        <v>210</v>
      </c>
      <c r="F44" s="151" t="s">
        <v>114</v>
      </c>
      <c r="G44" s="151" t="s">
        <v>16</v>
      </c>
      <c r="H44" s="154" t="s">
        <v>211</v>
      </c>
      <c r="I44" s="151" t="s">
        <v>212</v>
      </c>
      <c r="K44" s="156"/>
    </row>
    <row r="45" spans="1:11" s="155" customFormat="1" x14ac:dyDescent="0.5">
      <c r="A45" s="158" t="s">
        <v>61</v>
      </c>
      <c r="B45" s="152">
        <v>3880249180</v>
      </c>
      <c r="C45" s="157" t="s">
        <v>166</v>
      </c>
      <c r="D45" s="144">
        <f>+VLOOKUP(C45,'เงินเดือน '!$B$8:$P$73,15,0)</f>
        <v>11035.5</v>
      </c>
      <c r="E45" s="153" t="s">
        <v>204</v>
      </c>
      <c r="F45" s="151" t="s">
        <v>115</v>
      </c>
      <c r="G45" s="151" t="s">
        <v>16</v>
      </c>
      <c r="H45" s="154" t="s">
        <v>205</v>
      </c>
      <c r="I45" s="151" t="s">
        <v>206</v>
      </c>
      <c r="K45" s="156"/>
    </row>
    <row r="46" spans="1:11" s="155" customFormat="1" x14ac:dyDescent="0.5">
      <c r="A46" s="158" t="s">
        <v>61</v>
      </c>
      <c r="B46" s="152">
        <v>8051775724</v>
      </c>
      <c r="C46" s="157" t="s">
        <v>167</v>
      </c>
      <c r="D46" s="144">
        <f>+VLOOKUP(C46,'เงินเดือน '!$B$8:$P$73,15,0)</f>
        <v>41468.839999999997</v>
      </c>
      <c r="E46" s="153" t="s">
        <v>207</v>
      </c>
      <c r="F46" s="151" t="s">
        <v>116</v>
      </c>
      <c r="G46" s="151" t="s">
        <v>16</v>
      </c>
      <c r="H46" s="154" t="s">
        <v>209</v>
      </c>
      <c r="I46" s="151" t="s">
        <v>208</v>
      </c>
      <c r="K46" s="156"/>
    </row>
    <row r="47" spans="1:11" s="155" customFormat="1" x14ac:dyDescent="0.5">
      <c r="A47" s="151" t="s">
        <v>61</v>
      </c>
      <c r="B47" s="153" t="s">
        <v>339</v>
      </c>
      <c r="C47" s="157" t="s">
        <v>168</v>
      </c>
      <c r="D47" s="144">
        <f>+VLOOKUP(C47,'เงินเดือน '!$B$8:$P$73,15,0)</f>
        <v>16580.14</v>
      </c>
      <c r="E47" s="153" t="s">
        <v>201</v>
      </c>
      <c r="F47" s="151" t="s">
        <v>117</v>
      </c>
      <c r="G47" s="151" t="s">
        <v>16</v>
      </c>
      <c r="H47" s="154" t="s">
        <v>202</v>
      </c>
      <c r="I47" s="151" t="s">
        <v>203</v>
      </c>
      <c r="K47" s="156"/>
    </row>
    <row r="48" spans="1:11" s="155" customFormat="1" x14ac:dyDescent="0.5">
      <c r="A48" s="151" t="s">
        <v>61</v>
      </c>
      <c r="B48" s="153" t="s">
        <v>340</v>
      </c>
      <c r="C48" s="157" t="s">
        <v>169</v>
      </c>
      <c r="D48" s="144">
        <f>+VLOOKUP(C48,'เงินเดือน '!$B$8:$P$73,15,0)</f>
        <v>13655.3</v>
      </c>
      <c r="E48" s="153" t="s">
        <v>275</v>
      </c>
      <c r="F48" s="151" t="s">
        <v>118</v>
      </c>
      <c r="G48" s="151" t="s">
        <v>16</v>
      </c>
      <c r="H48" s="154" t="s">
        <v>274</v>
      </c>
      <c r="I48" s="151" t="s">
        <v>276</v>
      </c>
      <c r="K48" s="156"/>
    </row>
    <row r="49" spans="1:11" s="155" customFormat="1" x14ac:dyDescent="0.5">
      <c r="A49" s="158" t="s">
        <v>61</v>
      </c>
      <c r="B49" s="153" t="s">
        <v>341</v>
      </c>
      <c r="C49" s="157" t="s">
        <v>170</v>
      </c>
      <c r="D49" s="144">
        <f>+VLOOKUP(C49,'เงินเดือน '!$B$8:$P$73,15,0)</f>
        <v>14978.1</v>
      </c>
      <c r="E49" s="153" t="s">
        <v>273</v>
      </c>
      <c r="F49" s="151" t="s">
        <v>119</v>
      </c>
      <c r="G49" s="151" t="s">
        <v>16</v>
      </c>
      <c r="H49" s="154" t="s">
        <v>271</v>
      </c>
      <c r="I49" s="151" t="s">
        <v>272</v>
      </c>
      <c r="K49" s="156"/>
    </row>
    <row r="50" spans="1:11" s="155" customFormat="1" x14ac:dyDescent="0.5">
      <c r="A50" s="158" t="s">
        <v>61</v>
      </c>
      <c r="B50" s="153" t="s">
        <v>342</v>
      </c>
      <c r="C50" s="157" t="s">
        <v>171</v>
      </c>
      <c r="D50" s="144">
        <f>+VLOOKUP(C50,'เงินเดือน '!$B$8:$P$73,15,0)</f>
        <v>7232.32</v>
      </c>
      <c r="E50" s="153" t="s">
        <v>290</v>
      </c>
      <c r="F50" s="151" t="s">
        <v>120</v>
      </c>
      <c r="G50" s="151" t="s">
        <v>16</v>
      </c>
      <c r="H50" s="154" t="s">
        <v>291</v>
      </c>
      <c r="I50" s="151" t="s">
        <v>289</v>
      </c>
      <c r="K50" s="156"/>
    </row>
    <row r="51" spans="1:11" s="155" customFormat="1" x14ac:dyDescent="0.5">
      <c r="A51" s="158" t="s">
        <v>61</v>
      </c>
      <c r="B51" s="153" t="s">
        <v>343</v>
      </c>
      <c r="C51" s="157" t="s">
        <v>172</v>
      </c>
      <c r="D51" s="144">
        <f>+VLOOKUP(C51,'เงินเดือน '!$B$8:$P$73,15,0)</f>
        <v>16709.599999999999</v>
      </c>
      <c r="E51" s="153" t="s">
        <v>277</v>
      </c>
      <c r="F51" s="151" t="s">
        <v>121</v>
      </c>
      <c r="G51" s="151" t="s">
        <v>16</v>
      </c>
      <c r="H51" s="154" t="s">
        <v>278</v>
      </c>
      <c r="I51" s="151" t="s">
        <v>279</v>
      </c>
      <c r="K51" s="156"/>
    </row>
    <row r="52" spans="1:11" s="155" customFormat="1" x14ac:dyDescent="0.5">
      <c r="A52" s="158" t="s">
        <v>61</v>
      </c>
      <c r="B52" s="153" t="s">
        <v>344</v>
      </c>
      <c r="C52" s="157" t="s">
        <v>173</v>
      </c>
      <c r="D52" s="144">
        <f>+VLOOKUP(C52,'เงินเดือน '!$B$8:$P$73,15,0)</f>
        <v>17878.2</v>
      </c>
      <c r="E52" s="153" t="s">
        <v>286</v>
      </c>
      <c r="F52" s="151" t="s">
        <v>122</v>
      </c>
      <c r="G52" s="151" t="s">
        <v>16</v>
      </c>
      <c r="H52" s="154" t="s">
        <v>287</v>
      </c>
      <c r="I52" s="151" t="s">
        <v>288</v>
      </c>
      <c r="K52" s="156"/>
    </row>
    <row r="53" spans="1:11" s="155" customFormat="1" x14ac:dyDescent="0.5">
      <c r="A53" s="158" t="s">
        <v>61</v>
      </c>
      <c r="B53" s="153" t="s">
        <v>345</v>
      </c>
      <c r="C53" s="157" t="s">
        <v>370</v>
      </c>
      <c r="D53" s="144">
        <f>+VLOOKUP(C53,'เงินเดือน '!$B$8:$P$73,15,0)</f>
        <v>32565.040000000001</v>
      </c>
      <c r="E53" s="153" t="s">
        <v>281</v>
      </c>
      <c r="F53" s="151" t="s">
        <v>123</v>
      </c>
      <c r="G53" s="151" t="s">
        <v>16</v>
      </c>
      <c r="H53" s="154" t="s">
        <v>282</v>
      </c>
      <c r="I53" s="151" t="s">
        <v>280</v>
      </c>
      <c r="K53" s="156"/>
    </row>
    <row r="54" spans="1:11" s="155" customFormat="1" x14ac:dyDescent="0.5">
      <c r="A54" s="158" t="s">
        <v>61</v>
      </c>
      <c r="B54" s="153" t="s">
        <v>346</v>
      </c>
      <c r="C54" s="157" t="s">
        <v>174</v>
      </c>
      <c r="D54" s="144">
        <f>+VLOOKUP(C54,'เงินเดือน '!$B$8:$P$73,15,0)</f>
        <v>2045.5999999999985</v>
      </c>
      <c r="E54" s="153" t="s">
        <v>285</v>
      </c>
      <c r="F54" s="151" t="s">
        <v>124</v>
      </c>
      <c r="G54" s="151" t="s">
        <v>16</v>
      </c>
      <c r="H54" s="154" t="s">
        <v>284</v>
      </c>
      <c r="I54" s="151" t="s">
        <v>283</v>
      </c>
      <c r="K54" s="156"/>
    </row>
    <row r="55" spans="1:11" s="155" customFormat="1" x14ac:dyDescent="0.5">
      <c r="A55" s="151" t="s">
        <v>61</v>
      </c>
      <c r="B55" s="153">
        <v>8053085458</v>
      </c>
      <c r="C55" s="159" t="s">
        <v>371</v>
      </c>
      <c r="D55" s="144">
        <f>+VLOOKUP(C55,'เงินเดือน '!$B$8:$P$73,15,0)</f>
        <v>16864.5</v>
      </c>
      <c r="E55" s="153" t="s">
        <v>397</v>
      </c>
      <c r="F55" s="151" t="s">
        <v>384</v>
      </c>
      <c r="G55" s="151" t="s">
        <v>16</v>
      </c>
      <c r="H55" s="160" t="s">
        <v>398</v>
      </c>
      <c r="I55" s="151" t="s">
        <v>399</v>
      </c>
      <c r="K55" s="156"/>
    </row>
    <row r="56" spans="1:11" s="155" customFormat="1" x14ac:dyDescent="0.5">
      <c r="A56" s="151" t="s">
        <v>61</v>
      </c>
      <c r="B56" s="153">
        <v>8053085466</v>
      </c>
      <c r="C56" s="159" t="s">
        <v>372</v>
      </c>
      <c r="D56" s="144">
        <f>+VLOOKUP(C56,'เงินเดือน '!$B$8:$P$73,15,0)</f>
        <v>37031.199999999997</v>
      </c>
      <c r="E56" s="153" t="s">
        <v>400</v>
      </c>
      <c r="F56" s="151" t="s">
        <v>385</v>
      </c>
      <c r="G56" s="151" t="s">
        <v>16</v>
      </c>
      <c r="H56" s="160"/>
      <c r="I56" s="151" t="s">
        <v>401</v>
      </c>
      <c r="K56" s="156"/>
    </row>
    <row r="57" spans="1:11" s="155" customFormat="1" x14ac:dyDescent="0.5">
      <c r="A57" s="151" t="s">
        <v>61</v>
      </c>
      <c r="B57" s="153">
        <v>8050383865</v>
      </c>
      <c r="C57" s="159" t="s">
        <v>373</v>
      </c>
      <c r="D57" s="144">
        <f>+VLOOKUP(C57,'เงินเดือน '!$B$8:$P$73,15,0)</f>
        <v>14725.089999999997</v>
      </c>
      <c r="E57" s="153" t="s">
        <v>402</v>
      </c>
      <c r="F57" s="151" t="s">
        <v>386</v>
      </c>
      <c r="G57" s="151" t="s">
        <v>16</v>
      </c>
      <c r="H57" s="160"/>
      <c r="I57" s="151" t="s">
        <v>403</v>
      </c>
      <c r="K57" s="156"/>
    </row>
    <row r="58" spans="1:11" s="155" customFormat="1" x14ac:dyDescent="0.5">
      <c r="A58" s="151" t="s">
        <v>61</v>
      </c>
      <c r="B58" s="153">
        <v>8050312313</v>
      </c>
      <c r="C58" s="159" t="s">
        <v>374</v>
      </c>
      <c r="D58" s="144">
        <f>+VLOOKUP(C58,'เงินเดือน '!$B$8:$P$73,15,0)</f>
        <v>22410.719999999998</v>
      </c>
      <c r="E58" s="153" t="s">
        <v>404</v>
      </c>
      <c r="F58" s="151" t="s">
        <v>387</v>
      </c>
      <c r="G58" s="151" t="s">
        <v>16</v>
      </c>
      <c r="H58" s="160"/>
      <c r="I58" s="151" t="s">
        <v>405</v>
      </c>
      <c r="K58" s="156"/>
    </row>
    <row r="59" spans="1:11" s="155" customFormat="1" x14ac:dyDescent="0.5">
      <c r="A59" s="151" t="s">
        <v>61</v>
      </c>
      <c r="B59" s="153">
        <v>8050283704</v>
      </c>
      <c r="C59" s="159" t="s">
        <v>375</v>
      </c>
      <c r="D59" s="144">
        <f>+VLOOKUP(C59,'เงินเดือน '!$B$8:$P$73,15,0)</f>
        <v>11064.55</v>
      </c>
      <c r="E59" s="153" t="s">
        <v>406</v>
      </c>
      <c r="F59" s="151" t="s">
        <v>388</v>
      </c>
      <c r="G59" s="151" t="s">
        <v>16</v>
      </c>
      <c r="H59" s="160"/>
      <c r="I59" s="151" t="s">
        <v>407</v>
      </c>
      <c r="K59" s="156"/>
    </row>
    <row r="60" spans="1:11" s="155" customFormat="1" x14ac:dyDescent="0.5">
      <c r="A60" s="151" t="s">
        <v>61</v>
      </c>
      <c r="B60" s="153">
        <v>8053085245</v>
      </c>
      <c r="C60" s="159" t="s">
        <v>376</v>
      </c>
      <c r="D60" s="144">
        <f>+VLOOKUP(C60,'เงินเดือน '!$B$8:$P$73,15,0)</f>
        <v>14769.27</v>
      </c>
      <c r="E60" s="153" t="s">
        <v>408</v>
      </c>
      <c r="F60" s="151" t="s">
        <v>389</v>
      </c>
      <c r="G60" s="151" t="s">
        <v>16</v>
      </c>
      <c r="H60" s="160"/>
      <c r="I60" s="151" t="s">
        <v>409</v>
      </c>
      <c r="K60" s="156"/>
    </row>
    <row r="61" spans="1:11" s="155" customFormat="1" x14ac:dyDescent="0.5">
      <c r="A61" s="151" t="s">
        <v>61</v>
      </c>
      <c r="B61" s="153">
        <v>8053085415</v>
      </c>
      <c r="C61" s="159" t="s">
        <v>377</v>
      </c>
      <c r="D61" s="144">
        <f>+VLOOKUP(C61,'เงินเดือน '!$B$8:$P$73,15,0)</f>
        <v>7715.4700000000012</v>
      </c>
      <c r="E61" s="153" t="s">
        <v>410</v>
      </c>
      <c r="F61" s="151" t="s">
        <v>390</v>
      </c>
      <c r="G61" s="151" t="s">
        <v>16</v>
      </c>
      <c r="H61" s="160"/>
      <c r="I61" s="151" t="s">
        <v>411</v>
      </c>
      <c r="K61" s="156"/>
    </row>
    <row r="62" spans="1:11" s="155" customFormat="1" x14ac:dyDescent="0.5">
      <c r="A62" s="151" t="s">
        <v>61</v>
      </c>
      <c r="B62" s="153">
        <v>8050255972</v>
      </c>
      <c r="C62" s="159" t="s">
        <v>378</v>
      </c>
      <c r="D62" s="144">
        <f>+VLOOKUP(C62,'เงินเดือน '!$B$8:$P$73,15,0)</f>
        <v>18302.099999999999</v>
      </c>
      <c r="E62" s="153" t="s">
        <v>412</v>
      </c>
      <c r="F62" s="151" t="s">
        <v>391</v>
      </c>
      <c r="G62" s="151" t="s">
        <v>16</v>
      </c>
      <c r="H62" s="160" t="s">
        <v>414</v>
      </c>
      <c r="I62" s="151" t="s">
        <v>413</v>
      </c>
      <c r="K62" s="156"/>
    </row>
    <row r="63" spans="1:11" s="155" customFormat="1" x14ac:dyDescent="0.5">
      <c r="A63" s="151" t="s">
        <v>61</v>
      </c>
      <c r="B63" s="153">
        <v>8053085482</v>
      </c>
      <c r="C63" s="159" t="s">
        <v>379</v>
      </c>
      <c r="D63" s="144">
        <f>+VLOOKUP(C63,'เงินเดือน '!$B$8:$P$73,15,0)</f>
        <v>16328.45</v>
      </c>
      <c r="E63" s="153" t="s">
        <v>415</v>
      </c>
      <c r="F63" s="151" t="s">
        <v>392</v>
      </c>
      <c r="G63" s="151" t="s">
        <v>16</v>
      </c>
      <c r="H63" s="160"/>
      <c r="I63" s="151" t="s">
        <v>416</v>
      </c>
      <c r="K63" s="156"/>
    </row>
    <row r="64" spans="1:11" s="155" customFormat="1" x14ac:dyDescent="0.5">
      <c r="A64" s="151" t="s">
        <v>61</v>
      </c>
      <c r="B64" s="153">
        <v>8053085148</v>
      </c>
      <c r="C64" s="159" t="s">
        <v>380</v>
      </c>
      <c r="D64" s="144">
        <f>+VLOOKUP(C64,'เงินเดือน '!$B$8:$P$73,15,0)</f>
        <v>11246</v>
      </c>
      <c r="E64" s="153" t="s">
        <v>417</v>
      </c>
      <c r="F64" s="151" t="s">
        <v>393</v>
      </c>
      <c r="G64" s="151" t="s">
        <v>16</v>
      </c>
      <c r="H64" s="160"/>
      <c r="I64" s="151" t="s">
        <v>418</v>
      </c>
      <c r="K64" s="156"/>
    </row>
    <row r="65" spans="1:11" s="155" customFormat="1" x14ac:dyDescent="0.5">
      <c r="A65" s="151" t="s">
        <v>61</v>
      </c>
      <c r="B65" s="153">
        <v>8053085873</v>
      </c>
      <c r="C65" s="159" t="s">
        <v>381</v>
      </c>
      <c r="D65" s="144">
        <f>+VLOOKUP(C65,'เงินเดือน '!$B$8:$P$73,15,0)</f>
        <v>17590.8</v>
      </c>
      <c r="E65" s="153" t="s">
        <v>419</v>
      </c>
      <c r="F65" s="151" t="s">
        <v>394</v>
      </c>
      <c r="G65" s="151" t="s">
        <v>16</v>
      </c>
      <c r="H65" s="160" t="s">
        <v>421</v>
      </c>
      <c r="I65" s="151" t="s">
        <v>420</v>
      </c>
      <c r="K65" s="156"/>
    </row>
    <row r="66" spans="1:11" s="155" customFormat="1" x14ac:dyDescent="0.5">
      <c r="A66" s="151" t="s">
        <v>61</v>
      </c>
      <c r="B66" s="153">
        <v>8053085156</v>
      </c>
      <c r="C66" s="159" t="s">
        <v>382</v>
      </c>
      <c r="D66" s="144">
        <f>+VLOOKUP(C66,'เงินเดือน '!$B$8:$P$73,15,0)</f>
        <v>8824.5999999999985</v>
      </c>
      <c r="E66" s="153" t="s">
        <v>422</v>
      </c>
      <c r="F66" s="151" t="s">
        <v>395</v>
      </c>
      <c r="G66" s="151" t="s">
        <v>16</v>
      </c>
      <c r="H66" s="160"/>
      <c r="I66" s="151" t="s">
        <v>423</v>
      </c>
      <c r="K66" s="156"/>
    </row>
    <row r="67" spans="1:11" s="155" customFormat="1" x14ac:dyDescent="0.5">
      <c r="A67" s="151" t="s">
        <v>61</v>
      </c>
      <c r="B67" s="153">
        <v>8051771060</v>
      </c>
      <c r="C67" s="159" t="s">
        <v>383</v>
      </c>
      <c r="D67" s="144">
        <f>+VLOOKUP(C67,'เงินเดือน '!$B$8:$P$73,15,0)</f>
        <v>1661.0800000000017</v>
      </c>
      <c r="E67" s="153" t="s">
        <v>424</v>
      </c>
      <c r="F67" s="151" t="s">
        <v>396</v>
      </c>
      <c r="G67" s="151" t="s">
        <v>16</v>
      </c>
      <c r="H67" s="160"/>
      <c r="I67" s="151" t="s">
        <v>425</v>
      </c>
      <c r="K67" s="156"/>
    </row>
    <row r="68" spans="1:11" s="155" customFormat="1" x14ac:dyDescent="0.5">
      <c r="A68" s="151" t="s">
        <v>61</v>
      </c>
      <c r="B68" s="153" t="s">
        <v>429</v>
      </c>
      <c r="C68" s="170" t="s">
        <v>427</v>
      </c>
      <c r="D68" s="171">
        <f>+VLOOKUP(C68,'เงินเดือน '!$B$8:$P$74,15,0)</f>
        <v>18585.2</v>
      </c>
      <c r="E68" s="153" t="s">
        <v>430</v>
      </c>
      <c r="F68" s="151" t="s">
        <v>428</v>
      </c>
      <c r="G68" s="151" t="s">
        <v>16</v>
      </c>
      <c r="H68" s="160"/>
      <c r="I68" s="151" t="s">
        <v>431</v>
      </c>
      <c r="K68" s="156"/>
    </row>
    <row r="69" spans="1:11" s="155" customFormat="1" x14ac:dyDescent="0.5">
      <c r="A69" s="242" t="s">
        <v>14</v>
      </c>
      <c r="B69" s="242"/>
      <c r="C69" s="242"/>
      <c r="D69" s="161">
        <f>SUM(D4:D68)</f>
        <v>1230564.0700000003</v>
      </c>
      <c r="E69" s="153"/>
      <c r="F69" s="151"/>
      <c r="G69" s="151"/>
      <c r="H69" s="154"/>
      <c r="I69" s="151"/>
      <c r="K69" s="156"/>
    </row>
    <row r="70" spans="1:11" s="155" customFormat="1" x14ac:dyDescent="0.5">
      <c r="A70" s="162"/>
      <c r="B70" s="162"/>
      <c r="C70" s="162"/>
      <c r="D70" s="163"/>
      <c r="E70" s="164"/>
      <c r="F70" s="156"/>
      <c r="G70" s="156"/>
      <c r="H70" s="165"/>
      <c r="I70" s="156"/>
      <c r="K70" s="156"/>
    </row>
    <row r="71" spans="1:11" x14ac:dyDescent="0.5">
      <c r="A71" s="241" t="s">
        <v>63</v>
      </c>
      <c r="B71" s="241"/>
      <c r="C71" s="241"/>
      <c r="D71" s="241"/>
      <c r="E71" s="241"/>
      <c r="F71" s="241"/>
      <c r="G71" s="241"/>
      <c r="H71" s="241"/>
      <c r="I71" s="241"/>
    </row>
    <row r="73" spans="1:11" x14ac:dyDescent="0.5">
      <c r="A73" s="147" t="s">
        <v>71</v>
      </c>
      <c r="D73" s="134" t="s">
        <v>73</v>
      </c>
      <c r="H73" s="147" t="s">
        <v>71</v>
      </c>
    </row>
    <row r="74" spans="1:11" x14ac:dyDescent="0.5">
      <c r="A74" s="147" t="s">
        <v>72</v>
      </c>
      <c r="D74" s="134" t="s">
        <v>74</v>
      </c>
      <c r="H74" s="147" t="s">
        <v>72</v>
      </c>
    </row>
    <row r="77" spans="1:11" x14ac:dyDescent="0.5">
      <c r="C77" s="166">
        <f>D69</f>
        <v>1230564.0700000003</v>
      </c>
    </row>
    <row r="78" spans="1:11" x14ac:dyDescent="0.5">
      <c r="C78" s="166">
        <f>'เงินเดือน '!P75</f>
        <v>1230564.0700000003</v>
      </c>
      <c r="D78" s="167">
        <f>C77-C78</f>
        <v>0</v>
      </c>
    </row>
    <row r="79" spans="1:11" x14ac:dyDescent="0.5">
      <c r="C79" s="166">
        <f>C77-C78</f>
        <v>0</v>
      </c>
    </row>
    <row r="80" spans="1:11" x14ac:dyDescent="0.5">
      <c r="C80" s="166"/>
    </row>
    <row r="81" spans="3:3" x14ac:dyDescent="0.5">
      <c r="C81" s="168"/>
    </row>
  </sheetData>
  <mergeCells count="3">
    <mergeCell ref="A1:I1"/>
    <mergeCell ref="A71:I71"/>
    <mergeCell ref="A69:C69"/>
  </mergeCells>
  <phoneticPr fontId="15" type="noConversion"/>
  <hyperlinks>
    <hyperlink ref="H21" r:id="rId1" xr:uid="{00000000-0004-0000-0000-000027000000}"/>
    <hyperlink ref="H19" r:id="rId2" xr:uid="{00000000-0004-0000-0000-000026000000}"/>
    <hyperlink ref="H23" r:id="rId3" xr:uid="{00000000-0004-0000-0000-000025000000}"/>
    <hyperlink ref="H26" r:id="rId4" xr:uid="{00000000-0004-0000-0000-000024000000}"/>
    <hyperlink ref="H50" r:id="rId5" xr:uid="{00000000-0004-0000-0000-000023000000}"/>
    <hyperlink ref="H52" r:id="rId6" xr:uid="{00000000-0004-0000-0000-000022000000}"/>
    <hyperlink ref="H54" r:id="rId7" xr:uid="{00000000-0004-0000-0000-000021000000}"/>
    <hyperlink ref="H53" r:id="rId8" xr:uid="{00000000-0004-0000-0000-000020000000}"/>
    <hyperlink ref="H51" r:id="rId9" xr:uid="{00000000-0004-0000-0000-00001F000000}"/>
    <hyperlink ref="H48" r:id="rId10" xr:uid="{00000000-0004-0000-0000-00001E000000}"/>
    <hyperlink ref="H49" r:id="rId11" xr:uid="{00000000-0004-0000-0000-00001D000000}"/>
    <hyperlink ref="H18" r:id="rId12" xr:uid="{00000000-0004-0000-0000-00001C000000}"/>
    <hyperlink ref="H5" r:id="rId13" xr:uid="{00000000-0004-0000-0000-00001B000000}"/>
    <hyperlink ref="H10" r:id="rId14" xr:uid="{00000000-0004-0000-0000-00001A000000}"/>
    <hyperlink ref="H9" r:id="rId15" xr:uid="{00000000-0004-0000-0000-000019000000}"/>
    <hyperlink ref="H12" r:id="rId16" xr:uid="{00000000-0004-0000-0000-000018000000}"/>
    <hyperlink ref="H6" r:id="rId17" xr:uid="{00000000-0004-0000-0000-000017000000}"/>
    <hyperlink ref="H8" r:id="rId18" xr:uid="{00000000-0004-0000-0000-000016000000}"/>
    <hyperlink ref="H11" r:id="rId19" xr:uid="{00000000-0004-0000-0000-000015000000}"/>
    <hyperlink ref="H7" r:id="rId20" xr:uid="{00000000-0004-0000-0000-000014000000}"/>
    <hyperlink ref="H17" r:id="rId21" xr:uid="{00000000-0004-0000-0000-000013000000}"/>
    <hyperlink ref="H33" r:id="rId22" xr:uid="{00000000-0004-0000-0000-000012000000}"/>
    <hyperlink ref="H32" r:id="rId23" xr:uid="{00000000-0004-0000-0000-000011000000}"/>
    <hyperlink ref="H38" r:id="rId24" xr:uid="{00000000-0004-0000-0000-000010000000}"/>
    <hyperlink ref="H37" r:id="rId25" xr:uid="{00000000-0004-0000-0000-00000F000000}"/>
    <hyperlink ref="H36" r:id="rId26" xr:uid="{00000000-0004-0000-0000-00000E000000}"/>
    <hyperlink ref="H35" r:id="rId27" xr:uid="{00000000-0004-0000-0000-00000D000000}"/>
    <hyperlink ref="H16" r:id="rId28" xr:uid="{00000000-0004-0000-0000-00000C000000}"/>
    <hyperlink ref="H39" r:id="rId29" xr:uid="{00000000-0004-0000-0000-00000B000000}"/>
    <hyperlink ref="H44" r:id="rId30" xr:uid="{00000000-0004-0000-0000-00000A000000}"/>
    <hyperlink ref="H46" r:id="rId31" xr:uid="{00000000-0004-0000-0000-000009000000}"/>
    <hyperlink ref="H45" r:id="rId32" xr:uid="{00000000-0004-0000-0000-000008000000}"/>
    <hyperlink ref="H47" r:id="rId33" xr:uid="{00000000-0004-0000-0000-000007000000}"/>
    <hyperlink ref="H43" r:id="rId34" xr:uid="{00000000-0004-0000-0000-000005000000}"/>
    <hyperlink ref="H42" r:id="rId35" xr:uid="{00000000-0004-0000-0000-000004000000}"/>
    <hyperlink ref="H40" r:id="rId36" xr:uid="{00000000-0004-0000-0000-000003000000}"/>
    <hyperlink ref="H41" r:id="rId37" xr:uid="{00000000-0004-0000-0000-000002000000}"/>
    <hyperlink ref="H31" r:id="rId38" xr:uid="{00000000-0004-0000-0000-000001000000}"/>
    <hyperlink ref="H4" r:id="rId39" xr:uid="{00000000-0004-0000-0000-000000000000}"/>
    <hyperlink ref="H55" r:id="rId40" xr:uid="{1F38E11F-3CDD-4F35-B69E-D57E58E71726}"/>
    <hyperlink ref="H62" r:id="rId41" xr:uid="{CD48BE7B-D49B-4706-AD43-288AFDA7E9D1}"/>
    <hyperlink ref="H65" r:id="rId42" xr:uid="{46549523-04DD-4248-ACF5-E33FC459720C}"/>
  </hyperlinks>
  <pageMargins left="0" right="0" top="0" bottom="0.15748031496062992" header="0.31496062992125984" footer="0.15748031496062992"/>
  <pageSetup scale="95" orientation="landscape" r:id="rId43"/>
  <headerFooter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AU233"/>
  <sheetViews>
    <sheetView workbookViewId="0">
      <pane xSplit="3" ySplit="5" topLeftCell="AI6" activePane="bottomRight" state="frozen"/>
      <selection pane="topRight" activeCell="D1" sqref="D1"/>
      <selection pane="bottomLeft" activeCell="A6" sqref="A6"/>
      <selection pane="bottomRight" activeCell="AR74" sqref="AR74"/>
    </sheetView>
  </sheetViews>
  <sheetFormatPr defaultColWidth="9.33203125" defaultRowHeight="24" x14ac:dyDescent="0.55000000000000004"/>
  <cols>
    <col min="1" max="1" width="6.6640625" style="90" customWidth="1"/>
    <col min="2" max="2" width="27.6640625" style="125" customWidth="1"/>
    <col min="3" max="3" width="48.1640625" style="123" customWidth="1"/>
    <col min="4" max="4" width="15.6640625" style="111" customWidth="1"/>
    <col min="5" max="5" width="14" style="111" customWidth="1"/>
    <col min="6" max="7" width="16.6640625" style="111" customWidth="1"/>
    <col min="8" max="8" width="14" style="111" customWidth="1"/>
    <col min="9" max="10" width="16.33203125" style="111" customWidth="1"/>
    <col min="11" max="11" width="14" style="111" customWidth="1"/>
    <col min="12" max="13" width="16.83203125" style="111" customWidth="1"/>
    <col min="14" max="14" width="14" style="92" customWidth="1"/>
    <col min="15" max="15" width="16.33203125" style="111" customWidth="1"/>
    <col min="16" max="16" width="16.1640625" style="92" customWidth="1"/>
    <col min="17" max="17" width="14" style="92" customWidth="1"/>
    <col min="18" max="18" width="16.33203125" style="111" customWidth="1"/>
    <col min="19" max="19" width="17.1640625" style="111" customWidth="1"/>
    <col min="20" max="20" width="14" style="92" customWidth="1"/>
    <col min="21" max="21" width="17" style="111" customWidth="1"/>
    <col min="22" max="22" width="15.83203125" style="111" customWidth="1"/>
    <col min="23" max="23" width="14" style="92" customWidth="1"/>
    <col min="24" max="24" width="16.5" style="111" customWidth="1"/>
    <col min="25" max="25" width="17.6640625" style="111" customWidth="1"/>
    <col min="26" max="26" width="14" style="92" customWidth="1"/>
    <col min="27" max="27" width="16.6640625" style="111" customWidth="1"/>
    <col min="28" max="28" width="16.1640625" style="111" customWidth="1"/>
    <col min="29" max="29" width="14" style="111" customWidth="1"/>
    <col min="30" max="30" width="16" style="111" customWidth="1"/>
    <col min="31" max="31" width="17" style="111" customWidth="1"/>
    <col min="32" max="32" width="14" style="111" customWidth="1"/>
    <col min="33" max="33" width="16.5" style="111" customWidth="1"/>
    <col min="34" max="34" width="16.1640625" style="111" customWidth="1"/>
    <col min="35" max="35" width="14" style="111" customWidth="1"/>
    <col min="36" max="36" width="15.83203125" style="111" customWidth="1"/>
    <col min="37" max="37" width="16.83203125" style="111" customWidth="1"/>
    <col min="38" max="39" width="14" style="111" customWidth="1"/>
    <col min="40" max="40" width="17.6640625" style="111" customWidth="1"/>
    <col min="41" max="41" width="18.6640625" style="124" customWidth="1"/>
    <col min="42" max="43" width="14.6640625" style="124" customWidth="1"/>
    <col min="44" max="44" width="19.1640625" style="100" customWidth="1"/>
    <col min="45" max="45" width="21.1640625" style="111" customWidth="1"/>
    <col min="46" max="46" width="14.83203125" style="111" customWidth="1"/>
    <col min="47" max="47" width="16.33203125" style="111" customWidth="1"/>
    <col min="48" max="16384" width="9.33203125" style="111"/>
  </cols>
  <sheetData>
    <row r="1" spans="1:47" s="90" customFormat="1" ht="24" customHeight="1" x14ac:dyDescent="0.55000000000000004">
      <c r="A1" s="87" t="s">
        <v>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9"/>
      <c r="AP1" s="89"/>
      <c r="AQ1" s="89"/>
      <c r="AR1" s="89"/>
      <c r="AS1" s="88"/>
      <c r="AT1" s="88"/>
      <c r="AU1" s="88"/>
    </row>
    <row r="2" spans="1:47" s="94" customFormat="1" ht="24" customHeight="1" x14ac:dyDescent="0.55000000000000004">
      <c r="A2" s="91" t="s">
        <v>2</v>
      </c>
      <c r="B2" s="92"/>
      <c r="C2" s="92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</row>
    <row r="3" spans="1:47" s="94" customFormat="1" ht="24" customHeight="1" thickBot="1" x14ac:dyDescent="0.6">
      <c r="A3" s="95" t="s">
        <v>367</v>
      </c>
      <c r="B3" s="96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7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8"/>
      <c r="AP3" s="98"/>
      <c r="AQ3" s="98"/>
      <c r="AR3" s="91"/>
      <c r="AS3" s="93"/>
      <c r="AT3" s="93"/>
      <c r="AU3" s="93"/>
    </row>
    <row r="4" spans="1:47" s="100" customFormat="1" ht="27" customHeight="1" thickTop="1" thickBot="1" x14ac:dyDescent="0.6">
      <c r="A4" s="245" t="s">
        <v>3</v>
      </c>
      <c r="B4" s="247" t="s">
        <v>50</v>
      </c>
      <c r="C4" s="247" t="s">
        <v>51</v>
      </c>
      <c r="D4" s="243" t="s">
        <v>37</v>
      </c>
      <c r="E4" s="243"/>
      <c r="F4" s="244"/>
      <c r="G4" s="243" t="s">
        <v>38</v>
      </c>
      <c r="H4" s="243"/>
      <c r="I4" s="244"/>
      <c r="J4" s="243" t="s">
        <v>39</v>
      </c>
      <c r="K4" s="243"/>
      <c r="L4" s="244"/>
      <c r="M4" s="243" t="s">
        <v>40</v>
      </c>
      <c r="N4" s="243"/>
      <c r="O4" s="244"/>
      <c r="P4" s="243" t="s">
        <v>41</v>
      </c>
      <c r="Q4" s="243"/>
      <c r="R4" s="244"/>
      <c r="S4" s="243" t="s">
        <v>42</v>
      </c>
      <c r="T4" s="243"/>
      <c r="U4" s="244"/>
      <c r="V4" s="243" t="s">
        <v>43</v>
      </c>
      <c r="W4" s="243"/>
      <c r="X4" s="244"/>
      <c r="Y4" s="243" t="s">
        <v>44</v>
      </c>
      <c r="Z4" s="243"/>
      <c r="AA4" s="244"/>
      <c r="AB4" s="243" t="s">
        <v>45</v>
      </c>
      <c r="AC4" s="243"/>
      <c r="AD4" s="244"/>
      <c r="AE4" s="243" t="s">
        <v>46</v>
      </c>
      <c r="AF4" s="243"/>
      <c r="AG4" s="244"/>
      <c r="AH4" s="243" t="s">
        <v>47</v>
      </c>
      <c r="AI4" s="243"/>
      <c r="AJ4" s="244"/>
      <c r="AK4" s="243" t="s">
        <v>48</v>
      </c>
      <c r="AL4" s="243"/>
      <c r="AM4" s="243"/>
      <c r="AN4" s="244"/>
      <c r="AO4" s="248" t="str">
        <f>"สรุปการจ่ายเงินเดือนตั้งแต่ มกราคม  ถึงเดือนปัจจุบัน"</f>
        <v>สรุปการจ่ายเงินเดือนตั้งแต่ มกราคม  ถึงเดือนปัจจุบัน</v>
      </c>
      <c r="AP4" s="249"/>
      <c r="AQ4" s="249"/>
      <c r="AR4" s="250"/>
      <c r="AS4" s="89"/>
      <c r="AT4" s="89"/>
      <c r="AU4" s="89"/>
    </row>
    <row r="5" spans="1:47" s="104" customFormat="1" ht="24.75" customHeight="1" thickTop="1" x14ac:dyDescent="0.55000000000000004">
      <c r="A5" s="246"/>
      <c r="B5" s="247"/>
      <c r="C5" s="247"/>
      <c r="D5" s="99" t="s">
        <v>23</v>
      </c>
      <c r="E5" s="99" t="s">
        <v>49</v>
      </c>
      <c r="F5" s="99" t="s">
        <v>17</v>
      </c>
      <c r="G5" s="99" t="s">
        <v>23</v>
      </c>
      <c r="H5" s="101" t="s">
        <v>49</v>
      </c>
      <c r="I5" s="101" t="s">
        <v>17</v>
      </c>
      <c r="J5" s="99" t="s">
        <v>23</v>
      </c>
      <c r="K5" s="101" t="s">
        <v>49</v>
      </c>
      <c r="L5" s="101" t="s">
        <v>17</v>
      </c>
      <c r="M5" s="99" t="s">
        <v>23</v>
      </c>
      <c r="N5" s="101" t="s">
        <v>49</v>
      </c>
      <c r="O5" s="101" t="s">
        <v>17</v>
      </c>
      <c r="P5" s="99" t="s">
        <v>23</v>
      </c>
      <c r="Q5" s="101" t="s">
        <v>49</v>
      </c>
      <c r="R5" s="101" t="s">
        <v>17</v>
      </c>
      <c r="S5" s="99" t="s">
        <v>23</v>
      </c>
      <c r="T5" s="101" t="s">
        <v>49</v>
      </c>
      <c r="U5" s="101" t="s">
        <v>17</v>
      </c>
      <c r="V5" s="99" t="s">
        <v>23</v>
      </c>
      <c r="W5" s="101" t="s">
        <v>49</v>
      </c>
      <c r="X5" s="101" t="s">
        <v>17</v>
      </c>
      <c r="Y5" s="99" t="s">
        <v>23</v>
      </c>
      <c r="Z5" s="101" t="s">
        <v>49</v>
      </c>
      <c r="AA5" s="101" t="s">
        <v>17</v>
      </c>
      <c r="AB5" s="99" t="s">
        <v>23</v>
      </c>
      <c r="AC5" s="101" t="s">
        <v>49</v>
      </c>
      <c r="AD5" s="101" t="s">
        <v>17</v>
      </c>
      <c r="AE5" s="99" t="s">
        <v>23</v>
      </c>
      <c r="AF5" s="101" t="s">
        <v>49</v>
      </c>
      <c r="AG5" s="101" t="s">
        <v>17</v>
      </c>
      <c r="AH5" s="99" t="s">
        <v>23</v>
      </c>
      <c r="AI5" s="101" t="s">
        <v>49</v>
      </c>
      <c r="AJ5" s="101" t="s">
        <v>17</v>
      </c>
      <c r="AK5" s="99" t="s">
        <v>23</v>
      </c>
      <c r="AL5" s="101" t="s">
        <v>49</v>
      </c>
      <c r="AM5" s="101" t="s">
        <v>5</v>
      </c>
      <c r="AN5" s="101" t="s">
        <v>17</v>
      </c>
      <c r="AO5" s="102" t="s">
        <v>23</v>
      </c>
      <c r="AP5" s="102" t="s">
        <v>49</v>
      </c>
      <c r="AQ5" s="102" t="s">
        <v>5</v>
      </c>
      <c r="AR5" s="102" t="s">
        <v>4</v>
      </c>
      <c r="AS5" s="103"/>
      <c r="AT5" s="103"/>
      <c r="AU5" s="103" t="s">
        <v>5</v>
      </c>
    </row>
    <row r="6" spans="1:47" x14ac:dyDescent="0.55000000000000004">
      <c r="A6" s="105">
        <v>1</v>
      </c>
      <c r="B6" s="106" t="s">
        <v>125</v>
      </c>
      <c r="C6" s="107" t="s">
        <v>362</v>
      </c>
      <c r="D6" s="86">
        <v>49480</v>
      </c>
      <c r="E6" s="86"/>
      <c r="F6" s="86">
        <f>D6+E6</f>
        <v>49480</v>
      </c>
      <c r="G6" s="86">
        <v>49480</v>
      </c>
      <c r="H6" s="86"/>
      <c r="I6" s="86">
        <f>G6+H6</f>
        <v>49480</v>
      </c>
      <c r="J6" s="86">
        <v>49480</v>
      </c>
      <c r="K6" s="86"/>
      <c r="L6" s="86">
        <f>J6+K6</f>
        <v>49480</v>
      </c>
      <c r="M6" s="86">
        <v>49480</v>
      </c>
      <c r="N6" s="86"/>
      <c r="O6" s="86">
        <f>M6+N6</f>
        <v>49480</v>
      </c>
      <c r="P6" s="86">
        <v>49480</v>
      </c>
      <c r="Q6" s="86"/>
      <c r="R6" s="86">
        <f>P6+Q6</f>
        <v>49480</v>
      </c>
      <c r="S6" s="86">
        <v>51000</v>
      </c>
      <c r="T6" s="86">
        <v>12110.96</v>
      </c>
      <c r="U6" s="86">
        <f>S6+T6</f>
        <v>63110.96</v>
      </c>
      <c r="V6" s="86">
        <v>52540</v>
      </c>
      <c r="W6" s="86">
        <v>4620</v>
      </c>
      <c r="X6" s="86">
        <f>V6+W6</f>
        <v>57160</v>
      </c>
      <c r="Y6" s="86">
        <v>52540</v>
      </c>
      <c r="Z6" s="86"/>
      <c r="AA6" s="86">
        <f>Y6+Z6</f>
        <v>52540</v>
      </c>
      <c r="AB6" s="86">
        <v>52540</v>
      </c>
      <c r="AC6" s="86"/>
      <c r="AD6" s="86">
        <f>AB6+AC6</f>
        <v>52540</v>
      </c>
      <c r="AE6" s="86">
        <v>52540</v>
      </c>
      <c r="AF6" s="86"/>
      <c r="AG6" s="86">
        <f>AE6+AF6</f>
        <v>52540</v>
      </c>
      <c r="AH6" s="86">
        <v>52540</v>
      </c>
      <c r="AI6" s="86"/>
      <c r="AJ6" s="86">
        <f>AH6+AI6</f>
        <v>52540</v>
      </c>
      <c r="AK6" s="86">
        <v>54090</v>
      </c>
      <c r="AL6" s="86"/>
      <c r="AM6" s="86"/>
      <c r="AN6" s="86">
        <f>AK6+AL6+AM6</f>
        <v>54090</v>
      </c>
      <c r="AO6" s="108">
        <f>+D6+G6+J6+M6+P6+S6+V6+Y6+AB6+AE6+AH6+AK6</f>
        <v>615190</v>
      </c>
      <c r="AP6" s="109"/>
      <c r="AQ6" s="109"/>
      <c r="AR6" s="109">
        <f>+AO6+AP6+AQ6</f>
        <v>615190</v>
      </c>
      <c r="AS6" s="110">
        <v>1282615</v>
      </c>
      <c r="AT6" s="110">
        <v>0</v>
      </c>
      <c r="AU6" s="103"/>
    </row>
    <row r="7" spans="1:47" x14ac:dyDescent="0.55000000000000004">
      <c r="A7" s="105">
        <v>2</v>
      </c>
      <c r="B7" s="106" t="s">
        <v>126</v>
      </c>
      <c r="C7" s="107" t="s">
        <v>362</v>
      </c>
      <c r="D7" s="86">
        <v>32270</v>
      </c>
      <c r="E7" s="86"/>
      <c r="F7" s="86">
        <f t="shared" ref="F7:F72" si="0">D7+E7</f>
        <v>32270</v>
      </c>
      <c r="G7" s="86">
        <v>32270</v>
      </c>
      <c r="H7" s="86"/>
      <c r="I7" s="86">
        <f t="shared" ref="I7:I72" si="1">G7+H7</f>
        <v>32270</v>
      </c>
      <c r="J7" s="86">
        <v>32270</v>
      </c>
      <c r="K7" s="86"/>
      <c r="L7" s="86">
        <f t="shared" ref="L7:L72" si="2">J7+K7</f>
        <v>32270</v>
      </c>
      <c r="M7" s="86">
        <v>32270</v>
      </c>
      <c r="N7" s="86"/>
      <c r="O7" s="86">
        <f t="shared" ref="O7:O58" si="3">M7+N7</f>
        <v>32270</v>
      </c>
      <c r="P7" s="86">
        <v>32270</v>
      </c>
      <c r="Q7" s="86"/>
      <c r="R7" s="86">
        <f t="shared" ref="R7:R58" si="4">P7+Q7</f>
        <v>32270</v>
      </c>
      <c r="S7" s="86">
        <v>33310</v>
      </c>
      <c r="T7" s="86">
        <v>8286.4500000000007</v>
      </c>
      <c r="U7" s="86">
        <f t="shared" ref="U7:U72" si="5">S7+T7</f>
        <v>41596.449999999997</v>
      </c>
      <c r="V7" s="86">
        <v>33870</v>
      </c>
      <c r="W7" s="86">
        <v>1680</v>
      </c>
      <c r="X7" s="86">
        <f t="shared" ref="X7:X72" si="6">V7+W7</f>
        <v>35550</v>
      </c>
      <c r="Y7" s="86">
        <v>33870</v>
      </c>
      <c r="Z7" s="86"/>
      <c r="AA7" s="86">
        <f t="shared" ref="AA7:AA72" si="7">Y7+Z7</f>
        <v>33870</v>
      </c>
      <c r="AB7" s="86">
        <v>33870</v>
      </c>
      <c r="AC7" s="86"/>
      <c r="AD7" s="86">
        <f t="shared" ref="AD7:AD72" si="8">AB7+AC7</f>
        <v>33870</v>
      </c>
      <c r="AE7" s="86">
        <v>33870</v>
      </c>
      <c r="AF7" s="86"/>
      <c r="AG7" s="86">
        <f t="shared" ref="AG7:AG70" si="9">AE7+AF7</f>
        <v>33870</v>
      </c>
      <c r="AH7" s="86">
        <v>33870</v>
      </c>
      <c r="AI7" s="86"/>
      <c r="AJ7" s="86">
        <f t="shared" ref="AJ7:AJ70" si="10">AH7+AI7</f>
        <v>33870</v>
      </c>
      <c r="AK7" s="86">
        <v>34990</v>
      </c>
      <c r="AL7" s="86"/>
      <c r="AM7" s="86"/>
      <c r="AN7" s="86">
        <f t="shared" ref="AN7:AN70" si="11">AK7+AL7+AM7</f>
        <v>34990</v>
      </c>
      <c r="AO7" s="108">
        <f t="shared" ref="AO7:AO70" si="12">+D7+G7+J7+M7+P7+S7+V7+Y7+AB7+AE7+AH7+AK7</f>
        <v>399000</v>
      </c>
      <c r="AP7" s="109"/>
      <c r="AQ7" s="109"/>
      <c r="AR7" s="109">
        <f t="shared" ref="AR7:AR70" si="13">+AO7+AP7+AQ7</f>
        <v>399000</v>
      </c>
      <c r="AS7" s="110">
        <v>1076550</v>
      </c>
      <c r="AT7" s="110">
        <v>0</v>
      </c>
      <c r="AU7" s="103"/>
    </row>
    <row r="8" spans="1:47" x14ac:dyDescent="0.55000000000000004">
      <c r="A8" s="105">
        <v>3</v>
      </c>
      <c r="B8" s="106" t="s">
        <v>127</v>
      </c>
      <c r="C8" s="107" t="s">
        <v>362</v>
      </c>
      <c r="D8" s="86">
        <v>24640</v>
      </c>
      <c r="E8" s="86"/>
      <c r="F8" s="86">
        <f t="shared" si="0"/>
        <v>24640</v>
      </c>
      <c r="G8" s="86">
        <v>24640</v>
      </c>
      <c r="H8" s="86"/>
      <c r="I8" s="86">
        <f t="shared" si="1"/>
        <v>24640</v>
      </c>
      <c r="J8" s="86">
        <v>24640</v>
      </c>
      <c r="K8" s="86"/>
      <c r="L8" s="86">
        <f t="shared" si="2"/>
        <v>24640</v>
      </c>
      <c r="M8" s="86">
        <v>24640</v>
      </c>
      <c r="N8" s="86"/>
      <c r="O8" s="86">
        <f t="shared" si="3"/>
        <v>24640</v>
      </c>
      <c r="P8" s="86">
        <v>24640</v>
      </c>
      <c r="Q8" s="86"/>
      <c r="R8" s="86">
        <f t="shared" si="4"/>
        <v>24640</v>
      </c>
      <c r="S8" s="86">
        <v>25660</v>
      </c>
      <c r="T8" s="86">
        <v>8127.09</v>
      </c>
      <c r="U8" s="86">
        <f t="shared" si="5"/>
        <v>33787.089999999997</v>
      </c>
      <c r="V8" s="86">
        <v>26120</v>
      </c>
      <c r="W8" s="86">
        <v>1380</v>
      </c>
      <c r="X8" s="86">
        <f t="shared" si="6"/>
        <v>27500</v>
      </c>
      <c r="Y8" s="86">
        <v>26120</v>
      </c>
      <c r="Z8" s="86"/>
      <c r="AA8" s="86">
        <f t="shared" si="7"/>
        <v>26120</v>
      </c>
      <c r="AB8" s="86">
        <v>26120</v>
      </c>
      <c r="AC8" s="86"/>
      <c r="AD8" s="86">
        <f t="shared" si="8"/>
        <v>26120</v>
      </c>
      <c r="AE8" s="86">
        <v>26120</v>
      </c>
      <c r="AF8" s="86"/>
      <c r="AG8" s="86">
        <f t="shared" si="9"/>
        <v>26120</v>
      </c>
      <c r="AH8" s="86">
        <v>26120</v>
      </c>
      <c r="AI8" s="86"/>
      <c r="AJ8" s="86">
        <f t="shared" si="10"/>
        <v>26120</v>
      </c>
      <c r="AK8" s="86">
        <v>27030</v>
      </c>
      <c r="AL8" s="86"/>
      <c r="AM8" s="86"/>
      <c r="AN8" s="86">
        <f t="shared" si="11"/>
        <v>27030</v>
      </c>
      <c r="AO8" s="108">
        <f t="shared" si="12"/>
        <v>306490</v>
      </c>
      <c r="AP8" s="109"/>
      <c r="AQ8" s="109"/>
      <c r="AR8" s="109">
        <f t="shared" si="13"/>
        <v>306490</v>
      </c>
      <c r="AS8" s="110">
        <v>725010</v>
      </c>
      <c r="AT8" s="110">
        <v>0</v>
      </c>
      <c r="AU8" s="103"/>
    </row>
    <row r="9" spans="1:47" x14ac:dyDescent="0.55000000000000004">
      <c r="A9" s="105">
        <v>4</v>
      </c>
      <c r="B9" s="84" t="s">
        <v>128</v>
      </c>
      <c r="C9" s="107" t="s">
        <v>362</v>
      </c>
      <c r="D9" s="86">
        <v>28250</v>
      </c>
      <c r="E9" s="86"/>
      <c r="F9" s="86">
        <f t="shared" si="0"/>
        <v>28250</v>
      </c>
      <c r="G9" s="86">
        <v>28250</v>
      </c>
      <c r="H9" s="86"/>
      <c r="I9" s="86">
        <f t="shared" si="1"/>
        <v>28250</v>
      </c>
      <c r="J9" s="86">
        <v>28250</v>
      </c>
      <c r="K9" s="86"/>
      <c r="L9" s="86">
        <f t="shared" si="2"/>
        <v>28250</v>
      </c>
      <c r="M9" s="86">
        <v>28250</v>
      </c>
      <c r="N9" s="86"/>
      <c r="O9" s="86">
        <f t="shared" si="3"/>
        <v>28250</v>
      </c>
      <c r="P9" s="86">
        <v>28250</v>
      </c>
      <c r="Q9" s="86"/>
      <c r="R9" s="86">
        <f t="shared" si="4"/>
        <v>28250</v>
      </c>
      <c r="S9" s="86">
        <v>29110</v>
      </c>
      <c r="T9" s="86">
        <v>6852.25</v>
      </c>
      <c r="U9" s="86">
        <f t="shared" si="5"/>
        <v>35962.25</v>
      </c>
      <c r="V9" s="86">
        <v>29680</v>
      </c>
      <c r="W9" s="86">
        <v>1710</v>
      </c>
      <c r="X9" s="86">
        <f t="shared" si="6"/>
        <v>31390</v>
      </c>
      <c r="Y9" s="86">
        <v>29680</v>
      </c>
      <c r="Z9" s="86"/>
      <c r="AA9" s="86">
        <f t="shared" si="7"/>
        <v>29680</v>
      </c>
      <c r="AB9" s="86">
        <v>29680</v>
      </c>
      <c r="AC9" s="86"/>
      <c r="AD9" s="86">
        <f t="shared" si="8"/>
        <v>29680</v>
      </c>
      <c r="AE9" s="86">
        <v>29680</v>
      </c>
      <c r="AF9" s="86"/>
      <c r="AG9" s="86">
        <f t="shared" si="9"/>
        <v>29680</v>
      </c>
      <c r="AH9" s="86">
        <v>29680</v>
      </c>
      <c r="AI9" s="86"/>
      <c r="AJ9" s="86">
        <f t="shared" si="10"/>
        <v>29680</v>
      </c>
      <c r="AK9" s="86">
        <v>30790</v>
      </c>
      <c r="AL9" s="86"/>
      <c r="AM9" s="86"/>
      <c r="AN9" s="86">
        <f t="shared" si="11"/>
        <v>30790</v>
      </c>
      <c r="AO9" s="108">
        <f t="shared" si="12"/>
        <v>349550</v>
      </c>
      <c r="AP9" s="109"/>
      <c r="AQ9" s="109"/>
      <c r="AR9" s="109">
        <f t="shared" si="13"/>
        <v>349550</v>
      </c>
      <c r="AS9" s="110">
        <v>412740</v>
      </c>
      <c r="AT9" s="110">
        <v>0</v>
      </c>
      <c r="AU9" s="103"/>
    </row>
    <row r="10" spans="1:47" x14ac:dyDescent="0.55000000000000004">
      <c r="A10" s="105">
        <v>5</v>
      </c>
      <c r="B10" s="84" t="s">
        <v>129</v>
      </c>
      <c r="C10" s="107" t="s">
        <v>362</v>
      </c>
      <c r="D10" s="86">
        <v>17290</v>
      </c>
      <c r="E10" s="86"/>
      <c r="F10" s="86">
        <f t="shared" si="0"/>
        <v>17290</v>
      </c>
      <c r="G10" s="86">
        <v>17290</v>
      </c>
      <c r="H10" s="86"/>
      <c r="I10" s="86">
        <f t="shared" si="1"/>
        <v>17290</v>
      </c>
      <c r="J10" s="86">
        <v>17290</v>
      </c>
      <c r="K10" s="86"/>
      <c r="L10" s="86">
        <f t="shared" si="2"/>
        <v>17290</v>
      </c>
      <c r="M10" s="86">
        <v>17290</v>
      </c>
      <c r="N10" s="86"/>
      <c r="O10" s="86">
        <f t="shared" si="3"/>
        <v>17290</v>
      </c>
      <c r="P10" s="86">
        <v>17290</v>
      </c>
      <c r="Q10" s="86"/>
      <c r="R10" s="86">
        <f t="shared" si="4"/>
        <v>17290</v>
      </c>
      <c r="S10" s="86">
        <v>17880</v>
      </c>
      <c r="T10" s="86">
        <v>4700.96</v>
      </c>
      <c r="U10" s="86">
        <f t="shared" si="5"/>
        <v>22580.959999999999</v>
      </c>
      <c r="V10" s="86">
        <v>18200</v>
      </c>
      <c r="W10" s="86">
        <v>960</v>
      </c>
      <c r="X10" s="86">
        <f t="shared" si="6"/>
        <v>19160</v>
      </c>
      <c r="Y10" s="86">
        <v>18200</v>
      </c>
      <c r="Z10" s="86"/>
      <c r="AA10" s="86">
        <f t="shared" si="7"/>
        <v>18200</v>
      </c>
      <c r="AB10" s="86">
        <v>18200</v>
      </c>
      <c r="AC10" s="86"/>
      <c r="AD10" s="86">
        <f t="shared" si="8"/>
        <v>18200</v>
      </c>
      <c r="AE10" s="86">
        <v>18200</v>
      </c>
      <c r="AF10" s="86"/>
      <c r="AG10" s="86">
        <f t="shared" si="9"/>
        <v>18200</v>
      </c>
      <c r="AH10" s="86">
        <v>18200</v>
      </c>
      <c r="AI10" s="86"/>
      <c r="AJ10" s="86">
        <f t="shared" si="10"/>
        <v>18200</v>
      </c>
      <c r="AK10" s="86">
        <v>18840</v>
      </c>
      <c r="AL10" s="86"/>
      <c r="AM10" s="86"/>
      <c r="AN10" s="86">
        <f t="shared" si="11"/>
        <v>18840</v>
      </c>
      <c r="AO10" s="108">
        <f t="shared" si="12"/>
        <v>214170</v>
      </c>
      <c r="AP10" s="109"/>
      <c r="AQ10" s="109"/>
      <c r="AR10" s="109">
        <f t="shared" si="13"/>
        <v>214170</v>
      </c>
      <c r="AS10" s="110">
        <v>633115.99</v>
      </c>
      <c r="AT10" s="110">
        <v>0</v>
      </c>
      <c r="AU10" s="103"/>
    </row>
    <row r="11" spans="1:47" x14ac:dyDescent="0.55000000000000004">
      <c r="A11" s="105">
        <v>6</v>
      </c>
      <c r="B11" s="84" t="s">
        <v>130</v>
      </c>
      <c r="C11" s="107" t="s">
        <v>362</v>
      </c>
      <c r="D11" s="86">
        <v>21880</v>
      </c>
      <c r="E11" s="86"/>
      <c r="F11" s="86">
        <f t="shared" si="0"/>
        <v>21880</v>
      </c>
      <c r="G11" s="86">
        <v>21880</v>
      </c>
      <c r="H11" s="86"/>
      <c r="I11" s="86">
        <f t="shared" si="1"/>
        <v>21880</v>
      </c>
      <c r="J11" s="86">
        <v>21880</v>
      </c>
      <c r="K11" s="86"/>
      <c r="L11" s="86">
        <f t="shared" si="2"/>
        <v>21880</v>
      </c>
      <c r="M11" s="86">
        <v>21880</v>
      </c>
      <c r="N11" s="86"/>
      <c r="O11" s="86">
        <f t="shared" si="3"/>
        <v>21880</v>
      </c>
      <c r="P11" s="86">
        <v>21880</v>
      </c>
      <c r="Q11" s="86">
        <v>8951.61</v>
      </c>
      <c r="R11" s="86">
        <f t="shared" si="4"/>
        <v>30831.61</v>
      </c>
      <c r="S11" s="86">
        <v>22600</v>
      </c>
      <c r="T11" s="86">
        <v>7236.77</v>
      </c>
      <c r="U11" s="86">
        <f t="shared" si="5"/>
        <v>29836.77</v>
      </c>
      <c r="V11" s="86">
        <v>22980</v>
      </c>
      <c r="W11" s="86">
        <f>1140+1500</f>
        <v>2640</v>
      </c>
      <c r="X11" s="86">
        <f t="shared" si="6"/>
        <v>25620</v>
      </c>
      <c r="Y11" s="86">
        <v>22980</v>
      </c>
      <c r="Z11" s="86">
        <v>1500</v>
      </c>
      <c r="AA11" s="86">
        <f t="shared" si="7"/>
        <v>24480</v>
      </c>
      <c r="AB11" s="86">
        <v>22980</v>
      </c>
      <c r="AC11" s="86"/>
      <c r="AD11" s="86">
        <f t="shared" si="8"/>
        <v>22980</v>
      </c>
      <c r="AE11" s="86">
        <v>22980</v>
      </c>
      <c r="AF11" s="86"/>
      <c r="AG11" s="86">
        <f t="shared" si="9"/>
        <v>22980</v>
      </c>
      <c r="AH11" s="86">
        <v>22980</v>
      </c>
      <c r="AI11" s="86"/>
      <c r="AJ11" s="86">
        <f t="shared" si="10"/>
        <v>22980</v>
      </c>
      <c r="AK11" s="86">
        <v>23710</v>
      </c>
      <c r="AL11" s="86"/>
      <c r="AM11" s="86"/>
      <c r="AN11" s="86">
        <f t="shared" si="11"/>
        <v>23710</v>
      </c>
      <c r="AO11" s="108">
        <f t="shared" si="12"/>
        <v>270610</v>
      </c>
      <c r="AP11" s="109"/>
      <c r="AQ11" s="109"/>
      <c r="AR11" s="109">
        <f t="shared" si="13"/>
        <v>270610</v>
      </c>
      <c r="AS11" s="110">
        <v>282634</v>
      </c>
      <c r="AT11" s="110">
        <v>0</v>
      </c>
      <c r="AU11" s="103"/>
    </row>
    <row r="12" spans="1:47" x14ac:dyDescent="0.55000000000000004">
      <c r="A12" s="105">
        <v>7</v>
      </c>
      <c r="B12" s="84" t="s">
        <v>131</v>
      </c>
      <c r="C12" s="107" t="s">
        <v>362</v>
      </c>
      <c r="D12" s="86">
        <v>41460</v>
      </c>
      <c r="E12" s="86"/>
      <c r="F12" s="86">
        <f t="shared" si="0"/>
        <v>41460</v>
      </c>
      <c r="G12" s="86">
        <v>41460</v>
      </c>
      <c r="H12" s="86"/>
      <c r="I12" s="86">
        <f t="shared" si="1"/>
        <v>41460</v>
      </c>
      <c r="J12" s="86">
        <v>41460</v>
      </c>
      <c r="K12" s="86"/>
      <c r="L12" s="86">
        <f t="shared" si="2"/>
        <v>41460</v>
      </c>
      <c r="M12" s="86">
        <v>41460</v>
      </c>
      <c r="N12" s="86"/>
      <c r="O12" s="86">
        <f t="shared" si="3"/>
        <v>41460</v>
      </c>
      <c r="P12" s="86">
        <v>41460</v>
      </c>
      <c r="Q12" s="86">
        <v>8951.61</v>
      </c>
      <c r="R12" s="86">
        <f>P12+Q12</f>
        <v>50411.61</v>
      </c>
      <c r="S12" s="86">
        <v>42580</v>
      </c>
      <c r="T12" s="86">
        <v>10423.870000000001</v>
      </c>
      <c r="U12" s="86">
        <f t="shared" si="5"/>
        <v>53003.87</v>
      </c>
      <c r="V12" s="86">
        <v>43130</v>
      </c>
      <c r="W12" s="86">
        <f>1650+1500</f>
        <v>3150</v>
      </c>
      <c r="X12" s="86">
        <f t="shared" si="6"/>
        <v>46280</v>
      </c>
      <c r="Y12" s="86">
        <v>43130</v>
      </c>
      <c r="Z12" s="86">
        <v>1500</v>
      </c>
      <c r="AA12" s="86">
        <f t="shared" si="7"/>
        <v>44630</v>
      </c>
      <c r="AB12" s="86">
        <v>43130</v>
      </c>
      <c r="AC12" s="86"/>
      <c r="AD12" s="86">
        <f t="shared" si="8"/>
        <v>43130</v>
      </c>
      <c r="AE12" s="86">
        <v>43130</v>
      </c>
      <c r="AF12" s="86"/>
      <c r="AG12" s="86">
        <f t="shared" si="9"/>
        <v>43130</v>
      </c>
      <c r="AH12" s="86">
        <v>43130</v>
      </c>
      <c r="AI12" s="86"/>
      <c r="AJ12" s="86">
        <f t="shared" si="10"/>
        <v>43130</v>
      </c>
      <c r="AK12" s="86">
        <v>44400</v>
      </c>
      <c r="AL12" s="86"/>
      <c r="AM12" s="86"/>
      <c r="AN12" s="86">
        <f t="shared" si="11"/>
        <v>44400</v>
      </c>
      <c r="AO12" s="108">
        <f t="shared" si="12"/>
        <v>509930</v>
      </c>
      <c r="AP12" s="109"/>
      <c r="AQ12" s="109"/>
      <c r="AR12" s="109">
        <f t="shared" si="13"/>
        <v>509930</v>
      </c>
      <c r="AS12" s="110">
        <v>278131.7</v>
      </c>
      <c r="AT12" s="110">
        <v>0</v>
      </c>
      <c r="AU12" s="103"/>
    </row>
    <row r="13" spans="1:47" x14ac:dyDescent="0.55000000000000004">
      <c r="A13" s="105">
        <v>8</v>
      </c>
      <c r="B13" s="84" t="s">
        <v>132</v>
      </c>
      <c r="C13" s="107" t="s">
        <v>362</v>
      </c>
      <c r="D13" s="86">
        <v>25670</v>
      </c>
      <c r="E13" s="86"/>
      <c r="F13" s="86">
        <f t="shared" si="0"/>
        <v>25670</v>
      </c>
      <c r="G13" s="86">
        <v>25670</v>
      </c>
      <c r="H13" s="86"/>
      <c r="I13" s="86">
        <f t="shared" si="1"/>
        <v>25670</v>
      </c>
      <c r="J13" s="86">
        <v>25670</v>
      </c>
      <c r="K13" s="86"/>
      <c r="L13" s="86">
        <f t="shared" si="2"/>
        <v>25670</v>
      </c>
      <c r="M13" s="86">
        <v>25670</v>
      </c>
      <c r="N13" s="86"/>
      <c r="O13" s="86">
        <f t="shared" si="3"/>
        <v>25670</v>
      </c>
      <c r="P13" s="86">
        <v>25670</v>
      </c>
      <c r="Q13" s="86"/>
      <c r="R13" s="86">
        <f t="shared" si="4"/>
        <v>25670</v>
      </c>
      <c r="S13" s="86">
        <v>26460</v>
      </c>
      <c r="T13" s="86">
        <v>6294.51</v>
      </c>
      <c r="U13" s="86">
        <f t="shared" si="5"/>
        <v>32754.510000000002</v>
      </c>
      <c r="V13" s="86">
        <v>26980</v>
      </c>
      <c r="W13" s="86">
        <v>1560</v>
      </c>
      <c r="X13" s="86">
        <f t="shared" si="6"/>
        <v>28540</v>
      </c>
      <c r="Y13" s="86">
        <v>26980</v>
      </c>
      <c r="Z13" s="86"/>
      <c r="AA13" s="86">
        <f t="shared" si="7"/>
        <v>26980</v>
      </c>
      <c r="AB13" s="86">
        <v>26980</v>
      </c>
      <c r="AC13" s="86"/>
      <c r="AD13" s="86">
        <f t="shared" si="8"/>
        <v>26980</v>
      </c>
      <c r="AE13" s="86">
        <v>26980</v>
      </c>
      <c r="AF13" s="86"/>
      <c r="AG13" s="86">
        <f t="shared" si="9"/>
        <v>26980</v>
      </c>
      <c r="AH13" s="86">
        <v>26980</v>
      </c>
      <c r="AI13" s="86"/>
      <c r="AJ13" s="86">
        <f t="shared" si="10"/>
        <v>26980</v>
      </c>
      <c r="AK13" s="86">
        <v>28030</v>
      </c>
      <c r="AL13" s="86"/>
      <c r="AM13" s="86"/>
      <c r="AN13" s="86">
        <f t="shared" si="11"/>
        <v>28030</v>
      </c>
      <c r="AO13" s="108">
        <f t="shared" si="12"/>
        <v>317740</v>
      </c>
      <c r="AP13" s="109"/>
      <c r="AQ13" s="109"/>
      <c r="AR13" s="109">
        <f t="shared" si="13"/>
        <v>317740</v>
      </c>
      <c r="AS13" s="110">
        <v>250870</v>
      </c>
      <c r="AT13" s="110">
        <v>0</v>
      </c>
      <c r="AU13" s="103"/>
    </row>
    <row r="14" spans="1:47" x14ac:dyDescent="0.55000000000000004">
      <c r="A14" s="105">
        <v>9</v>
      </c>
      <c r="B14" s="84" t="s">
        <v>133</v>
      </c>
      <c r="C14" s="107" t="s">
        <v>362</v>
      </c>
      <c r="D14" s="86">
        <v>22600</v>
      </c>
      <c r="E14" s="86"/>
      <c r="F14" s="86">
        <f t="shared" si="0"/>
        <v>22600</v>
      </c>
      <c r="G14" s="86">
        <v>22600</v>
      </c>
      <c r="H14" s="86"/>
      <c r="I14" s="86">
        <f t="shared" si="1"/>
        <v>22600</v>
      </c>
      <c r="J14" s="86">
        <v>22600</v>
      </c>
      <c r="K14" s="86"/>
      <c r="L14" s="86">
        <f t="shared" si="2"/>
        <v>22600</v>
      </c>
      <c r="M14" s="86">
        <v>22600</v>
      </c>
      <c r="N14" s="86"/>
      <c r="O14" s="86">
        <f t="shared" si="3"/>
        <v>22600</v>
      </c>
      <c r="P14" s="86">
        <v>22600</v>
      </c>
      <c r="Q14" s="86"/>
      <c r="R14" s="86">
        <f t="shared" si="4"/>
        <v>22600</v>
      </c>
      <c r="S14" s="86">
        <v>23340</v>
      </c>
      <c r="T14" s="86">
        <v>5896.12</v>
      </c>
      <c r="U14" s="86">
        <f t="shared" si="5"/>
        <v>29236.12</v>
      </c>
      <c r="V14" s="86">
        <v>23710</v>
      </c>
      <c r="W14" s="86">
        <v>1110</v>
      </c>
      <c r="X14" s="86">
        <f t="shared" si="6"/>
        <v>24820</v>
      </c>
      <c r="Y14" s="86">
        <v>23710</v>
      </c>
      <c r="Z14" s="86"/>
      <c r="AA14" s="86">
        <f t="shared" si="7"/>
        <v>23710</v>
      </c>
      <c r="AB14" s="86">
        <v>23710</v>
      </c>
      <c r="AC14" s="86"/>
      <c r="AD14" s="86">
        <f t="shared" si="8"/>
        <v>23710</v>
      </c>
      <c r="AE14" s="86">
        <v>23710</v>
      </c>
      <c r="AF14" s="86"/>
      <c r="AG14" s="86">
        <f t="shared" si="9"/>
        <v>23710</v>
      </c>
      <c r="AH14" s="86">
        <v>23710</v>
      </c>
      <c r="AI14" s="86"/>
      <c r="AJ14" s="86">
        <f t="shared" si="10"/>
        <v>23710</v>
      </c>
      <c r="AK14" s="86">
        <v>24480</v>
      </c>
      <c r="AL14" s="86"/>
      <c r="AM14" s="86"/>
      <c r="AN14" s="86">
        <f t="shared" si="11"/>
        <v>24480</v>
      </c>
      <c r="AO14" s="108">
        <f t="shared" si="12"/>
        <v>279370</v>
      </c>
      <c r="AP14" s="109"/>
      <c r="AQ14" s="109"/>
      <c r="AR14" s="109">
        <f t="shared" si="13"/>
        <v>279370</v>
      </c>
      <c r="AS14" s="110">
        <v>312176</v>
      </c>
      <c r="AT14" s="110">
        <v>0</v>
      </c>
      <c r="AU14" s="103"/>
    </row>
    <row r="15" spans="1:47" x14ac:dyDescent="0.55000000000000004">
      <c r="A15" s="105">
        <v>10</v>
      </c>
      <c r="B15" s="84" t="s">
        <v>134</v>
      </c>
      <c r="C15" s="107" t="s">
        <v>362</v>
      </c>
      <c r="D15" s="86">
        <v>24640</v>
      </c>
      <c r="E15" s="86"/>
      <c r="F15" s="86">
        <f t="shared" si="0"/>
        <v>24640</v>
      </c>
      <c r="G15" s="86">
        <v>24640</v>
      </c>
      <c r="H15" s="86"/>
      <c r="I15" s="86">
        <f t="shared" si="1"/>
        <v>24640</v>
      </c>
      <c r="J15" s="86">
        <v>24640</v>
      </c>
      <c r="K15" s="86"/>
      <c r="L15" s="86">
        <f t="shared" si="2"/>
        <v>24640</v>
      </c>
      <c r="M15" s="86">
        <v>24640</v>
      </c>
      <c r="N15" s="86"/>
      <c r="O15" s="86">
        <f t="shared" si="3"/>
        <v>24640</v>
      </c>
      <c r="P15" s="86">
        <v>24640</v>
      </c>
      <c r="Q15" s="86"/>
      <c r="R15" s="86">
        <f t="shared" si="4"/>
        <v>24640</v>
      </c>
      <c r="S15" s="86">
        <v>25020</v>
      </c>
      <c r="T15" s="86">
        <v>3027.74</v>
      </c>
      <c r="U15" s="86">
        <f t="shared" si="5"/>
        <v>28047.739999999998</v>
      </c>
      <c r="V15" s="86">
        <v>26120</v>
      </c>
      <c r="W15" s="86">
        <v>3300</v>
      </c>
      <c r="X15" s="86">
        <f t="shared" si="6"/>
        <v>29420</v>
      </c>
      <c r="Y15" s="86">
        <v>26120</v>
      </c>
      <c r="Z15" s="86"/>
      <c r="AA15" s="86">
        <f t="shared" si="7"/>
        <v>26120</v>
      </c>
      <c r="AB15" s="86">
        <v>26120</v>
      </c>
      <c r="AC15" s="86"/>
      <c r="AD15" s="86">
        <f t="shared" si="8"/>
        <v>26120</v>
      </c>
      <c r="AE15" s="86">
        <v>26120</v>
      </c>
      <c r="AF15" s="86"/>
      <c r="AG15" s="86">
        <f t="shared" si="9"/>
        <v>26120</v>
      </c>
      <c r="AH15" s="86">
        <v>26120</v>
      </c>
      <c r="AI15" s="86"/>
      <c r="AJ15" s="86">
        <f t="shared" si="10"/>
        <v>26120</v>
      </c>
      <c r="AK15" s="86">
        <v>27030</v>
      </c>
      <c r="AL15" s="86"/>
      <c r="AM15" s="86"/>
      <c r="AN15" s="86">
        <f t="shared" si="11"/>
        <v>27030</v>
      </c>
      <c r="AO15" s="108">
        <f t="shared" si="12"/>
        <v>305850</v>
      </c>
      <c r="AP15" s="109"/>
      <c r="AQ15" s="109"/>
      <c r="AR15" s="109">
        <f t="shared" si="13"/>
        <v>305850</v>
      </c>
      <c r="AS15" s="110">
        <v>254920</v>
      </c>
      <c r="AT15" s="110">
        <v>0</v>
      </c>
      <c r="AU15" s="103"/>
    </row>
    <row r="16" spans="1:47" x14ac:dyDescent="0.55000000000000004">
      <c r="A16" s="105">
        <v>11</v>
      </c>
      <c r="B16" s="84" t="s">
        <v>135</v>
      </c>
      <c r="C16" s="107" t="s">
        <v>362</v>
      </c>
      <c r="D16" s="86">
        <v>23340</v>
      </c>
      <c r="E16" s="86"/>
      <c r="F16" s="86">
        <f t="shared" si="0"/>
        <v>23340</v>
      </c>
      <c r="G16" s="86">
        <v>23340</v>
      </c>
      <c r="H16" s="86"/>
      <c r="I16" s="86">
        <f t="shared" si="1"/>
        <v>23340</v>
      </c>
      <c r="J16" s="86">
        <v>23340</v>
      </c>
      <c r="K16" s="86"/>
      <c r="L16" s="86">
        <f t="shared" si="2"/>
        <v>23340</v>
      </c>
      <c r="M16" s="86">
        <v>23340</v>
      </c>
      <c r="N16" s="86"/>
      <c r="O16" s="86">
        <f t="shared" si="3"/>
        <v>23340</v>
      </c>
      <c r="P16" s="86">
        <v>23340</v>
      </c>
      <c r="Q16" s="86">
        <v>5967.74</v>
      </c>
      <c r="R16" s="86">
        <f t="shared" si="4"/>
        <v>29307.739999999998</v>
      </c>
      <c r="S16" s="86">
        <v>27510</v>
      </c>
      <c r="T16" s="86">
        <v>6338.38</v>
      </c>
      <c r="U16" s="86">
        <f t="shared" si="5"/>
        <v>33848.379999999997</v>
      </c>
      <c r="V16" s="86">
        <v>27990</v>
      </c>
      <c r="W16" s="86">
        <f>1440+1000</f>
        <v>2440</v>
      </c>
      <c r="X16" s="86">
        <f t="shared" si="6"/>
        <v>30430</v>
      </c>
      <c r="Y16" s="86">
        <v>27990</v>
      </c>
      <c r="Z16" s="86">
        <f>1000+27887.09</f>
        <v>28887.09</v>
      </c>
      <c r="AA16" s="86">
        <f t="shared" si="7"/>
        <v>56877.09</v>
      </c>
      <c r="AB16" s="86">
        <v>27990</v>
      </c>
      <c r="AC16" s="86"/>
      <c r="AD16" s="86">
        <f t="shared" si="8"/>
        <v>27990</v>
      </c>
      <c r="AE16" s="86">
        <v>27990</v>
      </c>
      <c r="AF16" s="86"/>
      <c r="AG16" s="86">
        <f t="shared" si="9"/>
        <v>27990</v>
      </c>
      <c r="AH16" s="86">
        <v>27990</v>
      </c>
      <c r="AI16" s="86"/>
      <c r="AJ16" s="86">
        <f t="shared" si="10"/>
        <v>27990</v>
      </c>
      <c r="AK16" s="86">
        <v>28970</v>
      </c>
      <c r="AL16" s="86"/>
      <c r="AM16" s="86"/>
      <c r="AN16" s="86">
        <f t="shared" si="11"/>
        <v>28970</v>
      </c>
      <c r="AO16" s="108">
        <f t="shared" si="12"/>
        <v>313130</v>
      </c>
      <c r="AP16" s="109"/>
      <c r="AQ16" s="109"/>
      <c r="AR16" s="109">
        <f t="shared" si="13"/>
        <v>313130</v>
      </c>
      <c r="AS16" s="110">
        <v>260757</v>
      </c>
      <c r="AT16" s="110">
        <v>0</v>
      </c>
      <c r="AU16" s="103"/>
    </row>
    <row r="17" spans="1:47" x14ac:dyDescent="0.55000000000000004">
      <c r="A17" s="105">
        <v>12</v>
      </c>
      <c r="B17" s="84" t="s">
        <v>318</v>
      </c>
      <c r="C17" s="107" t="s">
        <v>362</v>
      </c>
      <c r="D17" s="86">
        <v>23340</v>
      </c>
      <c r="E17" s="86"/>
      <c r="F17" s="86">
        <f t="shared" si="0"/>
        <v>23340</v>
      </c>
      <c r="G17" s="86">
        <v>23340</v>
      </c>
      <c r="H17" s="86"/>
      <c r="I17" s="86">
        <f t="shared" si="1"/>
        <v>23340</v>
      </c>
      <c r="J17" s="86">
        <v>23340</v>
      </c>
      <c r="K17" s="86"/>
      <c r="L17" s="86">
        <f t="shared" si="2"/>
        <v>23340</v>
      </c>
      <c r="M17" s="86">
        <v>23340</v>
      </c>
      <c r="N17" s="86"/>
      <c r="O17" s="86">
        <f t="shared" si="3"/>
        <v>23340</v>
      </c>
      <c r="P17" s="86">
        <v>23340</v>
      </c>
      <c r="Q17" s="86">
        <v>8951.61</v>
      </c>
      <c r="R17" s="86">
        <f t="shared" si="4"/>
        <v>32291.61</v>
      </c>
      <c r="S17" s="86">
        <v>27510</v>
      </c>
      <c r="T17" s="86">
        <v>6838.38</v>
      </c>
      <c r="U17" s="86">
        <f t="shared" si="5"/>
        <v>34348.379999999997</v>
      </c>
      <c r="V17" s="86">
        <v>27990</v>
      </c>
      <c r="W17" s="86">
        <f>1440+1500</f>
        <v>2940</v>
      </c>
      <c r="X17" s="86">
        <f t="shared" si="6"/>
        <v>30930</v>
      </c>
      <c r="Y17" s="86">
        <v>27990</v>
      </c>
      <c r="Z17" s="86">
        <f>1500+27887.09</f>
        <v>29387.09</v>
      </c>
      <c r="AA17" s="86">
        <f t="shared" si="7"/>
        <v>57377.09</v>
      </c>
      <c r="AB17" s="86">
        <v>27990</v>
      </c>
      <c r="AC17" s="86"/>
      <c r="AD17" s="86">
        <f t="shared" si="8"/>
        <v>27990</v>
      </c>
      <c r="AE17" s="86">
        <v>27990</v>
      </c>
      <c r="AF17" s="86"/>
      <c r="AG17" s="86">
        <f t="shared" si="9"/>
        <v>27990</v>
      </c>
      <c r="AH17" s="86">
        <v>27990</v>
      </c>
      <c r="AI17" s="86"/>
      <c r="AJ17" s="86">
        <f t="shared" si="10"/>
        <v>27990</v>
      </c>
      <c r="AK17" s="86">
        <v>28970</v>
      </c>
      <c r="AL17" s="86"/>
      <c r="AM17" s="86"/>
      <c r="AN17" s="86">
        <f t="shared" si="11"/>
        <v>28970</v>
      </c>
      <c r="AO17" s="108">
        <f t="shared" si="12"/>
        <v>313130</v>
      </c>
      <c r="AP17" s="109"/>
      <c r="AQ17" s="109"/>
      <c r="AR17" s="109">
        <f t="shared" si="13"/>
        <v>313130</v>
      </c>
      <c r="AS17" s="110">
        <v>255675</v>
      </c>
      <c r="AT17" s="110">
        <v>0</v>
      </c>
      <c r="AU17" s="103"/>
    </row>
    <row r="18" spans="1:47" x14ac:dyDescent="0.55000000000000004">
      <c r="A18" s="105">
        <v>13</v>
      </c>
      <c r="B18" s="84" t="s">
        <v>136</v>
      </c>
      <c r="C18" s="107" t="s">
        <v>362</v>
      </c>
      <c r="D18" s="86">
        <v>40900</v>
      </c>
      <c r="E18" s="86"/>
      <c r="F18" s="86">
        <f t="shared" si="0"/>
        <v>40900</v>
      </c>
      <c r="G18" s="86">
        <v>40900</v>
      </c>
      <c r="H18" s="86"/>
      <c r="I18" s="86">
        <f t="shared" si="1"/>
        <v>40900</v>
      </c>
      <c r="J18" s="86">
        <v>40900</v>
      </c>
      <c r="K18" s="86"/>
      <c r="L18" s="86">
        <f t="shared" si="2"/>
        <v>40900</v>
      </c>
      <c r="M18" s="86">
        <v>40900</v>
      </c>
      <c r="N18" s="86"/>
      <c r="O18" s="86">
        <f t="shared" si="3"/>
        <v>40900</v>
      </c>
      <c r="P18" s="86">
        <v>40900</v>
      </c>
      <c r="Q18" s="86"/>
      <c r="R18" s="86">
        <f t="shared" si="4"/>
        <v>40900</v>
      </c>
      <c r="S18" s="86">
        <v>42210</v>
      </c>
      <c r="T18" s="86">
        <v>10437.74</v>
      </c>
      <c r="U18" s="86">
        <f t="shared" si="5"/>
        <v>52647.74</v>
      </c>
      <c r="V18" s="86">
        <v>42890</v>
      </c>
      <c r="W18" s="86">
        <v>2040</v>
      </c>
      <c r="X18" s="86">
        <f t="shared" si="6"/>
        <v>44930</v>
      </c>
      <c r="Y18" s="86">
        <v>42890</v>
      </c>
      <c r="Z18" s="86"/>
      <c r="AA18" s="86">
        <f t="shared" si="7"/>
        <v>42890</v>
      </c>
      <c r="AB18" s="86">
        <v>42890</v>
      </c>
      <c r="AC18" s="86"/>
      <c r="AD18" s="86">
        <f t="shared" si="8"/>
        <v>42890</v>
      </c>
      <c r="AE18" s="86">
        <v>42890</v>
      </c>
      <c r="AF18" s="86"/>
      <c r="AG18" s="86">
        <f t="shared" si="9"/>
        <v>42890</v>
      </c>
      <c r="AH18" s="86">
        <v>42890</v>
      </c>
      <c r="AI18" s="86"/>
      <c r="AJ18" s="86">
        <f t="shared" si="10"/>
        <v>42890</v>
      </c>
      <c r="AK18" s="86">
        <v>44280</v>
      </c>
      <c r="AL18" s="86"/>
      <c r="AM18" s="86"/>
      <c r="AN18" s="86">
        <f t="shared" si="11"/>
        <v>44280</v>
      </c>
      <c r="AO18" s="108">
        <f t="shared" si="12"/>
        <v>505440</v>
      </c>
      <c r="AP18" s="109"/>
      <c r="AQ18" s="109"/>
      <c r="AR18" s="109">
        <f t="shared" si="13"/>
        <v>505440</v>
      </c>
      <c r="AS18" s="110">
        <v>251628</v>
      </c>
      <c r="AT18" s="110">
        <v>0</v>
      </c>
      <c r="AU18" s="103"/>
    </row>
    <row r="19" spans="1:47" x14ac:dyDescent="0.55000000000000004">
      <c r="A19" s="105">
        <v>14</v>
      </c>
      <c r="B19" s="84" t="s">
        <v>137</v>
      </c>
      <c r="C19" s="107" t="s">
        <v>362</v>
      </c>
      <c r="D19" s="86">
        <v>19720</v>
      </c>
      <c r="E19" s="86"/>
      <c r="F19" s="86">
        <f t="shared" si="0"/>
        <v>19720</v>
      </c>
      <c r="G19" s="86">
        <v>19720</v>
      </c>
      <c r="H19" s="86"/>
      <c r="I19" s="86">
        <f t="shared" si="1"/>
        <v>19720</v>
      </c>
      <c r="J19" s="86">
        <v>19720</v>
      </c>
      <c r="K19" s="86"/>
      <c r="L19" s="86">
        <f t="shared" si="2"/>
        <v>19720</v>
      </c>
      <c r="M19" s="86">
        <v>19720</v>
      </c>
      <c r="N19" s="86"/>
      <c r="O19" s="86">
        <f t="shared" si="3"/>
        <v>19720</v>
      </c>
      <c r="P19" s="86">
        <v>19720</v>
      </c>
      <c r="Q19" s="86"/>
      <c r="R19" s="86">
        <f t="shared" si="4"/>
        <v>19720</v>
      </c>
      <c r="S19" s="86">
        <v>20360</v>
      </c>
      <c r="T19" s="86">
        <v>5099.3500000000004</v>
      </c>
      <c r="U19" s="86">
        <f t="shared" si="5"/>
        <v>25459.35</v>
      </c>
      <c r="V19" s="86">
        <v>20690</v>
      </c>
      <c r="W19" s="86">
        <v>990</v>
      </c>
      <c r="X19" s="86">
        <f t="shared" si="6"/>
        <v>21680</v>
      </c>
      <c r="Y19" s="86">
        <v>20690</v>
      </c>
      <c r="Z19" s="86"/>
      <c r="AA19" s="86">
        <f t="shared" si="7"/>
        <v>20690</v>
      </c>
      <c r="AB19" s="86">
        <v>20690</v>
      </c>
      <c r="AC19" s="86"/>
      <c r="AD19" s="86">
        <f t="shared" si="8"/>
        <v>20690</v>
      </c>
      <c r="AE19" s="86">
        <v>20690</v>
      </c>
      <c r="AF19" s="86"/>
      <c r="AG19" s="86">
        <f t="shared" si="9"/>
        <v>20690</v>
      </c>
      <c r="AH19" s="86">
        <v>20690</v>
      </c>
      <c r="AI19" s="86"/>
      <c r="AJ19" s="86">
        <f t="shared" si="10"/>
        <v>20690</v>
      </c>
      <c r="AK19" s="86">
        <v>21360</v>
      </c>
      <c r="AL19" s="86"/>
      <c r="AM19" s="86"/>
      <c r="AN19" s="86">
        <f t="shared" si="11"/>
        <v>21360</v>
      </c>
      <c r="AO19" s="108">
        <f t="shared" si="12"/>
        <v>243770</v>
      </c>
      <c r="AP19" s="109"/>
      <c r="AQ19" s="109"/>
      <c r="AR19" s="109">
        <f t="shared" si="13"/>
        <v>243770</v>
      </c>
      <c r="AS19" s="110">
        <v>166377</v>
      </c>
      <c r="AT19" s="110">
        <v>0</v>
      </c>
      <c r="AU19" s="103"/>
    </row>
    <row r="20" spans="1:47" x14ac:dyDescent="0.55000000000000004">
      <c r="A20" s="105">
        <v>15</v>
      </c>
      <c r="B20" s="84" t="s">
        <v>138</v>
      </c>
      <c r="C20" s="107" t="s">
        <v>362</v>
      </c>
      <c r="D20" s="86">
        <v>50240</v>
      </c>
      <c r="E20" s="86"/>
      <c r="F20" s="86">
        <f t="shared" si="0"/>
        <v>50240</v>
      </c>
      <c r="G20" s="86">
        <v>50240</v>
      </c>
      <c r="H20" s="86"/>
      <c r="I20" s="86">
        <f t="shared" si="1"/>
        <v>50240</v>
      </c>
      <c r="J20" s="86">
        <v>50240</v>
      </c>
      <c r="K20" s="86"/>
      <c r="L20" s="86">
        <f t="shared" si="2"/>
        <v>50240</v>
      </c>
      <c r="M20" s="86">
        <v>50240</v>
      </c>
      <c r="N20" s="86"/>
      <c r="O20" s="86">
        <f t="shared" si="3"/>
        <v>50240</v>
      </c>
      <c r="P20" s="86">
        <v>50240</v>
      </c>
      <c r="Q20" s="86"/>
      <c r="R20" s="86">
        <f t="shared" si="4"/>
        <v>50240</v>
      </c>
      <c r="S20" s="86">
        <v>51770</v>
      </c>
      <c r="T20" s="86">
        <v>12190.64</v>
      </c>
      <c r="U20" s="86">
        <f t="shared" si="5"/>
        <v>63960.639999999999</v>
      </c>
      <c r="V20" s="86">
        <v>53310</v>
      </c>
      <c r="W20" s="86">
        <v>4620</v>
      </c>
      <c r="X20" s="86">
        <f t="shared" si="6"/>
        <v>57930</v>
      </c>
      <c r="Y20" s="86">
        <v>53310</v>
      </c>
      <c r="Z20" s="86"/>
      <c r="AA20" s="86">
        <f t="shared" si="7"/>
        <v>53310</v>
      </c>
      <c r="AB20" s="86">
        <v>53310</v>
      </c>
      <c r="AC20" s="86"/>
      <c r="AD20" s="86">
        <f t="shared" si="8"/>
        <v>53310</v>
      </c>
      <c r="AE20" s="86">
        <v>53310</v>
      </c>
      <c r="AF20" s="86"/>
      <c r="AG20" s="86">
        <f t="shared" si="9"/>
        <v>53310</v>
      </c>
      <c r="AH20" s="86">
        <v>53310</v>
      </c>
      <c r="AI20" s="86"/>
      <c r="AJ20" s="86">
        <f t="shared" si="10"/>
        <v>53310</v>
      </c>
      <c r="AK20" s="86">
        <v>55171</v>
      </c>
      <c r="AL20" s="86"/>
      <c r="AM20" s="86"/>
      <c r="AN20" s="86">
        <f t="shared" si="11"/>
        <v>55171</v>
      </c>
      <c r="AO20" s="108">
        <f t="shared" si="12"/>
        <v>624691</v>
      </c>
      <c r="AP20" s="109"/>
      <c r="AQ20" s="109"/>
      <c r="AR20" s="109">
        <f t="shared" si="13"/>
        <v>624691</v>
      </c>
      <c r="AS20" s="110">
        <v>221009</v>
      </c>
      <c r="AT20" s="110">
        <v>0</v>
      </c>
      <c r="AU20" s="103"/>
    </row>
    <row r="21" spans="1:47" x14ac:dyDescent="0.55000000000000004">
      <c r="A21" s="105">
        <v>16</v>
      </c>
      <c r="B21" s="84" t="s">
        <v>139</v>
      </c>
      <c r="C21" s="107" t="s">
        <v>362</v>
      </c>
      <c r="D21" s="86">
        <v>27490</v>
      </c>
      <c r="E21" s="86"/>
      <c r="F21" s="86">
        <f t="shared" si="0"/>
        <v>27490</v>
      </c>
      <c r="G21" s="86">
        <v>27490</v>
      </c>
      <c r="H21" s="86"/>
      <c r="I21" s="86">
        <f t="shared" si="1"/>
        <v>27490</v>
      </c>
      <c r="J21" s="86">
        <v>27490</v>
      </c>
      <c r="K21" s="86"/>
      <c r="L21" s="86">
        <f t="shared" si="2"/>
        <v>27490</v>
      </c>
      <c r="M21" s="86">
        <v>27490</v>
      </c>
      <c r="N21" s="86"/>
      <c r="O21" s="86">
        <f t="shared" si="3"/>
        <v>27490</v>
      </c>
      <c r="P21" s="86">
        <v>27490</v>
      </c>
      <c r="Q21" s="86"/>
      <c r="R21" s="86">
        <f t="shared" si="4"/>
        <v>27490</v>
      </c>
      <c r="S21" s="86">
        <v>28880</v>
      </c>
      <c r="T21" s="86">
        <v>11075.16</v>
      </c>
      <c r="U21" s="86">
        <f t="shared" si="5"/>
        <v>39955.160000000003</v>
      </c>
      <c r="V21" s="86">
        <v>29340</v>
      </c>
      <c r="W21" s="86">
        <v>1380</v>
      </c>
      <c r="X21" s="86">
        <f t="shared" si="6"/>
        <v>30720</v>
      </c>
      <c r="Y21" s="86">
        <v>29340</v>
      </c>
      <c r="Z21" s="86"/>
      <c r="AA21" s="86">
        <f t="shared" si="7"/>
        <v>29340</v>
      </c>
      <c r="AB21" s="86">
        <v>29340</v>
      </c>
      <c r="AC21" s="86"/>
      <c r="AD21" s="86">
        <f t="shared" si="8"/>
        <v>29340</v>
      </c>
      <c r="AE21" s="86">
        <v>29340</v>
      </c>
      <c r="AF21" s="86"/>
      <c r="AG21" s="86">
        <f t="shared" si="9"/>
        <v>29340</v>
      </c>
      <c r="AH21" s="86">
        <v>29340</v>
      </c>
      <c r="AI21" s="86"/>
      <c r="AJ21" s="86">
        <f t="shared" si="10"/>
        <v>29340</v>
      </c>
      <c r="AK21" s="86">
        <v>30290</v>
      </c>
      <c r="AL21" s="86"/>
      <c r="AM21" s="86"/>
      <c r="AN21" s="86">
        <f t="shared" si="11"/>
        <v>30290</v>
      </c>
      <c r="AO21" s="108">
        <f t="shared" si="12"/>
        <v>343320</v>
      </c>
      <c r="AP21" s="109"/>
      <c r="AQ21" s="109"/>
      <c r="AR21" s="109">
        <f t="shared" si="13"/>
        <v>343320</v>
      </c>
      <c r="AS21" s="110">
        <v>459790</v>
      </c>
      <c r="AT21" s="110">
        <v>0</v>
      </c>
      <c r="AU21" s="103"/>
    </row>
    <row r="22" spans="1:47" x14ac:dyDescent="0.55000000000000004">
      <c r="A22" s="105">
        <v>17</v>
      </c>
      <c r="B22" s="84" t="s">
        <v>140</v>
      </c>
      <c r="C22" s="107" t="s">
        <v>362</v>
      </c>
      <c r="D22" s="86">
        <v>17570</v>
      </c>
      <c r="E22" s="86"/>
      <c r="F22" s="86">
        <f t="shared" si="0"/>
        <v>17570</v>
      </c>
      <c r="G22" s="86">
        <v>17570</v>
      </c>
      <c r="H22" s="86"/>
      <c r="I22" s="86">
        <f t="shared" si="1"/>
        <v>17570</v>
      </c>
      <c r="J22" s="86">
        <v>17570</v>
      </c>
      <c r="K22" s="86"/>
      <c r="L22" s="86">
        <f t="shared" si="2"/>
        <v>17570</v>
      </c>
      <c r="M22" s="86">
        <v>17570</v>
      </c>
      <c r="N22" s="86"/>
      <c r="O22" s="86">
        <f t="shared" si="3"/>
        <v>17570</v>
      </c>
      <c r="P22" s="86">
        <v>17570</v>
      </c>
      <c r="Q22" s="86"/>
      <c r="R22" s="86">
        <f t="shared" si="4"/>
        <v>17570</v>
      </c>
      <c r="S22" s="86">
        <v>18200</v>
      </c>
      <c r="T22" s="86">
        <v>5019.67</v>
      </c>
      <c r="U22" s="86">
        <f t="shared" si="5"/>
        <v>23219.67</v>
      </c>
      <c r="V22" s="86">
        <v>18520</v>
      </c>
      <c r="W22" s="86">
        <v>960</v>
      </c>
      <c r="X22" s="86">
        <f t="shared" si="6"/>
        <v>19480</v>
      </c>
      <c r="Y22" s="86">
        <v>18520</v>
      </c>
      <c r="Z22" s="86"/>
      <c r="AA22" s="86">
        <f t="shared" si="7"/>
        <v>18520</v>
      </c>
      <c r="AB22" s="86">
        <v>18520</v>
      </c>
      <c r="AC22" s="86"/>
      <c r="AD22" s="86">
        <f t="shared" si="8"/>
        <v>18520</v>
      </c>
      <c r="AE22" s="86">
        <v>18520</v>
      </c>
      <c r="AF22" s="86"/>
      <c r="AG22" s="86">
        <f t="shared" si="9"/>
        <v>18520</v>
      </c>
      <c r="AH22" s="86">
        <v>18520</v>
      </c>
      <c r="AI22" s="86"/>
      <c r="AJ22" s="86">
        <f t="shared" si="10"/>
        <v>18520</v>
      </c>
      <c r="AK22" s="86">
        <v>19160</v>
      </c>
      <c r="AL22" s="86"/>
      <c r="AM22" s="86"/>
      <c r="AN22" s="86">
        <f t="shared" si="11"/>
        <v>19160</v>
      </c>
      <c r="AO22" s="108">
        <f t="shared" si="12"/>
        <v>217810</v>
      </c>
      <c r="AP22" s="109"/>
      <c r="AQ22" s="109"/>
      <c r="AR22" s="109">
        <f t="shared" si="13"/>
        <v>217810</v>
      </c>
      <c r="AS22" s="110">
        <v>165530</v>
      </c>
      <c r="AT22" s="110">
        <v>0</v>
      </c>
      <c r="AU22" s="103"/>
    </row>
    <row r="23" spans="1:47" x14ac:dyDescent="0.55000000000000004">
      <c r="A23" s="105">
        <v>18</v>
      </c>
      <c r="B23" s="84" t="s">
        <v>141</v>
      </c>
      <c r="C23" s="107" t="s">
        <v>362</v>
      </c>
      <c r="D23" s="86">
        <v>58460</v>
      </c>
      <c r="E23" s="86"/>
      <c r="F23" s="86">
        <f t="shared" si="0"/>
        <v>58460</v>
      </c>
      <c r="G23" s="86">
        <v>58460</v>
      </c>
      <c r="H23" s="86"/>
      <c r="I23" s="86">
        <f t="shared" si="1"/>
        <v>58460</v>
      </c>
      <c r="J23" s="86">
        <v>58460</v>
      </c>
      <c r="K23" s="86"/>
      <c r="L23" s="86">
        <f t="shared" si="2"/>
        <v>58460</v>
      </c>
      <c r="M23" s="86">
        <v>58460</v>
      </c>
      <c r="N23" s="86"/>
      <c r="O23" s="86">
        <f t="shared" si="3"/>
        <v>58460</v>
      </c>
      <c r="P23" s="86">
        <v>58460</v>
      </c>
      <c r="Q23" s="86">
        <v>5967.74</v>
      </c>
      <c r="R23" s="86">
        <f t="shared" si="4"/>
        <v>64427.74</v>
      </c>
      <c r="S23" s="86">
        <v>59340</v>
      </c>
      <c r="T23" s="86">
        <v>8011.61</v>
      </c>
      <c r="U23" s="86">
        <f t="shared" si="5"/>
        <v>67351.61</v>
      </c>
      <c r="V23" s="86">
        <v>60230</v>
      </c>
      <c r="W23" s="86">
        <f>2670+1000</f>
        <v>3670</v>
      </c>
      <c r="X23" s="86">
        <f t="shared" si="6"/>
        <v>63900</v>
      </c>
      <c r="Y23" s="86">
        <v>60230</v>
      </c>
      <c r="Z23" s="86">
        <v>1000</v>
      </c>
      <c r="AA23" s="86">
        <f t="shared" si="7"/>
        <v>61230</v>
      </c>
      <c r="AB23" s="86">
        <v>60230</v>
      </c>
      <c r="AC23" s="86"/>
      <c r="AD23" s="86">
        <f t="shared" si="8"/>
        <v>60230</v>
      </c>
      <c r="AE23" s="86">
        <v>60230</v>
      </c>
      <c r="AF23" s="86"/>
      <c r="AG23" s="86">
        <f t="shared" si="9"/>
        <v>60230</v>
      </c>
      <c r="AH23" s="86">
        <v>60230</v>
      </c>
      <c r="AI23" s="86"/>
      <c r="AJ23" s="86">
        <f t="shared" si="10"/>
        <v>60230</v>
      </c>
      <c r="AK23" s="86">
        <v>62060</v>
      </c>
      <c r="AL23" s="86"/>
      <c r="AM23" s="86"/>
      <c r="AN23" s="86">
        <f t="shared" si="11"/>
        <v>62060</v>
      </c>
      <c r="AO23" s="108">
        <f t="shared" si="12"/>
        <v>714850</v>
      </c>
      <c r="AP23" s="109"/>
      <c r="AQ23" s="109"/>
      <c r="AR23" s="109">
        <f t="shared" si="13"/>
        <v>714850</v>
      </c>
      <c r="AS23" s="110">
        <v>226257.44</v>
      </c>
      <c r="AT23" s="110">
        <v>0</v>
      </c>
      <c r="AU23" s="103"/>
    </row>
    <row r="24" spans="1:47" x14ac:dyDescent="0.55000000000000004">
      <c r="A24" s="105">
        <v>19</v>
      </c>
      <c r="B24" s="84" t="s">
        <v>142</v>
      </c>
      <c r="C24" s="107" t="s">
        <v>362</v>
      </c>
      <c r="D24" s="86">
        <v>35770</v>
      </c>
      <c r="E24" s="86"/>
      <c r="F24" s="86">
        <f t="shared" si="0"/>
        <v>35770</v>
      </c>
      <c r="G24" s="86">
        <v>35770</v>
      </c>
      <c r="H24" s="86"/>
      <c r="I24" s="86">
        <f t="shared" si="1"/>
        <v>35770</v>
      </c>
      <c r="J24" s="86">
        <v>35770</v>
      </c>
      <c r="K24" s="86"/>
      <c r="L24" s="86">
        <f t="shared" si="2"/>
        <v>35770</v>
      </c>
      <c r="M24" s="86">
        <v>35770</v>
      </c>
      <c r="N24" s="86"/>
      <c r="O24" s="86">
        <f t="shared" si="3"/>
        <v>35770</v>
      </c>
      <c r="P24" s="86">
        <v>35770</v>
      </c>
      <c r="Q24" s="86">
        <v>8951.61</v>
      </c>
      <c r="R24" s="86">
        <f t="shared" si="4"/>
        <v>44721.61</v>
      </c>
      <c r="S24" s="86">
        <v>36860</v>
      </c>
      <c r="T24" s="86">
        <v>10184.83</v>
      </c>
      <c r="U24" s="86">
        <f t="shared" si="5"/>
        <v>47044.83</v>
      </c>
      <c r="V24" s="86">
        <v>37410</v>
      </c>
      <c r="W24" s="86">
        <f>1650+1500</f>
        <v>3150</v>
      </c>
      <c r="X24" s="86">
        <f t="shared" si="6"/>
        <v>40560</v>
      </c>
      <c r="Y24" s="86">
        <v>37410</v>
      </c>
      <c r="Z24" s="86">
        <v>1500</v>
      </c>
      <c r="AA24" s="86">
        <f t="shared" si="7"/>
        <v>38910</v>
      </c>
      <c r="AB24" s="86">
        <v>37410</v>
      </c>
      <c r="AC24" s="86"/>
      <c r="AD24" s="86">
        <f t="shared" si="8"/>
        <v>37410</v>
      </c>
      <c r="AE24" s="86">
        <v>37410</v>
      </c>
      <c r="AF24" s="86"/>
      <c r="AG24" s="86">
        <f t="shared" si="9"/>
        <v>37410</v>
      </c>
      <c r="AH24" s="86">
        <v>37410</v>
      </c>
      <c r="AI24" s="86"/>
      <c r="AJ24" s="86">
        <f t="shared" si="10"/>
        <v>37410</v>
      </c>
      <c r="AK24" s="86">
        <v>38520</v>
      </c>
      <c r="AL24" s="86"/>
      <c r="AM24" s="86"/>
      <c r="AN24" s="86">
        <f t="shared" si="11"/>
        <v>38520</v>
      </c>
      <c r="AO24" s="108">
        <f t="shared" si="12"/>
        <v>441280</v>
      </c>
      <c r="AP24" s="109"/>
      <c r="AQ24" s="109"/>
      <c r="AR24" s="109">
        <f t="shared" si="13"/>
        <v>441280</v>
      </c>
      <c r="AS24" s="110">
        <v>207684</v>
      </c>
      <c r="AT24" s="110">
        <v>0</v>
      </c>
      <c r="AU24" s="103"/>
    </row>
    <row r="25" spans="1:47" x14ac:dyDescent="0.55000000000000004">
      <c r="A25" s="105">
        <v>20</v>
      </c>
      <c r="B25" s="84" t="s">
        <v>143</v>
      </c>
      <c r="C25" s="107" t="s">
        <v>362</v>
      </c>
      <c r="D25" s="86">
        <v>62060</v>
      </c>
      <c r="E25" s="86"/>
      <c r="F25" s="86">
        <f t="shared" si="0"/>
        <v>62060</v>
      </c>
      <c r="G25" s="86">
        <v>62060</v>
      </c>
      <c r="H25" s="86"/>
      <c r="I25" s="86">
        <f t="shared" si="1"/>
        <v>62060</v>
      </c>
      <c r="J25" s="86">
        <v>62060</v>
      </c>
      <c r="K25" s="86"/>
      <c r="L25" s="86">
        <f t="shared" si="2"/>
        <v>62060</v>
      </c>
      <c r="M25" s="86">
        <v>62060</v>
      </c>
      <c r="N25" s="86"/>
      <c r="O25" s="86">
        <f t="shared" si="3"/>
        <v>62060</v>
      </c>
      <c r="P25" s="86">
        <v>62060</v>
      </c>
      <c r="Q25" s="86">
        <v>8951.61</v>
      </c>
      <c r="R25" s="86">
        <f t="shared" si="4"/>
        <v>71011.61</v>
      </c>
      <c r="S25" s="86">
        <v>62060</v>
      </c>
      <c r="T25" s="86">
        <v>1500</v>
      </c>
      <c r="U25" s="86">
        <f t="shared" si="5"/>
        <v>63560</v>
      </c>
      <c r="V25" s="86">
        <v>63000</v>
      </c>
      <c r="W25" s="86">
        <f>2820+1500</f>
        <v>4320</v>
      </c>
      <c r="X25" s="86">
        <f t="shared" si="6"/>
        <v>67320</v>
      </c>
      <c r="Y25" s="86">
        <v>63000</v>
      </c>
      <c r="Z25" s="86">
        <v>1500</v>
      </c>
      <c r="AA25" s="86">
        <f t="shared" si="7"/>
        <v>64500</v>
      </c>
      <c r="AB25" s="86">
        <v>63000</v>
      </c>
      <c r="AC25" s="86"/>
      <c r="AD25" s="86">
        <f t="shared" si="8"/>
        <v>63000</v>
      </c>
      <c r="AE25" s="86">
        <v>63000</v>
      </c>
      <c r="AF25" s="86"/>
      <c r="AG25" s="86">
        <f t="shared" si="9"/>
        <v>63000</v>
      </c>
      <c r="AH25" s="86">
        <v>63000</v>
      </c>
      <c r="AI25" s="86"/>
      <c r="AJ25" s="86">
        <f t="shared" si="10"/>
        <v>63000</v>
      </c>
      <c r="AK25" s="86">
        <v>64960</v>
      </c>
      <c r="AL25" s="86"/>
      <c r="AM25" s="86"/>
      <c r="AN25" s="86">
        <f t="shared" si="11"/>
        <v>64960</v>
      </c>
      <c r="AO25" s="108">
        <f t="shared" si="12"/>
        <v>752320</v>
      </c>
      <c r="AP25" s="109"/>
      <c r="AQ25" s="109"/>
      <c r="AR25" s="109">
        <f t="shared" si="13"/>
        <v>752320</v>
      </c>
      <c r="AS25" s="110">
        <v>338943.32</v>
      </c>
      <c r="AT25" s="110">
        <v>0</v>
      </c>
      <c r="AU25" s="103"/>
    </row>
    <row r="26" spans="1:47" x14ac:dyDescent="0.55000000000000004">
      <c r="A26" s="105">
        <v>21</v>
      </c>
      <c r="B26" s="84" t="s">
        <v>144</v>
      </c>
      <c r="C26" s="107" t="s">
        <v>362</v>
      </c>
      <c r="D26" s="86">
        <v>31260</v>
      </c>
      <c r="E26" s="86"/>
      <c r="F26" s="86">
        <f t="shared" si="0"/>
        <v>31260</v>
      </c>
      <c r="G26" s="86">
        <v>31260</v>
      </c>
      <c r="H26" s="86"/>
      <c r="I26" s="86">
        <f t="shared" si="1"/>
        <v>31260</v>
      </c>
      <c r="J26" s="86">
        <v>31260</v>
      </c>
      <c r="K26" s="86"/>
      <c r="L26" s="86">
        <f t="shared" si="2"/>
        <v>31260</v>
      </c>
      <c r="M26" s="86">
        <v>31260</v>
      </c>
      <c r="N26" s="86"/>
      <c r="O26" s="86">
        <f t="shared" si="3"/>
        <v>31260</v>
      </c>
      <c r="P26" s="86">
        <v>31260</v>
      </c>
      <c r="Q26" s="86"/>
      <c r="R26" s="86">
        <f t="shared" si="4"/>
        <v>31260</v>
      </c>
      <c r="S26" s="86">
        <v>32270</v>
      </c>
      <c r="T26" s="86">
        <v>8047.41</v>
      </c>
      <c r="U26" s="86">
        <f t="shared" si="5"/>
        <v>40317.410000000003</v>
      </c>
      <c r="V26" s="86">
        <v>32790</v>
      </c>
      <c r="W26" s="86">
        <v>1560</v>
      </c>
      <c r="X26" s="86">
        <f t="shared" si="6"/>
        <v>34350</v>
      </c>
      <c r="Y26" s="86">
        <v>32790</v>
      </c>
      <c r="Z26" s="86"/>
      <c r="AA26" s="86">
        <f t="shared" si="7"/>
        <v>32790</v>
      </c>
      <c r="AB26" s="86">
        <v>32790</v>
      </c>
      <c r="AC26" s="86"/>
      <c r="AD26" s="86">
        <f t="shared" si="8"/>
        <v>32790</v>
      </c>
      <c r="AE26" s="86">
        <v>32790</v>
      </c>
      <c r="AF26" s="86"/>
      <c r="AG26" s="86">
        <f t="shared" si="9"/>
        <v>32790</v>
      </c>
      <c r="AH26" s="86">
        <v>32790</v>
      </c>
      <c r="AI26" s="86"/>
      <c r="AJ26" s="86">
        <f t="shared" si="10"/>
        <v>32790</v>
      </c>
      <c r="AK26" s="86">
        <v>33870</v>
      </c>
      <c r="AL26" s="86"/>
      <c r="AM26" s="86"/>
      <c r="AN26" s="86">
        <f t="shared" si="11"/>
        <v>33870</v>
      </c>
      <c r="AO26" s="108">
        <f t="shared" si="12"/>
        <v>386390</v>
      </c>
      <c r="AP26" s="109"/>
      <c r="AQ26" s="109"/>
      <c r="AR26" s="109">
        <f t="shared" si="13"/>
        <v>386390</v>
      </c>
      <c r="AS26" s="110">
        <v>240588</v>
      </c>
      <c r="AT26" s="110">
        <v>0</v>
      </c>
      <c r="AU26" s="103"/>
    </row>
    <row r="27" spans="1:47" x14ac:dyDescent="0.55000000000000004">
      <c r="A27" s="105">
        <v>22</v>
      </c>
      <c r="B27" s="84" t="s">
        <v>145</v>
      </c>
      <c r="C27" s="107" t="s">
        <v>362</v>
      </c>
      <c r="D27" s="86">
        <v>62060</v>
      </c>
      <c r="E27" s="86"/>
      <c r="F27" s="86">
        <f t="shared" si="0"/>
        <v>62060</v>
      </c>
      <c r="G27" s="86">
        <v>62060</v>
      </c>
      <c r="H27" s="86"/>
      <c r="I27" s="86">
        <f t="shared" si="1"/>
        <v>62060</v>
      </c>
      <c r="J27" s="86">
        <v>62060</v>
      </c>
      <c r="K27" s="86"/>
      <c r="L27" s="86">
        <f t="shared" si="2"/>
        <v>62060</v>
      </c>
      <c r="M27" s="86">
        <v>62060</v>
      </c>
      <c r="N27" s="86"/>
      <c r="O27" s="86">
        <f t="shared" si="3"/>
        <v>62060</v>
      </c>
      <c r="P27" s="86">
        <v>62060</v>
      </c>
      <c r="Q27" s="86">
        <v>11935.48</v>
      </c>
      <c r="R27" s="86">
        <f t="shared" si="4"/>
        <v>73995.48</v>
      </c>
      <c r="S27" s="86">
        <v>62060</v>
      </c>
      <c r="T27" s="86">
        <v>2000</v>
      </c>
      <c r="U27" s="86">
        <f t="shared" si="5"/>
        <v>64060</v>
      </c>
      <c r="V27" s="86">
        <v>63950</v>
      </c>
      <c r="W27" s="86">
        <f>5670+2000</f>
        <v>7670</v>
      </c>
      <c r="X27" s="86">
        <f t="shared" si="6"/>
        <v>71620</v>
      </c>
      <c r="Y27" s="86">
        <v>63950</v>
      </c>
      <c r="Z27" s="86">
        <v>2000</v>
      </c>
      <c r="AA27" s="86">
        <f t="shared" si="7"/>
        <v>65950</v>
      </c>
      <c r="AB27" s="86">
        <v>63950</v>
      </c>
      <c r="AC27" s="86"/>
      <c r="AD27" s="86">
        <f t="shared" si="8"/>
        <v>63950</v>
      </c>
      <c r="AE27" s="86">
        <v>63950</v>
      </c>
      <c r="AF27" s="86"/>
      <c r="AG27" s="86">
        <f t="shared" si="9"/>
        <v>63950</v>
      </c>
      <c r="AH27" s="86">
        <v>63950</v>
      </c>
      <c r="AI27" s="86"/>
      <c r="AJ27" s="86">
        <f t="shared" si="10"/>
        <v>63950</v>
      </c>
      <c r="AK27" s="169">
        <v>65970</v>
      </c>
      <c r="AL27" s="86"/>
      <c r="AM27" s="86"/>
      <c r="AN27" s="169">
        <f t="shared" si="11"/>
        <v>65970</v>
      </c>
      <c r="AO27" s="108">
        <f t="shared" si="12"/>
        <v>758080</v>
      </c>
      <c r="AP27" s="109"/>
      <c r="AQ27" s="109"/>
      <c r="AR27" s="109">
        <f t="shared" si="13"/>
        <v>758080</v>
      </c>
      <c r="AS27" s="110">
        <v>224561</v>
      </c>
      <c r="AT27" s="110">
        <v>0</v>
      </c>
      <c r="AU27" s="103"/>
    </row>
    <row r="28" spans="1:47" x14ac:dyDescent="0.55000000000000004">
      <c r="A28" s="105">
        <v>23</v>
      </c>
      <c r="B28" s="84" t="s">
        <v>146</v>
      </c>
      <c r="C28" s="107" t="s">
        <v>362</v>
      </c>
      <c r="D28" s="86">
        <v>23340</v>
      </c>
      <c r="E28" s="86"/>
      <c r="F28" s="86">
        <f t="shared" si="0"/>
        <v>23340</v>
      </c>
      <c r="G28" s="86">
        <v>23340</v>
      </c>
      <c r="H28" s="86"/>
      <c r="I28" s="86">
        <f t="shared" si="1"/>
        <v>23340</v>
      </c>
      <c r="J28" s="86">
        <v>23340</v>
      </c>
      <c r="K28" s="86"/>
      <c r="L28" s="86">
        <f t="shared" si="2"/>
        <v>23340</v>
      </c>
      <c r="M28" s="86">
        <v>23340</v>
      </c>
      <c r="N28" s="86"/>
      <c r="O28" s="86">
        <f t="shared" si="3"/>
        <v>23340</v>
      </c>
      <c r="P28" s="86">
        <v>23340</v>
      </c>
      <c r="Q28" s="86">
        <v>5967.74</v>
      </c>
      <c r="R28" s="86">
        <f t="shared" si="4"/>
        <v>29307.739999999998</v>
      </c>
      <c r="S28" s="86">
        <v>24090</v>
      </c>
      <c r="T28" s="86">
        <v>6975.8</v>
      </c>
      <c r="U28" s="86">
        <f t="shared" si="5"/>
        <v>31065.8</v>
      </c>
      <c r="V28" s="86">
        <v>24480</v>
      </c>
      <c r="W28" s="86">
        <f>1170+1000</f>
        <v>2170</v>
      </c>
      <c r="X28" s="86">
        <f t="shared" si="6"/>
        <v>26650</v>
      </c>
      <c r="Y28" s="86">
        <v>24480</v>
      </c>
      <c r="Z28" s="86">
        <v>1000</v>
      </c>
      <c r="AA28" s="86">
        <f t="shared" si="7"/>
        <v>25480</v>
      </c>
      <c r="AB28" s="86">
        <v>24480</v>
      </c>
      <c r="AC28" s="86"/>
      <c r="AD28" s="86">
        <f t="shared" si="8"/>
        <v>24480</v>
      </c>
      <c r="AE28" s="86">
        <v>24480</v>
      </c>
      <c r="AF28" s="86"/>
      <c r="AG28" s="86">
        <f t="shared" si="9"/>
        <v>24480</v>
      </c>
      <c r="AH28" s="86">
        <v>24480</v>
      </c>
      <c r="AI28" s="86"/>
      <c r="AJ28" s="86">
        <f t="shared" si="10"/>
        <v>24480</v>
      </c>
      <c r="AK28" s="86">
        <v>25270</v>
      </c>
      <c r="AL28" s="86"/>
      <c r="AM28" s="86"/>
      <c r="AN28" s="86">
        <f t="shared" si="11"/>
        <v>25270</v>
      </c>
      <c r="AO28" s="108">
        <f t="shared" si="12"/>
        <v>288460</v>
      </c>
      <c r="AP28" s="109"/>
      <c r="AQ28" s="109"/>
      <c r="AR28" s="109">
        <f t="shared" si="13"/>
        <v>288460</v>
      </c>
      <c r="AS28" s="110">
        <v>165990</v>
      </c>
      <c r="AT28" s="110">
        <v>0</v>
      </c>
      <c r="AU28" s="103"/>
    </row>
    <row r="29" spans="1:47" x14ac:dyDescent="0.55000000000000004">
      <c r="A29" s="105">
        <v>24</v>
      </c>
      <c r="B29" s="84" t="s">
        <v>147</v>
      </c>
      <c r="C29" s="107" t="s">
        <v>362</v>
      </c>
      <c r="D29" s="86">
        <v>42890</v>
      </c>
      <c r="E29" s="86"/>
      <c r="F29" s="86">
        <f t="shared" si="0"/>
        <v>42890</v>
      </c>
      <c r="G29" s="86">
        <v>42890</v>
      </c>
      <c r="H29" s="86"/>
      <c r="I29" s="86">
        <f t="shared" si="1"/>
        <v>42890</v>
      </c>
      <c r="J29" s="86">
        <v>42890</v>
      </c>
      <c r="K29" s="86"/>
      <c r="L29" s="86">
        <f t="shared" si="2"/>
        <v>42890</v>
      </c>
      <c r="M29" s="86">
        <v>42890</v>
      </c>
      <c r="N29" s="86"/>
      <c r="O29" s="86">
        <f t="shared" si="3"/>
        <v>42890</v>
      </c>
      <c r="P29" s="86">
        <v>42890</v>
      </c>
      <c r="Q29" s="86"/>
      <c r="R29" s="86">
        <f t="shared" si="4"/>
        <v>42890</v>
      </c>
      <c r="S29" s="86">
        <v>43580</v>
      </c>
      <c r="T29" s="86">
        <v>5497.74</v>
      </c>
      <c r="U29" s="86">
        <f t="shared" si="5"/>
        <v>49077.74</v>
      </c>
      <c r="V29" s="86">
        <v>44990</v>
      </c>
      <c r="W29" s="86">
        <v>4230</v>
      </c>
      <c r="X29" s="86">
        <f t="shared" si="6"/>
        <v>49220</v>
      </c>
      <c r="Y29" s="86">
        <v>44990</v>
      </c>
      <c r="Z29" s="86"/>
      <c r="AA29" s="86">
        <f t="shared" si="7"/>
        <v>44990</v>
      </c>
      <c r="AB29" s="86">
        <v>44990</v>
      </c>
      <c r="AC29" s="86"/>
      <c r="AD29" s="86">
        <f t="shared" si="8"/>
        <v>44990</v>
      </c>
      <c r="AE29" s="86">
        <v>44990</v>
      </c>
      <c r="AF29" s="86"/>
      <c r="AG29" s="86">
        <f t="shared" si="9"/>
        <v>44990</v>
      </c>
      <c r="AH29" s="86">
        <v>44990</v>
      </c>
      <c r="AI29" s="86"/>
      <c r="AJ29" s="86">
        <f t="shared" si="10"/>
        <v>44990</v>
      </c>
      <c r="AK29" s="86">
        <v>46490</v>
      </c>
      <c r="AL29" s="86"/>
      <c r="AM29" s="86"/>
      <c r="AN29" s="86">
        <f t="shared" si="11"/>
        <v>46490</v>
      </c>
      <c r="AO29" s="108">
        <f t="shared" si="12"/>
        <v>529470</v>
      </c>
      <c r="AP29" s="109"/>
      <c r="AQ29" s="109"/>
      <c r="AR29" s="109">
        <f t="shared" si="13"/>
        <v>529470</v>
      </c>
      <c r="AS29" s="110">
        <v>270774.99</v>
      </c>
      <c r="AT29" s="110">
        <v>0</v>
      </c>
      <c r="AU29" s="103"/>
    </row>
    <row r="30" spans="1:47" s="112" customFormat="1" x14ac:dyDescent="0.55000000000000004">
      <c r="A30" s="105">
        <v>25</v>
      </c>
      <c r="B30" s="84" t="s">
        <v>148</v>
      </c>
      <c r="C30" s="107" t="s">
        <v>362</v>
      </c>
      <c r="D30" s="86">
        <v>15440</v>
      </c>
      <c r="E30" s="86"/>
      <c r="F30" s="86">
        <f t="shared" si="0"/>
        <v>15440</v>
      </c>
      <c r="G30" s="86">
        <v>15440</v>
      </c>
      <c r="H30" s="86"/>
      <c r="I30" s="86">
        <f t="shared" si="1"/>
        <v>15440</v>
      </c>
      <c r="J30" s="86">
        <v>15440</v>
      </c>
      <c r="K30" s="86"/>
      <c r="L30" s="86">
        <f t="shared" si="2"/>
        <v>15440</v>
      </c>
      <c r="M30" s="86">
        <v>15440</v>
      </c>
      <c r="N30" s="86"/>
      <c r="O30" s="86">
        <f t="shared" si="3"/>
        <v>15440</v>
      </c>
      <c r="P30" s="86">
        <v>15440</v>
      </c>
      <c r="Q30" s="86"/>
      <c r="R30" s="86">
        <f t="shared" si="4"/>
        <v>15440</v>
      </c>
      <c r="S30" s="86">
        <v>16650</v>
      </c>
      <c r="T30" s="86">
        <v>9640.9599999999991</v>
      </c>
      <c r="U30" s="86">
        <f t="shared" si="5"/>
        <v>26290.959999999999</v>
      </c>
      <c r="V30" s="86">
        <v>16960</v>
      </c>
      <c r="W30" s="86">
        <v>930</v>
      </c>
      <c r="X30" s="86">
        <f t="shared" si="6"/>
        <v>17890</v>
      </c>
      <c r="Y30" s="86">
        <v>16960</v>
      </c>
      <c r="Z30" s="86"/>
      <c r="AA30" s="86">
        <f t="shared" si="7"/>
        <v>16960</v>
      </c>
      <c r="AB30" s="86">
        <v>16960</v>
      </c>
      <c r="AC30" s="86"/>
      <c r="AD30" s="86">
        <f t="shared" si="8"/>
        <v>16960</v>
      </c>
      <c r="AE30" s="86">
        <v>16960</v>
      </c>
      <c r="AF30" s="86"/>
      <c r="AG30" s="86">
        <f t="shared" si="9"/>
        <v>16960</v>
      </c>
      <c r="AH30" s="86">
        <v>16960</v>
      </c>
      <c r="AI30" s="86"/>
      <c r="AJ30" s="86">
        <f t="shared" si="10"/>
        <v>16960</v>
      </c>
      <c r="AK30" s="86">
        <v>17570</v>
      </c>
      <c r="AL30" s="86"/>
      <c r="AM30" s="86"/>
      <c r="AN30" s="86">
        <f t="shared" si="11"/>
        <v>17570</v>
      </c>
      <c r="AO30" s="108">
        <f t="shared" si="12"/>
        <v>196220</v>
      </c>
      <c r="AP30" s="109"/>
      <c r="AQ30" s="109"/>
      <c r="AR30" s="109">
        <f t="shared" si="13"/>
        <v>196220</v>
      </c>
      <c r="AS30" s="110"/>
      <c r="AT30" s="110"/>
      <c r="AU30" s="103"/>
    </row>
    <row r="31" spans="1:47" s="112" customFormat="1" x14ac:dyDescent="0.55000000000000004">
      <c r="A31" s="105">
        <v>26</v>
      </c>
      <c r="B31" s="84" t="s">
        <v>149</v>
      </c>
      <c r="C31" s="107" t="s">
        <v>362</v>
      </c>
      <c r="D31" s="86">
        <v>21140</v>
      </c>
      <c r="E31" s="86"/>
      <c r="F31" s="86">
        <f t="shared" si="0"/>
        <v>21140</v>
      </c>
      <c r="G31" s="86">
        <v>21140</v>
      </c>
      <c r="H31" s="86"/>
      <c r="I31" s="86">
        <f t="shared" si="1"/>
        <v>21140</v>
      </c>
      <c r="J31" s="86">
        <v>21140</v>
      </c>
      <c r="K31" s="86"/>
      <c r="L31" s="86">
        <f t="shared" si="2"/>
        <v>21140</v>
      </c>
      <c r="M31" s="86">
        <v>21140</v>
      </c>
      <c r="N31" s="86"/>
      <c r="O31" s="86">
        <f t="shared" si="3"/>
        <v>21140</v>
      </c>
      <c r="P31" s="86">
        <v>21140</v>
      </c>
      <c r="Q31" s="86"/>
      <c r="R31" s="86">
        <f t="shared" si="4"/>
        <v>21140</v>
      </c>
      <c r="S31" s="86">
        <v>21880</v>
      </c>
      <c r="T31" s="86">
        <v>5896.12</v>
      </c>
      <c r="U31" s="86">
        <f t="shared" si="5"/>
        <v>27776.12</v>
      </c>
      <c r="V31" s="86">
        <v>22230</v>
      </c>
      <c r="W31" s="86">
        <v>1050</v>
      </c>
      <c r="X31" s="86">
        <f t="shared" si="6"/>
        <v>23280</v>
      </c>
      <c r="Y31" s="86">
        <v>22230</v>
      </c>
      <c r="Z31" s="86"/>
      <c r="AA31" s="86">
        <f t="shared" si="7"/>
        <v>22230</v>
      </c>
      <c r="AB31" s="86">
        <v>22230</v>
      </c>
      <c r="AC31" s="86"/>
      <c r="AD31" s="86">
        <f t="shared" si="8"/>
        <v>22230</v>
      </c>
      <c r="AE31" s="86">
        <v>22230</v>
      </c>
      <c r="AF31" s="86"/>
      <c r="AG31" s="86">
        <f t="shared" si="9"/>
        <v>22230</v>
      </c>
      <c r="AH31" s="86">
        <v>22230</v>
      </c>
      <c r="AI31" s="86"/>
      <c r="AJ31" s="86">
        <f t="shared" si="10"/>
        <v>22230</v>
      </c>
      <c r="AK31" s="86">
        <v>22980</v>
      </c>
      <c r="AL31" s="86"/>
      <c r="AM31" s="86"/>
      <c r="AN31" s="86">
        <f t="shared" si="11"/>
        <v>22980</v>
      </c>
      <c r="AO31" s="108">
        <f t="shared" si="12"/>
        <v>261710</v>
      </c>
      <c r="AP31" s="109"/>
      <c r="AQ31" s="109"/>
      <c r="AR31" s="109">
        <f t="shared" si="13"/>
        <v>261710</v>
      </c>
      <c r="AS31" s="110"/>
      <c r="AT31" s="110"/>
      <c r="AU31" s="103"/>
    </row>
    <row r="32" spans="1:47" s="113" customFormat="1" x14ac:dyDescent="0.55000000000000004">
      <c r="A32" s="105">
        <v>27</v>
      </c>
      <c r="B32" s="84" t="s">
        <v>150</v>
      </c>
      <c r="C32" s="107" t="s">
        <v>362</v>
      </c>
      <c r="D32" s="86">
        <v>62060</v>
      </c>
      <c r="E32" s="86"/>
      <c r="F32" s="86">
        <f t="shared" si="0"/>
        <v>62060</v>
      </c>
      <c r="G32" s="86">
        <v>62060</v>
      </c>
      <c r="H32" s="86"/>
      <c r="I32" s="86">
        <f t="shared" si="1"/>
        <v>62060</v>
      </c>
      <c r="J32" s="86">
        <v>62060</v>
      </c>
      <c r="K32" s="86"/>
      <c r="L32" s="86">
        <f t="shared" si="2"/>
        <v>62060</v>
      </c>
      <c r="M32" s="86">
        <v>62060</v>
      </c>
      <c r="N32" s="86"/>
      <c r="O32" s="86">
        <f t="shared" si="3"/>
        <v>62060</v>
      </c>
      <c r="P32" s="86">
        <v>62060</v>
      </c>
      <c r="Q32" s="86">
        <v>8951.61</v>
      </c>
      <c r="R32" s="86">
        <f t="shared" si="4"/>
        <v>71011.61</v>
      </c>
      <c r="S32" s="86">
        <v>62060</v>
      </c>
      <c r="T32" s="86">
        <v>1500</v>
      </c>
      <c r="U32" s="86">
        <f t="shared" si="5"/>
        <v>63560</v>
      </c>
      <c r="V32" s="86">
        <v>63000</v>
      </c>
      <c r="W32" s="86">
        <f>2820+1500</f>
        <v>4320</v>
      </c>
      <c r="X32" s="86">
        <f t="shared" si="6"/>
        <v>67320</v>
      </c>
      <c r="Y32" s="86">
        <v>63000</v>
      </c>
      <c r="Z32" s="86">
        <v>1500</v>
      </c>
      <c r="AA32" s="86">
        <f t="shared" si="7"/>
        <v>64500</v>
      </c>
      <c r="AB32" s="86">
        <v>63000</v>
      </c>
      <c r="AC32" s="86"/>
      <c r="AD32" s="86">
        <f t="shared" si="8"/>
        <v>63000</v>
      </c>
      <c r="AE32" s="86">
        <v>63000</v>
      </c>
      <c r="AF32" s="86"/>
      <c r="AG32" s="86">
        <f t="shared" si="9"/>
        <v>63000</v>
      </c>
      <c r="AH32" s="86">
        <v>63000</v>
      </c>
      <c r="AI32" s="86"/>
      <c r="AJ32" s="86">
        <f t="shared" si="10"/>
        <v>63000</v>
      </c>
      <c r="AK32" s="86">
        <v>64960</v>
      </c>
      <c r="AL32" s="86"/>
      <c r="AM32" s="86"/>
      <c r="AN32" s="86">
        <f t="shared" si="11"/>
        <v>64960</v>
      </c>
      <c r="AO32" s="108">
        <f t="shared" si="12"/>
        <v>752320</v>
      </c>
      <c r="AP32" s="109"/>
      <c r="AQ32" s="109"/>
      <c r="AR32" s="109">
        <f t="shared" si="13"/>
        <v>752320</v>
      </c>
      <c r="AS32" s="110"/>
      <c r="AT32" s="110"/>
      <c r="AU32" s="103"/>
    </row>
    <row r="33" spans="1:47" s="113" customFormat="1" x14ac:dyDescent="0.55000000000000004">
      <c r="A33" s="105">
        <v>28</v>
      </c>
      <c r="B33" s="84" t="s">
        <v>151</v>
      </c>
      <c r="C33" s="107" t="s">
        <v>362</v>
      </c>
      <c r="D33" s="86">
        <v>42210</v>
      </c>
      <c r="E33" s="86"/>
      <c r="F33" s="86">
        <f t="shared" si="0"/>
        <v>42210</v>
      </c>
      <c r="G33" s="86">
        <v>42210</v>
      </c>
      <c r="H33" s="86"/>
      <c r="I33" s="86">
        <f t="shared" si="1"/>
        <v>42210</v>
      </c>
      <c r="J33" s="86">
        <v>42210</v>
      </c>
      <c r="K33" s="86"/>
      <c r="L33" s="86">
        <f t="shared" si="2"/>
        <v>42210</v>
      </c>
      <c r="M33" s="86">
        <v>42210</v>
      </c>
      <c r="N33" s="86"/>
      <c r="O33" s="86">
        <f t="shared" si="3"/>
        <v>42210</v>
      </c>
      <c r="P33" s="86">
        <v>42210</v>
      </c>
      <c r="Q33" s="86"/>
      <c r="R33" s="86">
        <f t="shared" si="4"/>
        <v>42210</v>
      </c>
      <c r="S33" s="86">
        <v>43580</v>
      </c>
      <c r="T33" s="86">
        <v>10915.8</v>
      </c>
      <c r="U33" s="86">
        <f t="shared" si="5"/>
        <v>54495.8</v>
      </c>
      <c r="V33" s="86">
        <v>44990</v>
      </c>
      <c r="W33" s="86">
        <v>4230</v>
      </c>
      <c r="X33" s="86">
        <f t="shared" si="6"/>
        <v>49220</v>
      </c>
      <c r="Y33" s="86">
        <v>44990</v>
      </c>
      <c r="Z33" s="86"/>
      <c r="AA33" s="86">
        <f t="shared" si="7"/>
        <v>44990</v>
      </c>
      <c r="AB33" s="86">
        <v>44990</v>
      </c>
      <c r="AC33" s="86"/>
      <c r="AD33" s="86">
        <f t="shared" si="8"/>
        <v>44990</v>
      </c>
      <c r="AE33" s="86">
        <v>44990</v>
      </c>
      <c r="AF33" s="86"/>
      <c r="AG33" s="86">
        <f t="shared" si="9"/>
        <v>44990</v>
      </c>
      <c r="AH33" s="86">
        <v>44990</v>
      </c>
      <c r="AI33" s="86"/>
      <c r="AJ33" s="86">
        <f t="shared" si="10"/>
        <v>44990</v>
      </c>
      <c r="AK33" s="86">
        <v>46490</v>
      </c>
      <c r="AL33" s="86"/>
      <c r="AM33" s="86"/>
      <c r="AN33" s="86">
        <f t="shared" si="11"/>
        <v>46490</v>
      </c>
      <c r="AO33" s="108">
        <f t="shared" si="12"/>
        <v>526070</v>
      </c>
      <c r="AP33" s="109"/>
      <c r="AQ33" s="109"/>
      <c r="AR33" s="109">
        <f t="shared" si="13"/>
        <v>526070</v>
      </c>
      <c r="AS33" s="110"/>
      <c r="AT33" s="110"/>
      <c r="AU33" s="103"/>
    </row>
    <row r="34" spans="1:47" s="114" customFormat="1" x14ac:dyDescent="0.55000000000000004">
      <c r="A34" s="105">
        <v>29</v>
      </c>
      <c r="B34" s="84" t="s">
        <v>152</v>
      </c>
      <c r="C34" s="107" t="s">
        <v>362</v>
      </c>
      <c r="D34" s="86">
        <v>52240</v>
      </c>
      <c r="E34" s="86"/>
      <c r="F34" s="86">
        <f t="shared" si="0"/>
        <v>52240</v>
      </c>
      <c r="G34" s="86">
        <v>52240</v>
      </c>
      <c r="H34" s="86"/>
      <c r="I34" s="86">
        <f t="shared" si="1"/>
        <v>52240</v>
      </c>
      <c r="J34" s="86">
        <v>52240</v>
      </c>
      <c r="K34" s="86"/>
      <c r="L34" s="86">
        <f t="shared" si="2"/>
        <v>52240</v>
      </c>
      <c r="M34" s="86">
        <v>52240</v>
      </c>
      <c r="N34" s="86"/>
      <c r="O34" s="86">
        <f t="shared" si="3"/>
        <v>52240</v>
      </c>
      <c r="P34" s="86">
        <v>52240</v>
      </c>
      <c r="Q34" s="86">
        <v>8951.61</v>
      </c>
      <c r="R34" s="86">
        <f t="shared" si="4"/>
        <v>61191.61</v>
      </c>
      <c r="S34" s="86">
        <v>53330</v>
      </c>
      <c r="T34" s="86">
        <v>10184.83</v>
      </c>
      <c r="U34" s="86">
        <f t="shared" si="5"/>
        <v>63514.83</v>
      </c>
      <c r="V34" s="86">
        <v>54170</v>
      </c>
      <c r="W34" s="86">
        <f>2520+1500</f>
        <v>4020</v>
      </c>
      <c r="X34" s="86">
        <f t="shared" si="6"/>
        <v>58190</v>
      </c>
      <c r="Y34" s="86">
        <v>54170</v>
      </c>
      <c r="Z34" s="86">
        <v>1500</v>
      </c>
      <c r="AA34" s="86">
        <f t="shared" si="7"/>
        <v>55670</v>
      </c>
      <c r="AB34" s="86">
        <v>54170</v>
      </c>
      <c r="AC34" s="86"/>
      <c r="AD34" s="86">
        <f t="shared" si="8"/>
        <v>54170</v>
      </c>
      <c r="AE34" s="86">
        <v>54170</v>
      </c>
      <c r="AF34" s="86"/>
      <c r="AG34" s="86">
        <f t="shared" si="9"/>
        <v>54170</v>
      </c>
      <c r="AH34" s="86">
        <v>0</v>
      </c>
      <c r="AI34" s="86"/>
      <c r="AJ34" s="86">
        <f t="shared" si="10"/>
        <v>0</v>
      </c>
      <c r="AK34" s="86">
        <v>0</v>
      </c>
      <c r="AL34" s="86"/>
      <c r="AM34" s="86"/>
      <c r="AN34" s="86">
        <f t="shared" si="11"/>
        <v>0</v>
      </c>
      <c r="AO34" s="108">
        <f t="shared" si="12"/>
        <v>531210</v>
      </c>
      <c r="AP34" s="109"/>
      <c r="AQ34" s="109"/>
      <c r="AR34" s="109">
        <f t="shared" si="13"/>
        <v>531210</v>
      </c>
      <c r="AS34" s="110"/>
      <c r="AT34" s="110"/>
      <c r="AU34" s="103"/>
    </row>
    <row r="35" spans="1:47" s="92" customFormat="1" x14ac:dyDescent="0.55000000000000004">
      <c r="A35" s="105">
        <v>30</v>
      </c>
      <c r="B35" s="84" t="s">
        <v>153</v>
      </c>
      <c r="C35" s="107" t="s">
        <v>362</v>
      </c>
      <c r="D35" s="86">
        <v>56730</v>
      </c>
      <c r="E35" s="86"/>
      <c r="F35" s="86">
        <f t="shared" si="0"/>
        <v>56730</v>
      </c>
      <c r="G35" s="86">
        <v>56730</v>
      </c>
      <c r="H35" s="86"/>
      <c r="I35" s="86">
        <f t="shared" si="1"/>
        <v>56730</v>
      </c>
      <c r="J35" s="86">
        <v>56730</v>
      </c>
      <c r="K35" s="86"/>
      <c r="L35" s="86">
        <f t="shared" si="2"/>
        <v>56730</v>
      </c>
      <c r="M35" s="86">
        <v>56730</v>
      </c>
      <c r="N35" s="86"/>
      <c r="O35" s="86">
        <f t="shared" si="3"/>
        <v>56730</v>
      </c>
      <c r="P35" s="86">
        <v>56730</v>
      </c>
      <c r="Q35" s="86"/>
      <c r="R35" s="86">
        <f t="shared" si="4"/>
        <v>56730</v>
      </c>
      <c r="S35" s="86">
        <v>58560</v>
      </c>
      <c r="T35" s="86">
        <v>14580.96</v>
      </c>
      <c r="U35" s="86">
        <f t="shared" si="5"/>
        <v>73140.959999999992</v>
      </c>
      <c r="V35" s="86">
        <v>60450</v>
      </c>
      <c r="W35" s="86">
        <v>5670</v>
      </c>
      <c r="X35" s="86">
        <f t="shared" si="6"/>
        <v>66120</v>
      </c>
      <c r="Y35" s="86">
        <v>60450</v>
      </c>
      <c r="Z35" s="86"/>
      <c r="AA35" s="86">
        <f t="shared" si="7"/>
        <v>60450</v>
      </c>
      <c r="AB35" s="86">
        <v>60450</v>
      </c>
      <c r="AC35" s="86"/>
      <c r="AD35" s="86">
        <f t="shared" si="8"/>
        <v>60450</v>
      </c>
      <c r="AE35" s="86">
        <v>60450</v>
      </c>
      <c r="AF35" s="86"/>
      <c r="AG35" s="86">
        <f t="shared" si="9"/>
        <v>60450</v>
      </c>
      <c r="AH35" s="86">
        <v>60450</v>
      </c>
      <c r="AI35" s="86"/>
      <c r="AJ35" s="86">
        <f t="shared" si="10"/>
        <v>60450</v>
      </c>
      <c r="AK35" s="86">
        <v>62470</v>
      </c>
      <c r="AL35" s="86"/>
      <c r="AM35" s="86"/>
      <c r="AN35" s="86">
        <f t="shared" si="11"/>
        <v>62470</v>
      </c>
      <c r="AO35" s="108">
        <f t="shared" si="12"/>
        <v>706930</v>
      </c>
      <c r="AP35" s="109"/>
      <c r="AQ35" s="109"/>
      <c r="AR35" s="109">
        <f t="shared" si="13"/>
        <v>706930</v>
      </c>
      <c r="AS35" s="110"/>
      <c r="AT35" s="110"/>
      <c r="AU35" s="103"/>
    </row>
    <row r="36" spans="1:47" x14ac:dyDescent="0.55000000000000004">
      <c r="A36" s="105">
        <v>31</v>
      </c>
      <c r="B36" s="84" t="s">
        <v>239</v>
      </c>
      <c r="C36" s="107" t="s">
        <v>362</v>
      </c>
      <c r="D36" s="86">
        <v>20040</v>
      </c>
      <c r="E36" s="86"/>
      <c r="F36" s="86">
        <f t="shared" si="0"/>
        <v>20040</v>
      </c>
      <c r="G36" s="86">
        <v>20040</v>
      </c>
      <c r="H36" s="86"/>
      <c r="I36" s="86">
        <f t="shared" si="1"/>
        <v>20040</v>
      </c>
      <c r="J36" s="86">
        <v>20040</v>
      </c>
      <c r="K36" s="86"/>
      <c r="L36" s="86">
        <f t="shared" si="2"/>
        <v>20040</v>
      </c>
      <c r="M36" s="86">
        <v>20040</v>
      </c>
      <c r="N36" s="86"/>
      <c r="O36" s="86">
        <f t="shared" si="3"/>
        <v>20040</v>
      </c>
      <c r="P36" s="86">
        <v>20040</v>
      </c>
      <c r="Q36" s="86"/>
      <c r="R36" s="86">
        <f t="shared" si="4"/>
        <v>20040</v>
      </c>
      <c r="S36" s="86">
        <v>20690</v>
      </c>
      <c r="T36" s="86">
        <v>5179.03</v>
      </c>
      <c r="U36" s="86">
        <f t="shared" si="5"/>
        <v>25869.03</v>
      </c>
      <c r="V36" s="86">
        <v>21020</v>
      </c>
      <c r="W36" s="86">
        <v>990</v>
      </c>
      <c r="X36" s="86">
        <f t="shared" si="6"/>
        <v>22010</v>
      </c>
      <c r="Y36" s="86">
        <v>21020</v>
      </c>
      <c r="Z36" s="86"/>
      <c r="AA36" s="86">
        <f t="shared" si="7"/>
        <v>21020</v>
      </c>
      <c r="AB36" s="86">
        <v>21020</v>
      </c>
      <c r="AC36" s="86"/>
      <c r="AD36" s="86">
        <f t="shared" si="8"/>
        <v>21020</v>
      </c>
      <c r="AE36" s="86">
        <v>21020</v>
      </c>
      <c r="AF36" s="86"/>
      <c r="AG36" s="86">
        <f t="shared" si="9"/>
        <v>21020</v>
      </c>
      <c r="AH36" s="86">
        <v>21020</v>
      </c>
      <c r="AI36" s="86"/>
      <c r="AJ36" s="86">
        <f t="shared" si="10"/>
        <v>21020</v>
      </c>
      <c r="AK36" s="86">
        <v>21700</v>
      </c>
      <c r="AL36" s="86"/>
      <c r="AM36" s="86"/>
      <c r="AN36" s="86">
        <f t="shared" si="11"/>
        <v>21700</v>
      </c>
      <c r="AO36" s="108">
        <f t="shared" si="12"/>
        <v>247690</v>
      </c>
      <c r="AP36" s="109"/>
      <c r="AQ36" s="109"/>
      <c r="AR36" s="109">
        <f t="shared" si="13"/>
        <v>247690</v>
      </c>
      <c r="AS36" s="110">
        <v>268830</v>
      </c>
      <c r="AT36" s="110">
        <v>0</v>
      </c>
      <c r="AU36" s="103"/>
    </row>
    <row r="37" spans="1:47" x14ac:dyDescent="0.55000000000000004">
      <c r="A37" s="105">
        <v>32</v>
      </c>
      <c r="B37" s="84" t="s">
        <v>154</v>
      </c>
      <c r="C37" s="107" t="s">
        <v>362</v>
      </c>
      <c r="D37" s="86">
        <v>17290</v>
      </c>
      <c r="E37" s="86"/>
      <c r="F37" s="86">
        <f t="shared" si="0"/>
        <v>17290</v>
      </c>
      <c r="G37" s="86">
        <v>17290</v>
      </c>
      <c r="H37" s="86"/>
      <c r="I37" s="86">
        <f t="shared" si="1"/>
        <v>17290</v>
      </c>
      <c r="J37" s="86">
        <v>17290</v>
      </c>
      <c r="K37" s="86"/>
      <c r="L37" s="86">
        <f t="shared" si="2"/>
        <v>17290</v>
      </c>
      <c r="M37" s="86">
        <v>17290</v>
      </c>
      <c r="N37" s="86"/>
      <c r="O37" s="86">
        <f t="shared" si="3"/>
        <v>17290</v>
      </c>
      <c r="P37" s="86">
        <v>17290</v>
      </c>
      <c r="Q37" s="86"/>
      <c r="R37" s="86">
        <f t="shared" si="4"/>
        <v>17290</v>
      </c>
      <c r="S37" s="86">
        <v>17880</v>
      </c>
      <c r="T37" s="86">
        <v>4700.96</v>
      </c>
      <c r="U37" s="86">
        <f t="shared" si="5"/>
        <v>22580.959999999999</v>
      </c>
      <c r="V37" s="86">
        <v>18200</v>
      </c>
      <c r="W37" s="86">
        <v>960</v>
      </c>
      <c r="X37" s="86">
        <f t="shared" si="6"/>
        <v>19160</v>
      </c>
      <c r="Y37" s="86">
        <v>18200</v>
      </c>
      <c r="Z37" s="86"/>
      <c r="AA37" s="86">
        <f t="shared" si="7"/>
        <v>18200</v>
      </c>
      <c r="AB37" s="86">
        <v>18200</v>
      </c>
      <c r="AC37" s="86"/>
      <c r="AD37" s="86">
        <f t="shared" si="8"/>
        <v>18200</v>
      </c>
      <c r="AE37" s="86">
        <v>18200</v>
      </c>
      <c r="AF37" s="86"/>
      <c r="AG37" s="86">
        <f t="shared" si="9"/>
        <v>18200</v>
      </c>
      <c r="AH37" s="86">
        <v>18200</v>
      </c>
      <c r="AI37" s="86"/>
      <c r="AJ37" s="86">
        <f t="shared" si="10"/>
        <v>18200</v>
      </c>
      <c r="AK37" s="86">
        <v>18840</v>
      </c>
      <c r="AL37" s="86"/>
      <c r="AM37" s="86"/>
      <c r="AN37" s="86">
        <f t="shared" si="11"/>
        <v>18840</v>
      </c>
      <c r="AO37" s="108">
        <f t="shared" si="12"/>
        <v>214170</v>
      </c>
      <c r="AP37" s="109"/>
      <c r="AQ37" s="109"/>
      <c r="AR37" s="109">
        <f t="shared" si="13"/>
        <v>214170</v>
      </c>
      <c r="AS37" s="110">
        <v>365262.99</v>
      </c>
      <c r="AT37" s="110">
        <v>0</v>
      </c>
      <c r="AU37" s="103"/>
    </row>
    <row r="38" spans="1:47" x14ac:dyDescent="0.55000000000000004">
      <c r="A38" s="105">
        <v>33</v>
      </c>
      <c r="B38" s="84" t="s">
        <v>155</v>
      </c>
      <c r="C38" s="107" t="s">
        <v>362</v>
      </c>
      <c r="D38" s="86">
        <v>43580</v>
      </c>
      <c r="E38" s="86"/>
      <c r="F38" s="86">
        <f t="shared" si="0"/>
        <v>43580</v>
      </c>
      <c r="G38" s="86">
        <v>43580</v>
      </c>
      <c r="H38" s="86"/>
      <c r="I38" s="86">
        <f t="shared" si="1"/>
        <v>43580</v>
      </c>
      <c r="J38" s="86">
        <v>43580</v>
      </c>
      <c r="K38" s="86"/>
      <c r="L38" s="86">
        <f t="shared" si="2"/>
        <v>43580</v>
      </c>
      <c r="M38" s="86">
        <v>43580</v>
      </c>
      <c r="N38" s="86"/>
      <c r="O38" s="86">
        <f t="shared" si="3"/>
        <v>43580</v>
      </c>
      <c r="P38" s="86">
        <v>43580</v>
      </c>
      <c r="Q38" s="86"/>
      <c r="R38" s="86">
        <f t="shared" si="4"/>
        <v>43580</v>
      </c>
      <c r="S38" s="86">
        <v>45740</v>
      </c>
      <c r="T38" s="86">
        <v>17210.32</v>
      </c>
      <c r="U38" s="86">
        <f t="shared" si="5"/>
        <v>62950.32</v>
      </c>
      <c r="V38" s="86">
        <v>47240</v>
      </c>
      <c r="W38" s="86">
        <v>4500</v>
      </c>
      <c r="X38" s="86">
        <f t="shared" si="6"/>
        <v>51740</v>
      </c>
      <c r="Y38" s="86">
        <v>47240</v>
      </c>
      <c r="Z38" s="86"/>
      <c r="AA38" s="86">
        <f t="shared" si="7"/>
        <v>47240</v>
      </c>
      <c r="AB38" s="86">
        <v>47240</v>
      </c>
      <c r="AC38" s="86"/>
      <c r="AD38" s="86">
        <f t="shared" si="8"/>
        <v>47240</v>
      </c>
      <c r="AE38" s="86">
        <v>47240</v>
      </c>
      <c r="AF38" s="86"/>
      <c r="AG38" s="86">
        <f t="shared" si="9"/>
        <v>47240</v>
      </c>
      <c r="AH38" s="86">
        <v>47240</v>
      </c>
      <c r="AI38" s="86"/>
      <c r="AJ38" s="86">
        <f t="shared" si="10"/>
        <v>47240</v>
      </c>
      <c r="AK38" s="86">
        <v>48740</v>
      </c>
      <c r="AL38" s="86"/>
      <c r="AM38" s="86"/>
      <c r="AN38" s="86">
        <f t="shared" si="11"/>
        <v>48740</v>
      </c>
      <c r="AO38" s="108">
        <f t="shared" si="12"/>
        <v>548580</v>
      </c>
      <c r="AP38" s="109"/>
      <c r="AQ38" s="109"/>
      <c r="AR38" s="109">
        <f t="shared" si="13"/>
        <v>548580</v>
      </c>
      <c r="AS38" s="110">
        <v>310307.58</v>
      </c>
      <c r="AT38" s="110">
        <v>0</v>
      </c>
      <c r="AU38" s="103"/>
    </row>
    <row r="39" spans="1:47" x14ac:dyDescent="0.55000000000000004">
      <c r="A39" s="105">
        <v>34</v>
      </c>
      <c r="B39" s="84" t="s">
        <v>156</v>
      </c>
      <c r="C39" s="107" t="s">
        <v>362</v>
      </c>
      <c r="D39" s="86">
        <v>21700</v>
      </c>
      <c r="E39" s="86"/>
      <c r="F39" s="86">
        <f t="shared" si="0"/>
        <v>21700</v>
      </c>
      <c r="G39" s="86">
        <v>21700</v>
      </c>
      <c r="H39" s="86"/>
      <c r="I39" s="86">
        <f t="shared" si="1"/>
        <v>21700</v>
      </c>
      <c r="J39" s="86">
        <v>21700</v>
      </c>
      <c r="K39" s="86"/>
      <c r="L39" s="86">
        <f t="shared" si="2"/>
        <v>21700</v>
      </c>
      <c r="M39" s="86">
        <v>21700</v>
      </c>
      <c r="N39" s="86"/>
      <c r="O39" s="86">
        <f t="shared" si="3"/>
        <v>21700</v>
      </c>
      <c r="P39" s="86">
        <v>21700</v>
      </c>
      <c r="Q39" s="86"/>
      <c r="R39" s="86">
        <f t="shared" si="4"/>
        <v>21700</v>
      </c>
      <c r="S39" s="86">
        <v>22400</v>
      </c>
      <c r="T39" s="86">
        <v>5577.41</v>
      </c>
      <c r="U39" s="86">
        <f t="shared" si="5"/>
        <v>27977.41</v>
      </c>
      <c r="V39" s="86">
        <v>22760</v>
      </c>
      <c r="W39" s="86">
        <v>1080</v>
      </c>
      <c r="X39" s="86">
        <f t="shared" si="6"/>
        <v>23840</v>
      </c>
      <c r="Y39" s="86">
        <v>22760</v>
      </c>
      <c r="Z39" s="86"/>
      <c r="AA39" s="86">
        <f t="shared" si="7"/>
        <v>22760</v>
      </c>
      <c r="AB39" s="86">
        <v>22760</v>
      </c>
      <c r="AC39" s="86"/>
      <c r="AD39" s="86">
        <f t="shared" si="8"/>
        <v>22760</v>
      </c>
      <c r="AE39" s="86">
        <v>22760</v>
      </c>
      <c r="AF39" s="86"/>
      <c r="AG39" s="86">
        <f t="shared" si="9"/>
        <v>22760</v>
      </c>
      <c r="AH39" s="86">
        <v>22760</v>
      </c>
      <c r="AI39" s="86"/>
      <c r="AJ39" s="86">
        <f t="shared" si="10"/>
        <v>22760</v>
      </c>
      <c r="AK39" s="86">
        <v>23520</v>
      </c>
      <c r="AL39" s="86"/>
      <c r="AM39" s="86"/>
      <c r="AN39" s="86">
        <f t="shared" si="11"/>
        <v>23520</v>
      </c>
      <c r="AO39" s="108">
        <f t="shared" si="12"/>
        <v>268220</v>
      </c>
      <c r="AP39" s="109"/>
      <c r="AQ39" s="109"/>
      <c r="AR39" s="109">
        <f t="shared" si="13"/>
        <v>268220</v>
      </c>
      <c r="AS39" s="110">
        <v>301219</v>
      </c>
      <c r="AT39" s="110">
        <v>0</v>
      </c>
      <c r="AU39" s="103"/>
    </row>
    <row r="40" spans="1:47" x14ac:dyDescent="0.55000000000000004">
      <c r="A40" s="105">
        <v>35</v>
      </c>
      <c r="B40" s="84" t="s">
        <v>157</v>
      </c>
      <c r="C40" s="107" t="s">
        <v>362</v>
      </c>
      <c r="D40" s="86">
        <v>17570</v>
      </c>
      <c r="E40" s="86"/>
      <c r="F40" s="86">
        <f t="shared" si="0"/>
        <v>17570</v>
      </c>
      <c r="G40" s="86">
        <v>17570</v>
      </c>
      <c r="H40" s="86"/>
      <c r="I40" s="86">
        <f t="shared" si="1"/>
        <v>17570</v>
      </c>
      <c r="J40" s="86">
        <v>17570</v>
      </c>
      <c r="K40" s="86"/>
      <c r="L40" s="86">
        <f t="shared" si="2"/>
        <v>17570</v>
      </c>
      <c r="M40" s="86">
        <v>17570</v>
      </c>
      <c r="N40" s="86"/>
      <c r="O40" s="86">
        <f t="shared" si="3"/>
        <v>17570</v>
      </c>
      <c r="P40" s="86">
        <v>17570</v>
      </c>
      <c r="Q40" s="86"/>
      <c r="R40" s="86">
        <f t="shared" si="4"/>
        <v>17570</v>
      </c>
      <c r="S40" s="86">
        <v>18200</v>
      </c>
      <c r="T40" s="86">
        <v>5019.67</v>
      </c>
      <c r="U40" s="86">
        <f t="shared" si="5"/>
        <v>23219.67</v>
      </c>
      <c r="V40" s="86">
        <v>18520</v>
      </c>
      <c r="W40" s="86">
        <v>960</v>
      </c>
      <c r="X40" s="86">
        <f t="shared" si="6"/>
        <v>19480</v>
      </c>
      <c r="Y40" s="86">
        <v>18520</v>
      </c>
      <c r="Z40" s="86"/>
      <c r="AA40" s="86">
        <f t="shared" si="7"/>
        <v>18520</v>
      </c>
      <c r="AB40" s="86">
        <v>18520</v>
      </c>
      <c r="AC40" s="86"/>
      <c r="AD40" s="86">
        <f t="shared" si="8"/>
        <v>18520</v>
      </c>
      <c r="AE40" s="86">
        <v>18520</v>
      </c>
      <c r="AF40" s="86"/>
      <c r="AG40" s="86">
        <f t="shared" si="9"/>
        <v>18520</v>
      </c>
      <c r="AH40" s="86">
        <v>18520</v>
      </c>
      <c r="AI40" s="86"/>
      <c r="AJ40" s="86">
        <f t="shared" si="10"/>
        <v>18520</v>
      </c>
      <c r="AK40" s="86">
        <v>19160</v>
      </c>
      <c r="AL40" s="86"/>
      <c r="AM40" s="86"/>
      <c r="AN40" s="86">
        <f t="shared" si="11"/>
        <v>19160</v>
      </c>
      <c r="AO40" s="108">
        <f t="shared" si="12"/>
        <v>217810</v>
      </c>
      <c r="AP40" s="109"/>
      <c r="AQ40" s="109"/>
      <c r="AR40" s="109">
        <f t="shared" si="13"/>
        <v>217810</v>
      </c>
      <c r="AS40" s="110">
        <v>297110</v>
      </c>
      <c r="AT40" s="110">
        <v>0</v>
      </c>
      <c r="AU40" s="103"/>
    </row>
    <row r="41" spans="1:47" x14ac:dyDescent="0.55000000000000004">
      <c r="A41" s="105">
        <v>36</v>
      </c>
      <c r="B41" s="84" t="s">
        <v>158</v>
      </c>
      <c r="C41" s="107" t="s">
        <v>362</v>
      </c>
      <c r="D41" s="86">
        <v>24270</v>
      </c>
      <c r="E41" s="86"/>
      <c r="F41" s="86">
        <f t="shared" si="0"/>
        <v>24270</v>
      </c>
      <c r="G41" s="86">
        <v>24270</v>
      </c>
      <c r="H41" s="86"/>
      <c r="I41" s="86">
        <f t="shared" si="1"/>
        <v>24270</v>
      </c>
      <c r="J41" s="86">
        <v>24270</v>
      </c>
      <c r="K41" s="86"/>
      <c r="L41" s="86">
        <f t="shared" si="2"/>
        <v>24270</v>
      </c>
      <c r="M41" s="86">
        <v>24270</v>
      </c>
      <c r="N41" s="86"/>
      <c r="O41" s="86">
        <f t="shared" si="3"/>
        <v>24270</v>
      </c>
      <c r="P41" s="86">
        <v>24270</v>
      </c>
      <c r="Q41" s="86"/>
      <c r="R41" s="86">
        <f t="shared" si="4"/>
        <v>24270</v>
      </c>
      <c r="S41" s="86">
        <v>24640</v>
      </c>
      <c r="T41" s="86">
        <v>2948.06</v>
      </c>
      <c r="U41" s="86">
        <f t="shared" si="5"/>
        <v>27588.06</v>
      </c>
      <c r="V41" s="86">
        <v>25020</v>
      </c>
      <c r="W41" s="86">
        <v>1140</v>
      </c>
      <c r="X41" s="86">
        <f t="shared" si="6"/>
        <v>26160</v>
      </c>
      <c r="Y41" s="86">
        <v>25020</v>
      </c>
      <c r="Z41" s="86"/>
      <c r="AA41" s="86">
        <f t="shared" si="7"/>
        <v>25020</v>
      </c>
      <c r="AB41" s="86">
        <v>25020</v>
      </c>
      <c r="AC41" s="86"/>
      <c r="AD41" s="86">
        <f t="shared" si="8"/>
        <v>25020</v>
      </c>
      <c r="AE41" s="86">
        <v>25020</v>
      </c>
      <c r="AF41" s="86"/>
      <c r="AG41" s="86">
        <f t="shared" si="9"/>
        <v>25020</v>
      </c>
      <c r="AH41" s="86">
        <v>25020</v>
      </c>
      <c r="AI41" s="86"/>
      <c r="AJ41" s="86">
        <f t="shared" si="10"/>
        <v>25020</v>
      </c>
      <c r="AK41" s="86">
        <v>26120</v>
      </c>
      <c r="AL41" s="86"/>
      <c r="AM41" s="86"/>
      <c r="AN41" s="86">
        <f t="shared" si="11"/>
        <v>26120</v>
      </c>
      <c r="AO41" s="108">
        <f t="shared" si="12"/>
        <v>297210</v>
      </c>
      <c r="AP41" s="109"/>
      <c r="AQ41" s="109"/>
      <c r="AR41" s="109">
        <f t="shared" si="13"/>
        <v>297210</v>
      </c>
      <c r="AS41" s="110">
        <v>296893</v>
      </c>
      <c r="AT41" s="110">
        <v>0</v>
      </c>
      <c r="AU41" s="103"/>
    </row>
    <row r="42" spans="1:47" x14ac:dyDescent="0.55000000000000004">
      <c r="A42" s="105">
        <v>37</v>
      </c>
      <c r="B42" s="84" t="s">
        <v>159</v>
      </c>
      <c r="C42" s="107" t="s">
        <v>362</v>
      </c>
      <c r="D42" s="86">
        <v>54170</v>
      </c>
      <c r="E42" s="86"/>
      <c r="F42" s="86">
        <f t="shared" si="0"/>
        <v>54170</v>
      </c>
      <c r="G42" s="86">
        <v>54170</v>
      </c>
      <c r="H42" s="86"/>
      <c r="I42" s="86">
        <f t="shared" si="1"/>
        <v>54170</v>
      </c>
      <c r="J42" s="86">
        <v>54170</v>
      </c>
      <c r="K42" s="86"/>
      <c r="L42" s="86">
        <f t="shared" si="2"/>
        <v>54170</v>
      </c>
      <c r="M42" s="86">
        <v>54170</v>
      </c>
      <c r="N42" s="86"/>
      <c r="O42" s="86">
        <f t="shared" si="3"/>
        <v>54170</v>
      </c>
      <c r="P42" s="86">
        <v>54170</v>
      </c>
      <c r="Q42" s="86"/>
      <c r="R42" s="86">
        <f t="shared" si="4"/>
        <v>54170</v>
      </c>
      <c r="S42" s="86">
        <v>55870</v>
      </c>
      <c r="T42" s="86">
        <v>13545.16</v>
      </c>
      <c r="U42" s="86">
        <f t="shared" si="5"/>
        <v>69415.16</v>
      </c>
      <c r="V42" s="86">
        <v>56730</v>
      </c>
      <c r="W42" s="86">
        <v>2580</v>
      </c>
      <c r="X42" s="86">
        <f t="shared" si="6"/>
        <v>59310</v>
      </c>
      <c r="Y42" s="86">
        <v>56730</v>
      </c>
      <c r="Z42" s="86"/>
      <c r="AA42" s="86">
        <f t="shared" si="7"/>
        <v>56730</v>
      </c>
      <c r="AB42" s="86">
        <v>56730</v>
      </c>
      <c r="AC42" s="86"/>
      <c r="AD42" s="86">
        <f t="shared" si="8"/>
        <v>56730</v>
      </c>
      <c r="AE42" s="86">
        <v>56730</v>
      </c>
      <c r="AF42" s="86"/>
      <c r="AG42" s="86">
        <f t="shared" si="9"/>
        <v>56730</v>
      </c>
      <c r="AH42" s="86">
        <v>56730</v>
      </c>
      <c r="AI42" s="86"/>
      <c r="AJ42" s="86">
        <f t="shared" si="10"/>
        <v>56730</v>
      </c>
      <c r="AK42" s="86">
        <v>58460</v>
      </c>
      <c r="AL42" s="86"/>
      <c r="AM42" s="86"/>
      <c r="AN42" s="86">
        <f t="shared" si="11"/>
        <v>58460</v>
      </c>
      <c r="AO42" s="108">
        <f t="shared" si="12"/>
        <v>668830</v>
      </c>
      <c r="AP42" s="109"/>
      <c r="AQ42" s="109"/>
      <c r="AR42" s="109">
        <f t="shared" si="13"/>
        <v>668830</v>
      </c>
      <c r="AS42" s="110">
        <v>291685</v>
      </c>
      <c r="AT42" s="110">
        <v>0</v>
      </c>
      <c r="AU42" s="103"/>
    </row>
    <row r="43" spans="1:47" x14ac:dyDescent="0.55000000000000004">
      <c r="A43" s="105">
        <v>38</v>
      </c>
      <c r="B43" s="84" t="s">
        <v>160</v>
      </c>
      <c r="C43" s="107" t="s">
        <v>362</v>
      </c>
      <c r="D43" s="86">
        <v>18840</v>
      </c>
      <c r="E43" s="86"/>
      <c r="F43" s="86">
        <f t="shared" si="0"/>
        <v>18840</v>
      </c>
      <c r="G43" s="86">
        <v>18840</v>
      </c>
      <c r="H43" s="86"/>
      <c r="I43" s="86">
        <f t="shared" si="1"/>
        <v>18840</v>
      </c>
      <c r="J43" s="86">
        <v>18840</v>
      </c>
      <c r="K43" s="86"/>
      <c r="L43" s="86">
        <f t="shared" si="2"/>
        <v>18840</v>
      </c>
      <c r="M43" s="86">
        <v>18840</v>
      </c>
      <c r="N43" s="86"/>
      <c r="O43" s="86">
        <f t="shared" si="3"/>
        <v>18840</v>
      </c>
      <c r="P43" s="86">
        <v>18840</v>
      </c>
      <c r="Q43" s="86"/>
      <c r="R43" s="86">
        <f t="shared" si="4"/>
        <v>18840</v>
      </c>
      <c r="S43" s="86">
        <v>19480</v>
      </c>
      <c r="T43" s="86">
        <v>5099.3500000000004</v>
      </c>
      <c r="U43" s="86">
        <f t="shared" si="5"/>
        <v>24579.35</v>
      </c>
      <c r="V43" s="86">
        <v>19800</v>
      </c>
      <c r="W43" s="86">
        <v>960</v>
      </c>
      <c r="X43" s="86">
        <f t="shared" si="6"/>
        <v>20760</v>
      </c>
      <c r="Y43" s="86">
        <v>19800</v>
      </c>
      <c r="Z43" s="86"/>
      <c r="AA43" s="86">
        <f t="shared" si="7"/>
        <v>19800</v>
      </c>
      <c r="AB43" s="86">
        <v>19800</v>
      </c>
      <c r="AC43" s="86"/>
      <c r="AD43" s="86">
        <f t="shared" si="8"/>
        <v>19800</v>
      </c>
      <c r="AE43" s="86">
        <v>19800</v>
      </c>
      <c r="AF43" s="86"/>
      <c r="AG43" s="86">
        <f t="shared" si="9"/>
        <v>19800</v>
      </c>
      <c r="AH43" s="86">
        <v>19800</v>
      </c>
      <c r="AI43" s="86"/>
      <c r="AJ43" s="86">
        <f t="shared" si="10"/>
        <v>19800</v>
      </c>
      <c r="AK43" s="86">
        <v>20440</v>
      </c>
      <c r="AL43" s="86"/>
      <c r="AM43" s="86"/>
      <c r="AN43" s="86">
        <f t="shared" si="11"/>
        <v>20440</v>
      </c>
      <c r="AO43" s="108">
        <f t="shared" si="12"/>
        <v>233120</v>
      </c>
      <c r="AP43" s="109"/>
      <c r="AQ43" s="109"/>
      <c r="AR43" s="109">
        <f t="shared" si="13"/>
        <v>233120</v>
      </c>
      <c r="AS43" s="110">
        <v>280057</v>
      </c>
      <c r="AT43" s="110">
        <v>0</v>
      </c>
      <c r="AU43" s="103"/>
    </row>
    <row r="44" spans="1:47" x14ac:dyDescent="0.55000000000000004">
      <c r="A44" s="105">
        <v>39</v>
      </c>
      <c r="B44" s="84" t="s">
        <v>161</v>
      </c>
      <c r="C44" s="107" t="s">
        <v>362</v>
      </c>
      <c r="D44" s="86">
        <v>21360</v>
      </c>
      <c r="E44" s="86"/>
      <c r="F44" s="86">
        <f t="shared" si="0"/>
        <v>21360</v>
      </c>
      <c r="G44" s="86">
        <v>21360</v>
      </c>
      <c r="H44" s="86"/>
      <c r="I44" s="86">
        <f t="shared" si="1"/>
        <v>21360</v>
      </c>
      <c r="J44" s="86">
        <v>21360</v>
      </c>
      <c r="K44" s="86"/>
      <c r="L44" s="86">
        <f t="shared" si="2"/>
        <v>21360</v>
      </c>
      <c r="M44" s="86">
        <v>21360</v>
      </c>
      <c r="N44" s="86"/>
      <c r="O44" s="86">
        <f t="shared" si="3"/>
        <v>21360</v>
      </c>
      <c r="P44" s="86">
        <v>21360</v>
      </c>
      <c r="Q44" s="86"/>
      <c r="R44" s="86">
        <f t="shared" si="4"/>
        <v>21360</v>
      </c>
      <c r="S44" s="86">
        <v>21700</v>
      </c>
      <c r="T44" s="86">
        <v>2709.03</v>
      </c>
      <c r="U44" s="86">
        <f t="shared" si="5"/>
        <v>24409.03</v>
      </c>
      <c r="V44" s="86">
        <v>22050</v>
      </c>
      <c r="W44" s="86">
        <v>1050</v>
      </c>
      <c r="X44" s="86">
        <f t="shared" si="6"/>
        <v>23100</v>
      </c>
      <c r="Y44" s="86">
        <v>22050</v>
      </c>
      <c r="Z44" s="86"/>
      <c r="AA44" s="86">
        <f t="shared" si="7"/>
        <v>22050</v>
      </c>
      <c r="AB44" s="86">
        <v>22050</v>
      </c>
      <c r="AC44" s="86"/>
      <c r="AD44" s="86">
        <f t="shared" si="8"/>
        <v>22050</v>
      </c>
      <c r="AE44" s="86">
        <v>22050</v>
      </c>
      <c r="AF44" s="86"/>
      <c r="AG44" s="86">
        <f t="shared" si="9"/>
        <v>22050</v>
      </c>
      <c r="AH44" s="86">
        <v>22050</v>
      </c>
      <c r="AI44" s="86"/>
      <c r="AJ44" s="86">
        <f t="shared" si="10"/>
        <v>22050</v>
      </c>
      <c r="AK44" s="86">
        <v>22760</v>
      </c>
      <c r="AL44" s="86"/>
      <c r="AM44" s="86"/>
      <c r="AN44" s="86">
        <f t="shared" si="11"/>
        <v>22760</v>
      </c>
      <c r="AO44" s="108">
        <f t="shared" si="12"/>
        <v>261510</v>
      </c>
      <c r="AP44" s="109"/>
      <c r="AQ44" s="109"/>
      <c r="AR44" s="109">
        <f t="shared" si="13"/>
        <v>261510</v>
      </c>
      <c r="AS44" s="110">
        <v>255855</v>
      </c>
      <c r="AT44" s="110">
        <v>0</v>
      </c>
      <c r="AU44" s="103"/>
    </row>
    <row r="45" spans="1:47" x14ac:dyDescent="0.55000000000000004">
      <c r="A45" s="105">
        <v>40</v>
      </c>
      <c r="B45" s="84" t="s">
        <v>162</v>
      </c>
      <c r="C45" s="107" t="s">
        <v>362</v>
      </c>
      <c r="D45" s="86">
        <v>25670</v>
      </c>
      <c r="E45" s="86"/>
      <c r="F45" s="86">
        <f t="shared" si="0"/>
        <v>25670</v>
      </c>
      <c r="G45" s="86">
        <v>25670</v>
      </c>
      <c r="H45" s="86"/>
      <c r="I45" s="86">
        <f t="shared" si="1"/>
        <v>25670</v>
      </c>
      <c r="J45" s="86">
        <v>25670</v>
      </c>
      <c r="K45" s="86"/>
      <c r="L45" s="86">
        <f t="shared" si="2"/>
        <v>25670</v>
      </c>
      <c r="M45" s="86">
        <v>25670</v>
      </c>
      <c r="N45" s="86"/>
      <c r="O45" s="86">
        <f t="shared" si="3"/>
        <v>25670</v>
      </c>
      <c r="P45" s="86">
        <v>25670</v>
      </c>
      <c r="Q45" s="86"/>
      <c r="R45" s="86">
        <f t="shared" si="4"/>
        <v>25670</v>
      </c>
      <c r="S45" s="86">
        <v>26500</v>
      </c>
      <c r="T45" s="86">
        <v>6613.22</v>
      </c>
      <c r="U45" s="86">
        <f t="shared" si="5"/>
        <v>33113.22</v>
      </c>
      <c r="V45" s="86">
        <v>26920</v>
      </c>
      <c r="W45" s="86">
        <v>1260</v>
      </c>
      <c r="X45" s="86">
        <f t="shared" si="6"/>
        <v>28180</v>
      </c>
      <c r="Y45" s="86">
        <v>26920</v>
      </c>
      <c r="Z45" s="86"/>
      <c r="AA45" s="86">
        <f t="shared" si="7"/>
        <v>26920</v>
      </c>
      <c r="AB45" s="86">
        <v>26920</v>
      </c>
      <c r="AC45" s="86"/>
      <c r="AD45" s="86">
        <f t="shared" si="8"/>
        <v>26920</v>
      </c>
      <c r="AE45" s="86">
        <v>26920</v>
      </c>
      <c r="AF45" s="86"/>
      <c r="AG45" s="86">
        <f t="shared" si="9"/>
        <v>26920</v>
      </c>
      <c r="AH45" s="86">
        <v>26920</v>
      </c>
      <c r="AI45" s="86"/>
      <c r="AJ45" s="86">
        <f t="shared" si="10"/>
        <v>26920</v>
      </c>
      <c r="AK45" s="86">
        <v>27800</v>
      </c>
      <c r="AL45" s="86"/>
      <c r="AM45" s="86"/>
      <c r="AN45" s="86">
        <f t="shared" si="11"/>
        <v>27800</v>
      </c>
      <c r="AO45" s="108">
        <f t="shared" si="12"/>
        <v>317250</v>
      </c>
      <c r="AP45" s="109"/>
      <c r="AQ45" s="109"/>
      <c r="AR45" s="109">
        <f t="shared" si="13"/>
        <v>317250</v>
      </c>
      <c r="AS45" s="110">
        <v>197957</v>
      </c>
      <c r="AT45" s="110">
        <v>0</v>
      </c>
      <c r="AU45" s="103"/>
    </row>
    <row r="46" spans="1:47" x14ac:dyDescent="0.55000000000000004">
      <c r="A46" s="105">
        <v>41</v>
      </c>
      <c r="B46" s="84" t="s">
        <v>163</v>
      </c>
      <c r="C46" s="107" t="s">
        <v>362</v>
      </c>
      <c r="D46" s="86">
        <v>21140</v>
      </c>
      <c r="E46" s="86"/>
      <c r="F46" s="86">
        <f t="shared" si="0"/>
        <v>21140</v>
      </c>
      <c r="G46" s="86">
        <v>21140</v>
      </c>
      <c r="H46" s="86"/>
      <c r="I46" s="86">
        <f t="shared" si="1"/>
        <v>21140</v>
      </c>
      <c r="J46" s="86">
        <v>21140</v>
      </c>
      <c r="K46" s="86"/>
      <c r="L46" s="86">
        <f t="shared" si="2"/>
        <v>21140</v>
      </c>
      <c r="M46" s="86">
        <v>21140</v>
      </c>
      <c r="N46" s="86"/>
      <c r="O46" s="86">
        <f t="shared" si="3"/>
        <v>21140</v>
      </c>
      <c r="P46" s="86">
        <v>21140</v>
      </c>
      <c r="Q46" s="86"/>
      <c r="R46" s="86">
        <f t="shared" si="4"/>
        <v>21140</v>
      </c>
      <c r="S46" s="86">
        <v>21500</v>
      </c>
      <c r="T46" s="86">
        <v>2868.38</v>
      </c>
      <c r="U46" s="86">
        <f t="shared" si="5"/>
        <v>24368.38</v>
      </c>
      <c r="V46" s="86">
        <v>21880</v>
      </c>
      <c r="W46" s="86">
        <v>1140</v>
      </c>
      <c r="X46" s="86">
        <f t="shared" si="6"/>
        <v>23020</v>
      </c>
      <c r="Y46" s="86">
        <v>21880</v>
      </c>
      <c r="Z46" s="86"/>
      <c r="AA46" s="86">
        <f t="shared" si="7"/>
        <v>21880</v>
      </c>
      <c r="AB46" s="86">
        <v>21880</v>
      </c>
      <c r="AC46" s="86"/>
      <c r="AD46" s="86">
        <f t="shared" si="8"/>
        <v>21880</v>
      </c>
      <c r="AE46" s="86">
        <v>21880</v>
      </c>
      <c r="AF46" s="86"/>
      <c r="AG46" s="86">
        <f t="shared" si="9"/>
        <v>21880</v>
      </c>
      <c r="AH46" s="86">
        <v>21880</v>
      </c>
      <c r="AI46" s="86"/>
      <c r="AJ46" s="86">
        <f t="shared" si="10"/>
        <v>21880</v>
      </c>
      <c r="AK46" s="86">
        <v>22600</v>
      </c>
      <c r="AL46" s="86"/>
      <c r="AM46" s="86"/>
      <c r="AN46" s="86">
        <f t="shared" si="11"/>
        <v>22600</v>
      </c>
      <c r="AO46" s="108">
        <f t="shared" si="12"/>
        <v>259200</v>
      </c>
      <c r="AP46" s="109"/>
      <c r="AQ46" s="109"/>
      <c r="AR46" s="109">
        <f t="shared" si="13"/>
        <v>259200</v>
      </c>
      <c r="AS46" s="110">
        <v>188400</v>
      </c>
      <c r="AT46" s="110">
        <v>0</v>
      </c>
      <c r="AU46" s="103"/>
    </row>
    <row r="47" spans="1:47" x14ac:dyDescent="0.55000000000000004">
      <c r="A47" s="105">
        <v>42</v>
      </c>
      <c r="B47" s="84" t="s">
        <v>164</v>
      </c>
      <c r="C47" s="107" t="s">
        <v>362</v>
      </c>
      <c r="D47" s="86">
        <v>17290</v>
      </c>
      <c r="E47" s="86"/>
      <c r="F47" s="86">
        <f t="shared" si="0"/>
        <v>17290</v>
      </c>
      <c r="G47" s="86">
        <v>17290</v>
      </c>
      <c r="H47" s="86"/>
      <c r="I47" s="86">
        <f t="shared" si="1"/>
        <v>17290</v>
      </c>
      <c r="J47" s="86">
        <v>17290</v>
      </c>
      <c r="K47" s="86"/>
      <c r="L47" s="86">
        <f t="shared" si="2"/>
        <v>17290</v>
      </c>
      <c r="M47" s="86">
        <v>17290</v>
      </c>
      <c r="N47" s="86"/>
      <c r="O47" s="86">
        <f t="shared" si="3"/>
        <v>17290</v>
      </c>
      <c r="P47" s="86">
        <v>17290</v>
      </c>
      <c r="Q47" s="86"/>
      <c r="R47" s="86">
        <f t="shared" si="4"/>
        <v>17290</v>
      </c>
      <c r="S47" s="86">
        <v>17880</v>
      </c>
      <c r="T47" s="86">
        <v>4700.96</v>
      </c>
      <c r="U47" s="86">
        <f t="shared" si="5"/>
        <v>22580.959999999999</v>
      </c>
      <c r="V47" s="86">
        <v>18200</v>
      </c>
      <c r="W47" s="86">
        <v>960</v>
      </c>
      <c r="X47" s="86">
        <f t="shared" si="6"/>
        <v>19160</v>
      </c>
      <c r="Y47" s="86">
        <v>18200</v>
      </c>
      <c r="Z47" s="86"/>
      <c r="AA47" s="86">
        <f t="shared" si="7"/>
        <v>18200</v>
      </c>
      <c r="AB47" s="86">
        <v>18200</v>
      </c>
      <c r="AC47" s="86"/>
      <c r="AD47" s="86">
        <f t="shared" si="8"/>
        <v>18200</v>
      </c>
      <c r="AE47" s="86">
        <v>18200</v>
      </c>
      <c r="AF47" s="86"/>
      <c r="AG47" s="86">
        <f t="shared" si="9"/>
        <v>18200</v>
      </c>
      <c r="AH47" s="86">
        <v>0</v>
      </c>
      <c r="AI47" s="86"/>
      <c r="AJ47" s="86">
        <f t="shared" si="10"/>
        <v>0</v>
      </c>
      <c r="AK47" s="86">
        <v>0</v>
      </c>
      <c r="AL47" s="86"/>
      <c r="AM47" s="86"/>
      <c r="AN47" s="86">
        <f t="shared" si="11"/>
        <v>0</v>
      </c>
      <c r="AO47" s="108">
        <f t="shared" si="12"/>
        <v>177130</v>
      </c>
      <c r="AP47" s="109"/>
      <c r="AQ47" s="109"/>
      <c r="AR47" s="109">
        <f t="shared" si="13"/>
        <v>177130</v>
      </c>
      <c r="AS47" s="110">
        <v>137206</v>
      </c>
      <c r="AT47" s="110">
        <v>0</v>
      </c>
      <c r="AU47" s="103"/>
    </row>
    <row r="48" spans="1:47" x14ac:dyDescent="0.55000000000000004">
      <c r="A48" s="105">
        <v>43</v>
      </c>
      <c r="B48" s="84" t="s">
        <v>165</v>
      </c>
      <c r="C48" s="107" t="s">
        <v>362</v>
      </c>
      <c r="D48" s="86">
        <v>59340</v>
      </c>
      <c r="E48" s="86"/>
      <c r="F48" s="86">
        <f t="shared" si="0"/>
        <v>59340</v>
      </c>
      <c r="G48" s="86">
        <v>59340</v>
      </c>
      <c r="H48" s="86"/>
      <c r="I48" s="86">
        <f t="shared" si="1"/>
        <v>59340</v>
      </c>
      <c r="J48" s="86">
        <v>59340</v>
      </c>
      <c r="K48" s="86"/>
      <c r="L48" s="86">
        <f t="shared" si="2"/>
        <v>59340</v>
      </c>
      <c r="M48" s="86">
        <v>59340</v>
      </c>
      <c r="N48" s="86"/>
      <c r="O48" s="86">
        <f t="shared" si="3"/>
        <v>59340</v>
      </c>
      <c r="P48" s="86">
        <v>59340</v>
      </c>
      <c r="Q48" s="86">
        <v>8951.61</v>
      </c>
      <c r="R48" s="86">
        <f t="shared" si="4"/>
        <v>68291.61</v>
      </c>
      <c r="S48" s="86">
        <v>60230</v>
      </c>
      <c r="T48" s="86">
        <v>8591.2900000000009</v>
      </c>
      <c r="U48" s="86">
        <f t="shared" si="5"/>
        <v>68821.290000000008</v>
      </c>
      <c r="V48" s="86">
        <v>61140</v>
      </c>
      <c r="W48" s="86">
        <f>2730+1500</f>
        <v>4230</v>
      </c>
      <c r="X48" s="86">
        <f t="shared" si="6"/>
        <v>65370</v>
      </c>
      <c r="Y48" s="86">
        <v>61140</v>
      </c>
      <c r="Z48" s="86">
        <v>1500</v>
      </c>
      <c r="AA48" s="86">
        <f t="shared" si="7"/>
        <v>62640</v>
      </c>
      <c r="AB48" s="86">
        <v>61140</v>
      </c>
      <c r="AC48" s="86"/>
      <c r="AD48" s="86">
        <f t="shared" si="8"/>
        <v>61140</v>
      </c>
      <c r="AE48" s="86">
        <v>61140</v>
      </c>
      <c r="AF48" s="86"/>
      <c r="AG48" s="86">
        <f t="shared" si="9"/>
        <v>61140</v>
      </c>
      <c r="AH48" s="86">
        <v>61140</v>
      </c>
      <c r="AI48" s="86"/>
      <c r="AJ48" s="86">
        <f t="shared" si="10"/>
        <v>61140</v>
      </c>
      <c r="AK48" s="86">
        <v>63000</v>
      </c>
      <c r="AL48" s="86"/>
      <c r="AM48" s="86"/>
      <c r="AN48" s="86">
        <f t="shared" si="11"/>
        <v>63000</v>
      </c>
      <c r="AO48" s="108">
        <f t="shared" si="12"/>
        <v>725630</v>
      </c>
      <c r="AP48" s="109"/>
      <c r="AQ48" s="109"/>
      <c r="AR48" s="109">
        <f t="shared" si="13"/>
        <v>725630</v>
      </c>
      <c r="AS48" s="110">
        <v>110206</v>
      </c>
      <c r="AT48" s="110">
        <v>0</v>
      </c>
      <c r="AU48" s="103"/>
    </row>
    <row r="49" spans="1:47" x14ac:dyDescent="0.55000000000000004">
      <c r="A49" s="105">
        <v>44</v>
      </c>
      <c r="B49" s="84" t="s">
        <v>166</v>
      </c>
      <c r="C49" s="107" t="s">
        <v>362</v>
      </c>
      <c r="D49" s="86">
        <v>22230</v>
      </c>
      <c r="E49" s="86"/>
      <c r="F49" s="86">
        <f t="shared" si="0"/>
        <v>22230</v>
      </c>
      <c r="G49" s="86">
        <v>22230</v>
      </c>
      <c r="H49" s="86"/>
      <c r="I49" s="86">
        <f t="shared" si="1"/>
        <v>22230</v>
      </c>
      <c r="J49" s="86">
        <v>22230</v>
      </c>
      <c r="K49" s="86"/>
      <c r="L49" s="86">
        <f t="shared" si="2"/>
        <v>22230</v>
      </c>
      <c r="M49" s="86">
        <v>22230</v>
      </c>
      <c r="N49" s="86"/>
      <c r="O49" s="86">
        <f t="shared" si="3"/>
        <v>22230</v>
      </c>
      <c r="P49" s="86">
        <v>22230</v>
      </c>
      <c r="Q49" s="86">
        <v>8951.61</v>
      </c>
      <c r="R49" s="86">
        <f t="shared" si="4"/>
        <v>31181.61</v>
      </c>
      <c r="S49" s="86">
        <v>27050</v>
      </c>
      <c r="T49" s="86">
        <v>12017.41</v>
      </c>
      <c r="U49" s="86">
        <f t="shared" si="5"/>
        <v>39067.410000000003</v>
      </c>
      <c r="V49" s="86">
        <v>27510</v>
      </c>
      <c r="W49" s="86">
        <f>1380+1500</f>
        <v>2880</v>
      </c>
      <c r="X49" s="86">
        <f t="shared" si="6"/>
        <v>30390</v>
      </c>
      <c r="Y49" s="86">
        <v>27510</v>
      </c>
      <c r="Z49" s="86">
        <f>1500+27887.09</f>
        <v>29387.09</v>
      </c>
      <c r="AA49" s="86">
        <f t="shared" si="7"/>
        <v>56897.09</v>
      </c>
      <c r="AB49" s="86">
        <v>27510</v>
      </c>
      <c r="AC49" s="86"/>
      <c r="AD49" s="86">
        <f t="shared" si="8"/>
        <v>27510</v>
      </c>
      <c r="AE49" s="86">
        <v>27510</v>
      </c>
      <c r="AF49" s="86"/>
      <c r="AG49" s="86">
        <f t="shared" si="9"/>
        <v>27510</v>
      </c>
      <c r="AH49" s="86">
        <v>27510</v>
      </c>
      <c r="AI49" s="86"/>
      <c r="AJ49" s="86">
        <f t="shared" si="10"/>
        <v>27510</v>
      </c>
      <c r="AK49" s="86">
        <v>28470</v>
      </c>
      <c r="AL49" s="86"/>
      <c r="AM49" s="86"/>
      <c r="AN49" s="86">
        <f t="shared" si="11"/>
        <v>28470</v>
      </c>
      <c r="AO49" s="108">
        <f t="shared" si="12"/>
        <v>304220</v>
      </c>
      <c r="AP49" s="109"/>
      <c r="AQ49" s="109"/>
      <c r="AR49" s="109">
        <f t="shared" si="13"/>
        <v>304220</v>
      </c>
      <c r="AS49" s="110">
        <v>124410</v>
      </c>
      <c r="AT49" s="110">
        <v>0</v>
      </c>
      <c r="AU49" s="103"/>
    </row>
    <row r="50" spans="1:47" x14ac:dyDescent="0.55000000000000004">
      <c r="A50" s="105">
        <v>45</v>
      </c>
      <c r="B50" s="84" t="s">
        <v>167</v>
      </c>
      <c r="C50" s="107" t="s">
        <v>362</v>
      </c>
      <c r="D50" s="86">
        <v>44400</v>
      </c>
      <c r="E50" s="86"/>
      <c r="F50" s="86">
        <f t="shared" si="0"/>
        <v>44400</v>
      </c>
      <c r="G50" s="86">
        <v>44400</v>
      </c>
      <c r="H50" s="86"/>
      <c r="I50" s="86">
        <f t="shared" si="1"/>
        <v>44400</v>
      </c>
      <c r="J50" s="86">
        <v>44400</v>
      </c>
      <c r="K50" s="86"/>
      <c r="L50" s="86">
        <f t="shared" si="2"/>
        <v>44400</v>
      </c>
      <c r="M50" s="86">
        <v>44400</v>
      </c>
      <c r="N50" s="86"/>
      <c r="O50" s="86">
        <f t="shared" si="3"/>
        <v>44400</v>
      </c>
      <c r="P50" s="86">
        <v>44400</v>
      </c>
      <c r="Q50" s="86">
        <v>8951.61</v>
      </c>
      <c r="R50" s="86">
        <f t="shared" si="4"/>
        <v>53351.61</v>
      </c>
      <c r="S50" s="86">
        <v>45710</v>
      </c>
      <c r="T50" s="86">
        <v>11937.74</v>
      </c>
      <c r="U50" s="86">
        <f t="shared" si="5"/>
        <v>57647.74</v>
      </c>
      <c r="V50" s="86">
        <v>46390</v>
      </c>
      <c r="W50" s="86">
        <f>2040+1500</f>
        <v>3540</v>
      </c>
      <c r="X50" s="86">
        <f t="shared" si="6"/>
        <v>49930</v>
      </c>
      <c r="Y50" s="86">
        <v>46390</v>
      </c>
      <c r="Z50" s="86">
        <v>1500</v>
      </c>
      <c r="AA50" s="86">
        <f t="shared" si="7"/>
        <v>47890</v>
      </c>
      <c r="AB50" s="86">
        <v>46390</v>
      </c>
      <c r="AC50" s="86"/>
      <c r="AD50" s="86">
        <f t="shared" si="8"/>
        <v>46390</v>
      </c>
      <c r="AE50" s="86">
        <v>46390</v>
      </c>
      <c r="AF50" s="86"/>
      <c r="AG50" s="86">
        <f t="shared" si="9"/>
        <v>46390</v>
      </c>
      <c r="AH50" s="86">
        <v>46390</v>
      </c>
      <c r="AI50" s="86"/>
      <c r="AJ50" s="86">
        <f t="shared" si="10"/>
        <v>46390</v>
      </c>
      <c r="AK50" s="86">
        <v>47780</v>
      </c>
      <c r="AL50" s="86"/>
      <c r="AM50" s="86"/>
      <c r="AN50" s="86">
        <f t="shared" si="11"/>
        <v>47780</v>
      </c>
      <c r="AO50" s="108">
        <f t="shared" si="12"/>
        <v>547440</v>
      </c>
      <c r="AP50" s="109"/>
      <c r="AQ50" s="109"/>
      <c r="AR50" s="109">
        <f t="shared" si="13"/>
        <v>547440</v>
      </c>
      <c r="AS50" s="110">
        <v>137206</v>
      </c>
      <c r="AT50" s="110">
        <v>0</v>
      </c>
      <c r="AU50" s="103"/>
    </row>
    <row r="51" spans="1:47" x14ac:dyDescent="0.55000000000000004">
      <c r="A51" s="105">
        <v>46</v>
      </c>
      <c r="B51" s="84" t="s">
        <v>168</v>
      </c>
      <c r="C51" s="107" t="s">
        <v>362</v>
      </c>
      <c r="D51" s="86">
        <v>26500</v>
      </c>
      <c r="E51" s="86"/>
      <c r="F51" s="86">
        <f t="shared" si="0"/>
        <v>26500</v>
      </c>
      <c r="G51" s="86">
        <v>26500</v>
      </c>
      <c r="H51" s="86"/>
      <c r="I51" s="86">
        <f t="shared" si="1"/>
        <v>26500</v>
      </c>
      <c r="J51" s="86">
        <v>26500</v>
      </c>
      <c r="K51" s="86"/>
      <c r="L51" s="86">
        <f t="shared" si="2"/>
        <v>26500</v>
      </c>
      <c r="M51" s="86">
        <v>26500</v>
      </c>
      <c r="N51" s="86"/>
      <c r="O51" s="86">
        <f t="shared" si="3"/>
        <v>26500</v>
      </c>
      <c r="P51" s="86">
        <v>26500</v>
      </c>
      <c r="Q51" s="86"/>
      <c r="R51" s="86">
        <f t="shared" si="4"/>
        <v>26500</v>
      </c>
      <c r="S51" s="86">
        <v>27350</v>
      </c>
      <c r="T51" s="86">
        <v>6772.58</v>
      </c>
      <c r="U51" s="86">
        <f t="shared" si="5"/>
        <v>34122.58</v>
      </c>
      <c r="V51" s="86">
        <v>27800</v>
      </c>
      <c r="W51" s="86">
        <v>1350</v>
      </c>
      <c r="X51" s="86">
        <f t="shared" si="6"/>
        <v>29150</v>
      </c>
      <c r="Y51" s="86">
        <v>27800</v>
      </c>
      <c r="Z51" s="86"/>
      <c r="AA51" s="86">
        <f t="shared" si="7"/>
        <v>27800</v>
      </c>
      <c r="AB51" s="86">
        <v>27800</v>
      </c>
      <c r="AC51" s="86"/>
      <c r="AD51" s="86">
        <f t="shared" si="8"/>
        <v>27800</v>
      </c>
      <c r="AE51" s="86">
        <v>27800</v>
      </c>
      <c r="AF51" s="86"/>
      <c r="AG51" s="86">
        <f t="shared" si="9"/>
        <v>27800</v>
      </c>
      <c r="AH51" s="86">
        <v>27800</v>
      </c>
      <c r="AI51" s="86"/>
      <c r="AJ51" s="86">
        <f t="shared" si="10"/>
        <v>27800</v>
      </c>
      <c r="AK51" s="86">
        <v>28690</v>
      </c>
      <c r="AL51" s="86"/>
      <c r="AM51" s="86"/>
      <c r="AN51" s="86">
        <f t="shared" si="11"/>
        <v>28690</v>
      </c>
      <c r="AO51" s="108">
        <f t="shared" si="12"/>
        <v>327540</v>
      </c>
      <c r="AP51" s="109"/>
      <c r="AQ51" s="109"/>
      <c r="AR51" s="109">
        <f t="shared" si="13"/>
        <v>327540</v>
      </c>
      <c r="AS51" s="110">
        <v>181976.33000000002</v>
      </c>
      <c r="AT51" s="110">
        <v>0</v>
      </c>
      <c r="AU51" s="103"/>
    </row>
    <row r="52" spans="1:47" x14ac:dyDescent="0.55000000000000004">
      <c r="A52" s="105">
        <v>47</v>
      </c>
      <c r="B52" s="84" t="s">
        <v>169</v>
      </c>
      <c r="C52" s="107" t="s">
        <v>362</v>
      </c>
      <c r="D52" s="86">
        <v>20690</v>
      </c>
      <c r="E52" s="86"/>
      <c r="F52" s="86">
        <f t="shared" si="0"/>
        <v>20690</v>
      </c>
      <c r="G52" s="86">
        <v>20690</v>
      </c>
      <c r="H52" s="86"/>
      <c r="I52" s="86">
        <f t="shared" si="1"/>
        <v>20690</v>
      </c>
      <c r="J52" s="86">
        <v>20690</v>
      </c>
      <c r="K52" s="86"/>
      <c r="L52" s="86">
        <f t="shared" si="2"/>
        <v>20690</v>
      </c>
      <c r="M52" s="86">
        <v>20690</v>
      </c>
      <c r="N52" s="86"/>
      <c r="O52" s="86">
        <f t="shared" si="3"/>
        <v>20690</v>
      </c>
      <c r="P52" s="86">
        <v>20690</v>
      </c>
      <c r="Q52" s="86"/>
      <c r="R52" s="86">
        <f t="shared" si="4"/>
        <v>20690</v>
      </c>
      <c r="S52" s="86">
        <v>21360</v>
      </c>
      <c r="T52" s="86">
        <v>5338.38</v>
      </c>
      <c r="U52" s="86">
        <f t="shared" si="5"/>
        <v>26698.38</v>
      </c>
      <c r="V52" s="86">
        <v>21700</v>
      </c>
      <c r="W52" s="86">
        <v>1020</v>
      </c>
      <c r="X52" s="86">
        <f t="shared" si="6"/>
        <v>22720</v>
      </c>
      <c r="Y52" s="86">
        <v>21700</v>
      </c>
      <c r="Z52" s="86"/>
      <c r="AA52" s="86">
        <f t="shared" si="7"/>
        <v>21700</v>
      </c>
      <c r="AB52" s="86">
        <v>21700</v>
      </c>
      <c r="AC52" s="86"/>
      <c r="AD52" s="86">
        <f t="shared" si="8"/>
        <v>21700</v>
      </c>
      <c r="AE52" s="86">
        <v>21700</v>
      </c>
      <c r="AF52" s="86"/>
      <c r="AG52" s="86">
        <f t="shared" si="9"/>
        <v>21700</v>
      </c>
      <c r="AH52" s="86">
        <v>21700</v>
      </c>
      <c r="AI52" s="86"/>
      <c r="AJ52" s="86">
        <f t="shared" si="10"/>
        <v>21700</v>
      </c>
      <c r="AK52" s="86">
        <v>22400</v>
      </c>
      <c r="AL52" s="86"/>
      <c r="AM52" s="86"/>
      <c r="AN52" s="86">
        <f t="shared" si="11"/>
        <v>22400</v>
      </c>
      <c r="AO52" s="108">
        <f t="shared" si="12"/>
        <v>255710</v>
      </c>
      <c r="AP52" s="109"/>
      <c r="AQ52" s="109"/>
      <c r="AR52" s="109">
        <f t="shared" si="13"/>
        <v>255710</v>
      </c>
      <c r="AS52" s="110">
        <v>141875.98000000001</v>
      </c>
      <c r="AT52" s="110">
        <v>0</v>
      </c>
      <c r="AU52" s="103"/>
    </row>
    <row r="53" spans="1:47" x14ac:dyDescent="0.55000000000000004">
      <c r="A53" s="105">
        <v>48</v>
      </c>
      <c r="B53" s="84" t="s">
        <v>170</v>
      </c>
      <c r="C53" s="107" t="s">
        <v>362</v>
      </c>
      <c r="D53" s="86">
        <v>16340</v>
      </c>
      <c r="E53" s="86"/>
      <c r="F53" s="86">
        <f t="shared" si="0"/>
        <v>16340</v>
      </c>
      <c r="G53" s="86">
        <v>16340</v>
      </c>
      <c r="H53" s="86"/>
      <c r="I53" s="86">
        <f t="shared" si="1"/>
        <v>16340</v>
      </c>
      <c r="J53" s="86">
        <v>16340</v>
      </c>
      <c r="K53" s="86"/>
      <c r="L53" s="86">
        <f t="shared" si="2"/>
        <v>16340</v>
      </c>
      <c r="M53" s="86">
        <v>16340</v>
      </c>
      <c r="N53" s="86"/>
      <c r="O53" s="86">
        <f t="shared" si="3"/>
        <v>16340</v>
      </c>
      <c r="P53" s="86">
        <v>16340</v>
      </c>
      <c r="Q53" s="86"/>
      <c r="R53" s="86">
        <f t="shared" si="4"/>
        <v>16340</v>
      </c>
      <c r="S53" s="86">
        <v>16650</v>
      </c>
      <c r="T53" s="86">
        <v>2470</v>
      </c>
      <c r="U53" s="86">
        <f t="shared" si="5"/>
        <v>19120</v>
      </c>
      <c r="V53" s="86">
        <v>16960</v>
      </c>
      <c r="W53" s="86">
        <v>930</v>
      </c>
      <c r="X53" s="86">
        <f t="shared" si="6"/>
        <v>17890</v>
      </c>
      <c r="Y53" s="86">
        <v>16960</v>
      </c>
      <c r="Z53" s="86"/>
      <c r="AA53" s="86">
        <f t="shared" si="7"/>
        <v>16960</v>
      </c>
      <c r="AB53" s="86">
        <v>16960</v>
      </c>
      <c r="AC53" s="86"/>
      <c r="AD53" s="86">
        <f t="shared" si="8"/>
        <v>16960</v>
      </c>
      <c r="AE53" s="86">
        <v>16960</v>
      </c>
      <c r="AF53" s="86"/>
      <c r="AG53" s="86">
        <f t="shared" si="9"/>
        <v>16960</v>
      </c>
      <c r="AH53" s="86">
        <v>16960</v>
      </c>
      <c r="AI53" s="86"/>
      <c r="AJ53" s="86">
        <f t="shared" si="10"/>
        <v>16960</v>
      </c>
      <c r="AK53" s="86">
        <v>17570</v>
      </c>
      <c r="AL53" s="86"/>
      <c r="AM53" s="86"/>
      <c r="AN53" s="86">
        <f t="shared" si="11"/>
        <v>17570</v>
      </c>
      <c r="AO53" s="108">
        <f t="shared" si="12"/>
        <v>200720</v>
      </c>
      <c r="AP53" s="109"/>
      <c r="AQ53" s="109"/>
      <c r="AR53" s="109">
        <f t="shared" si="13"/>
        <v>200720</v>
      </c>
      <c r="AS53" s="110">
        <v>141875.98000000001</v>
      </c>
      <c r="AT53" s="110">
        <v>0</v>
      </c>
      <c r="AU53" s="103"/>
    </row>
    <row r="54" spans="1:47" x14ac:dyDescent="0.55000000000000004">
      <c r="A54" s="105">
        <v>49</v>
      </c>
      <c r="B54" s="84" t="s">
        <v>171</v>
      </c>
      <c r="C54" s="107" t="s">
        <v>362</v>
      </c>
      <c r="D54" s="86">
        <v>13230</v>
      </c>
      <c r="E54" s="86"/>
      <c r="F54" s="86">
        <f t="shared" si="0"/>
        <v>13230</v>
      </c>
      <c r="G54" s="86">
        <v>13230</v>
      </c>
      <c r="H54" s="86"/>
      <c r="I54" s="86">
        <f t="shared" si="1"/>
        <v>13230</v>
      </c>
      <c r="J54" s="86">
        <v>13230</v>
      </c>
      <c r="K54" s="86"/>
      <c r="L54" s="86">
        <f t="shared" si="2"/>
        <v>13230</v>
      </c>
      <c r="M54" s="86">
        <v>13230</v>
      </c>
      <c r="N54" s="86"/>
      <c r="O54" s="86">
        <f t="shared" si="3"/>
        <v>13230</v>
      </c>
      <c r="P54" s="86">
        <v>13230</v>
      </c>
      <c r="Q54" s="86"/>
      <c r="R54" s="86">
        <f t="shared" si="4"/>
        <v>13230</v>
      </c>
      <c r="S54" s="86">
        <v>13500</v>
      </c>
      <c r="T54" s="86">
        <v>2151.29</v>
      </c>
      <c r="U54" s="86">
        <f t="shared" si="5"/>
        <v>15651.29</v>
      </c>
      <c r="V54" s="86">
        <v>13760</v>
      </c>
      <c r="W54" s="86">
        <v>780</v>
      </c>
      <c r="X54" s="86">
        <f t="shared" si="6"/>
        <v>14540</v>
      </c>
      <c r="Y54" s="86">
        <v>13760</v>
      </c>
      <c r="Z54" s="86"/>
      <c r="AA54" s="86">
        <f t="shared" si="7"/>
        <v>13760</v>
      </c>
      <c r="AB54" s="86">
        <v>13760</v>
      </c>
      <c r="AC54" s="86"/>
      <c r="AD54" s="86">
        <f t="shared" si="8"/>
        <v>13760</v>
      </c>
      <c r="AE54" s="86">
        <v>13760</v>
      </c>
      <c r="AF54" s="86"/>
      <c r="AG54" s="86">
        <f t="shared" si="9"/>
        <v>13760</v>
      </c>
      <c r="AH54" s="86">
        <v>13760</v>
      </c>
      <c r="AI54" s="86"/>
      <c r="AJ54" s="86">
        <f t="shared" si="10"/>
        <v>13760</v>
      </c>
      <c r="AK54" s="86">
        <v>14310</v>
      </c>
      <c r="AL54" s="86"/>
      <c r="AM54" s="86"/>
      <c r="AN54" s="86">
        <f t="shared" si="11"/>
        <v>14310</v>
      </c>
      <c r="AO54" s="108">
        <f t="shared" si="12"/>
        <v>162760</v>
      </c>
      <c r="AP54" s="109"/>
      <c r="AQ54" s="109"/>
      <c r="AR54" s="109">
        <f t="shared" si="13"/>
        <v>162760</v>
      </c>
      <c r="AS54" s="110">
        <v>141875.98000000001</v>
      </c>
      <c r="AT54" s="110">
        <v>0</v>
      </c>
      <c r="AU54" s="103"/>
    </row>
    <row r="55" spans="1:47" x14ac:dyDescent="0.55000000000000004">
      <c r="A55" s="105">
        <v>50</v>
      </c>
      <c r="B55" s="84" t="s">
        <v>172</v>
      </c>
      <c r="C55" s="107" t="s">
        <v>362</v>
      </c>
      <c r="D55" s="86">
        <v>17290</v>
      </c>
      <c r="E55" s="86"/>
      <c r="F55" s="86">
        <f t="shared" si="0"/>
        <v>17290</v>
      </c>
      <c r="G55" s="86">
        <v>17290</v>
      </c>
      <c r="H55" s="86"/>
      <c r="I55" s="86">
        <f t="shared" si="1"/>
        <v>17290</v>
      </c>
      <c r="J55" s="86">
        <v>17290</v>
      </c>
      <c r="K55" s="86"/>
      <c r="L55" s="86">
        <f t="shared" si="2"/>
        <v>17290</v>
      </c>
      <c r="M55" s="86">
        <v>17290</v>
      </c>
      <c r="N55" s="86"/>
      <c r="O55" s="86">
        <f t="shared" si="3"/>
        <v>17290</v>
      </c>
      <c r="P55" s="86">
        <v>17290</v>
      </c>
      <c r="Q55" s="86"/>
      <c r="R55" s="86">
        <f t="shared" si="4"/>
        <v>17290</v>
      </c>
      <c r="S55" s="86">
        <v>17880</v>
      </c>
      <c r="T55" s="86">
        <v>4700.96</v>
      </c>
      <c r="U55" s="86">
        <f t="shared" si="5"/>
        <v>22580.959999999999</v>
      </c>
      <c r="V55" s="86">
        <v>18200</v>
      </c>
      <c r="W55" s="86">
        <v>960</v>
      </c>
      <c r="X55" s="86">
        <f t="shared" si="6"/>
        <v>19160</v>
      </c>
      <c r="Y55" s="86">
        <v>18200</v>
      </c>
      <c r="Z55" s="86"/>
      <c r="AA55" s="86">
        <f t="shared" si="7"/>
        <v>18200</v>
      </c>
      <c r="AB55" s="86">
        <v>18200</v>
      </c>
      <c r="AC55" s="86"/>
      <c r="AD55" s="86">
        <f t="shared" si="8"/>
        <v>18200</v>
      </c>
      <c r="AE55" s="86">
        <v>18200</v>
      </c>
      <c r="AF55" s="86"/>
      <c r="AG55" s="86">
        <f t="shared" si="9"/>
        <v>18200</v>
      </c>
      <c r="AH55" s="86">
        <v>18200</v>
      </c>
      <c r="AI55" s="86"/>
      <c r="AJ55" s="86">
        <f t="shared" si="10"/>
        <v>18200</v>
      </c>
      <c r="AK55" s="86">
        <v>18840</v>
      </c>
      <c r="AL55" s="86"/>
      <c r="AM55" s="86"/>
      <c r="AN55" s="86">
        <f t="shared" si="11"/>
        <v>18840</v>
      </c>
      <c r="AO55" s="108">
        <f t="shared" si="12"/>
        <v>214170</v>
      </c>
      <c r="AP55" s="109"/>
      <c r="AQ55" s="109"/>
      <c r="AR55" s="109">
        <f t="shared" si="13"/>
        <v>214170</v>
      </c>
      <c r="AS55" s="110">
        <v>124409.99</v>
      </c>
      <c r="AT55" s="110">
        <v>0</v>
      </c>
      <c r="AU55" s="103"/>
    </row>
    <row r="56" spans="1:47" x14ac:dyDescent="0.55000000000000004">
      <c r="A56" s="105">
        <v>51</v>
      </c>
      <c r="B56" s="84" t="s">
        <v>173</v>
      </c>
      <c r="C56" s="107" t="s">
        <v>362</v>
      </c>
      <c r="D56" s="86">
        <v>35770</v>
      </c>
      <c r="E56" s="86"/>
      <c r="F56" s="86">
        <f t="shared" si="0"/>
        <v>35770</v>
      </c>
      <c r="G56" s="86">
        <v>35770</v>
      </c>
      <c r="H56" s="86"/>
      <c r="I56" s="86">
        <f t="shared" si="1"/>
        <v>35770</v>
      </c>
      <c r="J56" s="86">
        <v>35770</v>
      </c>
      <c r="K56" s="86"/>
      <c r="L56" s="86">
        <f t="shared" si="2"/>
        <v>35770</v>
      </c>
      <c r="M56" s="86">
        <v>35770</v>
      </c>
      <c r="N56" s="86"/>
      <c r="O56" s="86">
        <f t="shared" si="3"/>
        <v>35770</v>
      </c>
      <c r="P56" s="86">
        <v>35770</v>
      </c>
      <c r="Q56" s="86">
        <v>8951.61</v>
      </c>
      <c r="R56" s="86">
        <f t="shared" si="4"/>
        <v>44721.61</v>
      </c>
      <c r="S56" s="86">
        <v>39810</v>
      </c>
      <c r="T56" s="86">
        <v>5802.58</v>
      </c>
      <c r="U56" s="86">
        <f t="shared" si="5"/>
        <v>45612.58</v>
      </c>
      <c r="V56" s="86">
        <v>40360</v>
      </c>
      <c r="W56" s="86">
        <f>1650+1500</f>
        <v>3150</v>
      </c>
      <c r="X56" s="86">
        <f t="shared" si="6"/>
        <v>43510</v>
      </c>
      <c r="Y56" s="86">
        <v>40360</v>
      </c>
      <c r="Z56" s="86">
        <f>1500+27887.09</f>
        <v>29387.09</v>
      </c>
      <c r="AA56" s="86">
        <f t="shared" si="7"/>
        <v>69747.09</v>
      </c>
      <c r="AB56" s="86">
        <v>40360</v>
      </c>
      <c r="AC56" s="86"/>
      <c r="AD56" s="86">
        <f t="shared" si="8"/>
        <v>40360</v>
      </c>
      <c r="AE56" s="86">
        <v>40360</v>
      </c>
      <c r="AF56" s="86"/>
      <c r="AG56" s="86">
        <f t="shared" si="9"/>
        <v>40360</v>
      </c>
      <c r="AH56" s="86">
        <v>40360</v>
      </c>
      <c r="AI56" s="86"/>
      <c r="AJ56" s="86">
        <f t="shared" si="10"/>
        <v>40360</v>
      </c>
      <c r="AK56" s="86">
        <v>41460</v>
      </c>
      <c r="AL56" s="86"/>
      <c r="AM56" s="86"/>
      <c r="AN56" s="86">
        <f t="shared" si="11"/>
        <v>41460</v>
      </c>
      <c r="AO56" s="108">
        <f t="shared" si="12"/>
        <v>461920</v>
      </c>
      <c r="AP56" s="109"/>
      <c r="AQ56" s="109"/>
      <c r="AR56" s="109">
        <f t="shared" si="13"/>
        <v>461920</v>
      </c>
      <c r="AS56" s="110">
        <v>141875.98000000001</v>
      </c>
      <c r="AT56" s="110">
        <v>0</v>
      </c>
      <c r="AU56" s="103"/>
    </row>
    <row r="57" spans="1:47" x14ac:dyDescent="0.55000000000000004">
      <c r="A57" s="105">
        <v>52</v>
      </c>
      <c r="B57" s="84" t="s">
        <v>370</v>
      </c>
      <c r="C57" s="107" t="s">
        <v>362</v>
      </c>
      <c r="D57" s="86">
        <v>39810</v>
      </c>
      <c r="E57" s="86"/>
      <c r="F57" s="86">
        <f t="shared" si="0"/>
        <v>39810</v>
      </c>
      <c r="G57" s="86">
        <v>39810</v>
      </c>
      <c r="H57" s="86"/>
      <c r="I57" s="86">
        <f t="shared" si="1"/>
        <v>39810</v>
      </c>
      <c r="J57" s="86">
        <v>39810</v>
      </c>
      <c r="K57" s="86"/>
      <c r="L57" s="86">
        <f t="shared" si="2"/>
        <v>39810</v>
      </c>
      <c r="M57" s="86">
        <v>39810</v>
      </c>
      <c r="N57" s="86"/>
      <c r="O57" s="86">
        <f t="shared" si="3"/>
        <v>39810</v>
      </c>
      <c r="P57" s="86">
        <v>39810</v>
      </c>
      <c r="Q57" s="86">
        <v>11935.48</v>
      </c>
      <c r="R57" s="86">
        <f t="shared" si="4"/>
        <v>51745.479999999996</v>
      </c>
      <c r="S57" s="86">
        <v>40910</v>
      </c>
      <c r="T57" s="86">
        <v>10764.51</v>
      </c>
      <c r="U57" s="86">
        <f t="shared" si="5"/>
        <v>51674.51</v>
      </c>
      <c r="V57" s="86">
        <v>41460</v>
      </c>
      <c r="W57" s="86">
        <f>1650+2000</f>
        <v>3650</v>
      </c>
      <c r="X57" s="86">
        <f t="shared" si="6"/>
        <v>45110</v>
      </c>
      <c r="Y57" s="86">
        <v>41460</v>
      </c>
      <c r="Z57" s="86">
        <v>2000</v>
      </c>
      <c r="AA57" s="86">
        <f t="shared" si="7"/>
        <v>43460</v>
      </c>
      <c r="AB57" s="86">
        <v>41460</v>
      </c>
      <c r="AC57" s="86"/>
      <c r="AD57" s="86">
        <f t="shared" si="8"/>
        <v>41460</v>
      </c>
      <c r="AE57" s="86">
        <v>41460</v>
      </c>
      <c r="AF57" s="86"/>
      <c r="AG57" s="86">
        <f t="shared" si="9"/>
        <v>41460</v>
      </c>
      <c r="AH57" s="86">
        <v>41460</v>
      </c>
      <c r="AI57" s="86"/>
      <c r="AJ57" s="86">
        <f t="shared" si="10"/>
        <v>41460</v>
      </c>
      <c r="AK57" s="86">
        <v>42580</v>
      </c>
      <c r="AL57" s="86"/>
      <c r="AM57" s="86"/>
      <c r="AN57" s="86">
        <f t="shared" si="11"/>
        <v>42580</v>
      </c>
      <c r="AO57" s="108">
        <f t="shared" si="12"/>
        <v>489840</v>
      </c>
      <c r="AP57" s="109"/>
      <c r="AQ57" s="109"/>
      <c r="AR57" s="109">
        <f t="shared" si="13"/>
        <v>489840</v>
      </c>
      <c r="AS57" s="110">
        <v>124319.99</v>
      </c>
      <c r="AT57" s="110">
        <v>0</v>
      </c>
      <c r="AU57" s="103"/>
    </row>
    <row r="58" spans="1:47" x14ac:dyDescent="0.55000000000000004">
      <c r="A58" s="105">
        <v>53</v>
      </c>
      <c r="B58" s="84" t="s">
        <v>174</v>
      </c>
      <c r="C58" s="107" t="s">
        <v>362</v>
      </c>
      <c r="D58" s="86">
        <v>17880</v>
      </c>
      <c r="E58" s="86"/>
      <c r="F58" s="86">
        <f t="shared" si="0"/>
        <v>17880</v>
      </c>
      <c r="G58" s="86">
        <v>17880</v>
      </c>
      <c r="H58" s="86"/>
      <c r="I58" s="86">
        <f t="shared" si="1"/>
        <v>17880</v>
      </c>
      <c r="J58" s="86">
        <v>17880</v>
      </c>
      <c r="K58" s="86"/>
      <c r="L58" s="86">
        <f t="shared" si="2"/>
        <v>17880</v>
      </c>
      <c r="M58" s="86">
        <v>17880</v>
      </c>
      <c r="N58" s="86"/>
      <c r="O58" s="86">
        <f t="shared" si="3"/>
        <v>17880</v>
      </c>
      <c r="P58" s="86">
        <v>17880</v>
      </c>
      <c r="Q58" s="86"/>
      <c r="R58" s="86">
        <f t="shared" si="4"/>
        <v>17880</v>
      </c>
      <c r="S58" s="86">
        <v>18520</v>
      </c>
      <c r="T58" s="86">
        <v>5099.3500000000004</v>
      </c>
      <c r="U58" s="86">
        <f t="shared" si="5"/>
        <v>23619.35</v>
      </c>
      <c r="V58" s="86">
        <v>18840</v>
      </c>
      <c r="W58" s="86">
        <v>960</v>
      </c>
      <c r="X58" s="86">
        <f t="shared" si="6"/>
        <v>19800</v>
      </c>
      <c r="Y58" s="86">
        <v>18840</v>
      </c>
      <c r="Z58" s="86"/>
      <c r="AA58" s="86">
        <f t="shared" si="7"/>
        <v>18840</v>
      </c>
      <c r="AB58" s="86">
        <v>18840</v>
      </c>
      <c r="AC58" s="86"/>
      <c r="AD58" s="86">
        <f t="shared" si="8"/>
        <v>18840</v>
      </c>
      <c r="AE58" s="86">
        <v>18840</v>
      </c>
      <c r="AF58" s="86"/>
      <c r="AG58" s="86">
        <f t="shared" si="9"/>
        <v>18840</v>
      </c>
      <c r="AH58" s="86">
        <v>18840</v>
      </c>
      <c r="AI58" s="86"/>
      <c r="AJ58" s="86">
        <f t="shared" si="10"/>
        <v>18840</v>
      </c>
      <c r="AK58" s="86">
        <v>19480</v>
      </c>
      <c r="AL58" s="86"/>
      <c r="AM58" s="86"/>
      <c r="AN58" s="86">
        <f t="shared" si="11"/>
        <v>19480</v>
      </c>
      <c r="AO58" s="108">
        <f t="shared" si="12"/>
        <v>221600</v>
      </c>
      <c r="AP58" s="109"/>
      <c r="AQ58" s="109"/>
      <c r="AR58" s="109">
        <f t="shared" si="13"/>
        <v>221600</v>
      </c>
      <c r="AS58" s="110">
        <v>137021.66</v>
      </c>
      <c r="AT58" s="110">
        <v>0</v>
      </c>
      <c r="AU58" s="103"/>
    </row>
    <row r="59" spans="1:47" x14ac:dyDescent="0.55000000000000004">
      <c r="A59" s="105">
        <v>54</v>
      </c>
      <c r="B59" s="85" t="s">
        <v>371</v>
      </c>
      <c r="C59" s="107" t="s">
        <v>362</v>
      </c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>
        <v>23700</v>
      </c>
      <c r="AF59" s="86"/>
      <c r="AG59" s="86">
        <f t="shared" si="9"/>
        <v>23700</v>
      </c>
      <c r="AH59" s="86">
        <v>24490</v>
      </c>
      <c r="AI59" s="86"/>
      <c r="AJ59" s="86">
        <f t="shared" si="10"/>
        <v>24490</v>
      </c>
      <c r="AK59" s="86">
        <v>24490</v>
      </c>
      <c r="AL59" s="86"/>
      <c r="AM59" s="86"/>
      <c r="AN59" s="86">
        <f t="shared" si="11"/>
        <v>24490</v>
      </c>
      <c r="AO59" s="108">
        <f t="shared" si="12"/>
        <v>72680</v>
      </c>
      <c r="AP59" s="109"/>
      <c r="AQ59" s="109"/>
      <c r="AR59" s="109">
        <f t="shared" si="13"/>
        <v>72680</v>
      </c>
      <c r="AS59" s="110"/>
      <c r="AT59" s="110"/>
      <c r="AU59" s="103"/>
    </row>
    <row r="60" spans="1:47" x14ac:dyDescent="0.55000000000000004">
      <c r="A60" s="105">
        <v>55</v>
      </c>
      <c r="B60" s="85" t="s">
        <v>372</v>
      </c>
      <c r="C60" s="107" t="s">
        <v>362</v>
      </c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>
        <v>42348.380000000005</v>
      </c>
      <c r="AF60" s="86"/>
      <c r="AG60" s="86">
        <f t="shared" si="9"/>
        <v>42348.380000000005</v>
      </c>
      <c r="AH60" s="86">
        <v>43760</v>
      </c>
      <c r="AI60" s="86"/>
      <c r="AJ60" s="86">
        <f t="shared" si="10"/>
        <v>43760</v>
      </c>
      <c r="AK60" s="86">
        <v>43760</v>
      </c>
      <c r="AL60" s="86"/>
      <c r="AM60" s="86"/>
      <c r="AN60" s="86">
        <f t="shared" si="11"/>
        <v>43760</v>
      </c>
      <c r="AO60" s="108">
        <f t="shared" si="12"/>
        <v>129868.38</v>
      </c>
      <c r="AP60" s="109"/>
      <c r="AQ60" s="109"/>
      <c r="AR60" s="109">
        <f t="shared" si="13"/>
        <v>129868.38</v>
      </c>
      <c r="AS60" s="110"/>
      <c r="AT60" s="110"/>
      <c r="AU60" s="103"/>
    </row>
    <row r="61" spans="1:47" x14ac:dyDescent="0.55000000000000004">
      <c r="A61" s="105">
        <v>56</v>
      </c>
      <c r="B61" s="85" t="s">
        <v>373</v>
      </c>
      <c r="C61" s="107" t="s">
        <v>362</v>
      </c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>
        <v>60058.06</v>
      </c>
      <c r="AF61" s="86"/>
      <c r="AG61" s="86">
        <f t="shared" si="9"/>
        <v>60058.06</v>
      </c>
      <c r="AH61" s="86">
        <v>62060</v>
      </c>
      <c r="AI61" s="86"/>
      <c r="AJ61" s="86">
        <f t="shared" si="10"/>
        <v>62060</v>
      </c>
      <c r="AK61" s="86">
        <v>62060</v>
      </c>
      <c r="AL61" s="86"/>
      <c r="AM61" s="86"/>
      <c r="AN61" s="86">
        <f t="shared" si="11"/>
        <v>62060</v>
      </c>
      <c r="AO61" s="108">
        <f t="shared" si="12"/>
        <v>184178.06</v>
      </c>
      <c r="AP61" s="109"/>
      <c r="AQ61" s="109"/>
      <c r="AR61" s="109">
        <f t="shared" si="13"/>
        <v>184178.06</v>
      </c>
      <c r="AS61" s="110"/>
      <c r="AT61" s="110"/>
      <c r="AU61" s="103"/>
    </row>
    <row r="62" spans="1:47" x14ac:dyDescent="0.55000000000000004">
      <c r="A62" s="105">
        <v>57</v>
      </c>
      <c r="B62" s="85" t="s">
        <v>374</v>
      </c>
      <c r="C62" s="107" t="s">
        <v>362</v>
      </c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>
        <v>51512.9</v>
      </c>
      <c r="AF62" s="86"/>
      <c r="AG62" s="86">
        <f t="shared" si="9"/>
        <v>51512.9</v>
      </c>
      <c r="AH62" s="86">
        <v>43230</v>
      </c>
      <c r="AI62" s="86"/>
      <c r="AJ62" s="86">
        <f t="shared" si="10"/>
        <v>43230</v>
      </c>
      <c r="AK62" s="86">
        <v>53230</v>
      </c>
      <c r="AL62" s="86"/>
      <c r="AM62" s="86"/>
      <c r="AN62" s="86">
        <f t="shared" si="11"/>
        <v>53230</v>
      </c>
      <c r="AO62" s="108">
        <f t="shared" si="12"/>
        <v>147972.9</v>
      </c>
      <c r="AP62" s="109"/>
      <c r="AQ62" s="109"/>
      <c r="AR62" s="109">
        <f t="shared" si="13"/>
        <v>147972.9</v>
      </c>
      <c r="AS62" s="110"/>
      <c r="AT62" s="110"/>
      <c r="AU62" s="103"/>
    </row>
    <row r="63" spans="1:47" x14ac:dyDescent="0.55000000000000004">
      <c r="A63" s="105">
        <v>58</v>
      </c>
      <c r="B63" s="85" t="s">
        <v>375</v>
      </c>
      <c r="C63" s="107" t="s">
        <v>362</v>
      </c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>
        <v>25277.42</v>
      </c>
      <c r="AF63" s="86"/>
      <c r="AG63" s="86">
        <f t="shared" si="9"/>
        <v>25277.42</v>
      </c>
      <c r="AH63" s="86">
        <v>26120</v>
      </c>
      <c r="AI63" s="86"/>
      <c r="AJ63" s="86">
        <f t="shared" si="10"/>
        <v>26120</v>
      </c>
      <c r="AK63" s="86">
        <v>26120</v>
      </c>
      <c r="AL63" s="86"/>
      <c r="AM63" s="86"/>
      <c r="AN63" s="86">
        <f t="shared" si="11"/>
        <v>26120</v>
      </c>
      <c r="AO63" s="108">
        <f t="shared" si="12"/>
        <v>77517.42</v>
      </c>
      <c r="AP63" s="109"/>
      <c r="AQ63" s="109"/>
      <c r="AR63" s="109">
        <f t="shared" si="13"/>
        <v>77517.42</v>
      </c>
      <c r="AS63" s="110"/>
      <c r="AT63" s="110"/>
      <c r="AU63" s="103"/>
    </row>
    <row r="64" spans="1:47" x14ac:dyDescent="0.55000000000000004">
      <c r="A64" s="105">
        <v>59</v>
      </c>
      <c r="B64" s="85" t="s">
        <v>376</v>
      </c>
      <c r="C64" s="107" t="s">
        <v>362</v>
      </c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>
        <v>27512.9</v>
      </c>
      <c r="AF64" s="86"/>
      <c r="AG64" s="86">
        <f t="shared" si="9"/>
        <v>27512.9</v>
      </c>
      <c r="AH64" s="86">
        <v>28430</v>
      </c>
      <c r="AI64" s="86"/>
      <c r="AJ64" s="86">
        <f t="shared" si="10"/>
        <v>28430</v>
      </c>
      <c r="AK64" s="86">
        <v>28430</v>
      </c>
      <c r="AL64" s="86"/>
      <c r="AM64" s="86"/>
      <c r="AN64" s="86">
        <f t="shared" si="11"/>
        <v>28430</v>
      </c>
      <c r="AO64" s="108">
        <f t="shared" si="12"/>
        <v>84372.9</v>
      </c>
      <c r="AP64" s="109"/>
      <c r="AQ64" s="109"/>
      <c r="AR64" s="109">
        <f t="shared" si="13"/>
        <v>84372.9</v>
      </c>
      <c r="AS64" s="110"/>
      <c r="AT64" s="110"/>
      <c r="AU64" s="103"/>
    </row>
    <row r="65" spans="1:47" x14ac:dyDescent="0.55000000000000004">
      <c r="A65" s="105">
        <v>60</v>
      </c>
      <c r="B65" s="85" t="s">
        <v>377</v>
      </c>
      <c r="C65" s="107" t="s">
        <v>362</v>
      </c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>
        <v>24832.26</v>
      </c>
      <c r="AF65" s="86"/>
      <c r="AG65" s="86">
        <f t="shared" si="9"/>
        <v>24832.26</v>
      </c>
      <c r="AH65" s="86">
        <v>25660</v>
      </c>
      <c r="AI65" s="86"/>
      <c r="AJ65" s="86">
        <f t="shared" si="10"/>
        <v>25660</v>
      </c>
      <c r="AK65" s="86">
        <v>25660</v>
      </c>
      <c r="AL65" s="86"/>
      <c r="AM65" s="86"/>
      <c r="AN65" s="86">
        <f t="shared" si="11"/>
        <v>25660</v>
      </c>
      <c r="AO65" s="108">
        <f t="shared" si="12"/>
        <v>76152.259999999995</v>
      </c>
      <c r="AP65" s="109"/>
      <c r="AQ65" s="109"/>
      <c r="AR65" s="109">
        <f t="shared" si="13"/>
        <v>76152.259999999995</v>
      </c>
      <c r="AS65" s="110"/>
      <c r="AT65" s="110"/>
      <c r="AU65" s="103"/>
    </row>
    <row r="66" spans="1:47" x14ac:dyDescent="0.55000000000000004">
      <c r="A66" s="105">
        <v>61</v>
      </c>
      <c r="B66" s="85" t="s">
        <v>378</v>
      </c>
      <c r="C66" s="107" t="s">
        <v>362</v>
      </c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>
        <v>51609.67</v>
      </c>
      <c r="AF66" s="86"/>
      <c r="AG66" s="86">
        <f t="shared" si="9"/>
        <v>51609.67</v>
      </c>
      <c r="AH66" s="86">
        <v>53330</v>
      </c>
      <c r="AI66" s="86"/>
      <c r="AJ66" s="86">
        <f t="shared" si="10"/>
        <v>53330</v>
      </c>
      <c r="AK66" s="86">
        <v>53330</v>
      </c>
      <c r="AL66" s="86"/>
      <c r="AM66" s="86"/>
      <c r="AN66" s="86">
        <f t="shared" si="11"/>
        <v>53330</v>
      </c>
      <c r="AO66" s="108">
        <f t="shared" si="12"/>
        <v>158269.66999999998</v>
      </c>
      <c r="AP66" s="109"/>
      <c r="AQ66" s="109"/>
      <c r="AR66" s="109">
        <f t="shared" si="13"/>
        <v>158269.66999999998</v>
      </c>
      <c r="AS66" s="110"/>
      <c r="AT66" s="110"/>
      <c r="AU66" s="103"/>
    </row>
    <row r="67" spans="1:47" x14ac:dyDescent="0.55000000000000004">
      <c r="A67" s="105">
        <v>62</v>
      </c>
      <c r="B67" s="85" t="s">
        <v>379</v>
      </c>
      <c r="C67" s="107" t="s">
        <v>362</v>
      </c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>
        <v>40848.39</v>
      </c>
      <c r="AF67" s="86"/>
      <c r="AG67" s="86">
        <f t="shared" si="9"/>
        <v>40848.39</v>
      </c>
      <c r="AH67" s="86">
        <v>42210</v>
      </c>
      <c r="AI67" s="86"/>
      <c r="AJ67" s="86">
        <f t="shared" si="10"/>
        <v>42210</v>
      </c>
      <c r="AK67" s="86">
        <v>42210</v>
      </c>
      <c r="AL67" s="86"/>
      <c r="AM67" s="86"/>
      <c r="AN67" s="86">
        <f t="shared" si="11"/>
        <v>42210</v>
      </c>
      <c r="AO67" s="108">
        <f t="shared" si="12"/>
        <v>125268.39</v>
      </c>
      <c r="AP67" s="109"/>
      <c r="AQ67" s="109"/>
      <c r="AR67" s="109">
        <f t="shared" si="13"/>
        <v>125268.39</v>
      </c>
      <c r="AS67" s="110"/>
      <c r="AT67" s="110"/>
      <c r="AU67" s="103"/>
    </row>
    <row r="68" spans="1:47" x14ac:dyDescent="0.55000000000000004">
      <c r="A68" s="105">
        <v>63</v>
      </c>
      <c r="B68" s="85" t="s">
        <v>380</v>
      </c>
      <c r="C68" s="107" t="s">
        <v>362</v>
      </c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>
        <v>17922.580000000002</v>
      </c>
      <c r="AF68" s="86"/>
      <c r="AG68" s="86">
        <f t="shared" si="9"/>
        <v>17922.580000000002</v>
      </c>
      <c r="AH68" s="86">
        <v>18520</v>
      </c>
      <c r="AI68" s="86"/>
      <c r="AJ68" s="86">
        <f t="shared" si="10"/>
        <v>18520</v>
      </c>
      <c r="AK68" s="86">
        <v>18520</v>
      </c>
      <c r="AL68" s="86"/>
      <c r="AM68" s="86"/>
      <c r="AN68" s="86">
        <f t="shared" si="11"/>
        <v>18520</v>
      </c>
      <c r="AO68" s="108">
        <f t="shared" si="12"/>
        <v>54962.58</v>
      </c>
      <c r="AP68" s="109"/>
      <c r="AQ68" s="109"/>
      <c r="AR68" s="109">
        <f t="shared" si="13"/>
        <v>54962.58</v>
      </c>
      <c r="AS68" s="110"/>
      <c r="AT68" s="110"/>
      <c r="AU68" s="103"/>
    </row>
    <row r="69" spans="1:47" x14ac:dyDescent="0.55000000000000004">
      <c r="A69" s="105">
        <v>64</v>
      </c>
      <c r="B69" s="85" t="s">
        <v>381</v>
      </c>
      <c r="C69" s="107" t="s">
        <v>362</v>
      </c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>
        <v>30329.03</v>
      </c>
      <c r="AF69" s="86"/>
      <c r="AG69" s="86">
        <f t="shared" si="9"/>
        <v>30329.03</v>
      </c>
      <c r="AH69" s="86">
        <v>31340</v>
      </c>
      <c r="AI69" s="86"/>
      <c r="AJ69" s="86">
        <f t="shared" si="10"/>
        <v>31340</v>
      </c>
      <c r="AK69" s="86">
        <v>31340</v>
      </c>
      <c r="AL69" s="86"/>
      <c r="AM69" s="86"/>
      <c r="AN69" s="86">
        <f t="shared" si="11"/>
        <v>31340</v>
      </c>
      <c r="AO69" s="108">
        <f t="shared" si="12"/>
        <v>93009.03</v>
      </c>
      <c r="AP69" s="109"/>
      <c r="AQ69" s="109"/>
      <c r="AR69" s="109">
        <f t="shared" si="13"/>
        <v>93009.03</v>
      </c>
      <c r="AS69" s="110"/>
      <c r="AT69" s="110"/>
      <c r="AU69" s="103"/>
    </row>
    <row r="70" spans="1:47" x14ac:dyDescent="0.55000000000000004">
      <c r="A70" s="105">
        <v>65</v>
      </c>
      <c r="B70" s="85" t="s">
        <v>382</v>
      </c>
      <c r="C70" s="107" t="s">
        <v>362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>
        <v>47883.87</v>
      </c>
      <c r="AF70" s="86"/>
      <c r="AG70" s="86">
        <f t="shared" si="9"/>
        <v>47883.87</v>
      </c>
      <c r="AH70" s="86">
        <v>49480</v>
      </c>
      <c r="AI70" s="86"/>
      <c r="AJ70" s="86">
        <f t="shared" si="10"/>
        <v>49480</v>
      </c>
      <c r="AK70" s="86">
        <v>49480</v>
      </c>
      <c r="AL70" s="86"/>
      <c r="AM70" s="86"/>
      <c r="AN70" s="86">
        <f t="shared" si="11"/>
        <v>49480</v>
      </c>
      <c r="AO70" s="108">
        <f t="shared" si="12"/>
        <v>146843.87</v>
      </c>
      <c r="AP70" s="109"/>
      <c r="AQ70" s="109"/>
      <c r="AR70" s="109">
        <f t="shared" si="13"/>
        <v>146843.87</v>
      </c>
      <c r="AS70" s="110"/>
      <c r="AT70" s="110"/>
      <c r="AU70" s="103"/>
    </row>
    <row r="71" spans="1:47" x14ac:dyDescent="0.55000000000000004">
      <c r="A71" s="105">
        <v>66</v>
      </c>
      <c r="B71" s="85" t="s">
        <v>383</v>
      </c>
      <c r="C71" s="107" t="s">
        <v>362</v>
      </c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>
        <v>39058.06</v>
      </c>
      <c r="AF71" s="86"/>
      <c r="AG71" s="86">
        <f t="shared" ref="AG71:AG72" si="14">AE71+AF71</f>
        <v>39058.06</v>
      </c>
      <c r="AH71" s="86">
        <v>40360</v>
      </c>
      <c r="AI71" s="86"/>
      <c r="AJ71" s="86">
        <f t="shared" ref="AJ71:AJ72" si="15">AH71+AI71</f>
        <v>40360</v>
      </c>
      <c r="AK71" s="86">
        <v>40360</v>
      </c>
      <c r="AL71" s="86"/>
      <c r="AM71" s="86"/>
      <c r="AN71" s="86">
        <f t="shared" ref="AN71:AN72" si="16">AK71+AL71+AM71</f>
        <v>40360</v>
      </c>
      <c r="AO71" s="108">
        <f t="shared" ref="AO71:AO72" si="17">+D71+G71+J71+M71+P71+S71+V71+Y71+AB71+AE71+AH71+AK71</f>
        <v>119778.06</v>
      </c>
      <c r="AP71" s="109"/>
      <c r="AQ71" s="109"/>
      <c r="AR71" s="109">
        <f t="shared" ref="AR71:AR72" si="18">+AO71+AP71+AQ71</f>
        <v>119778.06</v>
      </c>
      <c r="AS71" s="110"/>
      <c r="AT71" s="110"/>
      <c r="AU71" s="103"/>
    </row>
    <row r="72" spans="1:47" x14ac:dyDescent="0.55000000000000004">
      <c r="A72" s="251" t="s">
        <v>14</v>
      </c>
      <c r="B72" s="252"/>
      <c r="C72" s="115"/>
      <c r="D72" s="116">
        <v>1672840</v>
      </c>
      <c r="E72" s="86">
        <f>SUM(E6:E58)</f>
        <v>0</v>
      </c>
      <c r="F72" s="86">
        <f t="shared" si="0"/>
        <v>1672840</v>
      </c>
      <c r="G72" s="86">
        <v>1672840</v>
      </c>
      <c r="H72" s="86">
        <f>SUM(H6:H58)</f>
        <v>0</v>
      </c>
      <c r="I72" s="86">
        <f t="shared" si="1"/>
        <v>1672840</v>
      </c>
      <c r="J72" s="86">
        <v>1672840</v>
      </c>
      <c r="K72" s="86">
        <f t="shared" ref="K72:T72" si="19">SUM(K6:K58)</f>
        <v>0</v>
      </c>
      <c r="L72" s="86">
        <f t="shared" si="2"/>
        <v>1672840</v>
      </c>
      <c r="M72" s="86">
        <v>1672840</v>
      </c>
      <c r="N72" s="86">
        <f t="shared" si="19"/>
        <v>0</v>
      </c>
      <c r="O72" s="86">
        <f t="shared" si="19"/>
        <v>1672840</v>
      </c>
      <c r="P72" s="86">
        <f t="shared" si="19"/>
        <v>1672840</v>
      </c>
      <c r="Q72" s="86">
        <f t="shared" si="19"/>
        <v>140241.89000000001</v>
      </c>
      <c r="R72" s="86">
        <f t="shared" si="19"/>
        <v>1813081.8900000004</v>
      </c>
      <c r="S72" s="86">
        <f t="shared" si="19"/>
        <v>1731170</v>
      </c>
      <c r="T72" s="86">
        <f t="shared" si="19"/>
        <v>376709.73999999987</v>
      </c>
      <c r="U72" s="86">
        <f t="shared" si="5"/>
        <v>2107879.7399999998</v>
      </c>
      <c r="V72" s="86">
        <v>1765170</v>
      </c>
      <c r="W72" s="86">
        <f>SUM(W6:W58)</f>
        <v>125500</v>
      </c>
      <c r="X72" s="86">
        <f t="shared" si="6"/>
        <v>1890670</v>
      </c>
      <c r="Y72" s="86">
        <v>1765170</v>
      </c>
      <c r="Z72" s="86">
        <f>SUM(Z6:Z58)</f>
        <v>135048.35999999999</v>
      </c>
      <c r="AA72" s="86">
        <f t="shared" si="7"/>
        <v>1900218.3599999999</v>
      </c>
      <c r="AB72" s="86">
        <f>SUM(AB6:AB58)</f>
        <v>1765170</v>
      </c>
      <c r="AC72" s="86">
        <f>SUM(AC6:AC58)</f>
        <v>0</v>
      </c>
      <c r="AD72" s="86">
        <f t="shared" si="8"/>
        <v>1765170</v>
      </c>
      <c r="AE72" s="86">
        <f>SUM(AE6:AE71)</f>
        <v>2248063.5199999996</v>
      </c>
      <c r="AF72" s="86"/>
      <c r="AG72" s="86">
        <f t="shared" si="14"/>
        <v>2248063.5199999996</v>
      </c>
      <c r="AH72" s="86">
        <f>SUM(AH6:AH71)</f>
        <v>2181790</v>
      </c>
      <c r="AI72" s="86"/>
      <c r="AJ72" s="86">
        <f t="shared" si="15"/>
        <v>2181790</v>
      </c>
      <c r="AK72" s="86">
        <f>SUM(AK6:AK71)</f>
        <v>2246911</v>
      </c>
      <c r="AL72" s="86"/>
      <c r="AM72" s="86"/>
      <c r="AN72" s="86">
        <f t="shared" si="16"/>
        <v>2246911</v>
      </c>
      <c r="AO72" s="108">
        <f t="shared" si="17"/>
        <v>22067644.52</v>
      </c>
      <c r="AP72" s="86"/>
      <c r="AQ72" s="86"/>
      <c r="AR72" s="109">
        <f t="shared" si="18"/>
        <v>22067644.52</v>
      </c>
      <c r="AS72" s="117">
        <f t="shared" ref="AS72:AT72" si="20">SUM(AS6:AS58)</f>
        <v>13662163.900000004</v>
      </c>
      <c r="AT72" s="117">
        <f t="shared" si="20"/>
        <v>0</v>
      </c>
      <c r="AU72" s="92"/>
    </row>
    <row r="73" spans="1:47" x14ac:dyDescent="0.55000000000000004">
      <c r="A73" s="88"/>
      <c r="B73" s="118"/>
      <c r="C73" s="118"/>
      <c r="D73" s="119">
        <v>1672840</v>
      </c>
      <c r="E73" s="92"/>
      <c r="F73" s="92"/>
      <c r="G73" s="117">
        <v>1672840</v>
      </c>
      <c r="H73" s="92"/>
      <c r="I73" s="92"/>
      <c r="J73" s="120"/>
      <c r="K73" s="92"/>
      <c r="L73" s="92"/>
      <c r="M73" s="120"/>
      <c r="O73" s="92"/>
      <c r="P73" s="120"/>
      <c r="Q73" s="121"/>
      <c r="R73" s="92"/>
      <c r="S73" s="120"/>
      <c r="T73" s="120"/>
      <c r="U73" s="120"/>
      <c r="V73" s="120"/>
      <c r="W73" s="120"/>
      <c r="X73" s="92"/>
      <c r="Y73" s="120"/>
      <c r="Z73" s="120"/>
      <c r="AA73" s="120"/>
      <c r="AB73" s="120"/>
      <c r="AC73" s="120"/>
      <c r="AD73" s="122"/>
      <c r="AE73" s="120"/>
      <c r="AF73" s="92"/>
      <c r="AG73" s="120"/>
      <c r="AH73" s="120"/>
      <c r="AI73" s="92"/>
      <c r="AJ73" s="120"/>
      <c r="AK73" s="120"/>
      <c r="AL73" s="92"/>
      <c r="AM73" s="92"/>
      <c r="AN73" s="92"/>
      <c r="AO73" s="98"/>
      <c r="AP73" s="98"/>
      <c r="AQ73" s="98"/>
      <c r="AR73" s="89"/>
      <c r="AS73" s="92"/>
      <c r="AT73" s="92"/>
      <c r="AU73" s="92"/>
    </row>
    <row r="74" spans="1:47" x14ac:dyDescent="0.55000000000000004">
      <c r="A74" s="88"/>
      <c r="B74" s="118"/>
      <c r="C74" s="118"/>
      <c r="D74" s="110">
        <f>D72-D73</f>
        <v>0</v>
      </c>
      <c r="E74" s="110"/>
      <c r="F74" s="110"/>
      <c r="G74" s="110">
        <f>G72-G73</f>
        <v>0</v>
      </c>
      <c r="H74" s="92"/>
      <c r="I74" s="92"/>
      <c r="J74" s="110"/>
      <c r="K74" s="92"/>
      <c r="L74" s="92"/>
      <c r="M74" s="110"/>
      <c r="O74" s="92"/>
      <c r="P74" s="110"/>
      <c r="Q74" s="121"/>
      <c r="R74" s="92"/>
      <c r="S74" s="110"/>
      <c r="U74" s="92"/>
      <c r="V74" s="110"/>
      <c r="X74" s="92"/>
      <c r="Y74" s="110"/>
      <c r="AA74" s="92"/>
      <c r="AB74" s="110"/>
      <c r="AC74" s="92"/>
      <c r="AD74" s="122"/>
      <c r="AE74" s="110">
        <f>AE72-AE73</f>
        <v>2248063.5199999996</v>
      </c>
      <c r="AF74" s="92"/>
      <c r="AG74" s="92"/>
      <c r="AH74" s="110">
        <f>AH72-AH73</f>
        <v>2181790</v>
      </c>
      <c r="AI74" s="92"/>
      <c r="AJ74" s="92"/>
      <c r="AK74" s="110">
        <f>AK72-AK73</f>
        <v>2246911</v>
      </c>
      <c r="AL74" s="92"/>
      <c r="AM74" s="92"/>
      <c r="AN74" s="92"/>
      <c r="AO74" s="98"/>
      <c r="AP74" s="98"/>
      <c r="AQ74" s="98"/>
      <c r="AR74" s="89"/>
      <c r="AS74" s="92"/>
      <c r="AT74" s="92"/>
      <c r="AU74" s="92"/>
    </row>
    <row r="75" spans="1:47" x14ac:dyDescent="0.55000000000000004">
      <c r="B75" s="123"/>
      <c r="Q75" s="121"/>
    </row>
    <row r="76" spans="1:47" x14ac:dyDescent="0.55000000000000004">
      <c r="B76" s="123"/>
    </row>
    <row r="77" spans="1:47" x14ac:dyDescent="0.55000000000000004">
      <c r="B77" s="123"/>
    </row>
    <row r="78" spans="1:47" x14ac:dyDescent="0.55000000000000004">
      <c r="B78" s="123"/>
    </row>
    <row r="79" spans="1:47" x14ac:dyDescent="0.55000000000000004">
      <c r="B79" s="123"/>
    </row>
    <row r="80" spans="1:47" x14ac:dyDescent="0.55000000000000004">
      <c r="B80" s="123"/>
    </row>
    <row r="81" spans="2:2" x14ac:dyDescent="0.55000000000000004">
      <c r="B81" s="123"/>
    </row>
    <row r="82" spans="2:2" x14ac:dyDescent="0.55000000000000004">
      <c r="B82" s="123"/>
    </row>
    <row r="83" spans="2:2" x14ac:dyDescent="0.55000000000000004">
      <c r="B83" s="123"/>
    </row>
    <row r="84" spans="2:2" x14ac:dyDescent="0.55000000000000004">
      <c r="B84" s="123"/>
    </row>
    <row r="85" spans="2:2" x14ac:dyDescent="0.55000000000000004">
      <c r="B85" s="123"/>
    </row>
    <row r="86" spans="2:2" x14ac:dyDescent="0.55000000000000004">
      <c r="B86" s="123"/>
    </row>
    <row r="87" spans="2:2" x14ac:dyDescent="0.55000000000000004">
      <c r="B87" s="123"/>
    </row>
    <row r="88" spans="2:2" x14ac:dyDescent="0.55000000000000004">
      <c r="B88" s="123"/>
    </row>
    <row r="89" spans="2:2" x14ac:dyDescent="0.55000000000000004">
      <c r="B89" s="123"/>
    </row>
    <row r="90" spans="2:2" x14ac:dyDescent="0.55000000000000004">
      <c r="B90" s="123"/>
    </row>
    <row r="91" spans="2:2" x14ac:dyDescent="0.55000000000000004">
      <c r="B91" s="123"/>
    </row>
    <row r="92" spans="2:2" x14ac:dyDescent="0.55000000000000004">
      <c r="B92" s="123"/>
    </row>
    <row r="93" spans="2:2" x14ac:dyDescent="0.55000000000000004">
      <c r="B93" s="123"/>
    </row>
    <row r="94" spans="2:2" x14ac:dyDescent="0.55000000000000004">
      <c r="B94" s="123"/>
    </row>
    <row r="95" spans="2:2" x14ac:dyDescent="0.55000000000000004">
      <c r="B95" s="123"/>
    </row>
    <row r="96" spans="2:2" x14ac:dyDescent="0.55000000000000004">
      <c r="B96" s="123"/>
    </row>
    <row r="97" spans="2:2" x14ac:dyDescent="0.55000000000000004">
      <c r="B97" s="123"/>
    </row>
    <row r="98" spans="2:2" x14ac:dyDescent="0.55000000000000004">
      <c r="B98" s="123"/>
    </row>
    <row r="99" spans="2:2" x14ac:dyDescent="0.55000000000000004">
      <c r="B99" s="123"/>
    </row>
    <row r="100" spans="2:2" x14ac:dyDescent="0.55000000000000004">
      <c r="B100" s="123"/>
    </row>
    <row r="101" spans="2:2" x14ac:dyDescent="0.55000000000000004">
      <c r="B101" s="123"/>
    </row>
    <row r="102" spans="2:2" x14ac:dyDescent="0.55000000000000004">
      <c r="B102" s="123"/>
    </row>
    <row r="103" spans="2:2" x14ac:dyDescent="0.55000000000000004">
      <c r="B103" s="123"/>
    </row>
    <row r="104" spans="2:2" x14ac:dyDescent="0.55000000000000004">
      <c r="B104" s="123"/>
    </row>
    <row r="105" spans="2:2" x14ac:dyDescent="0.55000000000000004">
      <c r="B105" s="123"/>
    </row>
    <row r="106" spans="2:2" x14ac:dyDescent="0.55000000000000004">
      <c r="B106" s="123"/>
    </row>
    <row r="107" spans="2:2" x14ac:dyDescent="0.55000000000000004">
      <c r="B107" s="123"/>
    </row>
    <row r="108" spans="2:2" x14ac:dyDescent="0.55000000000000004">
      <c r="B108" s="123"/>
    </row>
    <row r="109" spans="2:2" x14ac:dyDescent="0.55000000000000004">
      <c r="B109" s="123"/>
    </row>
    <row r="110" spans="2:2" x14ac:dyDescent="0.55000000000000004">
      <c r="B110" s="123"/>
    </row>
    <row r="111" spans="2:2" x14ac:dyDescent="0.55000000000000004">
      <c r="B111" s="123"/>
    </row>
    <row r="112" spans="2:2" x14ac:dyDescent="0.55000000000000004">
      <c r="B112" s="123"/>
    </row>
    <row r="113" spans="2:2" x14ac:dyDescent="0.55000000000000004">
      <c r="B113" s="123"/>
    </row>
    <row r="114" spans="2:2" x14ac:dyDescent="0.55000000000000004">
      <c r="B114" s="123"/>
    </row>
    <row r="115" spans="2:2" x14ac:dyDescent="0.55000000000000004">
      <c r="B115" s="123"/>
    </row>
    <row r="116" spans="2:2" x14ac:dyDescent="0.55000000000000004">
      <c r="B116" s="123"/>
    </row>
    <row r="117" spans="2:2" x14ac:dyDescent="0.55000000000000004">
      <c r="B117" s="123"/>
    </row>
    <row r="118" spans="2:2" x14ac:dyDescent="0.55000000000000004">
      <c r="B118" s="123"/>
    </row>
    <row r="119" spans="2:2" x14ac:dyDescent="0.55000000000000004">
      <c r="B119" s="123"/>
    </row>
    <row r="120" spans="2:2" x14ac:dyDescent="0.55000000000000004">
      <c r="B120" s="123"/>
    </row>
    <row r="121" spans="2:2" x14ac:dyDescent="0.55000000000000004">
      <c r="B121" s="123"/>
    </row>
    <row r="122" spans="2:2" x14ac:dyDescent="0.55000000000000004">
      <c r="B122" s="123"/>
    </row>
    <row r="123" spans="2:2" x14ac:dyDescent="0.55000000000000004">
      <c r="B123" s="123"/>
    </row>
    <row r="124" spans="2:2" x14ac:dyDescent="0.55000000000000004">
      <c r="B124" s="123"/>
    </row>
    <row r="125" spans="2:2" x14ac:dyDescent="0.55000000000000004">
      <c r="B125" s="123"/>
    </row>
    <row r="126" spans="2:2" x14ac:dyDescent="0.55000000000000004">
      <c r="B126" s="123"/>
    </row>
    <row r="127" spans="2:2" x14ac:dyDescent="0.55000000000000004">
      <c r="B127" s="123"/>
    </row>
    <row r="128" spans="2:2" x14ac:dyDescent="0.55000000000000004">
      <c r="B128" s="123"/>
    </row>
    <row r="129" spans="2:2" x14ac:dyDescent="0.55000000000000004">
      <c r="B129" s="123"/>
    </row>
    <row r="130" spans="2:2" x14ac:dyDescent="0.55000000000000004">
      <c r="B130" s="123"/>
    </row>
    <row r="131" spans="2:2" x14ac:dyDescent="0.55000000000000004">
      <c r="B131" s="123"/>
    </row>
    <row r="132" spans="2:2" x14ac:dyDescent="0.55000000000000004">
      <c r="B132" s="123"/>
    </row>
    <row r="133" spans="2:2" x14ac:dyDescent="0.55000000000000004">
      <c r="B133" s="123"/>
    </row>
    <row r="134" spans="2:2" x14ac:dyDescent="0.55000000000000004">
      <c r="B134" s="123"/>
    </row>
    <row r="135" spans="2:2" x14ac:dyDescent="0.55000000000000004">
      <c r="B135" s="123"/>
    </row>
    <row r="136" spans="2:2" x14ac:dyDescent="0.55000000000000004">
      <c r="B136" s="123"/>
    </row>
    <row r="137" spans="2:2" x14ac:dyDescent="0.55000000000000004">
      <c r="B137" s="123"/>
    </row>
    <row r="138" spans="2:2" x14ac:dyDescent="0.55000000000000004">
      <c r="B138" s="123"/>
    </row>
    <row r="139" spans="2:2" x14ac:dyDescent="0.55000000000000004">
      <c r="B139" s="123"/>
    </row>
    <row r="140" spans="2:2" x14ac:dyDescent="0.55000000000000004">
      <c r="B140" s="123"/>
    </row>
    <row r="141" spans="2:2" x14ac:dyDescent="0.55000000000000004">
      <c r="B141" s="123"/>
    </row>
    <row r="142" spans="2:2" x14ac:dyDescent="0.55000000000000004">
      <c r="B142" s="123"/>
    </row>
    <row r="143" spans="2:2" x14ac:dyDescent="0.55000000000000004">
      <c r="B143" s="123"/>
    </row>
    <row r="144" spans="2:2" x14ac:dyDescent="0.55000000000000004">
      <c r="B144" s="123"/>
    </row>
    <row r="145" spans="2:2" x14ac:dyDescent="0.55000000000000004">
      <c r="B145" s="123"/>
    </row>
    <row r="146" spans="2:2" x14ac:dyDescent="0.55000000000000004">
      <c r="B146" s="123"/>
    </row>
    <row r="147" spans="2:2" x14ac:dyDescent="0.55000000000000004">
      <c r="B147" s="123"/>
    </row>
    <row r="148" spans="2:2" x14ac:dyDescent="0.55000000000000004">
      <c r="B148" s="123"/>
    </row>
    <row r="149" spans="2:2" x14ac:dyDescent="0.55000000000000004">
      <c r="B149" s="123"/>
    </row>
    <row r="150" spans="2:2" x14ac:dyDescent="0.55000000000000004">
      <c r="B150" s="123"/>
    </row>
    <row r="151" spans="2:2" x14ac:dyDescent="0.55000000000000004">
      <c r="B151" s="123"/>
    </row>
    <row r="152" spans="2:2" x14ac:dyDescent="0.55000000000000004">
      <c r="B152" s="123"/>
    </row>
    <row r="153" spans="2:2" x14ac:dyDescent="0.55000000000000004">
      <c r="B153" s="123"/>
    </row>
    <row r="154" spans="2:2" x14ac:dyDescent="0.55000000000000004">
      <c r="B154" s="123"/>
    </row>
    <row r="155" spans="2:2" x14ac:dyDescent="0.55000000000000004">
      <c r="B155" s="123"/>
    </row>
    <row r="156" spans="2:2" x14ac:dyDescent="0.55000000000000004">
      <c r="B156" s="123"/>
    </row>
    <row r="157" spans="2:2" x14ac:dyDescent="0.55000000000000004">
      <c r="B157" s="123"/>
    </row>
    <row r="158" spans="2:2" x14ac:dyDescent="0.55000000000000004">
      <c r="B158" s="123"/>
    </row>
    <row r="159" spans="2:2" x14ac:dyDescent="0.55000000000000004">
      <c r="B159" s="123"/>
    </row>
    <row r="160" spans="2:2" x14ac:dyDescent="0.55000000000000004">
      <c r="B160" s="123"/>
    </row>
    <row r="161" spans="2:2" x14ac:dyDescent="0.55000000000000004">
      <c r="B161" s="123"/>
    </row>
    <row r="162" spans="2:2" x14ac:dyDescent="0.55000000000000004">
      <c r="B162" s="123"/>
    </row>
    <row r="163" spans="2:2" x14ac:dyDescent="0.55000000000000004">
      <c r="B163" s="123"/>
    </row>
    <row r="164" spans="2:2" x14ac:dyDescent="0.55000000000000004">
      <c r="B164" s="123"/>
    </row>
    <row r="165" spans="2:2" x14ac:dyDescent="0.55000000000000004">
      <c r="B165" s="123"/>
    </row>
    <row r="166" spans="2:2" x14ac:dyDescent="0.55000000000000004">
      <c r="B166" s="123"/>
    </row>
    <row r="167" spans="2:2" x14ac:dyDescent="0.55000000000000004">
      <c r="B167" s="123"/>
    </row>
    <row r="168" spans="2:2" x14ac:dyDescent="0.55000000000000004">
      <c r="B168" s="123"/>
    </row>
    <row r="169" spans="2:2" x14ac:dyDescent="0.55000000000000004">
      <c r="B169" s="123"/>
    </row>
    <row r="170" spans="2:2" x14ac:dyDescent="0.55000000000000004">
      <c r="B170" s="123"/>
    </row>
    <row r="171" spans="2:2" x14ac:dyDescent="0.55000000000000004">
      <c r="B171" s="123"/>
    </row>
    <row r="172" spans="2:2" x14ac:dyDescent="0.55000000000000004">
      <c r="B172" s="123"/>
    </row>
    <row r="173" spans="2:2" x14ac:dyDescent="0.55000000000000004">
      <c r="B173" s="123"/>
    </row>
    <row r="174" spans="2:2" x14ac:dyDescent="0.55000000000000004">
      <c r="B174" s="123"/>
    </row>
    <row r="175" spans="2:2" x14ac:dyDescent="0.55000000000000004">
      <c r="B175" s="123"/>
    </row>
    <row r="176" spans="2:2" x14ac:dyDescent="0.55000000000000004">
      <c r="B176" s="123"/>
    </row>
    <row r="177" spans="2:2" x14ac:dyDescent="0.55000000000000004">
      <c r="B177" s="123"/>
    </row>
    <row r="178" spans="2:2" x14ac:dyDescent="0.55000000000000004">
      <c r="B178" s="123"/>
    </row>
    <row r="179" spans="2:2" x14ac:dyDescent="0.55000000000000004">
      <c r="B179" s="123"/>
    </row>
    <row r="180" spans="2:2" x14ac:dyDescent="0.55000000000000004">
      <c r="B180" s="123"/>
    </row>
    <row r="181" spans="2:2" x14ac:dyDescent="0.55000000000000004">
      <c r="B181" s="123"/>
    </row>
    <row r="182" spans="2:2" x14ac:dyDescent="0.55000000000000004">
      <c r="B182" s="123"/>
    </row>
    <row r="183" spans="2:2" x14ac:dyDescent="0.55000000000000004">
      <c r="B183" s="123"/>
    </row>
    <row r="184" spans="2:2" x14ac:dyDescent="0.55000000000000004">
      <c r="B184" s="123"/>
    </row>
    <row r="185" spans="2:2" x14ac:dyDescent="0.55000000000000004">
      <c r="B185" s="123"/>
    </row>
    <row r="186" spans="2:2" x14ac:dyDescent="0.55000000000000004">
      <c r="B186" s="123"/>
    </row>
    <row r="187" spans="2:2" x14ac:dyDescent="0.55000000000000004">
      <c r="B187" s="123"/>
    </row>
    <row r="188" spans="2:2" x14ac:dyDescent="0.55000000000000004">
      <c r="B188" s="123"/>
    </row>
    <row r="189" spans="2:2" x14ac:dyDescent="0.55000000000000004">
      <c r="B189" s="123"/>
    </row>
    <row r="190" spans="2:2" x14ac:dyDescent="0.55000000000000004">
      <c r="B190" s="123"/>
    </row>
    <row r="191" spans="2:2" x14ac:dyDescent="0.55000000000000004">
      <c r="B191" s="123"/>
    </row>
    <row r="192" spans="2:2" x14ac:dyDescent="0.55000000000000004">
      <c r="B192" s="123"/>
    </row>
    <row r="193" spans="2:2" x14ac:dyDescent="0.55000000000000004">
      <c r="B193" s="123"/>
    </row>
    <row r="194" spans="2:2" x14ac:dyDescent="0.55000000000000004">
      <c r="B194" s="123"/>
    </row>
    <row r="195" spans="2:2" x14ac:dyDescent="0.55000000000000004">
      <c r="B195" s="123"/>
    </row>
    <row r="196" spans="2:2" x14ac:dyDescent="0.55000000000000004">
      <c r="B196" s="123"/>
    </row>
    <row r="197" spans="2:2" x14ac:dyDescent="0.55000000000000004">
      <c r="B197" s="123"/>
    </row>
    <row r="198" spans="2:2" x14ac:dyDescent="0.55000000000000004">
      <c r="B198" s="123"/>
    </row>
    <row r="199" spans="2:2" x14ac:dyDescent="0.55000000000000004">
      <c r="B199" s="123"/>
    </row>
    <row r="200" spans="2:2" x14ac:dyDescent="0.55000000000000004">
      <c r="B200" s="123"/>
    </row>
    <row r="201" spans="2:2" x14ac:dyDescent="0.55000000000000004">
      <c r="B201" s="123"/>
    </row>
    <row r="202" spans="2:2" x14ac:dyDescent="0.55000000000000004">
      <c r="B202" s="123"/>
    </row>
    <row r="203" spans="2:2" x14ac:dyDescent="0.55000000000000004">
      <c r="B203" s="123"/>
    </row>
    <row r="204" spans="2:2" x14ac:dyDescent="0.55000000000000004">
      <c r="B204" s="123"/>
    </row>
    <row r="205" spans="2:2" x14ac:dyDescent="0.55000000000000004">
      <c r="B205" s="123"/>
    </row>
    <row r="206" spans="2:2" x14ac:dyDescent="0.55000000000000004">
      <c r="B206" s="123"/>
    </row>
    <row r="207" spans="2:2" x14ac:dyDescent="0.55000000000000004">
      <c r="B207" s="123"/>
    </row>
    <row r="208" spans="2:2" x14ac:dyDescent="0.55000000000000004">
      <c r="B208" s="123"/>
    </row>
    <row r="209" spans="2:2" x14ac:dyDescent="0.55000000000000004">
      <c r="B209" s="123"/>
    </row>
    <row r="210" spans="2:2" x14ac:dyDescent="0.55000000000000004">
      <c r="B210" s="123"/>
    </row>
    <row r="211" spans="2:2" x14ac:dyDescent="0.55000000000000004">
      <c r="B211" s="123"/>
    </row>
    <row r="212" spans="2:2" x14ac:dyDescent="0.55000000000000004">
      <c r="B212" s="123"/>
    </row>
    <row r="213" spans="2:2" x14ac:dyDescent="0.55000000000000004">
      <c r="B213" s="123"/>
    </row>
    <row r="214" spans="2:2" x14ac:dyDescent="0.55000000000000004">
      <c r="B214" s="123"/>
    </row>
    <row r="215" spans="2:2" x14ac:dyDescent="0.55000000000000004">
      <c r="B215" s="123"/>
    </row>
    <row r="216" spans="2:2" x14ac:dyDescent="0.55000000000000004">
      <c r="B216" s="123"/>
    </row>
    <row r="217" spans="2:2" x14ac:dyDescent="0.55000000000000004">
      <c r="B217" s="123"/>
    </row>
    <row r="218" spans="2:2" x14ac:dyDescent="0.55000000000000004">
      <c r="B218" s="123"/>
    </row>
    <row r="219" spans="2:2" x14ac:dyDescent="0.55000000000000004">
      <c r="B219" s="123"/>
    </row>
    <row r="220" spans="2:2" x14ac:dyDescent="0.55000000000000004">
      <c r="B220" s="123"/>
    </row>
    <row r="221" spans="2:2" x14ac:dyDescent="0.55000000000000004">
      <c r="B221" s="123"/>
    </row>
    <row r="222" spans="2:2" x14ac:dyDescent="0.55000000000000004">
      <c r="B222" s="123"/>
    </row>
    <row r="223" spans="2:2" x14ac:dyDescent="0.55000000000000004">
      <c r="B223" s="123"/>
    </row>
    <row r="224" spans="2:2" x14ac:dyDescent="0.55000000000000004">
      <c r="B224" s="123"/>
    </row>
    <row r="225" spans="2:2" x14ac:dyDescent="0.55000000000000004">
      <c r="B225" s="123"/>
    </row>
    <row r="226" spans="2:2" x14ac:dyDescent="0.55000000000000004">
      <c r="B226" s="123"/>
    </row>
    <row r="227" spans="2:2" x14ac:dyDescent="0.55000000000000004">
      <c r="B227" s="123"/>
    </row>
    <row r="228" spans="2:2" x14ac:dyDescent="0.55000000000000004">
      <c r="B228" s="123"/>
    </row>
    <row r="229" spans="2:2" x14ac:dyDescent="0.55000000000000004">
      <c r="B229" s="123"/>
    </row>
    <row r="230" spans="2:2" x14ac:dyDescent="0.55000000000000004">
      <c r="B230" s="123"/>
    </row>
    <row r="231" spans="2:2" x14ac:dyDescent="0.55000000000000004">
      <c r="B231" s="123"/>
    </row>
    <row r="232" spans="2:2" x14ac:dyDescent="0.55000000000000004">
      <c r="B232" s="123"/>
    </row>
    <row r="233" spans="2:2" x14ac:dyDescent="0.55000000000000004">
      <c r="B233" s="123"/>
    </row>
  </sheetData>
  <autoFilter ref="A5:AR74" xr:uid="{00000000-0009-0000-0000-000001000000}"/>
  <mergeCells count="17">
    <mergeCell ref="A72:B72"/>
    <mergeCell ref="J4:L4"/>
    <mergeCell ref="M4:O4"/>
    <mergeCell ref="P4:R4"/>
    <mergeCell ref="S4:U4"/>
    <mergeCell ref="AB4:AD4"/>
    <mergeCell ref="AE4:AG4"/>
    <mergeCell ref="AH4:AJ4"/>
    <mergeCell ref="AK4:AN4"/>
    <mergeCell ref="AO4:AR4"/>
    <mergeCell ref="V4:X4"/>
    <mergeCell ref="Y4:AA4"/>
    <mergeCell ref="A4:A5"/>
    <mergeCell ref="B4:B5"/>
    <mergeCell ref="C4:C5"/>
    <mergeCell ref="D4:F4"/>
    <mergeCell ref="G4:I4"/>
  </mergeCells>
  <printOptions horizontalCentered="1"/>
  <pageMargins left="0" right="0" top="0.39370078740157483" bottom="0.19685039370078741" header="0.51181102362204722" footer="0.51181102362204722"/>
  <pageSetup paperSize="9" scale="58" orientation="portrait" horizontalDpi="4294967293" verticalDpi="4294967293" r:id="rId1"/>
  <headerFooter alignWithMargins="0"/>
  <colBreaks count="2" manualBreakCount="2">
    <brk id="35" max="1048575" man="1"/>
    <brk id="41" max="736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BO609"/>
  <sheetViews>
    <sheetView view="pageBreakPreview" zoomScaleNormal="100" zoomScaleSheetLayoutView="100" workbookViewId="0">
      <pane xSplit="2" ySplit="4" topLeftCell="D68" activePane="bottomRight" state="frozen"/>
      <selection pane="topRight" activeCell="C1" sqref="C1"/>
      <selection pane="bottomLeft" activeCell="A7" sqref="A7"/>
      <selection pane="bottomRight" activeCell="D77" sqref="D77"/>
    </sheetView>
  </sheetViews>
  <sheetFormatPr defaultColWidth="9.33203125" defaultRowHeight="21.75" outlineLevelRow="1" x14ac:dyDescent="0.5"/>
  <cols>
    <col min="1" max="1" width="6.1640625" style="6" customWidth="1"/>
    <col min="2" max="2" width="37.5" style="30" customWidth="1"/>
    <col min="3" max="3" width="14.33203125" style="31" customWidth="1"/>
    <col min="4" max="4" width="17.83203125" style="17" customWidth="1"/>
    <col min="5" max="5" width="11.6640625" style="6" customWidth="1"/>
    <col min="6" max="6" width="14.1640625" style="17" customWidth="1"/>
    <col min="7" max="7" width="11.83203125" style="17" customWidth="1"/>
    <col min="8" max="8" width="17" style="6" customWidth="1"/>
    <col min="9" max="9" width="14.33203125" style="17" customWidth="1"/>
    <col min="10" max="10" width="14" style="17" customWidth="1"/>
    <col min="11" max="11" width="14.5" style="17" customWidth="1"/>
    <col min="12" max="12" width="12.83203125" style="22" customWidth="1"/>
    <col min="13" max="13" width="14.6640625" style="17" customWidth="1"/>
    <col min="14" max="14" width="14" style="17" customWidth="1"/>
    <col min="15" max="15" width="16.33203125" style="6" customWidth="1"/>
    <col min="16" max="16" width="18.6640625" style="4" customWidth="1"/>
    <col min="17" max="17" width="39.6640625" style="4" customWidth="1"/>
    <col min="18" max="18" width="17" style="6" customWidth="1"/>
    <col min="19" max="19" width="17.83203125" style="6" customWidth="1"/>
    <col min="20" max="20" width="16.33203125" style="6" customWidth="1"/>
    <col min="21" max="21" width="13.1640625" style="6" customWidth="1"/>
    <col min="22" max="22" width="2.6640625" style="6" customWidth="1"/>
    <col min="23" max="23" width="3" style="6" customWidth="1"/>
    <col min="24" max="24" width="14.1640625" style="6" customWidth="1"/>
    <col min="25" max="26" width="5.1640625" style="6" customWidth="1"/>
    <col min="27" max="27" width="27.1640625" style="6" customWidth="1"/>
    <col min="28" max="37" width="5.1640625" style="6" customWidth="1"/>
    <col min="38" max="38" width="16.5" style="6" customWidth="1"/>
    <col min="39" max="39" width="17.6640625" style="6" customWidth="1"/>
    <col min="40" max="64" width="9.33203125" style="6"/>
    <col min="65" max="65" width="13.6640625" style="6" bestFit="1" customWidth="1"/>
    <col min="66" max="16384" width="9.33203125" style="6"/>
  </cols>
  <sheetData>
    <row r="1" spans="1:67" s="2" customFormat="1" ht="24" x14ac:dyDescent="0.55000000000000004">
      <c r="A1" s="255" t="s">
        <v>363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176"/>
      <c r="O1" s="182"/>
      <c r="P1" s="182"/>
      <c r="Q1" s="1"/>
      <c r="AM1" s="2" t="s">
        <v>11</v>
      </c>
    </row>
    <row r="2" spans="1:67" s="4" customFormat="1" ht="24" x14ac:dyDescent="0.55000000000000004">
      <c r="A2" s="255" t="s">
        <v>433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176"/>
      <c r="O2" s="182"/>
      <c r="P2" s="182"/>
      <c r="Q2" s="3"/>
    </row>
    <row r="3" spans="1:67" ht="8.25" customHeight="1" x14ac:dyDescent="0.55000000000000004">
      <c r="A3" s="183"/>
      <c r="B3" s="184"/>
      <c r="C3" s="183"/>
      <c r="D3" s="185"/>
      <c r="E3" s="183"/>
      <c r="F3" s="185"/>
      <c r="G3" s="185"/>
      <c r="H3" s="183"/>
      <c r="I3" s="185"/>
      <c r="J3" s="185"/>
      <c r="K3" s="185"/>
      <c r="L3" s="186"/>
      <c r="M3" s="185"/>
      <c r="N3" s="185"/>
      <c r="O3" s="183"/>
      <c r="P3" s="183"/>
      <c r="Q3" s="5"/>
    </row>
    <row r="4" spans="1:67" ht="63.75" customHeight="1" x14ac:dyDescent="0.5">
      <c r="A4" s="187" t="s">
        <v>36</v>
      </c>
      <c r="B4" s="188" t="s">
        <v>15</v>
      </c>
      <c r="C4" s="187" t="s">
        <v>34</v>
      </c>
      <c r="D4" s="189" t="s">
        <v>16</v>
      </c>
      <c r="E4" s="187" t="s">
        <v>6</v>
      </c>
      <c r="F4" s="190" t="s">
        <v>0</v>
      </c>
      <c r="G4" s="190" t="s">
        <v>10</v>
      </c>
      <c r="H4" s="190" t="s">
        <v>8</v>
      </c>
      <c r="I4" s="191" t="s">
        <v>18</v>
      </c>
      <c r="J4" s="191" t="s">
        <v>317</v>
      </c>
      <c r="K4" s="191" t="s">
        <v>316</v>
      </c>
      <c r="L4" s="191" t="s">
        <v>22</v>
      </c>
      <c r="M4" s="191" t="s">
        <v>364</v>
      </c>
      <c r="N4" s="191" t="s">
        <v>365</v>
      </c>
      <c r="O4" s="191" t="s">
        <v>12</v>
      </c>
      <c r="P4" s="192" t="s">
        <v>19</v>
      </c>
      <c r="Q4" s="7" t="s">
        <v>29</v>
      </c>
      <c r="R4" s="8" t="s">
        <v>30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9"/>
      <c r="AM4" s="9"/>
      <c r="AN4" s="9"/>
      <c r="AO4" s="9"/>
      <c r="AP4" s="9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</row>
    <row r="5" spans="1:67" ht="26.25" customHeight="1" x14ac:dyDescent="0.5">
      <c r="A5" s="256" t="s">
        <v>13</v>
      </c>
      <c r="B5" s="256"/>
      <c r="C5" s="193"/>
      <c r="D5" s="194"/>
      <c r="E5" s="195"/>
      <c r="F5" s="196"/>
      <c r="G5" s="196"/>
      <c r="H5" s="196"/>
      <c r="I5" s="197"/>
      <c r="J5" s="196"/>
      <c r="K5" s="196"/>
      <c r="L5" s="196"/>
      <c r="M5" s="196"/>
      <c r="N5" s="196"/>
      <c r="O5" s="196"/>
      <c r="P5" s="198"/>
      <c r="Q5" s="7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9"/>
      <c r="AM5" s="9"/>
      <c r="AN5" s="9"/>
      <c r="AO5" s="9"/>
      <c r="AP5" s="9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1:67" ht="26.25" customHeight="1" x14ac:dyDescent="0.5">
      <c r="A6" s="199" t="s">
        <v>426</v>
      </c>
      <c r="B6" s="199"/>
      <c r="C6" s="199"/>
      <c r="D6" s="199"/>
      <c r="E6" s="200"/>
      <c r="F6" s="201"/>
      <c r="G6" s="201"/>
      <c r="H6" s="201"/>
      <c r="I6" s="202"/>
      <c r="J6" s="201"/>
      <c r="K6" s="201"/>
      <c r="L6" s="201"/>
      <c r="M6" s="201"/>
      <c r="N6" s="201"/>
      <c r="O6" s="201"/>
      <c r="P6" s="203"/>
      <c r="Q6" s="7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9"/>
      <c r="AM6" s="9"/>
      <c r="AN6" s="9"/>
      <c r="AO6" s="9"/>
      <c r="AP6" s="9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</row>
    <row r="7" spans="1:67" ht="26.25" customHeight="1" x14ac:dyDescent="0.5">
      <c r="A7" s="199"/>
      <c r="B7" s="204" t="s">
        <v>35</v>
      </c>
      <c r="C7" s="199"/>
      <c r="D7" s="199"/>
      <c r="E7" s="200"/>
      <c r="F7" s="201"/>
      <c r="G7" s="201"/>
      <c r="H7" s="201"/>
      <c r="I7" s="202"/>
      <c r="J7" s="201"/>
      <c r="K7" s="201"/>
      <c r="L7" s="201"/>
      <c r="M7" s="201"/>
      <c r="N7" s="201"/>
      <c r="O7" s="201"/>
      <c r="P7" s="203"/>
      <c r="Q7" s="7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9"/>
      <c r="AM7" s="9"/>
      <c r="AN7" s="9"/>
      <c r="AO7" s="9"/>
      <c r="AP7" s="9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</row>
    <row r="8" spans="1:67" ht="26.25" customHeight="1" outlineLevel="1" x14ac:dyDescent="0.55000000000000004">
      <c r="A8" s="205">
        <v>1</v>
      </c>
      <c r="B8" s="206" t="s">
        <v>125</v>
      </c>
      <c r="C8" s="207" t="s">
        <v>347</v>
      </c>
      <c r="D8" s="119">
        <v>54090</v>
      </c>
      <c r="E8" s="119">
        <v>0</v>
      </c>
      <c r="F8" s="119">
        <v>0</v>
      </c>
      <c r="G8" s="119">
        <v>0</v>
      </c>
      <c r="H8" s="119">
        <f t="shared" ref="H8:H70" si="0">SUM(D8:G8)</f>
        <v>54090</v>
      </c>
      <c r="I8" s="208">
        <v>1234</v>
      </c>
      <c r="J8" s="119">
        <v>1622.7</v>
      </c>
      <c r="K8" s="209">
        <v>14081.37</v>
      </c>
      <c r="L8" s="119"/>
      <c r="M8" s="208">
        <v>382</v>
      </c>
      <c r="N8" s="119"/>
      <c r="O8" s="210">
        <f>SUM(I8:N8)</f>
        <v>17320.07</v>
      </c>
      <c r="P8" s="210">
        <f t="shared" ref="P8:P70" si="1">H8-O8</f>
        <v>36769.93</v>
      </c>
      <c r="Q8" s="14" t="e">
        <f>+#REF!+#REF!</f>
        <v>#REF!</v>
      </c>
      <c r="R8" s="15" t="e">
        <f>+VLOOKUP(B8,#REF!,3,0)</f>
        <v>#REF!</v>
      </c>
      <c r="S8" s="15" t="e">
        <f t="shared" ref="S8:S26" si="2">+P8-R8</f>
        <v>#REF!</v>
      </c>
      <c r="T8" s="15" t="e">
        <f>+VLOOKUP(B8,[1]เงินเดือน!$B$8:$S$878,18,0)</f>
        <v>#N/A</v>
      </c>
      <c r="U8" s="15" t="e">
        <f>+M8-T8</f>
        <v>#N/A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</row>
    <row r="9" spans="1:67" ht="26.25" customHeight="1" outlineLevel="1" x14ac:dyDescent="0.55000000000000004">
      <c r="A9" s="205">
        <v>2</v>
      </c>
      <c r="B9" s="211" t="s">
        <v>126</v>
      </c>
      <c r="C9" s="212" t="s">
        <v>348</v>
      </c>
      <c r="D9" s="119">
        <v>34990</v>
      </c>
      <c r="E9" s="119">
        <v>0</v>
      </c>
      <c r="F9" s="119">
        <v>0</v>
      </c>
      <c r="G9" s="119">
        <v>0</v>
      </c>
      <c r="H9" s="119">
        <f t="shared" si="0"/>
        <v>34990</v>
      </c>
      <c r="I9" s="208">
        <v>452</v>
      </c>
      <c r="J9" s="119">
        <v>5248.5</v>
      </c>
      <c r="K9" s="209">
        <v>12233.11</v>
      </c>
      <c r="L9" s="119"/>
      <c r="M9" s="119"/>
      <c r="N9" s="119"/>
      <c r="O9" s="210">
        <f t="shared" ref="O9:O71" si="3">SUM(I9:N9)</f>
        <v>17933.61</v>
      </c>
      <c r="P9" s="210">
        <f t="shared" si="1"/>
        <v>17056.39</v>
      </c>
      <c r="Q9" s="14" t="e">
        <f>+#REF!+#REF!</f>
        <v>#REF!</v>
      </c>
      <c r="R9" s="15" t="e">
        <f>+VLOOKUP(B9,#REF!,3,0)</f>
        <v>#REF!</v>
      </c>
      <c r="S9" s="15" t="e">
        <f t="shared" si="2"/>
        <v>#REF!</v>
      </c>
      <c r="T9" s="15" t="e">
        <f>+VLOOKUP(B9,[1]เงินเดือน!$B$8:$S$878,18,0)</f>
        <v>#N/A</v>
      </c>
      <c r="U9" s="15" t="e">
        <f>+M9-T9</f>
        <v>#N/A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ht="26.25" customHeight="1" x14ac:dyDescent="0.55000000000000004">
      <c r="A10" s="205">
        <v>3</v>
      </c>
      <c r="B10" s="206" t="s">
        <v>127</v>
      </c>
      <c r="C10" s="213" t="s">
        <v>349</v>
      </c>
      <c r="D10" s="214">
        <v>27030</v>
      </c>
      <c r="E10" s="215"/>
      <c r="F10" s="119"/>
      <c r="G10" s="215"/>
      <c r="H10" s="119">
        <f t="shared" si="0"/>
        <v>27030</v>
      </c>
      <c r="I10" s="216"/>
      <c r="J10" s="215">
        <v>810.9</v>
      </c>
      <c r="K10" s="209">
        <v>5955.45</v>
      </c>
      <c r="L10" s="215"/>
      <c r="M10" s="119"/>
      <c r="N10" s="119"/>
      <c r="O10" s="210">
        <f t="shared" si="3"/>
        <v>6766.3499999999995</v>
      </c>
      <c r="P10" s="210">
        <f t="shared" si="1"/>
        <v>20263.650000000001</v>
      </c>
      <c r="Q10" s="14" t="e">
        <f>+#REF!+#REF!</f>
        <v>#REF!</v>
      </c>
      <c r="R10" s="15" t="e">
        <f>+VLOOKUP(B10,#REF!,3,0)</f>
        <v>#REF!</v>
      </c>
      <c r="S10" s="15" t="e">
        <f t="shared" si="2"/>
        <v>#REF!</v>
      </c>
      <c r="T10" s="15" t="e">
        <f>+VLOOKUP(B10,[1]เงินเดือน!$B$8:$S$878,18,0)</f>
        <v>#N/A</v>
      </c>
      <c r="U10" s="15" t="e">
        <f>+M10-T10</f>
        <v>#N/A</v>
      </c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</row>
    <row r="11" spans="1:67" ht="26.25" customHeight="1" outlineLevel="1" x14ac:dyDescent="0.55000000000000004">
      <c r="A11" s="205">
        <v>4</v>
      </c>
      <c r="B11" s="217" t="s">
        <v>128</v>
      </c>
      <c r="C11" s="213" t="s">
        <v>350</v>
      </c>
      <c r="D11" s="119">
        <v>30790</v>
      </c>
      <c r="E11" s="119"/>
      <c r="F11" s="119"/>
      <c r="G11" s="119"/>
      <c r="H11" s="119">
        <f t="shared" si="0"/>
        <v>30790</v>
      </c>
      <c r="I11" s="208">
        <v>247</v>
      </c>
      <c r="J11" s="119">
        <v>923.7</v>
      </c>
      <c r="K11" s="208">
        <v>7100</v>
      </c>
      <c r="L11" s="208">
        <v>1021</v>
      </c>
      <c r="M11" s="119"/>
      <c r="N11" s="208">
        <v>18200</v>
      </c>
      <c r="O11" s="210">
        <f t="shared" si="3"/>
        <v>27491.7</v>
      </c>
      <c r="P11" s="210">
        <f t="shared" si="1"/>
        <v>3298.2999999999993</v>
      </c>
      <c r="Q11" s="14" t="e">
        <f>+#REF!+#REF!</f>
        <v>#REF!</v>
      </c>
      <c r="R11" s="15" t="e">
        <f>+VLOOKUP(B11,#REF!,3,0)</f>
        <v>#REF!</v>
      </c>
      <c r="S11" s="15" t="e">
        <f t="shared" si="2"/>
        <v>#REF!</v>
      </c>
      <c r="T11" s="15" t="e">
        <f>+VLOOKUP(B11,[1]เงินเดือน!$B$8:$S$878,18,0)</f>
        <v>#N/A</v>
      </c>
      <c r="U11" s="15" t="e">
        <f>+M11-T11</f>
        <v>#N/A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1:67" s="21" customFormat="1" ht="26.25" customHeight="1" outlineLevel="1" x14ac:dyDescent="0.55000000000000004">
      <c r="A12" s="205">
        <v>5</v>
      </c>
      <c r="B12" s="218" t="s">
        <v>129</v>
      </c>
      <c r="C12" s="207" t="s">
        <v>351</v>
      </c>
      <c r="D12" s="119">
        <v>18840</v>
      </c>
      <c r="E12" s="119"/>
      <c r="F12" s="119"/>
      <c r="G12" s="119"/>
      <c r="H12" s="119">
        <f t="shared" si="0"/>
        <v>18840</v>
      </c>
      <c r="I12" s="119"/>
      <c r="J12" s="119">
        <v>565.20000000000005</v>
      </c>
      <c r="K12" s="119"/>
      <c r="L12" s="119"/>
      <c r="M12" s="119"/>
      <c r="N12" s="119"/>
      <c r="O12" s="210">
        <f t="shared" si="3"/>
        <v>565.20000000000005</v>
      </c>
      <c r="P12" s="210">
        <f t="shared" si="1"/>
        <v>18274.8</v>
      </c>
      <c r="Q12" s="1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1:67" s="21" customFormat="1" ht="26.25" customHeight="1" outlineLevel="1" x14ac:dyDescent="0.55000000000000004">
      <c r="A13" s="205">
        <v>6</v>
      </c>
      <c r="B13" s="217" t="s">
        <v>130</v>
      </c>
      <c r="C13" s="213" t="s">
        <v>352</v>
      </c>
      <c r="D13" s="119">
        <v>23710</v>
      </c>
      <c r="E13" s="119"/>
      <c r="F13" s="119"/>
      <c r="G13" s="119"/>
      <c r="H13" s="119">
        <f t="shared" si="0"/>
        <v>23710</v>
      </c>
      <c r="I13" s="119"/>
      <c r="J13" s="119">
        <v>711.3</v>
      </c>
      <c r="K13" s="208">
        <v>11100</v>
      </c>
      <c r="L13" s="208">
        <v>1853</v>
      </c>
      <c r="M13" s="119"/>
      <c r="N13" s="119"/>
      <c r="O13" s="210">
        <f t="shared" si="3"/>
        <v>13664.3</v>
      </c>
      <c r="P13" s="210">
        <f t="shared" si="1"/>
        <v>10045.700000000001</v>
      </c>
      <c r="Q13" s="1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1:67" ht="26.25" customHeight="1" outlineLevel="1" x14ac:dyDescent="0.55000000000000004">
      <c r="A14" s="205">
        <v>7</v>
      </c>
      <c r="B14" s="218" t="s">
        <v>131</v>
      </c>
      <c r="C14" s="213" t="s">
        <v>353</v>
      </c>
      <c r="D14" s="119">
        <v>40900</v>
      </c>
      <c r="E14" s="119"/>
      <c r="F14" s="119">
        <v>3500</v>
      </c>
      <c r="G14" s="119"/>
      <c r="H14" s="119">
        <f t="shared" si="0"/>
        <v>44400</v>
      </c>
      <c r="I14" s="208">
        <v>509</v>
      </c>
      <c r="J14" s="119">
        <v>2045</v>
      </c>
      <c r="K14" s="119"/>
      <c r="L14" s="119"/>
      <c r="M14" s="208">
        <v>764</v>
      </c>
      <c r="N14" s="208">
        <v>16800</v>
      </c>
      <c r="O14" s="210">
        <f t="shared" si="3"/>
        <v>20118</v>
      </c>
      <c r="P14" s="210">
        <f t="shared" si="1"/>
        <v>24282</v>
      </c>
      <c r="Q14" s="14" t="e">
        <f>+#REF!+#REF!</f>
        <v>#REF!</v>
      </c>
      <c r="R14" s="15" t="e">
        <f>+VLOOKUP(B14,#REF!,3,0)</f>
        <v>#REF!</v>
      </c>
      <c r="S14" s="15" t="e">
        <f t="shared" si="2"/>
        <v>#REF!</v>
      </c>
      <c r="T14" s="15" t="e">
        <f>+VLOOKUP(B14,[1]เงินเดือน!$B$8:$S$878,18,0)</f>
        <v>#N/A</v>
      </c>
      <c r="U14" s="15" t="e">
        <f t="shared" ref="U14:U24" si="4">+M14-T14</f>
        <v>#N/A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</row>
    <row r="15" spans="1:67" ht="26.25" customHeight="1" outlineLevel="1" x14ac:dyDescent="0.55000000000000004">
      <c r="A15" s="205">
        <v>8</v>
      </c>
      <c r="B15" s="217" t="s">
        <v>132</v>
      </c>
      <c r="C15" s="213" t="s">
        <v>354</v>
      </c>
      <c r="D15" s="119">
        <v>28030</v>
      </c>
      <c r="E15" s="119"/>
      <c r="F15" s="119"/>
      <c r="G15" s="119"/>
      <c r="H15" s="215">
        <f t="shared" si="0"/>
        <v>28030</v>
      </c>
      <c r="I15" s="119"/>
      <c r="J15" s="119">
        <v>840.9</v>
      </c>
      <c r="K15" s="209">
        <v>21502.05</v>
      </c>
      <c r="L15" s="119"/>
      <c r="M15" s="119"/>
      <c r="N15" s="119"/>
      <c r="O15" s="210">
        <f t="shared" si="3"/>
        <v>22342.95</v>
      </c>
      <c r="P15" s="210">
        <f t="shared" si="1"/>
        <v>5687.0499999999993</v>
      </c>
      <c r="Q15" s="14" t="e">
        <f>+#REF!+#REF!</f>
        <v>#REF!</v>
      </c>
      <c r="R15" s="15" t="e">
        <f>+VLOOKUP(B15,#REF!,3,0)</f>
        <v>#REF!</v>
      </c>
      <c r="S15" s="15" t="e">
        <f t="shared" si="2"/>
        <v>#REF!</v>
      </c>
      <c r="T15" s="15" t="e">
        <f>+VLOOKUP(B15,[1]เงินเดือน!$B$8:$S$878,18,0)</f>
        <v>#N/A</v>
      </c>
      <c r="U15" s="15" t="e">
        <f t="shared" si="4"/>
        <v>#N/A</v>
      </c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</row>
    <row r="16" spans="1:67" ht="26.25" customHeight="1" x14ac:dyDescent="0.55000000000000004">
      <c r="A16" s="205">
        <v>9</v>
      </c>
      <c r="B16" s="218" t="s">
        <v>133</v>
      </c>
      <c r="C16" s="207" t="s">
        <v>355</v>
      </c>
      <c r="D16" s="219">
        <v>24490</v>
      </c>
      <c r="E16" s="119"/>
      <c r="F16" s="220">
        <v>3500</v>
      </c>
      <c r="G16" s="119"/>
      <c r="H16" s="215">
        <f t="shared" si="0"/>
        <v>27990</v>
      </c>
      <c r="I16" s="119"/>
      <c r="J16" s="221">
        <v>734.7</v>
      </c>
      <c r="K16" s="209">
        <v>7112.43</v>
      </c>
      <c r="L16" s="119"/>
      <c r="M16" s="119"/>
      <c r="N16" s="119"/>
      <c r="O16" s="210">
        <f t="shared" si="3"/>
        <v>7847.13</v>
      </c>
      <c r="P16" s="210">
        <f t="shared" si="1"/>
        <v>20142.87</v>
      </c>
      <c r="Q16" s="14" t="e">
        <f>+#REF!+#REF!</f>
        <v>#REF!</v>
      </c>
      <c r="R16" s="15" t="e">
        <f>+VLOOKUP(B16,#REF!,3,0)</f>
        <v>#REF!</v>
      </c>
      <c r="S16" s="15" t="e">
        <f t="shared" si="2"/>
        <v>#REF!</v>
      </c>
      <c r="T16" s="15" t="e">
        <f>+VLOOKUP(B16,[1]เงินเดือน!$B$8:$S$878,18,0)</f>
        <v>#N/A</v>
      </c>
      <c r="U16" s="15" t="e">
        <f t="shared" si="4"/>
        <v>#N/A</v>
      </c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</row>
    <row r="17" spans="1:67" ht="26.25" customHeight="1" outlineLevel="1" x14ac:dyDescent="0.55000000000000004">
      <c r="A17" s="205">
        <v>10</v>
      </c>
      <c r="B17" s="217" t="s">
        <v>134</v>
      </c>
      <c r="C17" s="212" t="s">
        <v>356</v>
      </c>
      <c r="D17" s="119">
        <v>27030</v>
      </c>
      <c r="E17" s="119"/>
      <c r="F17" s="119"/>
      <c r="G17" s="119"/>
      <c r="H17" s="215">
        <f t="shared" si="0"/>
        <v>27030</v>
      </c>
      <c r="I17" s="119"/>
      <c r="J17" s="119">
        <v>810.9</v>
      </c>
      <c r="K17" s="209">
        <v>4361.2299999999996</v>
      </c>
      <c r="L17" s="119"/>
      <c r="M17" s="208">
        <v>382</v>
      </c>
      <c r="N17" s="208">
        <v>15600</v>
      </c>
      <c r="O17" s="210">
        <f t="shared" si="3"/>
        <v>21154.129999999997</v>
      </c>
      <c r="P17" s="210">
        <f t="shared" si="1"/>
        <v>5875.8700000000026</v>
      </c>
      <c r="Q17" s="14" t="e">
        <f>+#REF!+#REF!</f>
        <v>#REF!</v>
      </c>
      <c r="R17" s="15" t="e">
        <f>+VLOOKUP(B17,#REF!,3,0)</f>
        <v>#REF!</v>
      </c>
      <c r="S17" s="15" t="e">
        <f t="shared" si="2"/>
        <v>#REF!</v>
      </c>
      <c r="T17" s="15" t="e">
        <f>+VLOOKUP(B17,[1]เงินเดือน!$B$8:$S$878,18,0)</f>
        <v>#N/A</v>
      </c>
      <c r="U17" s="15" t="e">
        <f t="shared" si="4"/>
        <v>#N/A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</row>
    <row r="18" spans="1:67" ht="26.25" customHeight="1" outlineLevel="1" x14ac:dyDescent="0.55000000000000004">
      <c r="A18" s="205">
        <v>11</v>
      </c>
      <c r="B18" s="222" t="s">
        <v>135</v>
      </c>
      <c r="C18" s="212" t="s">
        <v>357</v>
      </c>
      <c r="D18" s="119">
        <v>25470</v>
      </c>
      <c r="E18" s="119"/>
      <c r="F18" s="119">
        <v>3500</v>
      </c>
      <c r="G18" s="119"/>
      <c r="H18" s="215">
        <f t="shared" si="0"/>
        <v>28970</v>
      </c>
      <c r="I18" s="119"/>
      <c r="J18" s="119">
        <v>764.1</v>
      </c>
      <c r="K18" s="119"/>
      <c r="L18" s="119"/>
      <c r="M18" s="119"/>
      <c r="N18" s="119"/>
      <c r="O18" s="210">
        <f t="shared" si="3"/>
        <v>764.1</v>
      </c>
      <c r="P18" s="210">
        <f t="shared" si="1"/>
        <v>28205.9</v>
      </c>
      <c r="Q18" s="14" t="e">
        <f>+#REF!+#REF!</f>
        <v>#REF!</v>
      </c>
      <c r="R18" s="15" t="e">
        <f>+VLOOKUP(B18,#REF!,3,0)</f>
        <v>#REF!</v>
      </c>
      <c r="S18" s="15" t="e">
        <f t="shared" si="2"/>
        <v>#REF!</v>
      </c>
      <c r="T18" s="15" t="e">
        <f>+VLOOKUP(B18,[1]เงินเดือน!$B$8:$S$878,18,0)</f>
        <v>#N/A</v>
      </c>
      <c r="U18" s="15" t="e">
        <f t="shared" si="4"/>
        <v>#N/A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</row>
    <row r="19" spans="1:67" ht="26.25" customHeight="1" outlineLevel="1" x14ac:dyDescent="0.55000000000000004">
      <c r="A19" s="205">
        <v>12</v>
      </c>
      <c r="B19" s="222" t="s">
        <v>318</v>
      </c>
      <c r="C19" s="212" t="s">
        <v>358</v>
      </c>
      <c r="D19" s="119">
        <v>25470</v>
      </c>
      <c r="E19" s="119"/>
      <c r="F19" s="119">
        <v>3500</v>
      </c>
      <c r="G19" s="119"/>
      <c r="H19" s="215">
        <f t="shared" si="0"/>
        <v>28970</v>
      </c>
      <c r="I19" s="119"/>
      <c r="J19" s="119">
        <v>764.1</v>
      </c>
      <c r="K19" s="119"/>
      <c r="L19" s="208">
        <v>2735</v>
      </c>
      <c r="M19" s="119"/>
      <c r="N19" s="119"/>
      <c r="O19" s="210">
        <f t="shared" si="3"/>
        <v>3499.1</v>
      </c>
      <c r="P19" s="210">
        <f t="shared" si="1"/>
        <v>25470.9</v>
      </c>
      <c r="Q19" s="14" t="e">
        <f>+#REF!+#REF!</f>
        <v>#REF!</v>
      </c>
      <c r="R19" s="15" t="e">
        <f>+VLOOKUP(B19,#REF!,3,0)</f>
        <v>#REF!</v>
      </c>
      <c r="S19" s="15" t="e">
        <f t="shared" si="2"/>
        <v>#REF!</v>
      </c>
      <c r="T19" s="15" t="e">
        <f>+VLOOKUP(B19,[1]เงินเดือน!$B$8:$S$878,18,0)</f>
        <v>#N/A</v>
      </c>
      <c r="U19" s="15" t="e">
        <f t="shared" si="4"/>
        <v>#N/A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</row>
    <row r="20" spans="1:67" ht="26.25" customHeight="1" outlineLevel="1" x14ac:dyDescent="0.55000000000000004">
      <c r="A20" s="205">
        <v>13</v>
      </c>
      <c r="B20" s="218" t="s">
        <v>136</v>
      </c>
      <c r="C20" s="212" t="s">
        <v>359</v>
      </c>
      <c r="D20" s="119">
        <v>44280</v>
      </c>
      <c r="E20" s="119"/>
      <c r="F20" s="119"/>
      <c r="G20" s="119"/>
      <c r="H20" s="215">
        <f t="shared" si="0"/>
        <v>44280</v>
      </c>
      <c r="I20" s="208">
        <v>290</v>
      </c>
      <c r="J20" s="119"/>
      <c r="K20" s="209">
        <v>42730.27</v>
      </c>
      <c r="L20" s="119"/>
      <c r="M20" s="208">
        <v>382</v>
      </c>
      <c r="N20" s="119"/>
      <c r="O20" s="210">
        <f t="shared" si="3"/>
        <v>43402.27</v>
      </c>
      <c r="P20" s="210">
        <f t="shared" si="1"/>
        <v>877.7300000000032</v>
      </c>
      <c r="Q20" s="14" t="e">
        <f>+#REF!+#REF!</f>
        <v>#REF!</v>
      </c>
      <c r="R20" s="15" t="e">
        <f>+VLOOKUP(B20,#REF!,3,0)</f>
        <v>#REF!</v>
      </c>
      <c r="S20" s="15" t="e">
        <f t="shared" si="2"/>
        <v>#REF!</v>
      </c>
      <c r="T20" s="15" t="e">
        <f>+VLOOKUP(B20,[1]เงินเดือน!$B$8:$S$878,18,0)</f>
        <v>#N/A</v>
      </c>
      <c r="U20" s="15" t="e">
        <f t="shared" si="4"/>
        <v>#N/A</v>
      </c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</row>
    <row r="21" spans="1:67" ht="26.25" customHeight="1" x14ac:dyDescent="0.55000000000000004">
      <c r="A21" s="205">
        <v>14</v>
      </c>
      <c r="B21" s="217" t="s">
        <v>137</v>
      </c>
      <c r="C21" s="212" t="s">
        <v>319</v>
      </c>
      <c r="D21" s="223">
        <v>21620</v>
      </c>
      <c r="E21" s="119"/>
      <c r="F21" s="119"/>
      <c r="G21" s="119"/>
      <c r="H21" s="215">
        <f t="shared" si="0"/>
        <v>21620</v>
      </c>
      <c r="I21" s="119"/>
      <c r="J21" s="119">
        <v>648.6</v>
      </c>
      <c r="K21" s="209">
        <v>19046.71</v>
      </c>
      <c r="L21" s="119"/>
      <c r="M21" s="119"/>
      <c r="N21" s="119"/>
      <c r="O21" s="210">
        <f t="shared" si="3"/>
        <v>19695.309999999998</v>
      </c>
      <c r="P21" s="210">
        <f t="shared" si="1"/>
        <v>1924.6900000000023</v>
      </c>
      <c r="Q21" s="14" t="e">
        <f>+#REF!+#REF!</f>
        <v>#REF!</v>
      </c>
      <c r="R21" s="15" t="e">
        <f>+VLOOKUP(B21,#REF!,3,0)</f>
        <v>#REF!</v>
      </c>
      <c r="S21" s="15" t="e">
        <f t="shared" si="2"/>
        <v>#REF!</v>
      </c>
      <c r="T21" s="15" t="e">
        <f>+VLOOKUP(B21,[1]เงินเดือน!$B$8:$S$878,18,0)</f>
        <v>#N/A</v>
      </c>
      <c r="U21" s="15" t="e">
        <f t="shared" si="4"/>
        <v>#N/A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</row>
    <row r="22" spans="1:67" ht="26.25" customHeight="1" outlineLevel="1" x14ac:dyDescent="0.55000000000000004">
      <c r="A22" s="205">
        <v>15</v>
      </c>
      <c r="B22" s="218" t="s">
        <v>138</v>
      </c>
      <c r="C22" s="212" t="s">
        <v>320</v>
      </c>
      <c r="D22" s="119">
        <v>54090</v>
      </c>
      <c r="E22" s="119">
        <v>1081</v>
      </c>
      <c r="F22" s="119"/>
      <c r="G22" s="119"/>
      <c r="H22" s="119">
        <f t="shared" si="0"/>
        <v>55171</v>
      </c>
      <c r="I22" s="208">
        <v>2317</v>
      </c>
      <c r="J22" s="119">
        <v>1622.7</v>
      </c>
      <c r="K22" s="209">
        <v>17316.080000000002</v>
      </c>
      <c r="L22" s="119"/>
      <c r="M22" s="208">
        <v>382</v>
      </c>
      <c r="N22" s="119"/>
      <c r="O22" s="210">
        <f t="shared" si="3"/>
        <v>21637.780000000002</v>
      </c>
      <c r="P22" s="210">
        <f t="shared" si="1"/>
        <v>33533.22</v>
      </c>
      <c r="Q22" s="14" t="e">
        <f>+#REF!+#REF!</f>
        <v>#REF!</v>
      </c>
      <c r="R22" s="15" t="e">
        <f>+VLOOKUP(B22,#REF!,3,0)</f>
        <v>#REF!</v>
      </c>
      <c r="S22" s="15" t="e">
        <f t="shared" si="2"/>
        <v>#REF!</v>
      </c>
      <c r="T22" s="15" t="e">
        <f>+VLOOKUP(B22,[1]เงินเดือน!$B$8:$S$878,18,0)</f>
        <v>#N/A</v>
      </c>
      <c r="U22" s="15" t="e">
        <f t="shared" si="4"/>
        <v>#N/A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</row>
    <row r="23" spans="1:67" ht="26.25" customHeight="1" outlineLevel="1" x14ac:dyDescent="0.55000000000000004">
      <c r="A23" s="205">
        <v>16</v>
      </c>
      <c r="B23" s="217" t="s">
        <v>139</v>
      </c>
      <c r="C23" s="213" t="s">
        <v>321</v>
      </c>
      <c r="D23" s="119">
        <v>30290</v>
      </c>
      <c r="E23" s="119"/>
      <c r="F23" s="119"/>
      <c r="G23" s="119"/>
      <c r="H23" s="119">
        <f t="shared" si="0"/>
        <v>30290</v>
      </c>
      <c r="I23" s="119"/>
      <c r="J23" s="119">
        <v>2423.1999999999998</v>
      </c>
      <c r="K23" s="209">
        <v>9616.7800000000007</v>
      </c>
      <c r="L23" s="119"/>
      <c r="M23" s="119"/>
      <c r="N23" s="119"/>
      <c r="O23" s="210">
        <f t="shared" si="3"/>
        <v>12039.98</v>
      </c>
      <c r="P23" s="210">
        <f t="shared" si="1"/>
        <v>18250.02</v>
      </c>
      <c r="Q23" s="14" t="e">
        <f>+#REF!+#REF!</f>
        <v>#REF!</v>
      </c>
      <c r="R23" s="15" t="e">
        <f>+VLOOKUP(B23,#REF!,3,0)</f>
        <v>#REF!</v>
      </c>
      <c r="S23" s="15" t="e">
        <f t="shared" si="2"/>
        <v>#REF!</v>
      </c>
      <c r="T23" s="15" t="e">
        <f>+VLOOKUP(B23,[1]เงินเดือน!$B$8:$S$878,18,0)</f>
        <v>#N/A</v>
      </c>
      <c r="U23" s="15" t="e">
        <f t="shared" si="4"/>
        <v>#N/A</v>
      </c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</row>
    <row r="24" spans="1:67" ht="26.25" customHeight="1" outlineLevel="1" x14ac:dyDescent="0.55000000000000004">
      <c r="A24" s="205">
        <v>17</v>
      </c>
      <c r="B24" s="218" t="s">
        <v>140</v>
      </c>
      <c r="C24" s="213" t="s">
        <v>322</v>
      </c>
      <c r="D24" s="119">
        <v>19160</v>
      </c>
      <c r="E24" s="119"/>
      <c r="F24" s="119"/>
      <c r="G24" s="119"/>
      <c r="H24" s="119">
        <f t="shared" si="0"/>
        <v>19160</v>
      </c>
      <c r="I24" s="119"/>
      <c r="J24" s="119">
        <v>958</v>
      </c>
      <c r="K24" s="208">
        <v>1000</v>
      </c>
      <c r="L24" s="208">
        <v>1112</v>
      </c>
      <c r="M24" s="119"/>
      <c r="N24" s="208">
        <v>7800</v>
      </c>
      <c r="O24" s="210">
        <f t="shared" si="3"/>
        <v>10870</v>
      </c>
      <c r="P24" s="210">
        <f t="shared" si="1"/>
        <v>8290</v>
      </c>
      <c r="Q24" s="14" t="e">
        <f>+#REF!+#REF!</f>
        <v>#REF!</v>
      </c>
      <c r="R24" s="15" t="e">
        <f>+VLOOKUP(B24,#REF!,3,0)</f>
        <v>#REF!</v>
      </c>
      <c r="S24" s="15" t="e">
        <f t="shared" si="2"/>
        <v>#REF!</v>
      </c>
      <c r="T24" s="15" t="e">
        <f>+VLOOKUP(B24,[1]เงินเดือน!$B$8:$S$878,18,0)</f>
        <v>#N/A</v>
      </c>
      <c r="U24" s="15" t="e">
        <f t="shared" si="4"/>
        <v>#N/A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</row>
    <row r="25" spans="1:67" s="21" customFormat="1" ht="26.25" customHeight="1" outlineLevel="1" x14ac:dyDescent="0.55000000000000004">
      <c r="A25" s="205">
        <v>18</v>
      </c>
      <c r="B25" s="218" t="s">
        <v>141</v>
      </c>
      <c r="C25" s="213" t="s">
        <v>323</v>
      </c>
      <c r="D25" s="119">
        <v>58560</v>
      </c>
      <c r="E25" s="119"/>
      <c r="F25" s="119">
        <v>3500</v>
      </c>
      <c r="G25" s="119"/>
      <c r="H25" s="119">
        <f t="shared" si="0"/>
        <v>62060</v>
      </c>
      <c r="I25" s="208">
        <v>3225</v>
      </c>
      <c r="J25" s="119">
        <v>1756.8</v>
      </c>
      <c r="K25" s="208">
        <v>22600</v>
      </c>
      <c r="L25" s="119"/>
      <c r="M25" s="208">
        <v>382</v>
      </c>
      <c r="N25" s="208">
        <v>23100</v>
      </c>
      <c r="O25" s="210">
        <f t="shared" si="3"/>
        <v>51063.8</v>
      </c>
      <c r="P25" s="210">
        <f t="shared" si="1"/>
        <v>10996.199999999997</v>
      </c>
      <c r="Q25" s="18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</row>
    <row r="26" spans="1:67" ht="26.25" customHeight="1" outlineLevel="1" x14ac:dyDescent="0.55000000000000004">
      <c r="A26" s="205">
        <v>19</v>
      </c>
      <c r="B26" s="217" t="s">
        <v>142</v>
      </c>
      <c r="C26" s="213" t="s">
        <v>324</v>
      </c>
      <c r="D26" s="119">
        <v>38520</v>
      </c>
      <c r="E26" s="119"/>
      <c r="F26" s="119"/>
      <c r="G26" s="119"/>
      <c r="H26" s="119">
        <f t="shared" si="0"/>
        <v>38520</v>
      </c>
      <c r="I26" s="208">
        <v>643</v>
      </c>
      <c r="J26" s="119">
        <v>1155.5999999999999</v>
      </c>
      <c r="K26" s="209">
        <v>26850</v>
      </c>
      <c r="L26" s="119"/>
      <c r="M26" s="208">
        <v>382</v>
      </c>
      <c r="N26" s="119"/>
      <c r="O26" s="210">
        <f t="shared" si="3"/>
        <v>29030.6</v>
      </c>
      <c r="P26" s="210">
        <f t="shared" si="1"/>
        <v>9489.4000000000015</v>
      </c>
      <c r="Q26" s="14" t="e">
        <f>+#REF!+#REF!</f>
        <v>#REF!</v>
      </c>
      <c r="R26" s="15" t="e">
        <f>+VLOOKUP(B26,#REF!,3,0)</f>
        <v>#REF!</v>
      </c>
      <c r="S26" s="15" t="e">
        <f t="shared" si="2"/>
        <v>#REF!</v>
      </c>
      <c r="T26" s="15" t="e">
        <f>+VLOOKUP(B26,[1]เงินเดือน!$B$8:$S$878,18,0)</f>
        <v>#N/A</v>
      </c>
      <c r="U26" s="15" t="e">
        <f>+M26-T26</f>
        <v>#N/A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</row>
    <row r="27" spans="1:67" s="17" customFormat="1" ht="26.25" customHeight="1" outlineLevel="1" x14ac:dyDescent="0.55000000000000004">
      <c r="A27" s="205">
        <v>20</v>
      </c>
      <c r="B27" s="218" t="s">
        <v>143</v>
      </c>
      <c r="C27" s="207" t="s">
        <v>325</v>
      </c>
      <c r="D27" s="119">
        <v>61460</v>
      </c>
      <c r="E27" s="119"/>
      <c r="F27" s="119">
        <v>3500</v>
      </c>
      <c r="G27" s="119"/>
      <c r="H27" s="119">
        <f t="shared" si="0"/>
        <v>64960</v>
      </c>
      <c r="I27" s="208">
        <v>3135</v>
      </c>
      <c r="J27" s="119"/>
      <c r="K27" s="208">
        <v>5000</v>
      </c>
      <c r="L27" s="119"/>
      <c r="M27" s="208">
        <v>382</v>
      </c>
      <c r="N27" s="119"/>
      <c r="O27" s="210">
        <f t="shared" si="3"/>
        <v>8517</v>
      </c>
      <c r="P27" s="210">
        <f t="shared" si="1"/>
        <v>56443</v>
      </c>
      <c r="Q27" s="13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</row>
    <row r="28" spans="1:67" ht="26.25" customHeight="1" outlineLevel="1" x14ac:dyDescent="0.55000000000000004">
      <c r="A28" s="205">
        <v>21</v>
      </c>
      <c r="B28" s="217" t="s">
        <v>144</v>
      </c>
      <c r="C28" s="213" t="s">
        <v>326</v>
      </c>
      <c r="D28" s="119">
        <v>33870</v>
      </c>
      <c r="E28" s="119"/>
      <c r="F28" s="119"/>
      <c r="G28" s="119"/>
      <c r="H28" s="215">
        <f t="shared" si="0"/>
        <v>33870</v>
      </c>
      <c r="I28" s="208">
        <v>401</v>
      </c>
      <c r="J28" s="119">
        <v>1016.1</v>
      </c>
      <c r="K28" s="208">
        <v>16850</v>
      </c>
      <c r="L28" s="119"/>
      <c r="M28" s="208">
        <v>382</v>
      </c>
      <c r="N28" s="119"/>
      <c r="O28" s="210">
        <f t="shared" si="3"/>
        <v>18649.099999999999</v>
      </c>
      <c r="P28" s="210">
        <f t="shared" si="1"/>
        <v>15220.900000000001</v>
      </c>
      <c r="Q28" s="14" t="e">
        <f>+#REF!+#REF!</f>
        <v>#REF!</v>
      </c>
      <c r="R28" s="15" t="e">
        <f>+VLOOKUP(B28,#REF!,3,0)</f>
        <v>#REF!</v>
      </c>
      <c r="S28" s="15" t="e">
        <f t="shared" ref="S28:S33" si="5">+P28-R28</f>
        <v>#REF!</v>
      </c>
      <c r="T28" s="15" t="e">
        <f>+VLOOKUP(B28,[1]เงินเดือน!$B$8:$S$878,18,0)</f>
        <v>#N/A</v>
      </c>
      <c r="U28" s="15" t="e">
        <f t="shared" ref="U28:U33" si="6">+M28-T28</f>
        <v>#N/A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</row>
    <row r="29" spans="1:67" s="17" customFormat="1" ht="26.25" customHeight="1" outlineLevel="1" x14ac:dyDescent="0.55000000000000004">
      <c r="A29" s="224">
        <v>22</v>
      </c>
      <c r="B29" s="225" t="s">
        <v>145</v>
      </c>
      <c r="C29" s="226" t="s">
        <v>368</v>
      </c>
      <c r="D29" s="227">
        <v>62470</v>
      </c>
      <c r="E29" s="227"/>
      <c r="F29" s="227">
        <v>3500</v>
      </c>
      <c r="G29" s="228"/>
      <c r="H29" s="229">
        <f t="shared" si="0"/>
        <v>65970</v>
      </c>
      <c r="I29" s="227">
        <v>2687</v>
      </c>
      <c r="J29" s="228"/>
      <c r="K29" s="227">
        <v>10000</v>
      </c>
      <c r="L29" s="228"/>
      <c r="M29" s="228"/>
      <c r="N29" s="228"/>
      <c r="O29" s="230">
        <f t="shared" si="3"/>
        <v>12687</v>
      </c>
      <c r="P29" s="230">
        <f t="shared" si="1"/>
        <v>53283</v>
      </c>
      <c r="Q29" s="175" t="s">
        <v>432</v>
      </c>
      <c r="R29" s="12" t="e">
        <f>+VLOOKUP(B29,#REF!,3,0)</f>
        <v>#REF!</v>
      </c>
      <c r="S29" s="12" t="e">
        <f t="shared" si="5"/>
        <v>#REF!</v>
      </c>
      <c r="T29" s="12" t="e">
        <f>+VLOOKUP(B29,[1]เงินเดือน!$B$8:$S$878,18,0)</f>
        <v>#N/A</v>
      </c>
      <c r="U29" s="12" t="e">
        <f t="shared" si="6"/>
        <v>#N/A</v>
      </c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</row>
    <row r="30" spans="1:67" ht="26.25" customHeight="1" x14ac:dyDescent="0.55000000000000004">
      <c r="A30" s="205">
        <v>23</v>
      </c>
      <c r="B30" s="231" t="s">
        <v>434</v>
      </c>
      <c r="C30" s="212" t="s">
        <v>327</v>
      </c>
      <c r="D30" s="119">
        <v>25270</v>
      </c>
      <c r="E30" s="119"/>
      <c r="F30" s="119"/>
      <c r="G30" s="119"/>
      <c r="H30" s="215">
        <f t="shared" si="0"/>
        <v>25270</v>
      </c>
      <c r="I30" s="119"/>
      <c r="J30" s="119">
        <v>2274.3000000000002</v>
      </c>
      <c r="K30" s="208">
        <v>11750</v>
      </c>
      <c r="L30" s="208">
        <v>1474</v>
      </c>
      <c r="M30" s="119"/>
      <c r="N30" s="119"/>
      <c r="O30" s="210">
        <f t="shared" si="3"/>
        <v>15498.3</v>
      </c>
      <c r="P30" s="210">
        <f t="shared" si="1"/>
        <v>9771.7000000000007</v>
      </c>
      <c r="Q30" s="14" t="e">
        <f>+#REF!+#REF!</f>
        <v>#REF!</v>
      </c>
      <c r="R30" s="15" t="e">
        <f>+VLOOKUP(B30,#REF!,3,0)</f>
        <v>#REF!</v>
      </c>
      <c r="S30" s="15" t="e">
        <f t="shared" si="5"/>
        <v>#REF!</v>
      </c>
      <c r="T30" s="15" t="e">
        <f>+VLOOKUP(B30,[1]เงินเดือน!$B$8:$S$878,18,0)</f>
        <v>#N/A</v>
      </c>
      <c r="U30" s="15" t="e">
        <f t="shared" si="6"/>
        <v>#N/A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</row>
    <row r="31" spans="1:67" ht="26.25" customHeight="1" outlineLevel="1" x14ac:dyDescent="0.55000000000000004">
      <c r="A31" s="205">
        <v>24</v>
      </c>
      <c r="B31" s="217" t="s">
        <v>147</v>
      </c>
      <c r="C31" s="212" t="s">
        <v>369</v>
      </c>
      <c r="D31" s="119">
        <v>46490</v>
      </c>
      <c r="E31" s="119"/>
      <c r="F31" s="119"/>
      <c r="G31" s="119"/>
      <c r="H31" s="119">
        <f t="shared" si="0"/>
        <v>46490</v>
      </c>
      <c r="I31" s="208">
        <v>940</v>
      </c>
      <c r="J31" s="119"/>
      <c r="K31" s="209">
        <v>16618.16</v>
      </c>
      <c r="L31" s="119"/>
      <c r="M31" s="208">
        <v>382</v>
      </c>
      <c r="N31" s="208">
        <v>25800</v>
      </c>
      <c r="O31" s="210">
        <f t="shared" si="3"/>
        <v>43740.160000000003</v>
      </c>
      <c r="P31" s="210">
        <f t="shared" si="1"/>
        <v>2749.8399999999965</v>
      </c>
      <c r="Q31" s="14" t="e">
        <f>+#REF!+#REF!</f>
        <v>#REF!</v>
      </c>
      <c r="R31" s="15" t="e">
        <f>+VLOOKUP(B31,#REF!,3,0)</f>
        <v>#REF!</v>
      </c>
      <c r="S31" s="15" t="e">
        <f t="shared" si="5"/>
        <v>#REF!</v>
      </c>
      <c r="T31" s="15" t="e">
        <f>+VLOOKUP(B31,[1]เงินเดือน!$B$8:$S$878,18,0)</f>
        <v>#N/A</v>
      </c>
      <c r="U31" s="15" t="e">
        <f t="shared" si="6"/>
        <v>#N/A</v>
      </c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</row>
    <row r="32" spans="1:67" ht="26.25" customHeight="1" outlineLevel="1" x14ac:dyDescent="0.55000000000000004">
      <c r="A32" s="205">
        <v>25</v>
      </c>
      <c r="B32" s="222" t="s">
        <v>148</v>
      </c>
      <c r="C32" s="213" t="s">
        <v>328</v>
      </c>
      <c r="D32" s="119">
        <v>17570</v>
      </c>
      <c r="E32" s="119"/>
      <c r="F32" s="119"/>
      <c r="G32" s="119"/>
      <c r="H32" s="119">
        <f t="shared" si="0"/>
        <v>17570</v>
      </c>
      <c r="I32" s="119"/>
      <c r="J32" s="119">
        <v>527.1</v>
      </c>
      <c r="K32" s="119"/>
      <c r="L32" s="208">
        <v>350</v>
      </c>
      <c r="M32" s="119"/>
      <c r="N32" s="119"/>
      <c r="O32" s="210">
        <f t="shared" si="3"/>
        <v>877.1</v>
      </c>
      <c r="P32" s="210">
        <f t="shared" si="1"/>
        <v>16692.900000000001</v>
      </c>
      <c r="Q32" s="14" t="e">
        <f>+#REF!+#REF!</f>
        <v>#REF!</v>
      </c>
      <c r="R32" s="15" t="e">
        <f>+VLOOKUP(B32,#REF!,3,0)</f>
        <v>#REF!</v>
      </c>
      <c r="S32" s="15" t="e">
        <f t="shared" si="5"/>
        <v>#REF!</v>
      </c>
      <c r="T32" s="15" t="e">
        <f>+VLOOKUP(B32,[1]เงินเดือน!$B$8:$S$878,18,0)</f>
        <v>#N/A</v>
      </c>
      <c r="U32" s="15" t="e">
        <f t="shared" si="6"/>
        <v>#N/A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</row>
    <row r="33" spans="1:67" ht="26.25" customHeight="1" outlineLevel="1" x14ac:dyDescent="0.55000000000000004">
      <c r="A33" s="205">
        <v>26</v>
      </c>
      <c r="B33" s="218" t="s">
        <v>149</v>
      </c>
      <c r="C33" s="207" t="s">
        <v>329</v>
      </c>
      <c r="D33" s="119">
        <v>22980</v>
      </c>
      <c r="E33" s="119"/>
      <c r="F33" s="119"/>
      <c r="G33" s="119"/>
      <c r="H33" s="119">
        <f t="shared" si="0"/>
        <v>22980</v>
      </c>
      <c r="I33" s="119"/>
      <c r="J33" s="119">
        <v>689.4</v>
      </c>
      <c r="K33" s="119"/>
      <c r="L33" s="119"/>
      <c r="M33" s="119"/>
      <c r="N33" s="119"/>
      <c r="O33" s="210">
        <f t="shared" si="3"/>
        <v>689.4</v>
      </c>
      <c r="P33" s="210">
        <f t="shared" si="1"/>
        <v>22290.6</v>
      </c>
      <c r="Q33" s="14" t="e">
        <f>+#REF!+#REF!</f>
        <v>#REF!</v>
      </c>
      <c r="R33" s="15" t="e">
        <f>+VLOOKUP(B33,#REF!,3,0)</f>
        <v>#REF!</v>
      </c>
      <c r="S33" s="15" t="e">
        <f t="shared" si="5"/>
        <v>#REF!</v>
      </c>
      <c r="T33" s="15" t="e">
        <f>+VLOOKUP(B33,[1]เงินเดือน!$B$8:$S$878,18,0)</f>
        <v>#N/A</v>
      </c>
      <c r="U33" s="15" t="e">
        <f t="shared" si="6"/>
        <v>#N/A</v>
      </c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</row>
    <row r="34" spans="1:67" s="21" customFormat="1" ht="26.25" customHeight="1" outlineLevel="1" x14ac:dyDescent="0.55000000000000004">
      <c r="A34" s="205">
        <v>27</v>
      </c>
      <c r="B34" s="218" t="s">
        <v>150</v>
      </c>
      <c r="C34" s="213" t="s">
        <v>330</v>
      </c>
      <c r="D34" s="119">
        <v>61460</v>
      </c>
      <c r="E34" s="119"/>
      <c r="F34" s="119">
        <v>3500</v>
      </c>
      <c r="G34" s="119"/>
      <c r="H34" s="119">
        <f t="shared" si="0"/>
        <v>64960</v>
      </c>
      <c r="I34" s="208">
        <v>1704</v>
      </c>
      <c r="J34" s="119">
        <v>1843.8</v>
      </c>
      <c r="K34" s="208">
        <v>1300</v>
      </c>
      <c r="L34" s="119"/>
      <c r="M34" s="208">
        <v>382</v>
      </c>
      <c r="N34" s="119"/>
      <c r="O34" s="210">
        <f t="shared" si="3"/>
        <v>5229.8</v>
      </c>
      <c r="P34" s="210">
        <f t="shared" si="1"/>
        <v>59730.2</v>
      </c>
      <c r="Q34" s="18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</row>
    <row r="35" spans="1:67" ht="26.25" customHeight="1" x14ac:dyDescent="0.55000000000000004">
      <c r="A35" s="205">
        <v>28</v>
      </c>
      <c r="B35" s="218" t="s">
        <v>151</v>
      </c>
      <c r="C35" s="213" t="s">
        <v>331</v>
      </c>
      <c r="D35" s="119">
        <v>46490</v>
      </c>
      <c r="E35" s="119"/>
      <c r="F35" s="119"/>
      <c r="G35" s="119"/>
      <c r="H35" s="119">
        <f t="shared" si="0"/>
        <v>46490</v>
      </c>
      <c r="I35" s="208">
        <v>940</v>
      </c>
      <c r="J35" s="119">
        <v>5578.8</v>
      </c>
      <c r="K35" s="208">
        <v>1500</v>
      </c>
      <c r="L35" s="119"/>
      <c r="M35" s="208">
        <v>382</v>
      </c>
      <c r="N35" s="208">
        <v>17000</v>
      </c>
      <c r="O35" s="210">
        <f t="shared" si="3"/>
        <v>25400.799999999999</v>
      </c>
      <c r="P35" s="210">
        <f t="shared" si="1"/>
        <v>21089.200000000001</v>
      </c>
      <c r="Q35" s="14" t="e">
        <f>+#REF!+#REF!</f>
        <v>#REF!</v>
      </c>
      <c r="R35" s="15" t="e">
        <f>+VLOOKUP(B35,#REF!,3,0)</f>
        <v>#REF!</v>
      </c>
      <c r="S35" s="15" t="e">
        <f t="shared" ref="S35:S36" si="7">+P35-R35</f>
        <v>#REF!</v>
      </c>
      <c r="T35" s="15" t="e">
        <f>+VLOOKUP(B35,[1]เงินเดือน!$B$8:$S$878,18,0)</f>
        <v>#N/A</v>
      </c>
      <c r="U35" s="15" t="e">
        <f>+M35-T35</f>
        <v>#N/A</v>
      </c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</row>
    <row r="36" spans="1:67" s="17" customFormat="1" ht="26.25" customHeight="1" outlineLevel="1" x14ac:dyDescent="0.55000000000000004">
      <c r="A36" s="205">
        <v>29</v>
      </c>
      <c r="B36" s="218" t="s">
        <v>152</v>
      </c>
      <c r="C36" s="207" t="s">
        <v>332</v>
      </c>
      <c r="D36" s="119">
        <v>0</v>
      </c>
      <c r="E36" s="119"/>
      <c r="F36" s="119">
        <v>0</v>
      </c>
      <c r="G36" s="119"/>
      <c r="H36" s="119">
        <f t="shared" si="0"/>
        <v>0</v>
      </c>
      <c r="I36" s="119">
        <v>0</v>
      </c>
      <c r="J36" s="119">
        <v>0</v>
      </c>
      <c r="K36" s="232">
        <v>0</v>
      </c>
      <c r="L36" s="119"/>
      <c r="M36" s="119">
        <v>0</v>
      </c>
      <c r="N36" s="119"/>
      <c r="O36" s="210">
        <f t="shared" si="3"/>
        <v>0</v>
      </c>
      <c r="P36" s="210">
        <f t="shared" si="1"/>
        <v>0</v>
      </c>
      <c r="Q36" s="13" t="e">
        <f>+#REF!+#REF!</f>
        <v>#REF!</v>
      </c>
      <c r="R36" s="12" t="e">
        <f>+VLOOKUP(B36,#REF!,3,0)</f>
        <v>#REF!</v>
      </c>
      <c r="S36" s="12" t="e">
        <f t="shared" si="7"/>
        <v>#REF!</v>
      </c>
      <c r="T36" s="12" t="e">
        <f>+VLOOKUP(B36,[1]เงินเดือน!$B$8:$S$878,18,0)</f>
        <v>#N/A</v>
      </c>
      <c r="U36" s="12" t="e">
        <f>+M36-T36</f>
        <v>#N/A</v>
      </c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</row>
    <row r="37" spans="1:67" s="17" customFormat="1" ht="26.25" customHeight="1" outlineLevel="1" x14ac:dyDescent="0.55000000000000004">
      <c r="A37" s="205">
        <v>30</v>
      </c>
      <c r="B37" s="218" t="s">
        <v>153</v>
      </c>
      <c r="C37" s="213" t="s">
        <v>333</v>
      </c>
      <c r="D37" s="119">
        <v>62470</v>
      </c>
      <c r="E37" s="119"/>
      <c r="F37" s="119"/>
      <c r="G37" s="119"/>
      <c r="H37" s="119">
        <f t="shared" si="0"/>
        <v>62470</v>
      </c>
      <c r="I37" s="208">
        <v>2288</v>
      </c>
      <c r="J37" s="119">
        <v>1874.1</v>
      </c>
      <c r="K37" s="208">
        <v>16600</v>
      </c>
      <c r="L37" s="119"/>
      <c r="M37" s="208">
        <v>764</v>
      </c>
      <c r="N37" s="119"/>
      <c r="O37" s="210">
        <f t="shared" si="3"/>
        <v>21526.1</v>
      </c>
      <c r="P37" s="210">
        <f t="shared" si="1"/>
        <v>40943.9</v>
      </c>
      <c r="Q37" s="13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</row>
    <row r="38" spans="1:67" s="17" customFormat="1" ht="26.25" customHeight="1" outlineLevel="1" x14ac:dyDescent="0.55000000000000004">
      <c r="A38" s="205">
        <v>31</v>
      </c>
      <c r="B38" s="217" t="s">
        <v>239</v>
      </c>
      <c r="C38" s="207" t="s">
        <v>334</v>
      </c>
      <c r="D38" s="223">
        <v>22040</v>
      </c>
      <c r="E38" s="119"/>
      <c r="F38" s="119"/>
      <c r="G38" s="119"/>
      <c r="H38" s="119">
        <f t="shared" si="0"/>
        <v>22040</v>
      </c>
      <c r="I38" s="119"/>
      <c r="J38" s="119">
        <v>1102</v>
      </c>
      <c r="K38" s="208">
        <v>5650</v>
      </c>
      <c r="L38" s="208">
        <v>882</v>
      </c>
      <c r="M38" s="119"/>
      <c r="N38" s="119"/>
      <c r="O38" s="210">
        <f t="shared" si="3"/>
        <v>7634</v>
      </c>
      <c r="P38" s="210">
        <f t="shared" si="1"/>
        <v>14406</v>
      </c>
      <c r="Q38" s="13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</row>
    <row r="39" spans="1:67" s="17" customFormat="1" ht="26.25" customHeight="1" outlineLevel="1" x14ac:dyDescent="0.55000000000000004">
      <c r="A39" s="205">
        <v>32</v>
      </c>
      <c r="B39" s="218" t="s">
        <v>154</v>
      </c>
      <c r="C39" s="212" t="s">
        <v>335</v>
      </c>
      <c r="D39" s="119">
        <v>18840</v>
      </c>
      <c r="E39" s="119"/>
      <c r="F39" s="119"/>
      <c r="G39" s="119"/>
      <c r="H39" s="119">
        <f t="shared" si="0"/>
        <v>18840</v>
      </c>
      <c r="I39" s="119"/>
      <c r="J39" s="119">
        <v>565.20000000000005</v>
      </c>
      <c r="K39" s="119"/>
      <c r="L39" s="208">
        <v>704</v>
      </c>
      <c r="M39" s="119"/>
      <c r="N39" s="119"/>
      <c r="O39" s="210">
        <f t="shared" si="3"/>
        <v>1269.2</v>
      </c>
      <c r="P39" s="210">
        <f t="shared" si="1"/>
        <v>17570.8</v>
      </c>
      <c r="Q39" s="13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</row>
    <row r="40" spans="1:67" s="17" customFormat="1" ht="26.25" customHeight="1" outlineLevel="1" x14ac:dyDescent="0.55000000000000004">
      <c r="A40" s="205">
        <v>33</v>
      </c>
      <c r="B40" s="217" t="s">
        <v>155</v>
      </c>
      <c r="C40" s="212" t="s">
        <v>336</v>
      </c>
      <c r="D40" s="119">
        <v>48740</v>
      </c>
      <c r="E40" s="119"/>
      <c r="F40" s="119"/>
      <c r="G40" s="119"/>
      <c r="H40" s="119">
        <f t="shared" si="0"/>
        <v>48740</v>
      </c>
      <c r="I40" s="208">
        <v>933</v>
      </c>
      <c r="J40" s="119">
        <v>1462.2</v>
      </c>
      <c r="K40" s="209">
        <v>29917.119999999999</v>
      </c>
      <c r="L40" s="119"/>
      <c r="M40" s="119"/>
      <c r="N40" s="119"/>
      <c r="O40" s="210">
        <f t="shared" si="3"/>
        <v>32312.32</v>
      </c>
      <c r="P40" s="210">
        <f t="shared" si="1"/>
        <v>16427.68</v>
      </c>
      <c r="Q40" s="13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</row>
    <row r="41" spans="1:67" s="17" customFormat="1" ht="26.25" customHeight="1" outlineLevel="1" x14ac:dyDescent="0.55000000000000004">
      <c r="A41" s="205">
        <v>34</v>
      </c>
      <c r="B41" s="222" t="s">
        <v>156</v>
      </c>
      <c r="C41" s="213" t="s">
        <v>337</v>
      </c>
      <c r="D41" s="223">
        <v>23820</v>
      </c>
      <c r="E41" s="119"/>
      <c r="F41" s="119"/>
      <c r="G41" s="119"/>
      <c r="H41" s="119">
        <f t="shared" si="0"/>
        <v>23820</v>
      </c>
      <c r="I41" s="119"/>
      <c r="J41" s="119">
        <v>714.6</v>
      </c>
      <c r="K41" s="209">
        <v>8292.42</v>
      </c>
      <c r="L41" s="119">
        <v>0</v>
      </c>
      <c r="M41" s="119"/>
      <c r="N41" s="119"/>
      <c r="O41" s="210">
        <f t="shared" si="3"/>
        <v>9007.02</v>
      </c>
      <c r="P41" s="210">
        <f t="shared" si="1"/>
        <v>14812.98</v>
      </c>
      <c r="Q41" s="13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</row>
    <row r="42" spans="1:67" s="17" customFormat="1" ht="26.25" customHeight="1" outlineLevel="1" x14ac:dyDescent="0.55000000000000004">
      <c r="A42" s="205">
        <v>35</v>
      </c>
      <c r="B42" s="222" t="s">
        <v>157</v>
      </c>
      <c r="C42" s="213" t="s">
        <v>338</v>
      </c>
      <c r="D42" s="119">
        <v>19160</v>
      </c>
      <c r="E42" s="119"/>
      <c r="F42" s="119"/>
      <c r="G42" s="119"/>
      <c r="H42" s="119">
        <f t="shared" si="0"/>
        <v>19160</v>
      </c>
      <c r="I42" s="119"/>
      <c r="J42" s="119">
        <v>574.79999999999995</v>
      </c>
      <c r="K42" s="209">
        <v>8823.27</v>
      </c>
      <c r="L42" s="208">
        <v>1045</v>
      </c>
      <c r="M42" s="119"/>
      <c r="N42" s="119"/>
      <c r="O42" s="210">
        <f t="shared" si="3"/>
        <v>10443.07</v>
      </c>
      <c r="P42" s="210">
        <f t="shared" si="1"/>
        <v>8716.93</v>
      </c>
      <c r="Q42" s="13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</row>
    <row r="43" spans="1:67" s="17" customFormat="1" ht="26.25" customHeight="1" outlineLevel="1" x14ac:dyDescent="0.55000000000000004">
      <c r="A43" s="205">
        <v>36</v>
      </c>
      <c r="B43" s="218" t="s">
        <v>158</v>
      </c>
      <c r="C43" s="202">
        <v>8050389065</v>
      </c>
      <c r="D43" s="119">
        <v>26120</v>
      </c>
      <c r="E43" s="119"/>
      <c r="F43" s="119"/>
      <c r="G43" s="119"/>
      <c r="H43" s="119">
        <f t="shared" si="0"/>
        <v>26120</v>
      </c>
      <c r="I43" s="208">
        <v>14</v>
      </c>
      <c r="J43" s="119">
        <v>783.6</v>
      </c>
      <c r="K43" s="208">
        <v>5600</v>
      </c>
      <c r="L43" s="208">
        <v>808</v>
      </c>
      <c r="M43" s="119"/>
      <c r="N43" s="119"/>
      <c r="O43" s="210">
        <f t="shared" si="3"/>
        <v>7205.6</v>
      </c>
      <c r="P43" s="210">
        <f t="shared" si="1"/>
        <v>18914.400000000001</v>
      </c>
      <c r="Q43" s="13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</row>
    <row r="44" spans="1:67" s="17" customFormat="1" ht="26.25" customHeight="1" outlineLevel="1" x14ac:dyDescent="0.55000000000000004">
      <c r="A44" s="205">
        <v>37</v>
      </c>
      <c r="B44" s="218" t="s">
        <v>159</v>
      </c>
      <c r="C44" s="197">
        <v>8051324595</v>
      </c>
      <c r="D44" s="119">
        <v>54960</v>
      </c>
      <c r="E44" s="119"/>
      <c r="F44" s="119"/>
      <c r="G44" s="119">
        <v>3500</v>
      </c>
      <c r="H44" s="119">
        <f t="shared" si="0"/>
        <v>58460</v>
      </c>
      <c r="I44" s="208">
        <v>2137</v>
      </c>
      <c r="J44" s="119">
        <v>2198.4</v>
      </c>
      <c r="K44" s="208">
        <v>19000</v>
      </c>
      <c r="L44" s="119"/>
      <c r="M44" s="208">
        <v>382</v>
      </c>
      <c r="N44" s="208">
        <v>21600</v>
      </c>
      <c r="O44" s="210">
        <f t="shared" si="3"/>
        <v>45317.4</v>
      </c>
      <c r="P44" s="210">
        <f t="shared" si="1"/>
        <v>13142.599999999999</v>
      </c>
      <c r="Q44" s="13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</row>
    <row r="45" spans="1:67" s="17" customFormat="1" ht="26.25" customHeight="1" outlineLevel="1" x14ac:dyDescent="0.55000000000000004">
      <c r="A45" s="205">
        <v>38</v>
      </c>
      <c r="B45" s="218" t="s">
        <v>160</v>
      </c>
      <c r="C45" s="197">
        <v>8050838013</v>
      </c>
      <c r="D45" s="119">
        <v>20440</v>
      </c>
      <c r="E45" s="119"/>
      <c r="F45" s="119"/>
      <c r="G45" s="119"/>
      <c r="H45" s="119">
        <f t="shared" si="0"/>
        <v>20440</v>
      </c>
      <c r="I45" s="119"/>
      <c r="J45" s="119">
        <v>613.20000000000005</v>
      </c>
      <c r="K45" s="208">
        <v>1000</v>
      </c>
      <c r="L45" s="208">
        <v>603</v>
      </c>
      <c r="M45" s="119"/>
      <c r="N45" s="119"/>
      <c r="O45" s="210">
        <f t="shared" si="3"/>
        <v>2216.1999999999998</v>
      </c>
      <c r="P45" s="210">
        <f t="shared" si="1"/>
        <v>18223.8</v>
      </c>
      <c r="Q45" s="13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</row>
    <row r="46" spans="1:67" s="17" customFormat="1" ht="26.25" customHeight="1" outlineLevel="1" x14ac:dyDescent="0.55000000000000004">
      <c r="A46" s="205">
        <v>39</v>
      </c>
      <c r="B46" s="217" t="s">
        <v>161</v>
      </c>
      <c r="C46" s="197">
        <v>8050226875</v>
      </c>
      <c r="D46" s="223">
        <v>22920</v>
      </c>
      <c r="E46" s="119"/>
      <c r="F46" s="119"/>
      <c r="G46" s="119"/>
      <c r="H46" s="119">
        <f t="shared" si="0"/>
        <v>22920</v>
      </c>
      <c r="I46" s="119"/>
      <c r="J46" s="119">
        <v>687.6</v>
      </c>
      <c r="K46" s="209">
        <v>7641.15</v>
      </c>
      <c r="L46" s="208">
        <v>674</v>
      </c>
      <c r="M46" s="119"/>
      <c r="N46" s="119"/>
      <c r="O46" s="210">
        <f t="shared" si="3"/>
        <v>9002.75</v>
      </c>
      <c r="P46" s="210">
        <f t="shared" si="1"/>
        <v>13917.25</v>
      </c>
      <c r="Q46" s="13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</row>
    <row r="47" spans="1:67" s="17" customFormat="1" ht="26.25" customHeight="1" outlineLevel="1" x14ac:dyDescent="0.55000000000000004">
      <c r="A47" s="205">
        <v>40</v>
      </c>
      <c r="B47" s="218" t="s">
        <v>162</v>
      </c>
      <c r="C47" s="233">
        <v>8050349802</v>
      </c>
      <c r="D47" s="219">
        <v>28030</v>
      </c>
      <c r="E47" s="119"/>
      <c r="F47" s="119"/>
      <c r="G47" s="119"/>
      <c r="H47" s="119">
        <f t="shared" si="0"/>
        <v>28030</v>
      </c>
      <c r="I47" s="119"/>
      <c r="J47" s="221">
        <v>840.9</v>
      </c>
      <c r="K47" s="208">
        <v>1100</v>
      </c>
      <c r="L47" s="208">
        <v>657</v>
      </c>
      <c r="M47" s="119"/>
      <c r="N47" s="119"/>
      <c r="O47" s="210">
        <f t="shared" si="3"/>
        <v>2597.9</v>
      </c>
      <c r="P47" s="210">
        <f t="shared" si="1"/>
        <v>25432.1</v>
      </c>
      <c r="Q47" s="13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</row>
    <row r="48" spans="1:67" s="17" customFormat="1" ht="26.25" customHeight="1" outlineLevel="1" x14ac:dyDescent="0.55000000000000004">
      <c r="A48" s="205">
        <v>41</v>
      </c>
      <c r="B48" s="218" t="s">
        <v>163</v>
      </c>
      <c r="C48" s="202">
        <v>8050546861</v>
      </c>
      <c r="D48" s="119">
        <v>22600</v>
      </c>
      <c r="E48" s="119"/>
      <c r="F48" s="119"/>
      <c r="G48" s="119"/>
      <c r="H48" s="119">
        <f t="shared" si="0"/>
        <v>22600</v>
      </c>
      <c r="I48" s="119"/>
      <c r="J48" s="119">
        <v>678</v>
      </c>
      <c r="K48" s="208">
        <v>2000</v>
      </c>
      <c r="L48" s="119"/>
      <c r="M48" s="119"/>
      <c r="N48" s="119"/>
      <c r="O48" s="210">
        <f t="shared" si="3"/>
        <v>2678</v>
      </c>
      <c r="P48" s="210">
        <f t="shared" si="1"/>
        <v>19922</v>
      </c>
      <c r="Q48" s="13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</row>
    <row r="49" spans="1:67" s="17" customFormat="1" ht="26.25" customHeight="1" outlineLevel="1" x14ac:dyDescent="0.55000000000000004">
      <c r="A49" s="205">
        <v>42</v>
      </c>
      <c r="B49" s="218" t="s">
        <v>164</v>
      </c>
      <c r="C49" s="202">
        <v>8050714675</v>
      </c>
      <c r="D49" s="208">
        <v>0</v>
      </c>
      <c r="E49" s="119"/>
      <c r="F49" s="119"/>
      <c r="G49" s="119"/>
      <c r="H49" s="119">
        <f t="shared" si="0"/>
        <v>0</v>
      </c>
      <c r="I49" s="119"/>
      <c r="J49" s="119">
        <v>0</v>
      </c>
      <c r="K49" s="119"/>
      <c r="L49" s="119">
        <v>0</v>
      </c>
      <c r="M49" s="119"/>
      <c r="N49" s="119"/>
      <c r="O49" s="210">
        <f t="shared" si="3"/>
        <v>0</v>
      </c>
      <c r="P49" s="210">
        <f t="shared" si="1"/>
        <v>0</v>
      </c>
      <c r="Q49" s="13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</row>
    <row r="50" spans="1:67" s="17" customFormat="1" ht="26.25" customHeight="1" outlineLevel="1" x14ac:dyDescent="0.55000000000000004">
      <c r="A50" s="205">
        <v>43</v>
      </c>
      <c r="B50" s="218" t="s">
        <v>165</v>
      </c>
      <c r="C50" s="202">
        <v>8051333861</v>
      </c>
      <c r="D50" s="119">
        <v>59500</v>
      </c>
      <c r="E50" s="119"/>
      <c r="F50" s="119">
        <v>3500</v>
      </c>
      <c r="G50" s="119"/>
      <c r="H50" s="119">
        <f t="shared" si="0"/>
        <v>63000</v>
      </c>
      <c r="I50" s="208">
        <v>1758</v>
      </c>
      <c r="J50" s="119"/>
      <c r="K50" s="119"/>
      <c r="L50" s="119"/>
      <c r="M50" s="208">
        <v>382</v>
      </c>
      <c r="N50" s="119"/>
      <c r="O50" s="210">
        <f t="shared" si="3"/>
        <v>2140</v>
      </c>
      <c r="P50" s="210">
        <f t="shared" si="1"/>
        <v>60860</v>
      </c>
      <c r="Q50" s="13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</row>
    <row r="51" spans="1:67" s="17" customFormat="1" ht="26.25" customHeight="1" outlineLevel="1" x14ac:dyDescent="0.55000000000000004">
      <c r="A51" s="205">
        <v>44</v>
      </c>
      <c r="B51" s="217" t="s">
        <v>166</v>
      </c>
      <c r="C51" s="233">
        <v>3880249180</v>
      </c>
      <c r="D51" s="119">
        <v>24970</v>
      </c>
      <c r="E51" s="119"/>
      <c r="F51" s="119">
        <v>3500</v>
      </c>
      <c r="G51" s="119"/>
      <c r="H51" s="119">
        <f t="shared" si="0"/>
        <v>28470</v>
      </c>
      <c r="I51" s="208">
        <v>6</v>
      </c>
      <c r="J51" s="119">
        <v>1248.5</v>
      </c>
      <c r="K51" s="209">
        <v>4480</v>
      </c>
      <c r="L51" s="119"/>
      <c r="M51" s="119"/>
      <c r="N51" s="208">
        <v>11700</v>
      </c>
      <c r="O51" s="210">
        <f t="shared" si="3"/>
        <v>17434.5</v>
      </c>
      <c r="P51" s="210">
        <f t="shared" si="1"/>
        <v>11035.5</v>
      </c>
      <c r="Q51" s="13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</row>
    <row r="52" spans="1:67" s="17" customFormat="1" ht="26.25" customHeight="1" outlineLevel="1" x14ac:dyDescent="0.55000000000000004">
      <c r="A52" s="205">
        <v>45</v>
      </c>
      <c r="B52" s="218" t="s">
        <v>167</v>
      </c>
      <c r="C52" s="202">
        <v>8051775724</v>
      </c>
      <c r="D52" s="119">
        <v>44280</v>
      </c>
      <c r="E52" s="119"/>
      <c r="F52" s="119">
        <v>3500</v>
      </c>
      <c r="G52" s="119"/>
      <c r="H52" s="119">
        <f t="shared" si="0"/>
        <v>47780</v>
      </c>
      <c r="I52" s="208">
        <v>1069</v>
      </c>
      <c r="J52" s="119">
        <v>1328.4</v>
      </c>
      <c r="K52" s="209">
        <v>3913.76</v>
      </c>
      <c r="L52" s="119"/>
      <c r="M52" s="119"/>
      <c r="N52" s="119"/>
      <c r="O52" s="210">
        <f t="shared" si="3"/>
        <v>6311.16</v>
      </c>
      <c r="P52" s="210">
        <f t="shared" si="1"/>
        <v>41468.839999999997</v>
      </c>
      <c r="Q52" s="13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</row>
    <row r="53" spans="1:67" s="17" customFormat="1" ht="26.25" customHeight="1" outlineLevel="1" x14ac:dyDescent="0.55000000000000004">
      <c r="A53" s="205">
        <v>46</v>
      </c>
      <c r="B53" s="218" t="s">
        <v>168</v>
      </c>
      <c r="C53" s="213" t="s">
        <v>339</v>
      </c>
      <c r="D53" s="219">
        <v>29110</v>
      </c>
      <c r="E53" s="119"/>
      <c r="F53" s="220">
        <v>3500</v>
      </c>
      <c r="G53" s="119"/>
      <c r="H53" s="119">
        <f t="shared" si="0"/>
        <v>32610</v>
      </c>
      <c r="I53" s="234">
        <v>67</v>
      </c>
      <c r="J53" s="221">
        <v>873.3</v>
      </c>
      <c r="K53" s="209">
        <v>15089.56</v>
      </c>
      <c r="L53" s="119"/>
      <c r="M53" s="119"/>
      <c r="N53" s="119"/>
      <c r="O53" s="210">
        <f t="shared" si="3"/>
        <v>16029.859999999999</v>
      </c>
      <c r="P53" s="210">
        <f t="shared" si="1"/>
        <v>16580.14</v>
      </c>
      <c r="Q53" s="13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</row>
    <row r="54" spans="1:67" s="17" customFormat="1" ht="26.25" customHeight="1" outlineLevel="1" x14ac:dyDescent="0.55000000000000004">
      <c r="A54" s="205">
        <v>47</v>
      </c>
      <c r="B54" s="217" t="s">
        <v>169</v>
      </c>
      <c r="C54" s="213" t="s">
        <v>340</v>
      </c>
      <c r="D54" s="223">
        <v>22490</v>
      </c>
      <c r="E54" s="119"/>
      <c r="F54" s="119"/>
      <c r="G54" s="119"/>
      <c r="H54" s="119">
        <f t="shared" si="0"/>
        <v>22490</v>
      </c>
      <c r="I54" s="119"/>
      <c r="J54" s="119">
        <v>674.7</v>
      </c>
      <c r="K54" s="208">
        <v>8160</v>
      </c>
      <c r="L54" s="119"/>
      <c r="M54" s="119"/>
      <c r="N54" s="119"/>
      <c r="O54" s="210">
        <f t="shared" si="3"/>
        <v>8834.7000000000007</v>
      </c>
      <c r="P54" s="210">
        <f t="shared" si="1"/>
        <v>13655.3</v>
      </c>
      <c r="Q54" s="13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</row>
    <row r="55" spans="1:67" s="17" customFormat="1" ht="26.25" customHeight="1" outlineLevel="1" x14ac:dyDescent="0.55000000000000004">
      <c r="A55" s="205">
        <v>48</v>
      </c>
      <c r="B55" s="222" t="s">
        <v>170</v>
      </c>
      <c r="C55" s="213" t="s">
        <v>341</v>
      </c>
      <c r="D55" s="119">
        <v>17570</v>
      </c>
      <c r="E55" s="119"/>
      <c r="F55" s="119"/>
      <c r="G55" s="119"/>
      <c r="H55" s="119">
        <f t="shared" si="0"/>
        <v>17570</v>
      </c>
      <c r="I55" s="119"/>
      <c r="J55" s="119">
        <v>1229.9000000000001</v>
      </c>
      <c r="K55" s="208">
        <v>1000</v>
      </c>
      <c r="L55" s="208">
        <v>362</v>
      </c>
      <c r="M55" s="119"/>
      <c r="N55" s="119"/>
      <c r="O55" s="210">
        <f t="shared" si="3"/>
        <v>2591.9</v>
      </c>
      <c r="P55" s="210">
        <f t="shared" si="1"/>
        <v>14978.1</v>
      </c>
      <c r="Q55" s="13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</row>
    <row r="56" spans="1:67" s="17" customFormat="1" ht="26.25" customHeight="1" outlineLevel="1" x14ac:dyDescent="0.55000000000000004">
      <c r="A56" s="205">
        <v>49</v>
      </c>
      <c r="B56" s="218" t="s">
        <v>171</v>
      </c>
      <c r="C56" s="213" t="s">
        <v>342</v>
      </c>
      <c r="D56" s="119">
        <v>14310</v>
      </c>
      <c r="E56" s="119"/>
      <c r="F56" s="119"/>
      <c r="G56" s="119"/>
      <c r="H56" s="119">
        <f t="shared" si="0"/>
        <v>14310</v>
      </c>
      <c r="I56" s="119"/>
      <c r="J56" s="119">
        <v>858.6</v>
      </c>
      <c r="K56" s="209">
        <v>6219.08</v>
      </c>
      <c r="L56" s="119"/>
      <c r="M56" s="119"/>
      <c r="N56" s="119"/>
      <c r="O56" s="210">
        <f t="shared" si="3"/>
        <v>7077.68</v>
      </c>
      <c r="P56" s="210">
        <f t="shared" si="1"/>
        <v>7232.32</v>
      </c>
      <c r="Q56" s="13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</row>
    <row r="57" spans="1:67" s="17" customFormat="1" ht="26.25" customHeight="1" outlineLevel="1" x14ac:dyDescent="0.55000000000000004">
      <c r="A57" s="205">
        <v>50</v>
      </c>
      <c r="B57" s="218" t="s">
        <v>172</v>
      </c>
      <c r="C57" s="213" t="s">
        <v>343</v>
      </c>
      <c r="D57" s="119">
        <v>18840</v>
      </c>
      <c r="E57" s="119"/>
      <c r="F57" s="119"/>
      <c r="G57" s="119"/>
      <c r="H57" s="119">
        <f t="shared" si="0"/>
        <v>18840</v>
      </c>
      <c r="I57" s="119"/>
      <c r="J57" s="119">
        <v>1130.4000000000001</v>
      </c>
      <c r="K57" s="208">
        <v>1000</v>
      </c>
      <c r="L57" s="119"/>
      <c r="M57" s="119"/>
      <c r="N57" s="119"/>
      <c r="O57" s="210">
        <f t="shared" si="3"/>
        <v>2130.4</v>
      </c>
      <c r="P57" s="210">
        <f t="shared" si="1"/>
        <v>16709.599999999999</v>
      </c>
      <c r="Q57" s="13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</row>
    <row r="58" spans="1:67" s="17" customFormat="1" ht="26.25" customHeight="1" outlineLevel="1" x14ac:dyDescent="0.55000000000000004">
      <c r="A58" s="205">
        <v>51</v>
      </c>
      <c r="B58" s="218" t="s">
        <v>173</v>
      </c>
      <c r="C58" s="207" t="s">
        <v>344</v>
      </c>
      <c r="D58" s="119">
        <v>37960</v>
      </c>
      <c r="E58" s="119"/>
      <c r="F58" s="119">
        <v>3500</v>
      </c>
      <c r="G58" s="119"/>
      <c r="H58" s="119">
        <f t="shared" si="0"/>
        <v>41460</v>
      </c>
      <c r="I58" s="208">
        <v>281</v>
      </c>
      <c r="J58" s="119">
        <v>3036.8</v>
      </c>
      <c r="K58" s="208">
        <v>19500</v>
      </c>
      <c r="L58" s="119"/>
      <c r="M58" s="208">
        <v>764</v>
      </c>
      <c r="N58" s="119"/>
      <c r="O58" s="210">
        <f t="shared" si="3"/>
        <v>23581.8</v>
      </c>
      <c r="P58" s="210">
        <f t="shared" si="1"/>
        <v>17878.2</v>
      </c>
      <c r="Q58" s="13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</row>
    <row r="59" spans="1:67" s="17" customFormat="1" ht="26.25" customHeight="1" outlineLevel="1" x14ac:dyDescent="0.55000000000000004">
      <c r="A59" s="205">
        <v>52</v>
      </c>
      <c r="B59" s="217" t="s">
        <v>370</v>
      </c>
      <c r="C59" s="213" t="s">
        <v>345</v>
      </c>
      <c r="D59" s="119">
        <v>39080</v>
      </c>
      <c r="E59" s="119"/>
      <c r="F59" s="119">
        <v>3500</v>
      </c>
      <c r="G59" s="119"/>
      <c r="H59" s="119">
        <f t="shared" si="0"/>
        <v>42580</v>
      </c>
      <c r="I59" s="208">
        <v>587</v>
      </c>
      <c r="J59" s="119">
        <v>1172.4000000000001</v>
      </c>
      <c r="K59" s="209">
        <v>8255.56</v>
      </c>
      <c r="L59" s="119"/>
      <c r="M59" s="119"/>
      <c r="N59" s="119"/>
      <c r="O59" s="210">
        <f t="shared" si="3"/>
        <v>10014.959999999999</v>
      </c>
      <c r="P59" s="210">
        <f t="shared" si="1"/>
        <v>32565.040000000001</v>
      </c>
      <c r="Q59" s="13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</row>
    <row r="60" spans="1:67" s="17" customFormat="1" ht="26.25" customHeight="1" outlineLevel="1" x14ac:dyDescent="0.55000000000000004">
      <c r="A60" s="205">
        <v>53</v>
      </c>
      <c r="B60" s="222" t="s">
        <v>174</v>
      </c>
      <c r="C60" s="213" t="s">
        <v>346</v>
      </c>
      <c r="D60" s="119">
        <v>19480</v>
      </c>
      <c r="E60" s="119"/>
      <c r="F60" s="119"/>
      <c r="G60" s="119"/>
      <c r="H60" s="119">
        <f t="shared" si="0"/>
        <v>19480</v>
      </c>
      <c r="I60" s="119"/>
      <c r="J60" s="119">
        <v>584.4</v>
      </c>
      <c r="K60" s="209">
        <v>5850</v>
      </c>
      <c r="L60" s="119">
        <v>0</v>
      </c>
      <c r="M60" s="119"/>
      <c r="N60" s="208">
        <v>11000</v>
      </c>
      <c r="O60" s="210">
        <f t="shared" si="3"/>
        <v>17434.400000000001</v>
      </c>
      <c r="P60" s="210">
        <f t="shared" si="1"/>
        <v>2045.5999999999985</v>
      </c>
      <c r="Q60" s="13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</row>
    <row r="61" spans="1:67" s="26" customFormat="1" ht="26.25" customHeight="1" outlineLevel="1" x14ac:dyDescent="0.55000000000000004">
      <c r="A61" s="205">
        <v>54</v>
      </c>
      <c r="B61" s="222" t="s">
        <v>371</v>
      </c>
      <c r="C61" s="213">
        <v>8053085458</v>
      </c>
      <c r="D61" s="119">
        <v>24490</v>
      </c>
      <c r="E61" s="119"/>
      <c r="F61" s="119"/>
      <c r="G61" s="119"/>
      <c r="H61" s="119">
        <f t="shared" si="0"/>
        <v>24490</v>
      </c>
      <c r="I61" s="119"/>
      <c r="J61" s="119">
        <v>1224.5</v>
      </c>
      <c r="K61" s="208">
        <v>5380</v>
      </c>
      <c r="L61" s="208">
        <v>1021</v>
      </c>
      <c r="M61" s="119"/>
      <c r="N61" s="119"/>
      <c r="O61" s="210">
        <f t="shared" si="3"/>
        <v>7625.5</v>
      </c>
      <c r="P61" s="210">
        <f t="shared" si="1"/>
        <v>16864.5</v>
      </c>
      <c r="Q61" s="24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</row>
    <row r="62" spans="1:67" s="26" customFormat="1" ht="26.25" customHeight="1" outlineLevel="1" x14ac:dyDescent="0.55000000000000004">
      <c r="A62" s="205">
        <v>55</v>
      </c>
      <c r="B62" s="222" t="s">
        <v>372</v>
      </c>
      <c r="C62" s="213">
        <v>8053085466</v>
      </c>
      <c r="D62" s="119">
        <v>40260</v>
      </c>
      <c r="E62" s="119"/>
      <c r="F62" s="119">
        <v>3500</v>
      </c>
      <c r="G62" s="119"/>
      <c r="H62" s="119">
        <f t="shared" si="0"/>
        <v>43760</v>
      </c>
      <c r="I62" s="208">
        <v>521</v>
      </c>
      <c r="J62" s="119">
        <v>1207.8</v>
      </c>
      <c r="K62" s="208">
        <v>5000</v>
      </c>
      <c r="L62" s="119"/>
      <c r="M62" s="119"/>
      <c r="N62" s="119"/>
      <c r="O62" s="210">
        <f t="shared" si="3"/>
        <v>6728.8</v>
      </c>
      <c r="P62" s="210">
        <f t="shared" si="1"/>
        <v>37031.199999999997</v>
      </c>
      <c r="Q62" s="24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</row>
    <row r="63" spans="1:67" s="26" customFormat="1" ht="26.25" customHeight="1" outlineLevel="1" x14ac:dyDescent="0.55000000000000004">
      <c r="A63" s="205">
        <v>56</v>
      </c>
      <c r="B63" s="222" t="s">
        <v>373</v>
      </c>
      <c r="C63" s="213">
        <v>8050383865</v>
      </c>
      <c r="D63" s="119">
        <v>58560</v>
      </c>
      <c r="E63" s="119"/>
      <c r="F63" s="119">
        <v>3500</v>
      </c>
      <c r="G63" s="119"/>
      <c r="H63" s="119">
        <f t="shared" si="0"/>
        <v>62060</v>
      </c>
      <c r="I63" s="208">
        <v>2975</v>
      </c>
      <c r="J63" s="119">
        <v>1756.8</v>
      </c>
      <c r="K63" s="209">
        <v>41839.11</v>
      </c>
      <c r="L63" s="119"/>
      <c r="M63" s="208">
        <v>764</v>
      </c>
      <c r="N63" s="119"/>
      <c r="O63" s="210">
        <f t="shared" si="3"/>
        <v>47334.91</v>
      </c>
      <c r="P63" s="210">
        <f t="shared" si="1"/>
        <v>14725.089999999997</v>
      </c>
      <c r="Q63" s="24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</row>
    <row r="64" spans="1:67" s="26" customFormat="1" ht="26.25" customHeight="1" outlineLevel="1" x14ac:dyDescent="0.55000000000000004">
      <c r="A64" s="205">
        <v>57</v>
      </c>
      <c r="B64" s="222" t="s">
        <v>374</v>
      </c>
      <c r="C64" s="213">
        <v>8050312313</v>
      </c>
      <c r="D64" s="119">
        <v>53230</v>
      </c>
      <c r="E64" s="119"/>
      <c r="F64" s="119"/>
      <c r="G64" s="119"/>
      <c r="H64" s="119">
        <f t="shared" si="0"/>
        <v>53230</v>
      </c>
      <c r="I64" s="208">
        <v>1614</v>
      </c>
      <c r="J64" s="119">
        <v>1596.9</v>
      </c>
      <c r="K64" s="209">
        <v>26844.38</v>
      </c>
      <c r="L64" s="119"/>
      <c r="M64" s="208">
        <v>764</v>
      </c>
      <c r="N64" s="119"/>
      <c r="O64" s="210">
        <f t="shared" si="3"/>
        <v>30819.280000000002</v>
      </c>
      <c r="P64" s="210">
        <f t="shared" si="1"/>
        <v>22410.719999999998</v>
      </c>
      <c r="Q64" s="24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</row>
    <row r="65" spans="1:67" s="26" customFormat="1" ht="26.25" customHeight="1" outlineLevel="1" x14ac:dyDescent="0.55000000000000004">
      <c r="A65" s="205">
        <v>58</v>
      </c>
      <c r="B65" s="222" t="s">
        <v>375</v>
      </c>
      <c r="C65" s="213">
        <v>8050283704</v>
      </c>
      <c r="D65" s="119">
        <v>26120</v>
      </c>
      <c r="E65" s="119"/>
      <c r="F65" s="119"/>
      <c r="G65" s="119"/>
      <c r="H65" s="119">
        <f t="shared" si="0"/>
        <v>26120</v>
      </c>
      <c r="I65" s="119"/>
      <c r="J65" s="119">
        <v>783.6</v>
      </c>
      <c r="K65" s="209">
        <v>14271.85</v>
      </c>
      <c r="L65" s="119"/>
      <c r="M65" s="119"/>
      <c r="N65" s="119"/>
      <c r="O65" s="210">
        <f t="shared" si="3"/>
        <v>15055.45</v>
      </c>
      <c r="P65" s="210">
        <f t="shared" si="1"/>
        <v>11064.55</v>
      </c>
      <c r="Q65" s="24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</row>
    <row r="66" spans="1:67" s="26" customFormat="1" ht="26.25" customHeight="1" outlineLevel="1" x14ac:dyDescent="0.55000000000000004">
      <c r="A66" s="205">
        <v>59</v>
      </c>
      <c r="B66" s="222" t="s">
        <v>376</v>
      </c>
      <c r="C66" s="213">
        <v>8053085245</v>
      </c>
      <c r="D66" s="119">
        <v>28430</v>
      </c>
      <c r="E66" s="119"/>
      <c r="F66" s="119"/>
      <c r="G66" s="119"/>
      <c r="H66" s="119">
        <f t="shared" si="0"/>
        <v>28430</v>
      </c>
      <c r="I66" s="119"/>
      <c r="J66" s="119">
        <v>4264.5</v>
      </c>
      <c r="K66" s="209">
        <v>9396.23</v>
      </c>
      <c r="L66" s="119"/>
      <c r="M66" s="119"/>
      <c r="N66" s="119"/>
      <c r="O66" s="210">
        <f t="shared" si="3"/>
        <v>13660.73</v>
      </c>
      <c r="P66" s="210">
        <f t="shared" si="1"/>
        <v>14769.27</v>
      </c>
      <c r="Q66" s="24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</row>
    <row r="67" spans="1:67" s="26" customFormat="1" ht="26.25" customHeight="1" outlineLevel="1" x14ac:dyDescent="0.55000000000000004">
      <c r="A67" s="205">
        <v>60</v>
      </c>
      <c r="B67" s="222" t="s">
        <v>377</v>
      </c>
      <c r="C67" s="213">
        <v>8053085415</v>
      </c>
      <c r="D67" s="119">
        <v>25660</v>
      </c>
      <c r="E67" s="119"/>
      <c r="F67" s="119"/>
      <c r="G67" s="119"/>
      <c r="H67" s="119">
        <f t="shared" si="0"/>
        <v>25660</v>
      </c>
      <c r="I67" s="119"/>
      <c r="J67" s="119">
        <v>769.8</v>
      </c>
      <c r="K67" s="209">
        <v>16792.73</v>
      </c>
      <c r="L67" s="119"/>
      <c r="M67" s="208">
        <v>382</v>
      </c>
      <c r="N67" s="119"/>
      <c r="O67" s="210">
        <f t="shared" si="3"/>
        <v>17944.53</v>
      </c>
      <c r="P67" s="210">
        <f t="shared" si="1"/>
        <v>7715.4700000000012</v>
      </c>
      <c r="Q67" s="24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</row>
    <row r="68" spans="1:67" s="26" customFormat="1" ht="26.25" customHeight="1" outlineLevel="1" x14ac:dyDescent="0.55000000000000004">
      <c r="A68" s="205">
        <v>61</v>
      </c>
      <c r="B68" s="222" t="s">
        <v>378</v>
      </c>
      <c r="C68" s="213">
        <v>8050255972</v>
      </c>
      <c r="D68" s="119">
        <v>49830</v>
      </c>
      <c r="E68" s="119"/>
      <c r="F68" s="119">
        <v>3500</v>
      </c>
      <c r="G68" s="119"/>
      <c r="H68" s="119">
        <f t="shared" si="0"/>
        <v>53330</v>
      </c>
      <c r="I68" s="208">
        <v>1501</v>
      </c>
      <c r="J68" s="119">
        <v>1494.9</v>
      </c>
      <c r="K68" s="209">
        <v>11850</v>
      </c>
      <c r="L68" s="119"/>
      <c r="M68" s="208">
        <v>382</v>
      </c>
      <c r="N68" s="208">
        <v>19800</v>
      </c>
      <c r="O68" s="210">
        <f t="shared" si="3"/>
        <v>35027.9</v>
      </c>
      <c r="P68" s="210">
        <f t="shared" si="1"/>
        <v>18302.099999999999</v>
      </c>
      <c r="Q68" s="24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</row>
    <row r="69" spans="1:67" s="26" customFormat="1" ht="26.25" customHeight="1" outlineLevel="1" x14ac:dyDescent="0.55000000000000004">
      <c r="A69" s="205">
        <v>62</v>
      </c>
      <c r="B69" s="222" t="s">
        <v>379</v>
      </c>
      <c r="C69" s="213">
        <v>8053085482</v>
      </c>
      <c r="D69" s="119">
        <v>42210</v>
      </c>
      <c r="E69" s="119"/>
      <c r="F69" s="119"/>
      <c r="G69" s="119"/>
      <c r="H69" s="119">
        <f t="shared" si="0"/>
        <v>42210</v>
      </c>
      <c r="I69" s="208">
        <v>499</v>
      </c>
      <c r="J69" s="119">
        <v>1266.3</v>
      </c>
      <c r="K69" s="209">
        <v>23734.25</v>
      </c>
      <c r="L69" s="119"/>
      <c r="M69" s="208">
        <v>382</v>
      </c>
      <c r="N69" s="119"/>
      <c r="O69" s="210">
        <f t="shared" si="3"/>
        <v>25881.55</v>
      </c>
      <c r="P69" s="210">
        <f t="shared" si="1"/>
        <v>16328.45</v>
      </c>
      <c r="Q69" s="24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</row>
    <row r="70" spans="1:67" s="26" customFormat="1" ht="26.25" customHeight="1" outlineLevel="1" x14ac:dyDescent="0.55000000000000004">
      <c r="A70" s="205">
        <v>63</v>
      </c>
      <c r="B70" s="222" t="s">
        <v>380</v>
      </c>
      <c r="C70" s="213">
        <v>8053085148</v>
      </c>
      <c r="D70" s="119">
        <v>18520</v>
      </c>
      <c r="E70" s="119"/>
      <c r="F70" s="119"/>
      <c r="G70" s="119"/>
      <c r="H70" s="119">
        <f t="shared" si="0"/>
        <v>18520</v>
      </c>
      <c r="I70" s="119"/>
      <c r="J70" s="119">
        <v>926</v>
      </c>
      <c r="K70" s="208">
        <v>5650</v>
      </c>
      <c r="L70" s="208">
        <v>698</v>
      </c>
      <c r="M70" s="119"/>
      <c r="N70" s="119"/>
      <c r="O70" s="210">
        <f t="shared" si="3"/>
        <v>7274</v>
      </c>
      <c r="P70" s="210">
        <f t="shared" si="1"/>
        <v>11246</v>
      </c>
      <c r="Q70" s="24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</row>
    <row r="71" spans="1:67" s="26" customFormat="1" ht="26.25" customHeight="1" outlineLevel="1" x14ac:dyDescent="0.55000000000000004">
      <c r="A71" s="205">
        <v>64</v>
      </c>
      <c r="B71" s="222" t="s">
        <v>381</v>
      </c>
      <c r="C71" s="213">
        <v>8053085873</v>
      </c>
      <c r="D71" s="119">
        <v>31340</v>
      </c>
      <c r="E71" s="119"/>
      <c r="F71" s="119"/>
      <c r="G71" s="119"/>
      <c r="H71" s="119">
        <f t="shared" ref="H71:H74" si="8">SUM(D71:G71)</f>
        <v>31340</v>
      </c>
      <c r="I71" s="119"/>
      <c r="J71" s="119">
        <v>940.2</v>
      </c>
      <c r="K71" s="209">
        <v>11620</v>
      </c>
      <c r="L71" s="208">
        <v>1189</v>
      </c>
      <c r="M71" s="119"/>
      <c r="N71" s="119"/>
      <c r="O71" s="210">
        <f t="shared" si="3"/>
        <v>13749.2</v>
      </c>
      <c r="P71" s="210">
        <f t="shared" ref="P71:P74" si="9">H71-O71</f>
        <v>17590.8</v>
      </c>
      <c r="Q71" s="24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</row>
    <row r="72" spans="1:67" s="26" customFormat="1" ht="26.25" customHeight="1" outlineLevel="1" x14ac:dyDescent="0.55000000000000004">
      <c r="A72" s="205">
        <v>65</v>
      </c>
      <c r="B72" s="222" t="s">
        <v>382</v>
      </c>
      <c r="C72" s="213">
        <v>8053085156</v>
      </c>
      <c r="D72" s="119">
        <v>49480</v>
      </c>
      <c r="E72" s="119"/>
      <c r="F72" s="119"/>
      <c r="G72" s="119"/>
      <c r="H72" s="119">
        <f t="shared" si="8"/>
        <v>49480</v>
      </c>
      <c r="I72" s="208">
        <v>989</v>
      </c>
      <c r="J72" s="119">
        <v>1484.4</v>
      </c>
      <c r="K72" s="209">
        <v>37800</v>
      </c>
      <c r="L72" s="119"/>
      <c r="M72" s="208">
        <v>382</v>
      </c>
      <c r="N72" s="119"/>
      <c r="O72" s="210">
        <f t="shared" ref="O72:O74" si="10">SUM(I72:N72)</f>
        <v>40655.4</v>
      </c>
      <c r="P72" s="210">
        <f t="shared" si="9"/>
        <v>8824.5999999999985</v>
      </c>
      <c r="Q72" s="24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</row>
    <row r="73" spans="1:67" s="26" customFormat="1" ht="26.25" customHeight="1" outlineLevel="1" x14ac:dyDescent="0.55000000000000004">
      <c r="A73" s="205">
        <v>66</v>
      </c>
      <c r="B73" s="222" t="s">
        <v>383</v>
      </c>
      <c r="C73" s="213">
        <v>8051771060</v>
      </c>
      <c r="D73" s="119">
        <v>36860</v>
      </c>
      <c r="E73" s="119"/>
      <c r="F73" s="119">
        <v>3500</v>
      </c>
      <c r="G73" s="119"/>
      <c r="H73" s="119">
        <f t="shared" si="8"/>
        <v>40360</v>
      </c>
      <c r="I73" s="208">
        <v>226</v>
      </c>
      <c r="J73" s="119">
        <v>1105.8</v>
      </c>
      <c r="K73" s="209">
        <v>13767.12</v>
      </c>
      <c r="L73" s="119"/>
      <c r="M73" s="119"/>
      <c r="N73" s="208">
        <v>23600</v>
      </c>
      <c r="O73" s="210">
        <f t="shared" si="10"/>
        <v>38698.92</v>
      </c>
      <c r="P73" s="210">
        <f t="shared" si="9"/>
        <v>1661.0800000000017</v>
      </c>
      <c r="Q73" s="24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</row>
    <row r="74" spans="1:67" s="17" customFormat="1" ht="26.25" customHeight="1" outlineLevel="1" x14ac:dyDescent="0.55000000000000004">
      <c r="A74" s="205">
        <v>67</v>
      </c>
      <c r="B74" s="222" t="s">
        <v>427</v>
      </c>
      <c r="C74" s="213" t="s">
        <v>429</v>
      </c>
      <c r="D74" s="119">
        <v>19160</v>
      </c>
      <c r="E74" s="119"/>
      <c r="F74" s="119"/>
      <c r="G74" s="119"/>
      <c r="H74" s="119">
        <f t="shared" si="8"/>
        <v>19160</v>
      </c>
      <c r="I74" s="119"/>
      <c r="J74" s="119">
        <v>574.79999999999995</v>
      </c>
      <c r="K74" s="119"/>
      <c r="L74" s="119"/>
      <c r="M74" s="119"/>
      <c r="N74" s="119"/>
      <c r="O74" s="210">
        <f t="shared" si="10"/>
        <v>574.79999999999995</v>
      </c>
      <c r="P74" s="210">
        <f t="shared" si="9"/>
        <v>18585.2</v>
      </c>
      <c r="Q74" s="13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</row>
    <row r="75" spans="1:67" s="29" customFormat="1" ht="26.25" customHeight="1" outlineLevel="1" x14ac:dyDescent="0.55000000000000004">
      <c r="A75" s="235"/>
      <c r="B75" s="236" t="s">
        <v>17</v>
      </c>
      <c r="C75" s="235"/>
      <c r="D75" s="210">
        <f>SUM(D8:D74)</f>
        <v>2207300</v>
      </c>
      <c r="E75" s="210">
        <f t="shared" ref="E75:P75" si="11">SUM(E8:E74)</f>
        <v>1081</v>
      </c>
      <c r="F75" s="210">
        <f t="shared" si="11"/>
        <v>63000</v>
      </c>
      <c r="G75" s="210">
        <f t="shared" si="11"/>
        <v>3500</v>
      </c>
      <c r="H75" s="210">
        <f t="shared" si="11"/>
        <v>2274881</v>
      </c>
      <c r="I75" s="237">
        <f t="shared" si="11"/>
        <v>36189</v>
      </c>
      <c r="J75" s="237">
        <f t="shared" si="11"/>
        <v>79964.7</v>
      </c>
      <c r="K75" s="237">
        <f t="shared" si="11"/>
        <v>688661.22999999986</v>
      </c>
      <c r="L75" s="237">
        <f t="shared" si="11"/>
        <v>17188</v>
      </c>
      <c r="M75" s="237">
        <f t="shared" si="11"/>
        <v>10314</v>
      </c>
      <c r="N75" s="237">
        <f t="shared" si="11"/>
        <v>212000</v>
      </c>
      <c r="O75" s="210">
        <f t="shared" si="11"/>
        <v>1044316.9300000002</v>
      </c>
      <c r="P75" s="210">
        <f t="shared" si="11"/>
        <v>1230564.0700000003</v>
      </c>
      <c r="Q75" s="13" t="e">
        <f>+#REF!+#REF!</f>
        <v>#REF!</v>
      </c>
      <c r="R75" s="12"/>
      <c r="S75" s="12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</row>
    <row r="76" spans="1:67" ht="35.25" customHeight="1" x14ac:dyDescent="0.5">
      <c r="E76" s="32"/>
      <c r="H76" s="33"/>
      <c r="I76" s="35"/>
      <c r="J76" s="35"/>
      <c r="K76" s="22"/>
      <c r="M76" s="35"/>
      <c r="N76" s="35"/>
      <c r="O76" s="257"/>
      <c r="P76" s="257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7"/>
    </row>
    <row r="77" spans="1:67" ht="24.75" customHeight="1" x14ac:dyDescent="0.5">
      <c r="B77" s="38"/>
      <c r="E77" s="32"/>
      <c r="F77" s="35"/>
      <c r="H77" s="33"/>
      <c r="I77" s="172"/>
      <c r="J77" s="35"/>
      <c r="K77" s="39"/>
      <c r="L77" s="39"/>
      <c r="M77" s="39"/>
      <c r="N77" s="39"/>
      <c r="O77" s="258"/>
      <c r="P77" s="257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7"/>
    </row>
    <row r="78" spans="1:67" ht="25.5" customHeight="1" x14ac:dyDescent="0.5">
      <c r="B78" s="6"/>
      <c r="C78" s="6"/>
      <c r="E78" s="32"/>
      <c r="G78" s="35"/>
      <c r="H78" s="33"/>
      <c r="I78" s="173"/>
      <c r="J78" s="35"/>
      <c r="M78" s="35"/>
      <c r="N78" s="35"/>
      <c r="O78" s="259"/>
      <c r="P78" s="259"/>
      <c r="Q78" s="9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7"/>
    </row>
    <row r="79" spans="1:67" ht="23.25" customHeight="1" x14ac:dyDescent="0.5">
      <c r="A79" s="4"/>
      <c r="B79" s="6"/>
      <c r="C79" s="6"/>
      <c r="E79" s="32"/>
      <c r="G79" s="35"/>
      <c r="H79" s="33"/>
      <c r="J79" s="35"/>
      <c r="K79" s="39"/>
      <c r="M79" s="35"/>
      <c r="N79" s="35"/>
      <c r="O79" s="9"/>
      <c r="P79" s="40"/>
      <c r="Q79" s="41"/>
      <c r="R79" s="42"/>
      <c r="S79" s="42"/>
      <c r="T79" s="41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37"/>
    </row>
    <row r="80" spans="1:67" ht="23.25" customHeight="1" x14ac:dyDescent="0.5">
      <c r="A80" s="4"/>
      <c r="B80" s="44"/>
      <c r="D80" s="45"/>
      <c r="E80" s="46"/>
      <c r="F80" s="45"/>
      <c r="G80" s="45"/>
      <c r="H80" s="46"/>
      <c r="I80" s="45"/>
      <c r="J80" s="45"/>
      <c r="K80" s="45"/>
      <c r="L80" s="45"/>
      <c r="M80" s="45"/>
      <c r="N80" s="45"/>
      <c r="O80" s="46"/>
      <c r="P80" s="46"/>
      <c r="Q80" s="47"/>
      <c r="R80" s="48"/>
      <c r="S80" s="42"/>
      <c r="T80" s="49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37"/>
    </row>
    <row r="81" spans="1:38" ht="23.25" customHeight="1" x14ac:dyDescent="0.5">
      <c r="A81" s="4"/>
      <c r="B81" s="50"/>
      <c r="D81" s="45"/>
      <c r="E81" s="46"/>
      <c r="F81" s="45"/>
      <c r="G81" s="45"/>
      <c r="H81" s="46"/>
      <c r="I81" s="45"/>
      <c r="J81" s="45"/>
      <c r="K81" s="45"/>
      <c r="L81" s="45"/>
      <c r="M81" s="45"/>
      <c r="N81" s="45"/>
      <c r="O81" s="46"/>
      <c r="P81" s="46"/>
      <c r="Q81" s="47"/>
      <c r="R81" s="48"/>
      <c r="S81" s="42"/>
      <c r="T81" s="49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37"/>
    </row>
    <row r="82" spans="1:38" ht="23.25" customHeight="1" x14ac:dyDescent="0.5">
      <c r="A82" s="4"/>
      <c r="B82" s="44"/>
      <c r="D82" s="45"/>
      <c r="E82" s="46"/>
      <c r="F82" s="45"/>
      <c r="G82" s="45"/>
      <c r="H82" s="46"/>
      <c r="I82" s="45"/>
      <c r="J82" s="45"/>
      <c r="K82" s="45"/>
      <c r="L82" s="45"/>
      <c r="M82" s="45"/>
      <c r="N82" s="45"/>
      <c r="O82" s="46"/>
      <c r="P82" s="46"/>
      <c r="Q82" s="47"/>
      <c r="R82" s="48"/>
      <c r="S82" s="42"/>
      <c r="T82" s="49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37"/>
    </row>
    <row r="83" spans="1:38" s="4" customFormat="1" ht="23.25" customHeight="1" x14ac:dyDescent="0.5">
      <c r="B83" s="51"/>
      <c r="C83" s="52"/>
      <c r="D83" s="53"/>
      <c r="E83" s="54"/>
      <c r="F83" s="53"/>
      <c r="G83" s="53"/>
      <c r="H83" s="54"/>
      <c r="I83" s="53"/>
      <c r="J83" s="53"/>
      <c r="K83" s="53"/>
      <c r="L83" s="53"/>
      <c r="M83" s="53"/>
      <c r="N83" s="53"/>
      <c r="O83" s="54"/>
      <c r="P83" s="54"/>
      <c r="Q83" s="47"/>
      <c r="R83" s="55"/>
      <c r="S83" s="42"/>
      <c r="T83" s="49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56"/>
    </row>
    <row r="84" spans="1:38" ht="23.25" customHeight="1" x14ac:dyDescent="0.5">
      <c r="B84" s="6"/>
      <c r="D84" s="45"/>
      <c r="E84" s="46"/>
      <c r="F84" s="45"/>
      <c r="G84" s="45"/>
      <c r="H84" s="46"/>
      <c r="I84" s="45"/>
      <c r="J84" s="45"/>
      <c r="K84" s="45"/>
      <c r="L84" s="45"/>
      <c r="M84" s="45"/>
      <c r="N84" s="45"/>
      <c r="O84" s="46"/>
      <c r="P84" s="46"/>
      <c r="Q84" s="57"/>
      <c r="R84" s="48"/>
      <c r="S84" s="58"/>
      <c r="T84" s="34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7"/>
    </row>
    <row r="85" spans="1:38" ht="23.25" customHeight="1" x14ac:dyDescent="0.5">
      <c r="A85" s="4"/>
      <c r="B85" s="6"/>
      <c r="D85" s="59"/>
      <c r="E85" s="46"/>
      <c r="F85" s="59"/>
      <c r="G85" s="12"/>
      <c r="H85" s="15"/>
      <c r="I85" s="59"/>
      <c r="J85" s="12"/>
      <c r="K85" s="45"/>
      <c r="L85" s="12"/>
      <c r="M85" s="12"/>
      <c r="N85" s="12"/>
      <c r="O85" s="60"/>
      <c r="P85" s="46"/>
      <c r="Q85" s="47"/>
      <c r="R85" s="48"/>
      <c r="S85" s="42"/>
      <c r="T85" s="49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37"/>
    </row>
    <row r="86" spans="1:38" ht="23.25" customHeight="1" x14ac:dyDescent="0.5">
      <c r="A86" s="4"/>
      <c r="B86" s="44"/>
      <c r="D86" s="45"/>
      <c r="E86" s="46"/>
      <c r="F86" s="45"/>
      <c r="G86" s="45"/>
      <c r="H86" s="46"/>
      <c r="I86" s="45"/>
      <c r="J86" s="45"/>
      <c r="K86" s="45"/>
      <c r="L86" s="45"/>
      <c r="M86" s="45"/>
      <c r="N86" s="45"/>
      <c r="O86" s="46"/>
      <c r="P86" s="46"/>
      <c r="Q86" s="47"/>
      <c r="R86" s="48"/>
      <c r="S86" s="42"/>
      <c r="T86" s="49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37"/>
    </row>
    <row r="87" spans="1:38" ht="23.25" customHeight="1" x14ac:dyDescent="0.5">
      <c r="A87" s="4"/>
      <c r="B87" s="44"/>
      <c r="D87" s="45"/>
      <c r="E87" s="46"/>
      <c r="F87" s="45"/>
      <c r="G87" s="45"/>
      <c r="H87" s="46"/>
      <c r="I87" s="45"/>
      <c r="J87" s="45"/>
      <c r="K87" s="45"/>
      <c r="L87" s="45"/>
      <c r="M87" s="45"/>
      <c r="N87" s="45"/>
      <c r="O87" s="46"/>
      <c r="P87" s="46"/>
      <c r="Q87" s="47"/>
      <c r="R87" s="48"/>
      <c r="S87" s="42"/>
      <c r="T87" s="49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37"/>
    </row>
    <row r="88" spans="1:38" s="4" customFormat="1" ht="23.25" customHeight="1" x14ac:dyDescent="0.5">
      <c r="B88" s="51"/>
      <c r="C88" s="52"/>
      <c r="D88" s="53"/>
      <c r="E88" s="54"/>
      <c r="F88" s="53"/>
      <c r="G88" s="53"/>
      <c r="H88" s="54"/>
      <c r="I88" s="53"/>
      <c r="J88" s="53"/>
      <c r="K88" s="53"/>
      <c r="L88" s="53"/>
      <c r="M88" s="53"/>
      <c r="N88" s="53"/>
      <c r="O88" s="54"/>
      <c r="P88" s="54"/>
      <c r="Q88" s="47"/>
      <c r="R88" s="55"/>
      <c r="S88" s="42"/>
      <c r="T88" s="49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56"/>
    </row>
    <row r="89" spans="1:38" ht="23.25" customHeight="1" x14ac:dyDescent="0.5">
      <c r="B89" s="6"/>
      <c r="D89" s="45"/>
      <c r="E89" s="46"/>
      <c r="F89" s="45"/>
      <c r="G89" s="45"/>
      <c r="H89" s="46"/>
      <c r="I89" s="45"/>
      <c r="J89" s="45"/>
      <c r="K89" s="45"/>
      <c r="L89" s="45"/>
      <c r="M89" s="45"/>
      <c r="N89" s="45"/>
      <c r="O89" s="46"/>
      <c r="P89" s="46"/>
      <c r="Q89" s="47"/>
      <c r="R89" s="55"/>
      <c r="S89" s="42"/>
      <c r="T89" s="49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7"/>
    </row>
    <row r="90" spans="1:38" ht="23.25" customHeight="1" x14ac:dyDescent="0.5">
      <c r="B90" s="6"/>
      <c r="D90" s="45"/>
      <c r="E90" s="46"/>
      <c r="F90" s="45"/>
      <c r="G90" s="45"/>
      <c r="H90" s="46"/>
      <c r="I90" s="45"/>
      <c r="J90" s="45"/>
      <c r="K90" s="45"/>
      <c r="L90" s="45"/>
      <c r="M90" s="45"/>
      <c r="N90" s="45"/>
      <c r="O90" s="46"/>
      <c r="P90" s="46"/>
      <c r="Q90" s="47"/>
      <c r="R90" s="55"/>
      <c r="S90" s="42"/>
      <c r="T90" s="49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7"/>
    </row>
    <row r="91" spans="1:38" ht="24" customHeight="1" x14ac:dyDescent="0.5">
      <c r="B91" s="253"/>
      <c r="C91" s="260"/>
      <c r="D91" s="45"/>
      <c r="E91" s="46"/>
      <c r="F91" s="45"/>
      <c r="G91" s="45"/>
      <c r="H91" s="46"/>
      <c r="I91" s="45"/>
      <c r="J91" s="45"/>
      <c r="K91" s="45"/>
      <c r="L91" s="45"/>
      <c r="M91" s="45"/>
      <c r="N91" s="45"/>
      <c r="O91" s="46"/>
      <c r="P91" s="46"/>
      <c r="Q91" s="9"/>
      <c r="R91" s="48"/>
      <c r="S91" s="58"/>
      <c r="T91" s="34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7"/>
    </row>
    <row r="92" spans="1:38" ht="23.25" customHeight="1" x14ac:dyDescent="0.5">
      <c r="B92" s="261"/>
      <c r="C92" s="262"/>
      <c r="D92" s="59"/>
      <c r="E92" s="46"/>
      <c r="F92" s="59"/>
      <c r="G92" s="12"/>
      <c r="H92" s="15"/>
      <c r="I92" s="59"/>
      <c r="J92" s="12"/>
      <c r="K92" s="45"/>
      <c r="L92" s="12"/>
      <c r="M92" s="12"/>
      <c r="N92" s="12"/>
      <c r="O92" s="15"/>
      <c r="P92" s="46"/>
      <c r="Q92" s="9"/>
      <c r="R92" s="48"/>
      <c r="S92" s="58"/>
      <c r="T92" s="9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7"/>
    </row>
    <row r="93" spans="1:38" ht="23.25" customHeight="1" x14ac:dyDescent="0.5">
      <c r="B93" s="44"/>
      <c r="C93" s="62"/>
      <c r="D93" s="63"/>
      <c r="E93" s="64"/>
      <c r="F93" s="63"/>
      <c r="G93" s="63"/>
      <c r="H93" s="64"/>
      <c r="I93" s="63"/>
      <c r="J93" s="63"/>
      <c r="K93" s="63"/>
      <c r="L93" s="63"/>
      <c r="M93" s="63"/>
      <c r="N93" s="63"/>
      <c r="O93" s="64"/>
      <c r="P93" s="64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7"/>
    </row>
    <row r="94" spans="1:38" ht="23.25" customHeight="1" x14ac:dyDescent="0.5">
      <c r="B94" s="44"/>
      <c r="C94" s="62"/>
      <c r="D94" s="59"/>
      <c r="E94" s="46"/>
      <c r="F94" s="59"/>
      <c r="G94" s="12"/>
      <c r="H94" s="15"/>
      <c r="I94" s="59"/>
      <c r="J94" s="12"/>
      <c r="K94" s="45"/>
      <c r="L94" s="12"/>
      <c r="M94" s="12"/>
      <c r="N94" s="12"/>
      <c r="O94" s="15"/>
      <c r="P94" s="4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7"/>
    </row>
    <row r="95" spans="1:38" ht="23.25" customHeight="1" x14ac:dyDescent="0.5">
      <c r="B95" s="44"/>
      <c r="D95" s="59"/>
      <c r="E95" s="46"/>
      <c r="F95" s="59"/>
      <c r="G95" s="12"/>
      <c r="H95" s="15"/>
      <c r="I95" s="59"/>
      <c r="J95" s="12"/>
      <c r="K95" s="45"/>
      <c r="L95" s="12"/>
      <c r="M95" s="12"/>
      <c r="N95" s="12"/>
      <c r="O95" s="15"/>
      <c r="P95" s="4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7"/>
    </row>
    <row r="96" spans="1:38" x14ac:dyDescent="0.5">
      <c r="B96" s="44"/>
      <c r="D96" s="45"/>
      <c r="E96" s="46"/>
      <c r="F96" s="45"/>
      <c r="G96" s="45"/>
      <c r="H96" s="46"/>
      <c r="I96" s="45"/>
      <c r="J96" s="45"/>
      <c r="K96" s="45"/>
      <c r="L96" s="45"/>
      <c r="M96" s="45"/>
      <c r="N96" s="45"/>
      <c r="O96" s="46"/>
      <c r="P96" s="4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65"/>
    </row>
    <row r="97" spans="1:37" x14ac:dyDescent="0.5">
      <c r="B97" s="44"/>
      <c r="C97" s="6"/>
      <c r="D97" s="45"/>
      <c r="E97" s="46"/>
      <c r="F97" s="45"/>
      <c r="G97" s="45"/>
      <c r="H97" s="46"/>
      <c r="I97" s="45"/>
      <c r="J97" s="45"/>
      <c r="K97" s="45"/>
      <c r="L97" s="45"/>
      <c r="M97" s="45"/>
      <c r="N97" s="45"/>
      <c r="O97" s="46"/>
      <c r="P97" s="4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</row>
    <row r="98" spans="1:37" ht="38.25" customHeight="1" x14ac:dyDescent="0.5">
      <c r="B98" s="253"/>
      <c r="C98" s="254"/>
      <c r="D98" s="45"/>
      <c r="E98" s="46"/>
      <c r="F98" s="45"/>
      <c r="G98" s="45"/>
      <c r="H98" s="46"/>
      <c r="I98" s="45"/>
      <c r="J98" s="45"/>
      <c r="K98" s="45"/>
      <c r="L98" s="45"/>
      <c r="M98" s="45"/>
      <c r="N98" s="45"/>
      <c r="O98" s="46"/>
      <c r="P98" s="46"/>
      <c r="Q98" s="9"/>
      <c r="R98" s="36"/>
      <c r="S98" s="36"/>
      <c r="T98" s="36"/>
    </row>
    <row r="99" spans="1:37" ht="39" customHeight="1" x14ac:dyDescent="0.5">
      <c r="B99" s="253"/>
      <c r="C99" s="254"/>
      <c r="D99" s="45"/>
      <c r="E99" s="46"/>
      <c r="F99" s="45"/>
      <c r="G99" s="45"/>
      <c r="H99" s="46"/>
      <c r="I99" s="45"/>
      <c r="J99" s="45"/>
      <c r="K99" s="45"/>
      <c r="L99" s="45"/>
      <c r="M99" s="45"/>
      <c r="N99" s="45"/>
      <c r="O99" s="46"/>
      <c r="P99" s="46"/>
      <c r="Q99" s="36"/>
      <c r="R99" s="36"/>
      <c r="S99" s="36"/>
      <c r="T99" s="36"/>
    </row>
    <row r="100" spans="1:37" ht="19.5" customHeight="1" x14ac:dyDescent="0.5">
      <c r="B100" s="44"/>
      <c r="D100" s="45"/>
      <c r="E100" s="46"/>
      <c r="F100" s="45"/>
      <c r="G100" s="45"/>
      <c r="H100" s="46"/>
      <c r="I100" s="45"/>
      <c r="J100" s="45"/>
      <c r="K100" s="45"/>
      <c r="L100" s="45"/>
      <c r="M100" s="45"/>
      <c r="N100" s="45"/>
      <c r="O100" s="46"/>
      <c r="P100" s="46"/>
      <c r="Q100" s="36"/>
    </row>
    <row r="101" spans="1:37" ht="39.75" customHeight="1" x14ac:dyDescent="0.5">
      <c r="B101" s="253"/>
      <c r="C101" s="254"/>
      <c r="D101" s="45"/>
      <c r="E101" s="46"/>
      <c r="F101" s="45"/>
      <c r="G101" s="45"/>
      <c r="H101" s="46"/>
      <c r="I101" s="45"/>
      <c r="J101" s="45"/>
      <c r="K101" s="45"/>
      <c r="L101" s="45"/>
      <c r="M101" s="45"/>
      <c r="N101" s="45"/>
      <c r="O101" s="46"/>
      <c r="P101" s="46"/>
      <c r="Q101" s="36"/>
    </row>
    <row r="102" spans="1:37" ht="16.5" customHeight="1" x14ac:dyDescent="0.5">
      <c r="B102" s="61"/>
      <c r="C102" s="66"/>
      <c r="D102" s="45"/>
      <c r="E102" s="46"/>
      <c r="F102" s="45"/>
      <c r="G102" s="45"/>
      <c r="H102" s="46"/>
      <c r="I102" s="45"/>
      <c r="J102" s="45"/>
      <c r="K102" s="45"/>
      <c r="L102" s="45"/>
      <c r="M102" s="45"/>
      <c r="N102" s="45"/>
      <c r="O102" s="46"/>
      <c r="P102" s="46"/>
      <c r="Q102" s="36"/>
    </row>
    <row r="103" spans="1:37" ht="19.5" customHeight="1" x14ac:dyDescent="0.5">
      <c r="B103" s="44"/>
      <c r="C103" s="67"/>
      <c r="D103" s="68"/>
      <c r="E103" s="69"/>
      <c r="F103" s="68"/>
      <c r="G103" s="68"/>
      <c r="H103" s="69"/>
      <c r="I103" s="68"/>
      <c r="J103" s="68"/>
      <c r="K103" s="68"/>
      <c r="L103" s="68"/>
      <c r="M103" s="68"/>
      <c r="N103" s="68"/>
      <c r="O103" s="69"/>
      <c r="P103" s="69"/>
      <c r="Q103" s="36"/>
    </row>
    <row r="104" spans="1:37" ht="19.5" customHeight="1" x14ac:dyDescent="0.5">
      <c r="B104" s="44"/>
      <c r="D104" s="45"/>
      <c r="E104" s="46"/>
      <c r="F104" s="45"/>
      <c r="G104" s="45"/>
      <c r="H104" s="46"/>
      <c r="I104" s="45"/>
      <c r="J104" s="45"/>
      <c r="K104" s="45"/>
      <c r="L104" s="45"/>
      <c r="M104" s="45"/>
      <c r="N104" s="45"/>
      <c r="O104" s="46"/>
      <c r="P104" s="46"/>
      <c r="Q104" s="36"/>
    </row>
    <row r="105" spans="1:37" ht="42" customHeight="1" x14ac:dyDescent="0.5">
      <c r="B105" s="253"/>
      <c r="C105" s="254"/>
      <c r="D105" s="45"/>
      <c r="E105" s="46"/>
      <c r="F105" s="45"/>
      <c r="G105" s="45"/>
      <c r="H105" s="46"/>
      <c r="I105" s="45"/>
      <c r="J105" s="45"/>
      <c r="K105" s="45"/>
      <c r="L105" s="45"/>
      <c r="M105" s="45"/>
      <c r="N105" s="45"/>
      <c r="O105" s="46"/>
      <c r="P105" s="46"/>
      <c r="Q105" s="36"/>
    </row>
    <row r="106" spans="1:37" ht="19.5" customHeight="1" x14ac:dyDescent="0.5">
      <c r="B106" s="44"/>
      <c r="D106" s="45"/>
      <c r="E106" s="46"/>
      <c r="F106" s="45"/>
      <c r="G106" s="45"/>
      <c r="H106" s="46"/>
      <c r="I106" s="45"/>
      <c r="J106" s="45"/>
      <c r="K106" s="45"/>
      <c r="L106" s="12"/>
      <c r="M106" s="45"/>
      <c r="N106" s="45"/>
      <c r="O106" s="46"/>
      <c r="P106" s="46"/>
      <c r="Q106" s="36"/>
    </row>
    <row r="107" spans="1:37" ht="19.5" customHeight="1" x14ac:dyDescent="0.5">
      <c r="B107" s="44"/>
      <c r="D107" s="45"/>
      <c r="E107" s="46"/>
      <c r="F107" s="45"/>
      <c r="G107" s="45"/>
      <c r="H107" s="46"/>
      <c r="I107" s="45"/>
      <c r="J107" s="45"/>
      <c r="K107" s="45"/>
      <c r="L107" s="45"/>
      <c r="M107" s="45"/>
      <c r="N107" s="45"/>
      <c r="O107" s="46"/>
      <c r="P107" s="46"/>
      <c r="Q107" s="36"/>
    </row>
    <row r="108" spans="1:37" ht="19.5" customHeight="1" x14ac:dyDescent="0.5">
      <c r="B108" s="44"/>
      <c r="D108" s="45"/>
      <c r="E108" s="46"/>
      <c r="F108" s="45"/>
      <c r="G108" s="45"/>
      <c r="H108" s="46"/>
      <c r="I108" s="45"/>
      <c r="J108" s="45"/>
      <c r="K108" s="45"/>
      <c r="L108" s="45"/>
      <c r="M108" s="45"/>
      <c r="N108" s="45"/>
      <c r="O108" s="46"/>
      <c r="P108" s="46"/>
      <c r="Q108" s="36"/>
    </row>
    <row r="109" spans="1:37" ht="19.5" customHeight="1" x14ac:dyDescent="0.5">
      <c r="B109" s="44"/>
      <c r="D109" s="45"/>
      <c r="E109" s="46"/>
      <c r="F109" s="45"/>
      <c r="G109" s="45"/>
      <c r="H109" s="46"/>
      <c r="I109" s="45"/>
      <c r="J109" s="45"/>
      <c r="K109" s="45"/>
      <c r="L109" s="45"/>
      <c r="M109" s="45"/>
      <c r="N109" s="45"/>
      <c r="O109" s="46"/>
      <c r="P109" s="46"/>
      <c r="Q109" s="36"/>
    </row>
    <row r="110" spans="1:37" ht="19.5" customHeight="1" x14ac:dyDescent="0.5">
      <c r="B110" s="44"/>
      <c r="D110" s="45"/>
      <c r="E110" s="46"/>
      <c r="F110" s="45"/>
      <c r="G110" s="45"/>
      <c r="H110" s="46"/>
      <c r="I110" s="45"/>
      <c r="J110" s="45"/>
      <c r="K110" s="45"/>
      <c r="L110" s="45"/>
      <c r="M110" s="45"/>
      <c r="N110" s="45"/>
      <c r="O110" s="46"/>
      <c r="P110" s="46"/>
      <c r="Q110" s="36"/>
    </row>
    <row r="111" spans="1:37" ht="19.5" customHeight="1" x14ac:dyDescent="0.5">
      <c r="B111" s="70"/>
      <c r="D111" s="45"/>
      <c r="E111" s="46"/>
      <c r="F111" s="45"/>
      <c r="G111" s="45"/>
      <c r="H111" s="46"/>
      <c r="I111" s="45"/>
      <c r="J111" s="45"/>
      <c r="K111" s="45"/>
      <c r="L111" s="45"/>
      <c r="M111" s="45"/>
      <c r="N111" s="45"/>
      <c r="O111" s="46"/>
      <c r="P111" s="46"/>
      <c r="Q111" s="36"/>
    </row>
    <row r="112" spans="1:37" ht="19.5" customHeight="1" x14ac:dyDescent="0.5">
      <c r="A112" s="4"/>
      <c r="B112" s="51"/>
      <c r="C112" s="52"/>
      <c r="D112" s="71"/>
      <c r="E112" s="43"/>
      <c r="F112" s="71"/>
      <c r="G112" s="71"/>
      <c r="H112" s="43"/>
      <c r="I112" s="71"/>
      <c r="J112" s="71"/>
      <c r="K112" s="71"/>
      <c r="L112" s="72"/>
      <c r="M112" s="71"/>
      <c r="N112" s="71"/>
      <c r="O112" s="43"/>
      <c r="P112" s="43"/>
      <c r="Q112" s="36"/>
    </row>
    <row r="113" spans="1:37" ht="19.5" customHeight="1" x14ac:dyDescent="0.5">
      <c r="A113" s="4"/>
      <c r="B113" s="51"/>
      <c r="C113" s="52"/>
      <c r="D113" s="71"/>
      <c r="E113" s="43"/>
      <c r="F113" s="71"/>
      <c r="G113" s="71"/>
      <c r="H113" s="43"/>
      <c r="I113" s="71"/>
      <c r="J113" s="71"/>
      <c r="K113" s="71"/>
      <c r="L113" s="72"/>
      <c r="M113" s="71"/>
      <c r="N113" s="71"/>
      <c r="O113" s="43"/>
      <c r="P113" s="43"/>
      <c r="Q113" s="36"/>
    </row>
    <row r="114" spans="1:37" x14ac:dyDescent="0.5">
      <c r="A114" s="31"/>
      <c r="B114" s="44"/>
      <c r="D114" s="35"/>
      <c r="E114" s="31"/>
      <c r="F114" s="35"/>
      <c r="G114" s="35"/>
      <c r="H114" s="73"/>
      <c r="I114" s="11"/>
      <c r="J114" s="11"/>
      <c r="K114" s="35"/>
      <c r="L114" s="35"/>
      <c r="M114" s="11"/>
      <c r="N114" s="11"/>
      <c r="O114" s="43"/>
      <c r="P114" s="41"/>
      <c r="Q114" s="43"/>
    </row>
    <row r="115" spans="1:37" ht="24" customHeight="1" x14ac:dyDescent="0.5">
      <c r="A115" s="4"/>
      <c r="B115" s="51"/>
      <c r="C115" s="52"/>
      <c r="D115" s="71"/>
      <c r="E115" s="41"/>
      <c r="F115" s="72"/>
      <c r="G115" s="72"/>
      <c r="H115" s="43"/>
      <c r="I115" s="71"/>
      <c r="J115" s="72"/>
      <c r="K115" s="72"/>
      <c r="L115" s="72"/>
      <c r="M115" s="72"/>
      <c r="N115" s="72"/>
      <c r="O115" s="9"/>
      <c r="P115" s="43"/>
      <c r="Q115" s="43"/>
    </row>
    <row r="116" spans="1:37" ht="24" customHeight="1" x14ac:dyDescent="0.5">
      <c r="A116" s="4"/>
      <c r="B116" s="51"/>
      <c r="C116" s="52"/>
      <c r="D116" s="71"/>
      <c r="E116" s="41"/>
      <c r="F116" s="71"/>
      <c r="G116" s="72"/>
      <c r="H116" s="43"/>
      <c r="I116" s="71"/>
      <c r="J116" s="72"/>
      <c r="K116" s="72"/>
      <c r="L116" s="72"/>
      <c r="M116" s="72"/>
      <c r="N116" s="72"/>
      <c r="O116" s="43"/>
      <c r="P116" s="43"/>
      <c r="Q116" s="41"/>
    </row>
    <row r="117" spans="1:37" ht="24" customHeight="1" x14ac:dyDescent="0.5">
      <c r="A117" s="4"/>
      <c r="B117" s="51"/>
      <c r="C117" s="52"/>
      <c r="D117" s="71"/>
      <c r="E117" s="41"/>
      <c r="F117" s="71"/>
      <c r="G117" s="72"/>
      <c r="H117" s="43"/>
      <c r="I117" s="71"/>
      <c r="J117" s="72"/>
      <c r="K117" s="72"/>
      <c r="L117" s="72"/>
      <c r="M117" s="72"/>
      <c r="N117" s="72"/>
      <c r="O117" s="43"/>
      <c r="P117" s="43"/>
      <c r="Q117" s="43"/>
    </row>
    <row r="118" spans="1:37" ht="24" customHeight="1" x14ac:dyDescent="0.5">
      <c r="A118" s="4"/>
      <c r="B118" s="74"/>
      <c r="C118" s="52"/>
      <c r="D118" s="71"/>
      <c r="E118" s="41"/>
      <c r="F118" s="71"/>
      <c r="G118" s="72"/>
      <c r="H118" s="43"/>
      <c r="I118" s="71"/>
      <c r="J118" s="72"/>
      <c r="K118" s="72"/>
      <c r="L118" s="72"/>
      <c r="M118" s="72"/>
      <c r="N118" s="72"/>
      <c r="O118" s="43"/>
      <c r="P118" s="43"/>
      <c r="Q118" s="43"/>
    </row>
    <row r="119" spans="1:37" ht="24" customHeight="1" x14ac:dyDescent="0.5">
      <c r="A119" s="4"/>
      <c r="B119" s="74"/>
      <c r="C119" s="52"/>
      <c r="D119" s="71"/>
      <c r="E119" s="41"/>
      <c r="F119" s="71"/>
      <c r="G119" s="72"/>
      <c r="H119" s="43"/>
      <c r="I119" s="71"/>
      <c r="J119" s="72"/>
      <c r="K119" s="72"/>
      <c r="L119" s="72"/>
      <c r="M119" s="72"/>
      <c r="N119" s="72"/>
      <c r="O119" s="43"/>
      <c r="P119" s="43"/>
      <c r="Q119" s="43"/>
    </row>
    <row r="120" spans="1:37" ht="24" customHeight="1" x14ac:dyDescent="0.5">
      <c r="A120" s="4"/>
      <c r="B120" s="74"/>
      <c r="C120" s="52"/>
      <c r="D120" s="71"/>
      <c r="E120" s="41"/>
      <c r="F120" s="71"/>
      <c r="G120" s="72"/>
      <c r="H120" s="43"/>
      <c r="I120" s="71"/>
      <c r="J120" s="72"/>
      <c r="K120" s="72"/>
      <c r="L120" s="72"/>
      <c r="M120" s="72"/>
      <c r="N120" s="72"/>
      <c r="O120" s="43"/>
      <c r="P120" s="43"/>
      <c r="Q120" s="43"/>
    </row>
    <row r="121" spans="1:37" ht="24" customHeight="1" x14ac:dyDescent="0.5">
      <c r="A121" s="4"/>
      <c r="B121" s="51"/>
      <c r="C121" s="52"/>
      <c r="D121" s="71"/>
      <c r="E121" s="41"/>
      <c r="F121" s="71"/>
      <c r="G121" s="72"/>
      <c r="H121" s="43"/>
      <c r="I121" s="71"/>
      <c r="J121" s="72"/>
      <c r="K121" s="72"/>
      <c r="L121" s="72"/>
      <c r="M121" s="72"/>
      <c r="N121" s="72"/>
      <c r="O121" s="43"/>
      <c r="P121" s="43"/>
      <c r="Q121" s="43"/>
    </row>
    <row r="122" spans="1:37" ht="25.5" customHeight="1" x14ac:dyDescent="0.5">
      <c r="A122" s="4"/>
      <c r="B122" s="51"/>
      <c r="C122" s="52"/>
      <c r="D122" s="71"/>
      <c r="E122" s="43"/>
      <c r="F122" s="71"/>
      <c r="G122" s="71"/>
      <c r="H122" s="43"/>
      <c r="I122" s="71"/>
      <c r="J122" s="71"/>
      <c r="K122" s="71"/>
      <c r="L122" s="72"/>
      <c r="M122" s="71"/>
      <c r="N122" s="71"/>
      <c r="O122" s="43"/>
      <c r="P122" s="43"/>
      <c r="Q122" s="43"/>
    </row>
    <row r="123" spans="1:37" x14ac:dyDescent="0.5">
      <c r="O123" s="43"/>
      <c r="Q123" s="43"/>
    </row>
    <row r="124" spans="1:37" x14ac:dyDescent="0.5">
      <c r="H124" s="75"/>
      <c r="Q124" s="43"/>
    </row>
    <row r="126" spans="1:37" x14ac:dyDescent="0.5">
      <c r="C126" s="52"/>
      <c r="E126" s="76"/>
      <c r="F126" s="77"/>
      <c r="G126" s="72"/>
      <c r="H126" s="78"/>
      <c r="J126" s="72"/>
      <c r="K126" s="71"/>
      <c r="L126" s="72"/>
      <c r="M126" s="72"/>
      <c r="N126" s="72"/>
      <c r="P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</row>
    <row r="127" spans="1:37" x14ac:dyDescent="0.5">
      <c r="C127" s="52"/>
      <c r="E127" s="76"/>
      <c r="F127" s="77"/>
      <c r="G127" s="72"/>
      <c r="H127" s="78"/>
      <c r="I127" s="72"/>
      <c r="K127" s="71"/>
      <c r="L127" s="77"/>
      <c r="O127" s="41"/>
      <c r="P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</row>
    <row r="128" spans="1:37" x14ac:dyDescent="0.5">
      <c r="C128" s="52"/>
      <c r="E128" s="76"/>
      <c r="F128" s="77"/>
      <c r="G128" s="72"/>
      <c r="H128" s="78"/>
      <c r="I128" s="72"/>
      <c r="J128" s="72"/>
      <c r="K128" s="71"/>
      <c r="L128" s="77"/>
      <c r="M128" s="72"/>
      <c r="N128" s="72"/>
      <c r="O128" s="41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</row>
    <row r="129" spans="1:42" x14ac:dyDescent="0.5">
      <c r="O129" s="41"/>
      <c r="Q129" s="43"/>
      <c r="R129" s="43"/>
      <c r="S129" s="43"/>
      <c r="T129" s="43"/>
    </row>
    <row r="130" spans="1:42" x14ac:dyDescent="0.5">
      <c r="B130" s="70"/>
      <c r="D130" s="11"/>
      <c r="E130" s="31"/>
      <c r="F130" s="11"/>
      <c r="G130" s="11"/>
      <c r="H130" s="31"/>
      <c r="Q130" s="43"/>
      <c r="R130" s="43"/>
      <c r="S130" s="43"/>
      <c r="T130" s="43"/>
    </row>
    <row r="131" spans="1:42" x14ac:dyDescent="0.5">
      <c r="B131" s="70"/>
      <c r="D131" s="11"/>
      <c r="E131" s="31"/>
      <c r="F131" s="11"/>
      <c r="G131" s="11"/>
      <c r="H131" s="31"/>
      <c r="I131" s="174"/>
      <c r="J131" s="79"/>
      <c r="M131" s="79"/>
      <c r="N131" s="79"/>
    </row>
    <row r="132" spans="1:42" x14ac:dyDescent="0.5">
      <c r="B132" s="70"/>
      <c r="D132" s="11"/>
      <c r="E132" s="31"/>
      <c r="F132" s="11"/>
      <c r="G132" s="11"/>
      <c r="H132" s="31"/>
      <c r="J132" s="80"/>
      <c r="M132" s="80"/>
      <c r="N132" s="80"/>
    </row>
    <row r="133" spans="1:42" x14ac:dyDescent="0.5">
      <c r="B133" s="70"/>
      <c r="D133" s="11"/>
      <c r="E133" s="31"/>
      <c r="F133" s="11"/>
      <c r="G133" s="11"/>
      <c r="H133" s="31"/>
    </row>
    <row r="134" spans="1:42" x14ac:dyDescent="0.5">
      <c r="E134" s="31"/>
      <c r="F134" s="11"/>
      <c r="G134" s="11"/>
      <c r="H134" s="31"/>
      <c r="AP134" s="81"/>
    </row>
    <row r="136" spans="1:42" s="4" customFormat="1" x14ac:dyDescent="0.5">
      <c r="A136" s="52"/>
      <c r="B136" s="52"/>
      <c r="C136" s="52"/>
      <c r="D136" s="27"/>
      <c r="E136" s="52"/>
      <c r="F136" s="27"/>
      <c r="G136" s="27"/>
      <c r="H136" s="52"/>
      <c r="I136" s="27"/>
      <c r="J136" s="27"/>
      <c r="K136" s="27"/>
      <c r="L136" s="72"/>
      <c r="M136" s="27"/>
      <c r="N136" s="27"/>
      <c r="O136" s="6"/>
      <c r="P136" s="52"/>
      <c r="R136" s="6"/>
      <c r="S136" s="6"/>
      <c r="T136" s="6"/>
    </row>
    <row r="137" spans="1:42" s="4" customFormat="1" x14ac:dyDescent="0.5">
      <c r="A137" s="52"/>
      <c r="B137" s="52"/>
      <c r="C137" s="52"/>
      <c r="D137" s="27"/>
      <c r="E137" s="52"/>
      <c r="F137" s="27"/>
      <c r="G137" s="27"/>
      <c r="H137" s="52"/>
      <c r="I137" s="27"/>
      <c r="J137" s="27"/>
      <c r="K137" s="27"/>
      <c r="L137" s="72"/>
      <c r="M137" s="27"/>
      <c r="N137" s="27"/>
      <c r="O137" s="52"/>
      <c r="P137" s="52"/>
      <c r="R137" s="6"/>
      <c r="S137" s="6"/>
      <c r="T137" s="6"/>
    </row>
    <row r="138" spans="1:42" ht="25.5" customHeight="1" x14ac:dyDescent="0.5">
      <c r="A138" s="52"/>
      <c r="B138" s="52"/>
      <c r="C138" s="52"/>
      <c r="D138" s="27"/>
      <c r="E138" s="52"/>
      <c r="F138" s="27"/>
      <c r="G138" s="27"/>
      <c r="H138" s="52"/>
      <c r="I138" s="27"/>
      <c r="J138" s="27"/>
      <c r="K138" s="27"/>
      <c r="L138" s="72"/>
      <c r="M138" s="27"/>
      <c r="N138" s="27"/>
      <c r="O138" s="52"/>
      <c r="P138" s="52"/>
      <c r="Q138" s="52"/>
      <c r="R138" s="4"/>
      <c r="S138" s="4"/>
      <c r="T138" s="4"/>
    </row>
    <row r="139" spans="1:42" ht="30" customHeight="1" x14ac:dyDescent="0.5">
      <c r="A139" s="52"/>
      <c r="B139" s="52"/>
      <c r="C139" s="52"/>
      <c r="D139" s="27"/>
      <c r="E139" s="52"/>
      <c r="F139" s="27"/>
      <c r="G139" s="27"/>
      <c r="H139" s="52"/>
      <c r="I139" s="27"/>
      <c r="J139" s="27"/>
      <c r="K139" s="27"/>
      <c r="L139" s="72"/>
      <c r="M139" s="27"/>
      <c r="N139" s="27"/>
      <c r="O139" s="52"/>
      <c r="P139" s="52"/>
      <c r="Q139" s="52"/>
      <c r="R139" s="4"/>
      <c r="S139" s="4"/>
      <c r="T139" s="4"/>
    </row>
    <row r="140" spans="1:42" x14ac:dyDescent="0.5">
      <c r="O140" s="52"/>
      <c r="Q140" s="52"/>
    </row>
    <row r="141" spans="1:42" ht="20.25" customHeight="1" x14ac:dyDescent="0.5">
      <c r="A141" s="4"/>
      <c r="B141" s="51"/>
      <c r="C141" s="52"/>
      <c r="D141" s="71"/>
      <c r="E141" s="43"/>
      <c r="F141" s="71"/>
      <c r="G141" s="71"/>
      <c r="H141" s="43"/>
      <c r="I141" s="71"/>
      <c r="J141" s="71"/>
      <c r="K141" s="71"/>
      <c r="L141" s="72"/>
      <c r="M141" s="71"/>
      <c r="N141" s="71"/>
      <c r="P141" s="43"/>
      <c r="Q141" s="52"/>
    </row>
    <row r="142" spans="1:42" x14ac:dyDescent="0.5">
      <c r="C142" s="52"/>
      <c r="E142" s="76"/>
      <c r="F142" s="77"/>
      <c r="G142" s="72"/>
      <c r="H142" s="78"/>
      <c r="J142" s="72"/>
      <c r="K142" s="71"/>
      <c r="L142" s="72"/>
      <c r="M142" s="72"/>
      <c r="N142" s="72"/>
      <c r="O142" s="43"/>
      <c r="P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</row>
    <row r="143" spans="1:42" x14ac:dyDescent="0.5">
      <c r="C143" s="52"/>
      <c r="E143" s="76"/>
      <c r="F143" s="77"/>
      <c r="G143" s="72"/>
      <c r="H143" s="78"/>
      <c r="I143" s="72"/>
      <c r="K143" s="71"/>
      <c r="L143" s="77"/>
      <c r="O143" s="41"/>
      <c r="P143" s="43"/>
      <c r="Q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</row>
    <row r="144" spans="1:42" x14ac:dyDescent="0.5">
      <c r="C144" s="52"/>
      <c r="E144" s="76"/>
      <c r="F144" s="77"/>
      <c r="G144" s="72"/>
      <c r="H144" s="78"/>
      <c r="I144" s="72"/>
      <c r="J144" s="72"/>
      <c r="K144" s="71"/>
      <c r="L144" s="77"/>
      <c r="M144" s="72"/>
      <c r="N144" s="72"/>
      <c r="O144" s="41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</row>
    <row r="145" spans="1:20" ht="19.5" customHeight="1" x14ac:dyDescent="0.5">
      <c r="A145" s="4"/>
      <c r="B145" s="51"/>
      <c r="C145" s="52"/>
      <c r="D145" s="71"/>
      <c r="E145" s="43"/>
      <c r="F145" s="71"/>
      <c r="G145" s="71"/>
      <c r="H145" s="43"/>
      <c r="I145" s="71"/>
      <c r="J145" s="71"/>
      <c r="K145" s="71"/>
      <c r="L145" s="72"/>
      <c r="M145" s="71"/>
      <c r="N145" s="71"/>
      <c r="O145" s="41"/>
      <c r="P145" s="43"/>
      <c r="Q145" s="43"/>
      <c r="R145" s="43"/>
      <c r="S145" s="43"/>
      <c r="T145" s="43"/>
    </row>
    <row r="146" spans="1:20" x14ac:dyDescent="0.5">
      <c r="O146" s="43"/>
      <c r="Q146" s="43"/>
      <c r="R146" s="43"/>
      <c r="S146" s="43"/>
      <c r="T146" s="43"/>
    </row>
    <row r="147" spans="1:20" x14ac:dyDescent="0.5">
      <c r="Q147" s="43"/>
    </row>
    <row r="148" spans="1:20" x14ac:dyDescent="0.5">
      <c r="E148" s="82"/>
    </row>
    <row r="161" spans="5:5" x14ac:dyDescent="0.5">
      <c r="E161" s="10"/>
    </row>
    <row r="162" spans="5:5" x14ac:dyDescent="0.5">
      <c r="E162" s="10"/>
    </row>
    <row r="163" spans="5:5" x14ac:dyDescent="0.5">
      <c r="E163" s="10"/>
    </row>
    <row r="164" spans="5:5" x14ac:dyDescent="0.5">
      <c r="E164" s="10"/>
    </row>
    <row r="165" spans="5:5" x14ac:dyDescent="0.5">
      <c r="E165" s="10"/>
    </row>
    <row r="166" spans="5:5" x14ac:dyDescent="0.5">
      <c r="E166" s="10"/>
    </row>
    <row r="167" spans="5:5" x14ac:dyDescent="0.5">
      <c r="E167" s="10"/>
    </row>
    <row r="168" spans="5:5" x14ac:dyDescent="0.5">
      <c r="E168" s="10"/>
    </row>
    <row r="169" spans="5:5" x14ac:dyDescent="0.5">
      <c r="E169" s="10"/>
    </row>
    <row r="170" spans="5:5" x14ac:dyDescent="0.5">
      <c r="E170" s="10"/>
    </row>
    <row r="171" spans="5:5" x14ac:dyDescent="0.5">
      <c r="E171" s="10"/>
    </row>
    <row r="172" spans="5:5" x14ac:dyDescent="0.5">
      <c r="E172" s="10"/>
    </row>
    <row r="173" spans="5:5" x14ac:dyDescent="0.5">
      <c r="E173" s="10"/>
    </row>
    <row r="174" spans="5:5" x14ac:dyDescent="0.5">
      <c r="E174" s="10"/>
    </row>
    <row r="175" spans="5:5" x14ac:dyDescent="0.5">
      <c r="E175" s="10"/>
    </row>
    <row r="176" spans="5:5" x14ac:dyDescent="0.5">
      <c r="E176" s="10"/>
    </row>
    <row r="177" spans="5:5" x14ac:dyDescent="0.5">
      <c r="E177" s="10"/>
    </row>
    <row r="178" spans="5:5" x14ac:dyDescent="0.5">
      <c r="E178" s="10"/>
    </row>
    <row r="179" spans="5:5" x14ac:dyDescent="0.5">
      <c r="E179" s="10"/>
    </row>
    <row r="180" spans="5:5" x14ac:dyDescent="0.5">
      <c r="E180" s="10"/>
    </row>
    <row r="181" spans="5:5" x14ac:dyDescent="0.5">
      <c r="E181" s="10"/>
    </row>
    <row r="182" spans="5:5" x14ac:dyDescent="0.5">
      <c r="E182" s="10"/>
    </row>
    <row r="183" spans="5:5" x14ac:dyDescent="0.5">
      <c r="E183" s="10"/>
    </row>
    <row r="184" spans="5:5" x14ac:dyDescent="0.5">
      <c r="E184" s="10"/>
    </row>
    <row r="185" spans="5:5" x14ac:dyDescent="0.5">
      <c r="E185" s="10"/>
    </row>
    <row r="186" spans="5:5" x14ac:dyDescent="0.5">
      <c r="E186" s="10"/>
    </row>
    <row r="187" spans="5:5" x14ac:dyDescent="0.5">
      <c r="E187" s="10"/>
    </row>
    <row r="188" spans="5:5" x14ac:dyDescent="0.5">
      <c r="E188" s="10"/>
    </row>
    <row r="189" spans="5:5" x14ac:dyDescent="0.5">
      <c r="E189" s="10"/>
    </row>
    <row r="190" spans="5:5" x14ac:dyDescent="0.5">
      <c r="E190" s="10"/>
    </row>
    <row r="191" spans="5:5" x14ac:dyDescent="0.5">
      <c r="E191" s="10"/>
    </row>
    <row r="192" spans="5:5" x14ac:dyDescent="0.5">
      <c r="E192" s="10"/>
    </row>
    <row r="193" spans="5:5" x14ac:dyDescent="0.5">
      <c r="E193" s="10"/>
    </row>
    <row r="194" spans="5:5" x14ac:dyDescent="0.5">
      <c r="E194" s="10"/>
    </row>
    <row r="195" spans="5:5" x14ac:dyDescent="0.5">
      <c r="E195" s="10"/>
    </row>
    <row r="196" spans="5:5" x14ac:dyDescent="0.5">
      <c r="E196" s="10"/>
    </row>
    <row r="197" spans="5:5" x14ac:dyDescent="0.5">
      <c r="E197" s="10"/>
    </row>
    <row r="198" spans="5:5" x14ac:dyDescent="0.5">
      <c r="E198" s="10"/>
    </row>
    <row r="199" spans="5:5" x14ac:dyDescent="0.5">
      <c r="E199" s="10"/>
    </row>
    <row r="200" spans="5:5" x14ac:dyDescent="0.5">
      <c r="E200" s="10"/>
    </row>
    <row r="201" spans="5:5" x14ac:dyDescent="0.5">
      <c r="E201" s="10"/>
    </row>
    <row r="202" spans="5:5" x14ac:dyDescent="0.5">
      <c r="E202" s="10"/>
    </row>
    <row r="203" spans="5:5" x14ac:dyDescent="0.5">
      <c r="E203" s="10"/>
    </row>
    <row r="204" spans="5:5" x14ac:dyDescent="0.5">
      <c r="E204" s="10"/>
    </row>
    <row r="205" spans="5:5" x14ac:dyDescent="0.5">
      <c r="E205" s="10"/>
    </row>
    <row r="206" spans="5:5" x14ac:dyDescent="0.5">
      <c r="E206" s="10"/>
    </row>
    <row r="207" spans="5:5" x14ac:dyDescent="0.5">
      <c r="E207" s="10"/>
    </row>
    <row r="208" spans="5:5" x14ac:dyDescent="0.5">
      <c r="E208" s="10"/>
    </row>
    <row r="209" spans="5:5" x14ac:dyDescent="0.5">
      <c r="E209" s="10"/>
    </row>
    <row r="210" spans="5:5" x14ac:dyDescent="0.5">
      <c r="E210" s="10"/>
    </row>
    <row r="211" spans="5:5" x14ac:dyDescent="0.5">
      <c r="E211" s="10"/>
    </row>
    <row r="212" spans="5:5" x14ac:dyDescent="0.5">
      <c r="E212" s="10"/>
    </row>
    <row r="213" spans="5:5" x14ac:dyDescent="0.5">
      <c r="E213" s="10"/>
    </row>
    <row r="214" spans="5:5" x14ac:dyDescent="0.5">
      <c r="E214" s="10"/>
    </row>
    <row r="215" spans="5:5" x14ac:dyDescent="0.5">
      <c r="E215" s="10"/>
    </row>
    <row r="216" spans="5:5" x14ac:dyDescent="0.5">
      <c r="E216" s="10"/>
    </row>
    <row r="217" spans="5:5" x14ac:dyDescent="0.5">
      <c r="E217" s="10"/>
    </row>
    <row r="218" spans="5:5" x14ac:dyDescent="0.5">
      <c r="E218" s="10"/>
    </row>
    <row r="219" spans="5:5" x14ac:dyDescent="0.5">
      <c r="E219" s="10"/>
    </row>
    <row r="220" spans="5:5" x14ac:dyDescent="0.5">
      <c r="E220" s="10"/>
    </row>
    <row r="221" spans="5:5" x14ac:dyDescent="0.5">
      <c r="E221" s="10"/>
    </row>
    <row r="222" spans="5:5" x14ac:dyDescent="0.5">
      <c r="E222" s="10"/>
    </row>
    <row r="223" spans="5:5" x14ac:dyDescent="0.5">
      <c r="E223" s="10"/>
    </row>
    <row r="224" spans="5:5" x14ac:dyDescent="0.5">
      <c r="E224" s="10"/>
    </row>
    <row r="225" spans="5:5" x14ac:dyDescent="0.5">
      <c r="E225" s="10"/>
    </row>
    <row r="226" spans="5:5" x14ac:dyDescent="0.5">
      <c r="E226" s="10"/>
    </row>
    <row r="227" spans="5:5" x14ac:dyDescent="0.5">
      <c r="E227" s="10"/>
    </row>
    <row r="228" spans="5:5" x14ac:dyDescent="0.5">
      <c r="E228" s="10"/>
    </row>
    <row r="229" spans="5:5" x14ac:dyDescent="0.5">
      <c r="E229" s="10"/>
    </row>
    <row r="230" spans="5:5" x14ac:dyDescent="0.5">
      <c r="E230" s="10"/>
    </row>
    <row r="231" spans="5:5" x14ac:dyDescent="0.5">
      <c r="E231" s="10"/>
    </row>
    <row r="232" spans="5:5" x14ac:dyDescent="0.5">
      <c r="E232" s="10"/>
    </row>
    <row r="233" spans="5:5" x14ac:dyDescent="0.5">
      <c r="E233" s="10"/>
    </row>
    <row r="234" spans="5:5" x14ac:dyDescent="0.5">
      <c r="E234" s="10"/>
    </row>
    <row r="235" spans="5:5" x14ac:dyDescent="0.5">
      <c r="E235" s="10"/>
    </row>
    <row r="236" spans="5:5" x14ac:dyDescent="0.5">
      <c r="E236" s="10"/>
    </row>
    <row r="237" spans="5:5" x14ac:dyDescent="0.5">
      <c r="E237" s="10"/>
    </row>
    <row r="238" spans="5:5" x14ac:dyDescent="0.5">
      <c r="E238" s="10"/>
    </row>
    <row r="239" spans="5:5" x14ac:dyDescent="0.5">
      <c r="E239" s="10"/>
    </row>
    <row r="240" spans="5:5" x14ac:dyDescent="0.5">
      <c r="E240" s="10"/>
    </row>
    <row r="241" spans="5:5" x14ac:dyDescent="0.5">
      <c r="E241" s="10"/>
    </row>
    <row r="242" spans="5:5" x14ac:dyDescent="0.5">
      <c r="E242" s="10"/>
    </row>
    <row r="243" spans="5:5" x14ac:dyDescent="0.5">
      <c r="E243" s="10"/>
    </row>
    <row r="244" spans="5:5" x14ac:dyDescent="0.5">
      <c r="E244" s="10"/>
    </row>
    <row r="245" spans="5:5" x14ac:dyDescent="0.5">
      <c r="E245" s="10"/>
    </row>
    <row r="246" spans="5:5" x14ac:dyDescent="0.5">
      <c r="E246" s="10"/>
    </row>
    <row r="247" spans="5:5" x14ac:dyDescent="0.5">
      <c r="E247" s="10"/>
    </row>
    <row r="248" spans="5:5" x14ac:dyDescent="0.5">
      <c r="E248" s="10"/>
    </row>
    <row r="249" spans="5:5" x14ac:dyDescent="0.5">
      <c r="E249" s="10"/>
    </row>
    <row r="250" spans="5:5" x14ac:dyDescent="0.5">
      <c r="E250" s="10"/>
    </row>
    <row r="251" spans="5:5" x14ac:dyDescent="0.5">
      <c r="E251" s="10"/>
    </row>
    <row r="252" spans="5:5" x14ac:dyDescent="0.5">
      <c r="E252" s="10"/>
    </row>
    <row r="253" spans="5:5" x14ac:dyDescent="0.5">
      <c r="E253" s="10"/>
    </row>
    <row r="254" spans="5:5" x14ac:dyDescent="0.5">
      <c r="E254" s="10"/>
    </row>
    <row r="255" spans="5:5" x14ac:dyDescent="0.5">
      <c r="E255" s="10"/>
    </row>
    <row r="256" spans="5:5" x14ac:dyDescent="0.5">
      <c r="E256" s="10"/>
    </row>
    <row r="257" spans="5:5" x14ac:dyDescent="0.5">
      <c r="E257" s="10"/>
    </row>
    <row r="258" spans="5:5" x14ac:dyDescent="0.5">
      <c r="E258" s="10"/>
    </row>
    <row r="259" spans="5:5" x14ac:dyDescent="0.5">
      <c r="E259" s="10"/>
    </row>
    <row r="260" spans="5:5" x14ac:dyDescent="0.5">
      <c r="E260" s="10"/>
    </row>
    <row r="261" spans="5:5" x14ac:dyDescent="0.5">
      <c r="E261" s="10"/>
    </row>
    <row r="262" spans="5:5" x14ac:dyDescent="0.5">
      <c r="E262" s="10"/>
    </row>
    <row r="263" spans="5:5" x14ac:dyDescent="0.5">
      <c r="E263" s="10"/>
    </row>
    <row r="264" spans="5:5" x14ac:dyDescent="0.5">
      <c r="E264" s="10"/>
    </row>
    <row r="265" spans="5:5" x14ac:dyDescent="0.5">
      <c r="E265" s="10"/>
    </row>
    <row r="266" spans="5:5" x14ac:dyDescent="0.5">
      <c r="E266" s="10"/>
    </row>
    <row r="267" spans="5:5" x14ac:dyDescent="0.5">
      <c r="E267" s="10"/>
    </row>
    <row r="268" spans="5:5" x14ac:dyDescent="0.5">
      <c r="E268" s="10"/>
    </row>
    <row r="269" spans="5:5" x14ac:dyDescent="0.5">
      <c r="E269" s="10"/>
    </row>
    <row r="270" spans="5:5" x14ac:dyDescent="0.5">
      <c r="E270" s="10"/>
    </row>
    <row r="271" spans="5:5" x14ac:dyDescent="0.5">
      <c r="E271" s="10"/>
    </row>
    <row r="272" spans="5:5" x14ac:dyDescent="0.5">
      <c r="E272" s="10"/>
    </row>
    <row r="273" spans="5:5" x14ac:dyDescent="0.5">
      <c r="E273" s="10"/>
    </row>
    <row r="274" spans="5:5" x14ac:dyDescent="0.5">
      <c r="E274" s="10"/>
    </row>
    <row r="275" spans="5:5" x14ac:dyDescent="0.5">
      <c r="E275" s="10"/>
    </row>
    <row r="276" spans="5:5" x14ac:dyDescent="0.5">
      <c r="E276" s="10"/>
    </row>
    <row r="277" spans="5:5" x14ac:dyDescent="0.5">
      <c r="E277" s="10"/>
    </row>
    <row r="278" spans="5:5" x14ac:dyDescent="0.5">
      <c r="E278" s="10"/>
    </row>
    <row r="279" spans="5:5" x14ac:dyDescent="0.5">
      <c r="E279" s="10"/>
    </row>
    <row r="280" spans="5:5" x14ac:dyDescent="0.5">
      <c r="E280" s="10"/>
    </row>
    <row r="281" spans="5:5" x14ac:dyDescent="0.5">
      <c r="E281" s="10"/>
    </row>
    <row r="282" spans="5:5" x14ac:dyDescent="0.5">
      <c r="E282" s="10"/>
    </row>
    <row r="283" spans="5:5" x14ac:dyDescent="0.5">
      <c r="E283" s="10"/>
    </row>
    <row r="284" spans="5:5" x14ac:dyDescent="0.5">
      <c r="E284" s="10"/>
    </row>
    <row r="285" spans="5:5" x14ac:dyDescent="0.5">
      <c r="E285" s="10"/>
    </row>
    <row r="286" spans="5:5" x14ac:dyDescent="0.5">
      <c r="E286" s="10"/>
    </row>
    <row r="287" spans="5:5" x14ac:dyDescent="0.5">
      <c r="E287" s="10"/>
    </row>
    <row r="288" spans="5:5" x14ac:dyDescent="0.5">
      <c r="E288" s="10"/>
    </row>
    <row r="289" spans="5:5" x14ac:dyDescent="0.5">
      <c r="E289" s="10"/>
    </row>
    <row r="290" spans="5:5" x14ac:dyDescent="0.5">
      <c r="E290" s="10"/>
    </row>
    <row r="291" spans="5:5" x14ac:dyDescent="0.5">
      <c r="E291" s="10"/>
    </row>
    <row r="292" spans="5:5" x14ac:dyDescent="0.5">
      <c r="E292" s="10"/>
    </row>
    <row r="293" spans="5:5" x14ac:dyDescent="0.5">
      <c r="E293" s="10"/>
    </row>
    <row r="294" spans="5:5" x14ac:dyDescent="0.5">
      <c r="E294" s="10"/>
    </row>
    <row r="295" spans="5:5" x14ac:dyDescent="0.5">
      <c r="E295" s="10"/>
    </row>
    <row r="296" spans="5:5" x14ac:dyDescent="0.5">
      <c r="E296" s="10"/>
    </row>
    <row r="297" spans="5:5" x14ac:dyDescent="0.5">
      <c r="E297" s="10"/>
    </row>
    <row r="298" spans="5:5" x14ac:dyDescent="0.5">
      <c r="E298" s="10"/>
    </row>
    <row r="299" spans="5:5" x14ac:dyDescent="0.5">
      <c r="E299" s="10"/>
    </row>
    <row r="300" spans="5:5" x14ac:dyDescent="0.5">
      <c r="E300" s="10"/>
    </row>
    <row r="301" spans="5:5" x14ac:dyDescent="0.5">
      <c r="E301" s="10"/>
    </row>
    <row r="302" spans="5:5" x14ac:dyDescent="0.5">
      <c r="E302" s="10"/>
    </row>
    <row r="303" spans="5:5" x14ac:dyDescent="0.5">
      <c r="E303" s="10"/>
    </row>
    <row r="304" spans="5:5" x14ac:dyDescent="0.5">
      <c r="E304" s="10"/>
    </row>
    <row r="305" spans="5:5" x14ac:dyDescent="0.5">
      <c r="E305" s="10"/>
    </row>
    <row r="306" spans="5:5" x14ac:dyDescent="0.5">
      <c r="E306" s="10"/>
    </row>
    <row r="307" spans="5:5" x14ac:dyDescent="0.5">
      <c r="E307" s="10"/>
    </row>
    <row r="308" spans="5:5" x14ac:dyDescent="0.5">
      <c r="E308" s="10"/>
    </row>
    <row r="309" spans="5:5" x14ac:dyDescent="0.5">
      <c r="E309" s="10"/>
    </row>
    <row r="310" spans="5:5" x14ac:dyDescent="0.5">
      <c r="E310" s="10"/>
    </row>
    <row r="311" spans="5:5" x14ac:dyDescent="0.5">
      <c r="E311" s="10"/>
    </row>
    <row r="312" spans="5:5" x14ac:dyDescent="0.5">
      <c r="E312" s="10"/>
    </row>
    <row r="313" spans="5:5" x14ac:dyDescent="0.5">
      <c r="E313" s="10"/>
    </row>
    <row r="314" spans="5:5" x14ac:dyDescent="0.5">
      <c r="E314" s="10"/>
    </row>
    <row r="315" spans="5:5" x14ac:dyDescent="0.5">
      <c r="E315" s="10"/>
    </row>
    <row r="316" spans="5:5" x14ac:dyDescent="0.5">
      <c r="E316" s="10"/>
    </row>
    <row r="317" spans="5:5" x14ac:dyDescent="0.5">
      <c r="E317" s="10"/>
    </row>
    <row r="318" spans="5:5" x14ac:dyDescent="0.5">
      <c r="E318" s="10"/>
    </row>
    <row r="319" spans="5:5" x14ac:dyDescent="0.5">
      <c r="E319" s="10"/>
    </row>
    <row r="320" spans="5:5" x14ac:dyDescent="0.5">
      <c r="E320" s="10"/>
    </row>
    <row r="321" spans="5:5" x14ac:dyDescent="0.5">
      <c r="E321" s="10"/>
    </row>
    <row r="322" spans="5:5" x14ac:dyDescent="0.5">
      <c r="E322" s="10"/>
    </row>
    <row r="323" spans="5:5" x14ac:dyDescent="0.5">
      <c r="E323" s="10"/>
    </row>
    <row r="324" spans="5:5" x14ac:dyDescent="0.5">
      <c r="E324" s="10"/>
    </row>
    <row r="325" spans="5:5" x14ac:dyDescent="0.5">
      <c r="E325" s="10"/>
    </row>
    <row r="326" spans="5:5" x14ac:dyDescent="0.5">
      <c r="E326" s="10"/>
    </row>
    <row r="327" spans="5:5" x14ac:dyDescent="0.5">
      <c r="E327" s="10"/>
    </row>
    <row r="328" spans="5:5" x14ac:dyDescent="0.5">
      <c r="E328" s="10"/>
    </row>
    <row r="329" spans="5:5" x14ac:dyDescent="0.5">
      <c r="E329" s="10"/>
    </row>
    <row r="330" spans="5:5" x14ac:dyDescent="0.5">
      <c r="E330" s="10"/>
    </row>
    <row r="331" spans="5:5" x14ac:dyDescent="0.5">
      <c r="E331" s="10"/>
    </row>
    <row r="332" spans="5:5" x14ac:dyDescent="0.5">
      <c r="E332" s="10"/>
    </row>
    <row r="333" spans="5:5" x14ac:dyDescent="0.5">
      <c r="E333" s="10"/>
    </row>
    <row r="334" spans="5:5" x14ac:dyDescent="0.5">
      <c r="E334" s="10"/>
    </row>
    <row r="335" spans="5:5" x14ac:dyDescent="0.5">
      <c r="E335" s="10"/>
    </row>
    <row r="336" spans="5:5" x14ac:dyDescent="0.5">
      <c r="E336" s="10"/>
    </row>
    <row r="337" spans="5:5" x14ac:dyDescent="0.5">
      <c r="E337" s="10"/>
    </row>
    <row r="338" spans="5:5" x14ac:dyDescent="0.5">
      <c r="E338" s="10"/>
    </row>
    <row r="339" spans="5:5" x14ac:dyDescent="0.5">
      <c r="E339" s="10"/>
    </row>
    <row r="340" spans="5:5" x14ac:dyDescent="0.5">
      <c r="E340" s="10"/>
    </row>
    <row r="341" spans="5:5" x14ac:dyDescent="0.5">
      <c r="E341" s="10"/>
    </row>
    <row r="342" spans="5:5" x14ac:dyDescent="0.5">
      <c r="E342" s="10"/>
    </row>
    <row r="343" spans="5:5" x14ac:dyDescent="0.5">
      <c r="E343" s="10"/>
    </row>
    <row r="344" spans="5:5" x14ac:dyDescent="0.5">
      <c r="E344" s="10"/>
    </row>
    <row r="345" spans="5:5" x14ac:dyDescent="0.5">
      <c r="E345" s="10"/>
    </row>
    <row r="346" spans="5:5" x14ac:dyDescent="0.5">
      <c r="E346" s="10"/>
    </row>
    <row r="347" spans="5:5" x14ac:dyDescent="0.5">
      <c r="E347" s="10"/>
    </row>
    <row r="348" spans="5:5" x14ac:dyDescent="0.5">
      <c r="E348" s="10"/>
    </row>
    <row r="349" spans="5:5" x14ac:dyDescent="0.5">
      <c r="E349" s="10"/>
    </row>
    <row r="350" spans="5:5" x14ac:dyDescent="0.5">
      <c r="E350" s="10"/>
    </row>
    <row r="351" spans="5:5" x14ac:dyDescent="0.5">
      <c r="E351" s="10"/>
    </row>
    <row r="352" spans="5:5" x14ac:dyDescent="0.5">
      <c r="E352" s="10"/>
    </row>
    <row r="353" spans="5:5" x14ac:dyDescent="0.5">
      <c r="E353" s="10"/>
    </row>
    <row r="354" spans="5:5" x14ac:dyDescent="0.5">
      <c r="E354" s="10"/>
    </row>
    <row r="355" spans="5:5" x14ac:dyDescent="0.5">
      <c r="E355" s="10"/>
    </row>
    <row r="356" spans="5:5" x14ac:dyDescent="0.5">
      <c r="E356" s="10"/>
    </row>
    <row r="357" spans="5:5" x14ac:dyDescent="0.5">
      <c r="E357" s="10"/>
    </row>
    <row r="358" spans="5:5" x14ac:dyDescent="0.5">
      <c r="E358" s="10"/>
    </row>
    <row r="359" spans="5:5" x14ac:dyDescent="0.5">
      <c r="E359" s="10"/>
    </row>
    <row r="360" spans="5:5" x14ac:dyDescent="0.5">
      <c r="E360" s="10"/>
    </row>
    <row r="361" spans="5:5" x14ac:dyDescent="0.5">
      <c r="E361" s="10"/>
    </row>
    <row r="362" spans="5:5" x14ac:dyDescent="0.5">
      <c r="E362" s="10"/>
    </row>
    <row r="363" spans="5:5" x14ac:dyDescent="0.5">
      <c r="E363" s="10"/>
    </row>
    <row r="364" spans="5:5" x14ac:dyDescent="0.5">
      <c r="E364" s="10"/>
    </row>
    <row r="365" spans="5:5" x14ac:dyDescent="0.5">
      <c r="E365" s="10"/>
    </row>
    <row r="366" spans="5:5" x14ac:dyDescent="0.5">
      <c r="E366" s="10"/>
    </row>
    <row r="367" spans="5:5" x14ac:dyDescent="0.5">
      <c r="E367" s="10"/>
    </row>
    <row r="368" spans="5:5" x14ac:dyDescent="0.5">
      <c r="E368" s="10"/>
    </row>
    <row r="369" spans="5:5" x14ac:dyDescent="0.5">
      <c r="E369" s="10"/>
    </row>
    <row r="370" spans="5:5" x14ac:dyDescent="0.5">
      <c r="E370" s="10"/>
    </row>
    <row r="371" spans="5:5" x14ac:dyDescent="0.5">
      <c r="E371" s="10"/>
    </row>
    <row r="372" spans="5:5" x14ac:dyDescent="0.5">
      <c r="E372" s="10"/>
    </row>
    <row r="373" spans="5:5" x14ac:dyDescent="0.5">
      <c r="E373" s="10"/>
    </row>
    <row r="374" spans="5:5" x14ac:dyDescent="0.5">
      <c r="E374" s="10"/>
    </row>
    <row r="375" spans="5:5" x14ac:dyDescent="0.5">
      <c r="E375" s="10"/>
    </row>
    <row r="376" spans="5:5" x14ac:dyDescent="0.5">
      <c r="E376" s="10"/>
    </row>
    <row r="377" spans="5:5" x14ac:dyDescent="0.5">
      <c r="E377" s="10"/>
    </row>
    <row r="378" spans="5:5" x14ac:dyDescent="0.5">
      <c r="E378" s="10"/>
    </row>
    <row r="379" spans="5:5" x14ac:dyDescent="0.5">
      <c r="E379" s="10"/>
    </row>
    <row r="380" spans="5:5" x14ac:dyDescent="0.5">
      <c r="E380" s="10"/>
    </row>
    <row r="381" spans="5:5" x14ac:dyDescent="0.5">
      <c r="E381" s="10"/>
    </row>
    <row r="382" spans="5:5" x14ac:dyDescent="0.5">
      <c r="E382" s="10"/>
    </row>
    <row r="383" spans="5:5" x14ac:dyDescent="0.5">
      <c r="E383" s="10"/>
    </row>
    <row r="384" spans="5:5" x14ac:dyDescent="0.5">
      <c r="E384" s="10"/>
    </row>
    <row r="385" spans="5:5" x14ac:dyDescent="0.5">
      <c r="E385" s="10"/>
    </row>
    <row r="386" spans="5:5" x14ac:dyDescent="0.5">
      <c r="E386" s="10"/>
    </row>
    <row r="387" spans="5:5" x14ac:dyDescent="0.5">
      <c r="E387" s="10"/>
    </row>
    <row r="388" spans="5:5" x14ac:dyDescent="0.5">
      <c r="E388" s="10"/>
    </row>
    <row r="389" spans="5:5" x14ac:dyDescent="0.5">
      <c r="E389" s="10"/>
    </row>
    <row r="390" spans="5:5" x14ac:dyDescent="0.5">
      <c r="E390" s="10"/>
    </row>
    <row r="391" spans="5:5" x14ac:dyDescent="0.5">
      <c r="E391" s="10"/>
    </row>
    <row r="392" spans="5:5" x14ac:dyDescent="0.5">
      <c r="E392" s="10"/>
    </row>
    <row r="393" spans="5:5" x14ac:dyDescent="0.5">
      <c r="E393" s="10"/>
    </row>
    <row r="394" spans="5:5" x14ac:dyDescent="0.5">
      <c r="E394" s="10"/>
    </row>
    <row r="395" spans="5:5" x14ac:dyDescent="0.5">
      <c r="E395" s="10"/>
    </row>
    <row r="396" spans="5:5" x14ac:dyDescent="0.5">
      <c r="E396" s="10"/>
    </row>
    <row r="397" spans="5:5" x14ac:dyDescent="0.5">
      <c r="E397" s="10"/>
    </row>
    <row r="398" spans="5:5" x14ac:dyDescent="0.5">
      <c r="E398" s="10"/>
    </row>
    <row r="399" spans="5:5" x14ac:dyDescent="0.5">
      <c r="E399" s="10"/>
    </row>
    <row r="400" spans="5:5" x14ac:dyDescent="0.5">
      <c r="E400" s="10"/>
    </row>
    <row r="401" spans="5:5" x14ac:dyDescent="0.5">
      <c r="E401" s="10"/>
    </row>
    <row r="402" spans="5:5" x14ac:dyDescent="0.5">
      <c r="E402" s="10"/>
    </row>
    <row r="403" spans="5:5" x14ac:dyDescent="0.5">
      <c r="E403" s="10"/>
    </row>
    <row r="404" spans="5:5" x14ac:dyDescent="0.5">
      <c r="E404" s="10"/>
    </row>
    <row r="405" spans="5:5" x14ac:dyDescent="0.5">
      <c r="E405" s="10"/>
    </row>
    <row r="406" spans="5:5" x14ac:dyDescent="0.5">
      <c r="E406" s="10"/>
    </row>
    <row r="407" spans="5:5" x14ac:dyDescent="0.5">
      <c r="E407" s="10"/>
    </row>
    <row r="408" spans="5:5" x14ac:dyDescent="0.5">
      <c r="E408" s="10"/>
    </row>
    <row r="409" spans="5:5" x14ac:dyDescent="0.5">
      <c r="E409" s="10"/>
    </row>
    <row r="410" spans="5:5" x14ac:dyDescent="0.5">
      <c r="E410" s="10"/>
    </row>
    <row r="411" spans="5:5" x14ac:dyDescent="0.5">
      <c r="E411" s="10"/>
    </row>
    <row r="412" spans="5:5" x14ac:dyDescent="0.5">
      <c r="E412" s="10"/>
    </row>
    <row r="413" spans="5:5" x14ac:dyDescent="0.5">
      <c r="E413" s="10"/>
    </row>
    <row r="414" spans="5:5" x14ac:dyDescent="0.5">
      <c r="E414" s="10"/>
    </row>
    <row r="415" spans="5:5" x14ac:dyDescent="0.5">
      <c r="E415" s="10"/>
    </row>
    <row r="416" spans="5:5" x14ac:dyDescent="0.5">
      <c r="E416" s="10"/>
    </row>
    <row r="417" spans="5:5" x14ac:dyDescent="0.5">
      <c r="E417" s="10"/>
    </row>
    <row r="418" spans="5:5" x14ac:dyDescent="0.5">
      <c r="E418" s="10"/>
    </row>
    <row r="419" spans="5:5" x14ac:dyDescent="0.5">
      <c r="E419" s="10"/>
    </row>
    <row r="420" spans="5:5" x14ac:dyDescent="0.5">
      <c r="E420" s="10"/>
    </row>
    <row r="421" spans="5:5" x14ac:dyDescent="0.5">
      <c r="E421" s="10"/>
    </row>
    <row r="422" spans="5:5" x14ac:dyDescent="0.5">
      <c r="E422" s="10"/>
    </row>
    <row r="423" spans="5:5" x14ac:dyDescent="0.5">
      <c r="E423" s="10"/>
    </row>
    <row r="424" spans="5:5" x14ac:dyDescent="0.5">
      <c r="E424" s="10"/>
    </row>
    <row r="425" spans="5:5" x14ac:dyDescent="0.5">
      <c r="E425" s="10"/>
    </row>
    <row r="426" spans="5:5" x14ac:dyDescent="0.5">
      <c r="E426" s="10"/>
    </row>
    <row r="427" spans="5:5" x14ac:dyDescent="0.5">
      <c r="E427" s="10"/>
    </row>
    <row r="428" spans="5:5" x14ac:dyDescent="0.5">
      <c r="E428" s="10"/>
    </row>
    <row r="429" spans="5:5" x14ac:dyDescent="0.5">
      <c r="E429" s="10"/>
    </row>
    <row r="430" spans="5:5" x14ac:dyDescent="0.5">
      <c r="E430" s="10"/>
    </row>
    <row r="431" spans="5:5" x14ac:dyDescent="0.5">
      <c r="E431" s="10"/>
    </row>
    <row r="432" spans="5:5" x14ac:dyDescent="0.5">
      <c r="E432" s="10"/>
    </row>
    <row r="433" spans="5:17" x14ac:dyDescent="0.5">
      <c r="E433" s="10"/>
    </row>
    <row r="434" spans="5:17" x14ac:dyDescent="0.5">
      <c r="E434" s="10"/>
    </row>
    <row r="435" spans="5:17" x14ac:dyDescent="0.5">
      <c r="E435" s="10"/>
    </row>
    <row r="436" spans="5:17" x14ac:dyDescent="0.5">
      <c r="E436" s="10"/>
    </row>
    <row r="437" spans="5:17" x14ac:dyDescent="0.5">
      <c r="E437" s="10"/>
      <c r="P437" s="6"/>
    </row>
    <row r="438" spans="5:17" x14ac:dyDescent="0.5">
      <c r="E438" s="10"/>
      <c r="P438" s="6"/>
    </row>
    <row r="439" spans="5:17" x14ac:dyDescent="0.5">
      <c r="E439" s="10"/>
      <c r="P439" s="6"/>
      <c r="Q439" s="6"/>
    </row>
    <row r="440" spans="5:17" x14ac:dyDescent="0.5">
      <c r="E440" s="10"/>
      <c r="P440" s="6"/>
      <c r="Q440" s="6"/>
    </row>
    <row r="441" spans="5:17" x14ac:dyDescent="0.5">
      <c r="E441" s="10"/>
      <c r="P441" s="6"/>
      <c r="Q441" s="6"/>
    </row>
    <row r="442" spans="5:17" x14ac:dyDescent="0.5">
      <c r="E442" s="10"/>
      <c r="P442" s="6"/>
      <c r="Q442" s="6"/>
    </row>
    <row r="443" spans="5:17" x14ac:dyDescent="0.5">
      <c r="E443" s="10"/>
      <c r="P443" s="6"/>
      <c r="Q443" s="6"/>
    </row>
    <row r="444" spans="5:17" x14ac:dyDescent="0.5">
      <c r="E444" s="10"/>
      <c r="P444" s="6"/>
      <c r="Q444" s="6"/>
    </row>
    <row r="445" spans="5:17" x14ac:dyDescent="0.5">
      <c r="E445" s="10"/>
      <c r="P445" s="6"/>
      <c r="Q445" s="6"/>
    </row>
    <row r="446" spans="5:17" x14ac:dyDescent="0.5">
      <c r="E446" s="10"/>
      <c r="P446" s="6"/>
      <c r="Q446" s="6"/>
    </row>
    <row r="447" spans="5:17" x14ac:dyDescent="0.5">
      <c r="E447" s="10"/>
      <c r="P447" s="6"/>
      <c r="Q447" s="6"/>
    </row>
    <row r="448" spans="5:17" x14ac:dyDescent="0.5">
      <c r="E448" s="10"/>
      <c r="P448" s="6"/>
      <c r="Q448" s="6"/>
    </row>
    <row r="449" spans="5:17" x14ac:dyDescent="0.5">
      <c r="E449" s="10"/>
      <c r="P449" s="6"/>
      <c r="Q449" s="6"/>
    </row>
    <row r="450" spans="5:17" x14ac:dyDescent="0.5">
      <c r="E450" s="10"/>
      <c r="P450" s="6"/>
      <c r="Q450" s="6"/>
    </row>
    <row r="451" spans="5:17" x14ac:dyDescent="0.5">
      <c r="E451" s="10"/>
      <c r="P451" s="6"/>
      <c r="Q451" s="6"/>
    </row>
    <row r="452" spans="5:17" x14ac:dyDescent="0.5">
      <c r="E452" s="10"/>
      <c r="P452" s="6"/>
      <c r="Q452" s="6"/>
    </row>
    <row r="453" spans="5:17" x14ac:dyDescent="0.5">
      <c r="E453" s="10"/>
      <c r="P453" s="6"/>
      <c r="Q453" s="6"/>
    </row>
    <row r="454" spans="5:17" x14ac:dyDescent="0.5">
      <c r="E454" s="10"/>
      <c r="P454" s="6"/>
      <c r="Q454" s="6"/>
    </row>
    <row r="455" spans="5:17" x14ac:dyDescent="0.5">
      <c r="E455" s="10"/>
      <c r="P455" s="6"/>
      <c r="Q455" s="6"/>
    </row>
    <row r="456" spans="5:17" x14ac:dyDescent="0.5">
      <c r="E456" s="10"/>
      <c r="P456" s="6"/>
      <c r="Q456" s="6"/>
    </row>
    <row r="457" spans="5:17" x14ac:dyDescent="0.5">
      <c r="E457" s="10"/>
      <c r="P457" s="6"/>
      <c r="Q457" s="6"/>
    </row>
    <row r="458" spans="5:17" x14ac:dyDescent="0.5">
      <c r="E458" s="10"/>
      <c r="P458" s="6"/>
      <c r="Q458" s="6"/>
    </row>
    <row r="459" spans="5:17" x14ac:dyDescent="0.5">
      <c r="E459" s="10"/>
      <c r="P459" s="6"/>
      <c r="Q459" s="6"/>
    </row>
    <row r="460" spans="5:17" x14ac:dyDescent="0.5">
      <c r="E460" s="10"/>
      <c r="P460" s="6"/>
      <c r="Q460" s="6"/>
    </row>
    <row r="461" spans="5:17" x14ac:dyDescent="0.5">
      <c r="E461" s="10"/>
      <c r="P461" s="6"/>
      <c r="Q461" s="6"/>
    </row>
    <row r="462" spans="5:17" x14ac:dyDescent="0.5">
      <c r="E462" s="10"/>
      <c r="P462" s="6"/>
      <c r="Q462" s="6"/>
    </row>
    <row r="463" spans="5:17" x14ac:dyDescent="0.5">
      <c r="E463" s="10"/>
      <c r="P463" s="6"/>
      <c r="Q463" s="6"/>
    </row>
    <row r="464" spans="5:17" x14ac:dyDescent="0.5">
      <c r="E464" s="10"/>
      <c r="P464" s="6"/>
      <c r="Q464" s="6"/>
    </row>
    <row r="465" spans="5:17" x14ac:dyDescent="0.5">
      <c r="E465" s="10"/>
      <c r="P465" s="6"/>
      <c r="Q465" s="6"/>
    </row>
    <row r="466" spans="5:17" x14ac:dyDescent="0.5">
      <c r="E466" s="10"/>
      <c r="P466" s="6"/>
      <c r="Q466" s="6"/>
    </row>
    <row r="467" spans="5:17" x14ac:dyDescent="0.5">
      <c r="E467" s="10"/>
      <c r="P467" s="6"/>
      <c r="Q467" s="6"/>
    </row>
    <row r="468" spans="5:17" x14ac:dyDescent="0.5">
      <c r="E468" s="10"/>
      <c r="P468" s="6"/>
      <c r="Q468" s="6"/>
    </row>
    <row r="469" spans="5:17" x14ac:dyDescent="0.5">
      <c r="E469" s="10"/>
      <c r="P469" s="6"/>
      <c r="Q469" s="6"/>
    </row>
    <row r="470" spans="5:17" x14ac:dyDescent="0.5">
      <c r="E470" s="10"/>
      <c r="P470" s="6"/>
      <c r="Q470" s="6"/>
    </row>
    <row r="471" spans="5:17" x14ac:dyDescent="0.5">
      <c r="E471" s="10"/>
      <c r="P471" s="6"/>
      <c r="Q471" s="6"/>
    </row>
    <row r="472" spans="5:17" x14ac:dyDescent="0.5">
      <c r="E472" s="10"/>
      <c r="P472" s="6"/>
      <c r="Q472" s="6"/>
    </row>
    <row r="473" spans="5:17" x14ac:dyDescent="0.5">
      <c r="E473" s="10"/>
      <c r="P473" s="6"/>
      <c r="Q473" s="6"/>
    </row>
    <row r="474" spans="5:17" x14ac:dyDescent="0.5">
      <c r="E474" s="10"/>
      <c r="P474" s="6"/>
      <c r="Q474" s="6"/>
    </row>
    <row r="475" spans="5:17" x14ac:dyDescent="0.5">
      <c r="E475" s="10"/>
      <c r="P475" s="6"/>
      <c r="Q475" s="6"/>
    </row>
    <row r="476" spans="5:17" x14ac:dyDescent="0.5">
      <c r="E476" s="10"/>
      <c r="P476" s="6"/>
      <c r="Q476" s="6"/>
    </row>
    <row r="477" spans="5:17" x14ac:dyDescent="0.5">
      <c r="E477" s="10"/>
      <c r="P477" s="6"/>
      <c r="Q477" s="6"/>
    </row>
    <row r="478" spans="5:17" x14ac:dyDescent="0.5">
      <c r="E478" s="10"/>
      <c r="P478" s="6"/>
      <c r="Q478" s="6"/>
    </row>
    <row r="479" spans="5:17" x14ac:dyDescent="0.5">
      <c r="E479" s="10"/>
      <c r="P479" s="6"/>
      <c r="Q479" s="6"/>
    </row>
    <row r="480" spans="5:17" x14ac:dyDescent="0.5">
      <c r="E480" s="10"/>
      <c r="P480" s="6"/>
      <c r="Q480" s="6"/>
    </row>
    <row r="481" spans="5:17" x14ac:dyDescent="0.5">
      <c r="E481" s="10"/>
      <c r="P481" s="6"/>
      <c r="Q481" s="6"/>
    </row>
    <row r="482" spans="5:17" x14ac:dyDescent="0.5">
      <c r="E482" s="10"/>
      <c r="P482" s="6"/>
      <c r="Q482" s="6"/>
    </row>
    <row r="483" spans="5:17" x14ac:dyDescent="0.5">
      <c r="E483" s="10"/>
      <c r="P483" s="6"/>
      <c r="Q483" s="6"/>
    </row>
    <row r="484" spans="5:17" x14ac:dyDescent="0.5">
      <c r="E484" s="10"/>
      <c r="P484" s="6"/>
      <c r="Q484" s="6"/>
    </row>
    <row r="485" spans="5:17" x14ac:dyDescent="0.5">
      <c r="E485" s="10"/>
      <c r="P485" s="6"/>
      <c r="Q485" s="6"/>
    </row>
    <row r="486" spans="5:17" x14ac:dyDescent="0.5">
      <c r="E486" s="10"/>
      <c r="P486" s="6"/>
      <c r="Q486" s="6"/>
    </row>
    <row r="487" spans="5:17" x14ac:dyDescent="0.5">
      <c r="E487" s="10"/>
      <c r="P487" s="6"/>
      <c r="Q487" s="6"/>
    </row>
    <row r="488" spans="5:17" x14ac:dyDescent="0.5">
      <c r="E488" s="10"/>
      <c r="P488" s="6"/>
      <c r="Q488" s="6"/>
    </row>
    <row r="489" spans="5:17" x14ac:dyDescent="0.5">
      <c r="E489" s="10"/>
      <c r="P489" s="6"/>
      <c r="Q489" s="6"/>
    </row>
    <row r="490" spans="5:17" x14ac:dyDescent="0.5">
      <c r="E490" s="10"/>
      <c r="P490" s="6"/>
      <c r="Q490" s="6"/>
    </row>
    <row r="491" spans="5:17" x14ac:dyDescent="0.5">
      <c r="E491" s="10"/>
      <c r="P491" s="6"/>
      <c r="Q491" s="6"/>
    </row>
    <row r="492" spans="5:17" x14ac:dyDescent="0.5">
      <c r="E492" s="10"/>
      <c r="P492" s="6"/>
      <c r="Q492" s="6"/>
    </row>
    <row r="493" spans="5:17" x14ac:dyDescent="0.5">
      <c r="E493" s="10"/>
      <c r="P493" s="6"/>
      <c r="Q493" s="6"/>
    </row>
    <row r="494" spans="5:17" x14ac:dyDescent="0.5">
      <c r="E494" s="10"/>
      <c r="P494" s="6"/>
      <c r="Q494" s="6"/>
    </row>
    <row r="495" spans="5:17" x14ac:dyDescent="0.5">
      <c r="E495" s="10"/>
      <c r="P495" s="6"/>
      <c r="Q495" s="6"/>
    </row>
    <row r="496" spans="5:17" x14ac:dyDescent="0.5">
      <c r="E496" s="10"/>
      <c r="P496" s="6"/>
      <c r="Q496" s="6"/>
    </row>
    <row r="497" spans="5:17" x14ac:dyDescent="0.5">
      <c r="E497" s="10"/>
      <c r="P497" s="6"/>
      <c r="Q497" s="6"/>
    </row>
    <row r="498" spans="5:17" x14ac:dyDescent="0.5">
      <c r="E498" s="10"/>
      <c r="P498" s="6"/>
      <c r="Q498" s="6"/>
    </row>
    <row r="499" spans="5:17" x14ac:dyDescent="0.5">
      <c r="E499" s="10"/>
      <c r="P499" s="6"/>
      <c r="Q499" s="6"/>
    </row>
    <row r="500" spans="5:17" x14ac:dyDescent="0.5">
      <c r="E500" s="10"/>
      <c r="P500" s="6"/>
      <c r="Q500" s="6"/>
    </row>
    <row r="501" spans="5:17" x14ac:dyDescent="0.5">
      <c r="E501" s="10"/>
      <c r="P501" s="6"/>
      <c r="Q501" s="6"/>
    </row>
    <row r="502" spans="5:17" x14ac:dyDescent="0.5">
      <c r="E502" s="10"/>
      <c r="P502" s="6"/>
      <c r="Q502" s="6"/>
    </row>
    <row r="503" spans="5:17" x14ac:dyDescent="0.5">
      <c r="E503" s="10"/>
      <c r="P503" s="6"/>
      <c r="Q503" s="6"/>
    </row>
    <row r="504" spans="5:17" x14ac:dyDescent="0.5">
      <c r="E504" s="10"/>
      <c r="P504" s="6"/>
      <c r="Q504" s="6"/>
    </row>
    <row r="505" spans="5:17" x14ac:dyDescent="0.5">
      <c r="E505" s="10"/>
      <c r="P505" s="6"/>
      <c r="Q505" s="6"/>
    </row>
    <row r="506" spans="5:17" x14ac:dyDescent="0.5">
      <c r="E506" s="10"/>
      <c r="P506" s="6"/>
      <c r="Q506" s="6"/>
    </row>
    <row r="507" spans="5:17" x14ac:dyDescent="0.5">
      <c r="E507" s="10"/>
      <c r="P507" s="6"/>
      <c r="Q507" s="6"/>
    </row>
    <row r="508" spans="5:17" x14ac:dyDescent="0.5">
      <c r="E508" s="10"/>
      <c r="P508" s="6"/>
      <c r="Q508" s="6"/>
    </row>
    <row r="509" spans="5:17" x14ac:dyDescent="0.5">
      <c r="E509" s="10"/>
      <c r="P509" s="6"/>
      <c r="Q509" s="6"/>
    </row>
    <row r="510" spans="5:17" x14ac:dyDescent="0.5">
      <c r="E510" s="10"/>
      <c r="P510" s="6"/>
      <c r="Q510" s="6"/>
    </row>
    <row r="511" spans="5:17" x14ac:dyDescent="0.5">
      <c r="E511" s="10"/>
      <c r="P511" s="6"/>
      <c r="Q511" s="6"/>
    </row>
    <row r="512" spans="5:17" x14ac:dyDescent="0.5">
      <c r="E512" s="10"/>
      <c r="P512" s="6"/>
      <c r="Q512" s="6"/>
    </row>
    <row r="513" spans="5:17" x14ac:dyDescent="0.5">
      <c r="E513" s="10"/>
      <c r="P513" s="6"/>
      <c r="Q513" s="6"/>
    </row>
    <row r="514" spans="5:17" x14ac:dyDescent="0.5">
      <c r="E514" s="10"/>
      <c r="P514" s="6"/>
      <c r="Q514" s="6"/>
    </row>
    <row r="515" spans="5:17" x14ac:dyDescent="0.5">
      <c r="E515" s="10"/>
      <c r="P515" s="6"/>
      <c r="Q515" s="6"/>
    </row>
    <row r="516" spans="5:17" x14ac:dyDescent="0.5">
      <c r="E516" s="10"/>
      <c r="P516" s="6"/>
      <c r="Q516" s="6"/>
    </row>
    <row r="517" spans="5:17" x14ac:dyDescent="0.5">
      <c r="E517" s="10"/>
      <c r="P517" s="6"/>
      <c r="Q517" s="6"/>
    </row>
    <row r="518" spans="5:17" x14ac:dyDescent="0.5">
      <c r="E518" s="10"/>
      <c r="P518" s="6"/>
      <c r="Q518" s="6"/>
    </row>
    <row r="519" spans="5:17" x14ac:dyDescent="0.5">
      <c r="E519" s="10"/>
      <c r="P519" s="6"/>
      <c r="Q519" s="6"/>
    </row>
    <row r="520" spans="5:17" x14ac:dyDescent="0.5">
      <c r="E520" s="10"/>
      <c r="P520" s="6"/>
      <c r="Q520" s="6"/>
    </row>
    <row r="521" spans="5:17" x14ac:dyDescent="0.5">
      <c r="E521" s="10"/>
      <c r="P521" s="6"/>
      <c r="Q521" s="6"/>
    </row>
    <row r="522" spans="5:17" x14ac:dyDescent="0.5">
      <c r="E522" s="10"/>
      <c r="P522" s="6"/>
      <c r="Q522" s="6"/>
    </row>
    <row r="523" spans="5:17" x14ac:dyDescent="0.5">
      <c r="E523" s="10"/>
      <c r="P523" s="6"/>
      <c r="Q523" s="6"/>
    </row>
    <row r="524" spans="5:17" x14ac:dyDescent="0.5">
      <c r="E524" s="10"/>
      <c r="P524" s="6"/>
      <c r="Q524" s="6"/>
    </row>
    <row r="525" spans="5:17" x14ac:dyDescent="0.5">
      <c r="E525" s="10"/>
      <c r="P525" s="6"/>
      <c r="Q525" s="6"/>
    </row>
    <row r="526" spans="5:17" x14ac:dyDescent="0.5">
      <c r="E526" s="10"/>
      <c r="P526" s="6"/>
      <c r="Q526" s="6"/>
    </row>
    <row r="527" spans="5:17" x14ac:dyDescent="0.5">
      <c r="E527" s="10"/>
      <c r="P527" s="6"/>
      <c r="Q527" s="6"/>
    </row>
    <row r="528" spans="5:17" x14ac:dyDescent="0.5">
      <c r="E528" s="10"/>
      <c r="P528" s="6"/>
      <c r="Q528" s="6"/>
    </row>
    <row r="529" spans="5:17" x14ac:dyDescent="0.5">
      <c r="E529" s="10"/>
      <c r="P529" s="6"/>
      <c r="Q529" s="6"/>
    </row>
    <row r="530" spans="5:17" x14ac:dyDescent="0.5">
      <c r="E530" s="10"/>
      <c r="P530" s="6"/>
      <c r="Q530" s="6"/>
    </row>
    <row r="531" spans="5:17" x14ac:dyDescent="0.5">
      <c r="E531" s="10"/>
      <c r="P531" s="6"/>
      <c r="Q531" s="6"/>
    </row>
    <row r="532" spans="5:17" x14ac:dyDescent="0.5">
      <c r="E532" s="10"/>
      <c r="P532" s="6"/>
      <c r="Q532" s="6"/>
    </row>
    <row r="533" spans="5:17" x14ac:dyDescent="0.5">
      <c r="E533" s="10"/>
      <c r="P533" s="6"/>
      <c r="Q533" s="6"/>
    </row>
    <row r="534" spans="5:17" x14ac:dyDescent="0.5">
      <c r="E534" s="10"/>
      <c r="P534" s="6"/>
      <c r="Q534" s="6"/>
    </row>
    <row r="535" spans="5:17" x14ac:dyDescent="0.5">
      <c r="E535" s="10"/>
      <c r="P535" s="6"/>
      <c r="Q535" s="6"/>
    </row>
    <row r="536" spans="5:17" x14ac:dyDescent="0.5">
      <c r="E536" s="10"/>
      <c r="P536" s="6"/>
      <c r="Q536" s="6"/>
    </row>
    <row r="537" spans="5:17" x14ac:dyDescent="0.5">
      <c r="E537" s="10"/>
      <c r="P537" s="6"/>
      <c r="Q537" s="6"/>
    </row>
    <row r="538" spans="5:17" x14ac:dyDescent="0.5">
      <c r="E538" s="10"/>
      <c r="P538" s="6"/>
      <c r="Q538" s="6"/>
    </row>
    <row r="539" spans="5:17" x14ac:dyDescent="0.5">
      <c r="E539" s="10"/>
      <c r="P539" s="6"/>
      <c r="Q539" s="6"/>
    </row>
    <row r="540" spans="5:17" x14ac:dyDescent="0.5">
      <c r="E540" s="10"/>
      <c r="P540" s="6"/>
      <c r="Q540" s="6"/>
    </row>
    <row r="541" spans="5:17" x14ac:dyDescent="0.5">
      <c r="E541" s="10"/>
      <c r="P541" s="6"/>
      <c r="Q541" s="6"/>
    </row>
    <row r="542" spans="5:17" x14ac:dyDescent="0.5">
      <c r="E542" s="10"/>
      <c r="P542" s="6"/>
      <c r="Q542" s="6"/>
    </row>
    <row r="543" spans="5:17" x14ac:dyDescent="0.5">
      <c r="E543" s="10"/>
      <c r="P543" s="6"/>
      <c r="Q543" s="6"/>
    </row>
    <row r="544" spans="5:17" x14ac:dyDescent="0.5">
      <c r="E544" s="10"/>
      <c r="P544" s="6"/>
      <c r="Q544" s="6"/>
    </row>
    <row r="545" spans="5:17" x14ac:dyDescent="0.5">
      <c r="E545" s="10"/>
      <c r="P545" s="6"/>
      <c r="Q545" s="6"/>
    </row>
    <row r="546" spans="5:17" x14ac:dyDescent="0.5">
      <c r="E546" s="10"/>
      <c r="P546" s="6"/>
      <c r="Q546" s="6"/>
    </row>
    <row r="547" spans="5:17" x14ac:dyDescent="0.5">
      <c r="E547" s="10"/>
      <c r="P547" s="6"/>
      <c r="Q547" s="6"/>
    </row>
    <row r="548" spans="5:17" x14ac:dyDescent="0.5">
      <c r="E548" s="10"/>
      <c r="P548" s="6"/>
      <c r="Q548" s="6"/>
    </row>
    <row r="549" spans="5:17" x14ac:dyDescent="0.5">
      <c r="E549" s="10"/>
      <c r="P549" s="6"/>
      <c r="Q549" s="6"/>
    </row>
    <row r="550" spans="5:17" x14ac:dyDescent="0.5">
      <c r="E550" s="10"/>
      <c r="P550" s="6"/>
      <c r="Q550" s="6"/>
    </row>
    <row r="551" spans="5:17" x14ac:dyDescent="0.5">
      <c r="E551" s="10"/>
      <c r="P551" s="6"/>
      <c r="Q551" s="6"/>
    </row>
    <row r="552" spans="5:17" x14ac:dyDescent="0.5">
      <c r="E552" s="10"/>
      <c r="P552" s="6"/>
      <c r="Q552" s="6"/>
    </row>
    <row r="553" spans="5:17" x14ac:dyDescent="0.5">
      <c r="E553" s="10"/>
      <c r="P553" s="6"/>
      <c r="Q553" s="6"/>
    </row>
    <row r="554" spans="5:17" x14ac:dyDescent="0.5">
      <c r="E554" s="10"/>
      <c r="P554" s="6"/>
      <c r="Q554" s="6"/>
    </row>
    <row r="555" spans="5:17" x14ac:dyDescent="0.5">
      <c r="E555" s="10"/>
      <c r="P555" s="6"/>
      <c r="Q555" s="6"/>
    </row>
    <row r="556" spans="5:17" x14ac:dyDescent="0.5">
      <c r="E556" s="10"/>
      <c r="P556" s="6"/>
      <c r="Q556" s="6"/>
    </row>
    <row r="557" spans="5:17" x14ac:dyDescent="0.5">
      <c r="E557" s="10"/>
      <c r="P557" s="6"/>
      <c r="Q557" s="6"/>
    </row>
    <row r="558" spans="5:17" x14ac:dyDescent="0.5">
      <c r="E558" s="10"/>
      <c r="P558" s="6"/>
      <c r="Q558" s="6"/>
    </row>
    <row r="559" spans="5:17" x14ac:dyDescent="0.5">
      <c r="E559" s="10"/>
      <c r="P559" s="6"/>
      <c r="Q559" s="6"/>
    </row>
    <row r="560" spans="5:17" x14ac:dyDescent="0.5">
      <c r="E560" s="10"/>
      <c r="P560" s="6"/>
      <c r="Q560" s="6"/>
    </row>
    <row r="561" spans="5:17" x14ac:dyDescent="0.5">
      <c r="E561" s="10"/>
      <c r="P561" s="6"/>
      <c r="Q561" s="6"/>
    </row>
    <row r="562" spans="5:17" x14ac:dyDescent="0.5">
      <c r="E562" s="10"/>
      <c r="P562" s="6"/>
      <c r="Q562" s="6"/>
    </row>
    <row r="563" spans="5:17" x14ac:dyDescent="0.5">
      <c r="E563" s="10"/>
      <c r="P563" s="6"/>
      <c r="Q563" s="6"/>
    </row>
    <row r="564" spans="5:17" x14ac:dyDescent="0.5">
      <c r="E564" s="10"/>
      <c r="P564" s="6"/>
      <c r="Q564" s="6"/>
    </row>
    <row r="565" spans="5:17" x14ac:dyDescent="0.5">
      <c r="E565" s="10"/>
      <c r="P565" s="6"/>
      <c r="Q565" s="6"/>
    </row>
    <row r="566" spans="5:17" x14ac:dyDescent="0.5">
      <c r="E566" s="10"/>
      <c r="P566" s="6"/>
      <c r="Q566" s="6"/>
    </row>
    <row r="567" spans="5:17" x14ac:dyDescent="0.5">
      <c r="E567" s="10"/>
      <c r="P567" s="6"/>
      <c r="Q567" s="6"/>
    </row>
    <row r="568" spans="5:17" x14ac:dyDescent="0.5">
      <c r="E568" s="10"/>
      <c r="P568" s="6"/>
      <c r="Q568" s="6"/>
    </row>
    <row r="569" spans="5:17" x14ac:dyDescent="0.5">
      <c r="E569" s="10"/>
      <c r="P569" s="6"/>
      <c r="Q569" s="6"/>
    </row>
    <row r="570" spans="5:17" x14ac:dyDescent="0.5">
      <c r="E570" s="10"/>
      <c r="P570" s="6"/>
      <c r="Q570" s="6"/>
    </row>
    <row r="571" spans="5:17" x14ac:dyDescent="0.5">
      <c r="E571" s="10"/>
      <c r="P571" s="6"/>
      <c r="Q571" s="6"/>
    </row>
    <row r="572" spans="5:17" x14ac:dyDescent="0.5">
      <c r="E572" s="10"/>
      <c r="P572" s="6"/>
      <c r="Q572" s="6"/>
    </row>
    <row r="573" spans="5:17" x14ac:dyDescent="0.5">
      <c r="E573" s="10"/>
      <c r="P573" s="6"/>
      <c r="Q573" s="6"/>
    </row>
    <row r="574" spans="5:17" x14ac:dyDescent="0.5">
      <c r="E574" s="10"/>
      <c r="P574" s="6"/>
      <c r="Q574" s="6"/>
    </row>
    <row r="575" spans="5:17" x14ac:dyDescent="0.5">
      <c r="E575" s="10"/>
      <c r="P575" s="6"/>
      <c r="Q575" s="6"/>
    </row>
    <row r="576" spans="5:17" x14ac:dyDescent="0.5">
      <c r="E576" s="10"/>
      <c r="P576" s="6"/>
      <c r="Q576" s="6"/>
    </row>
    <row r="577" spans="5:17" x14ac:dyDescent="0.5">
      <c r="E577" s="10"/>
      <c r="P577" s="6"/>
      <c r="Q577" s="6"/>
    </row>
    <row r="578" spans="5:17" x14ac:dyDescent="0.5">
      <c r="E578" s="10"/>
      <c r="P578" s="6"/>
      <c r="Q578" s="6"/>
    </row>
    <row r="579" spans="5:17" x14ac:dyDescent="0.5">
      <c r="E579" s="10"/>
      <c r="P579" s="6"/>
      <c r="Q579" s="6"/>
    </row>
    <row r="580" spans="5:17" x14ac:dyDescent="0.5">
      <c r="E580" s="10"/>
      <c r="P580" s="6"/>
      <c r="Q580" s="6"/>
    </row>
    <row r="581" spans="5:17" x14ac:dyDescent="0.5">
      <c r="E581" s="10"/>
      <c r="P581" s="6"/>
      <c r="Q581" s="6"/>
    </row>
    <row r="582" spans="5:17" x14ac:dyDescent="0.5">
      <c r="E582" s="10"/>
      <c r="P582" s="6"/>
      <c r="Q582" s="6"/>
    </row>
    <row r="583" spans="5:17" x14ac:dyDescent="0.5">
      <c r="E583" s="10"/>
      <c r="P583" s="6"/>
      <c r="Q583" s="6"/>
    </row>
    <row r="584" spans="5:17" x14ac:dyDescent="0.5">
      <c r="E584" s="10"/>
      <c r="P584" s="6"/>
      <c r="Q584" s="6"/>
    </row>
    <row r="585" spans="5:17" x14ac:dyDescent="0.5">
      <c r="E585" s="10"/>
      <c r="P585" s="6"/>
      <c r="Q585" s="6"/>
    </row>
    <row r="586" spans="5:17" x14ac:dyDescent="0.5">
      <c r="E586" s="10"/>
      <c r="P586" s="6"/>
      <c r="Q586" s="6"/>
    </row>
    <row r="587" spans="5:17" x14ac:dyDescent="0.5">
      <c r="E587" s="10"/>
      <c r="P587" s="6"/>
      <c r="Q587" s="6"/>
    </row>
    <row r="588" spans="5:17" x14ac:dyDescent="0.5">
      <c r="E588" s="10"/>
      <c r="P588" s="6"/>
      <c r="Q588" s="6"/>
    </row>
    <row r="589" spans="5:17" x14ac:dyDescent="0.5">
      <c r="E589" s="10"/>
      <c r="P589" s="6"/>
      <c r="Q589" s="6"/>
    </row>
    <row r="590" spans="5:17" x14ac:dyDescent="0.5">
      <c r="E590" s="10"/>
      <c r="P590" s="6"/>
      <c r="Q590" s="6"/>
    </row>
    <row r="591" spans="5:17" x14ac:dyDescent="0.5">
      <c r="E591" s="10"/>
      <c r="P591" s="6"/>
      <c r="Q591" s="6"/>
    </row>
    <row r="592" spans="5:17" x14ac:dyDescent="0.5">
      <c r="E592" s="10"/>
      <c r="P592" s="6"/>
      <c r="Q592" s="6"/>
    </row>
    <row r="593" spans="5:17" x14ac:dyDescent="0.5">
      <c r="E593" s="10"/>
      <c r="P593" s="6"/>
      <c r="Q593" s="6"/>
    </row>
    <row r="594" spans="5:17" x14ac:dyDescent="0.5">
      <c r="E594" s="10"/>
      <c r="P594" s="6"/>
      <c r="Q594" s="6"/>
    </row>
    <row r="595" spans="5:17" x14ac:dyDescent="0.5">
      <c r="E595" s="10"/>
      <c r="P595" s="6"/>
      <c r="Q595" s="6"/>
    </row>
    <row r="596" spans="5:17" x14ac:dyDescent="0.5">
      <c r="E596" s="10"/>
      <c r="P596" s="6"/>
      <c r="Q596" s="6"/>
    </row>
    <row r="597" spans="5:17" x14ac:dyDescent="0.5">
      <c r="E597" s="10"/>
      <c r="P597" s="6"/>
      <c r="Q597" s="6"/>
    </row>
    <row r="598" spans="5:17" x14ac:dyDescent="0.5">
      <c r="E598" s="10"/>
      <c r="P598" s="6"/>
      <c r="Q598" s="6"/>
    </row>
    <row r="599" spans="5:17" x14ac:dyDescent="0.5">
      <c r="E599" s="10"/>
      <c r="P599" s="6"/>
      <c r="Q599" s="6"/>
    </row>
    <row r="600" spans="5:17" x14ac:dyDescent="0.5">
      <c r="E600" s="10"/>
      <c r="P600" s="6"/>
      <c r="Q600" s="6"/>
    </row>
    <row r="601" spans="5:17" x14ac:dyDescent="0.5">
      <c r="E601" s="10"/>
      <c r="P601" s="6"/>
      <c r="Q601" s="6"/>
    </row>
    <row r="602" spans="5:17" x14ac:dyDescent="0.5">
      <c r="E602" s="10"/>
      <c r="P602" s="6"/>
      <c r="Q602" s="6"/>
    </row>
    <row r="603" spans="5:17" x14ac:dyDescent="0.5">
      <c r="E603" s="10"/>
      <c r="P603" s="6"/>
      <c r="Q603" s="6"/>
    </row>
    <row r="604" spans="5:17" x14ac:dyDescent="0.5">
      <c r="E604" s="10"/>
      <c r="P604" s="6"/>
      <c r="Q604" s="6"/>
    </row>
    <row r="605" spans="5:17" x14ac:dyDescent="0.5">
      <c r="E605" s="10"/>
      <c r="P605" s="6"/>
      <c r="Q605" s="6"/>
    </row>
    <row r="606" spans="5:17" x14ac:dyDescent="0.5">
      <c r="E606" s="10"/>
      <c r="P606" s="6"/>
      <c r="Q606" s="6"/>
    </row>
    <row r="607" spans="5:17" x14ac:dyDescent="0.5">
      <c r="E607" s="10"/>
      <c r="P607" s="6"/>
      <c r="Q607" s="6"/>
    </row>
    <row r="608" spans="5:17" x14ac:dyDescent="0.5">
      <c r="Q608" s="6"/>
    </row>
    <row r="609" spans="17:17" x14ac:dyDescent="0.5">
      <c r="Q609" s="6"/>
    </row>
  </sheetData>
  <mergeCells count="12">
    <mergeCell ref="B105:C105"/>
    <mergeCell ref="A1:M1"/>
    <mergeCell ref="A2:M2"/>
    <mergeCell ref="A5:B5"/>
    <mergeCell ref="O76:P76"/>
    <mergeCell ref="O77:P77"/>
    <mergeCell ref="O78:P78"/>
    <mergeCell ref="B91:C91"/>
    <mergeCell ref="B92:C92"/>
    <mergeCell ref="B98:C98"/>
    <mergeCell ref="B99:C99"/>
    <mergeCell ref="B101:C101"/>
  </mergeCells>
  <printOptions horizontalCentered="1" gridLines="1" gridLinesSet="0"/>
  <pageMargins left="0" right="0" top="0" bottom="0" header="0" footer="0"/>
  <pageSetup paperSize="9" scale="84" pageOrder="overThenDown" orientation="landscape" verticalDpi="4294967295" r:id="rId1"/>
  <headerFooter alignWithMargins="0">
    <oddHeader>&amp;R&amp;P</oddHeader>
    <oddFooter>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891"/>
  <sheetViews>
    <sheetView showGridLines="0" tabSelected="1" topLeftCell="A283" workbookViewId="0">
      <selection activeCell="V292" sqref="V292"/>
    </sheetView>
  </sheetViews>
  <sheetFormatPr defaultColWidth="9.33203125" defaultRowHeight="24" x14ac:dyDescent="0.55000000000000004"/>
  <cols>
    <col min="1" max="1" width="9.33203125" style="83"/>
    <col min="2" max="2" width="2" style="83" customWidth="1"/>
    <col min="3" max="3" width="7" style="83" customWidth="1"/>
    <col min="4" max="5" width="9.33203125" style="83"/>
    <col min="6" max="6" width="11.6640625" style="83" customWidth="1"/>
    <col min="7" max="7" width="11.6640625" style="83" bestFit="1" customWidth="1"/>
    <col min="8" max="8" width="14.83203125" style="83" customWidth="1"/>
    <col min="9" max="9" width="8.5" style="83" customWidth="1"/>
    <col min="10" max="10" width="5.5" style="83" customWidth="1"/>
    <col min="11" max="11" width="9.33203125" style="83"/>
    <col min="12" max="12" width="2" style="83" customWidth="1"/>
    <col min="13" max="13" width="7" style="83" customWidth="1"/>
    <col min="14" max="15" width="9.33203125" style="83"/>
    <col min="16" max="16" width="11.6640625" style="83" customWidth="1"/>
    <col min="17" max="17" width="11.6640625" style="83" bestFit="1" customWidth="1"/>
    <col min="18" max="18" width="18.33203125" style="83" customWidth="1"/>
    <col min="19" max="19" width="9.33203125" style="83"/>
    <col min="20" max="20" width="9.6640625" style="83" bestFit="1" customWidth="1"/>
    <col min="21" max="16384" width="9.33203125" style="83"/>
  </cols>
  <sheetData>
    <row r="1" spans="1:24" ht="29.25" customHeight="1" x14ac:dyDescent="0.55000000000000004">
      <c r="A1" s="263" t="s">
        <v>7</v>
      </c>
      <c r="B1" s="263"/>
      <c r="C1" s="263"/>
      <c r="D1" s="263"/>
      <c r="E1" s="263"/>
      <c r="F1" s="263"/>
      <c r="G1" s="263"/>
      <c r="H1" s="263"/>
      <c r="I1" s="263"/>
      <c r="K1" s="263" t="s">
        <v>7</v>
      </c>
      <c r="L1" s="263"/>
      <c r="M1" s="263"/>
      <c r="N1" s="263"/>
      <c r="O1" s="263"/>
      <c r="P1" s="263"/>
      <c r="Q1" s="263"/>
      <c r="R1" s="263"/>
      <c r="S1" s="263"/>
      <c r="T1" s="83" t="s">
        <v>438</v>
      </c>
    </row>
    <row r="2" spans="1:24" ht="29.25" customHeight="1" x14ac:dyDescent="0.55000000000000004">
      <c r="A2" s="263" t="str">
        <f>+$T$1</f>
        <v>ประจำเดือน มีนาคม 2567</v>
      </c>
      <c r="B2" s="263"/>
      <c r="C2" s="263"/>
      <c r="D2" s="263"/>
      <c r="E2" s="263"/>
      <c r="F2" s="263"/>
      <c r="G2" s="263"/>
      <c r="H2" s="263"/>
      <c r="I2" s="263"/>
      <c r="K2" s="263" t="str">
        <f>+$T$1</f>
        <v>ประจำเดือน มีนาคม 2567</v>
      </c>
      <c r="L2" s="263"/>
      <c r="M2" s="263"/>
      <c r="N2" s="263"/>
      <c r="O2" s="263"/>
      <c r="P2" s="263"/>
      <c r="Q2" s="263"/>
      <c r="R2" s="263"/>
      <c r="S2" s="263"/>
      <c r="T2" s="83" t="s">
        <v>439</v>
      </c>
    </row>
    <row r="3" spans="1:24" ht="29.25" customHeight="1" x14ac:dyDescent="0.55000000000000004">
      <c r="A3" s="265" t="s">
        <v>125</v>
      </c>
      <c r="B3" s="264"/>
      <c r="C3" s="264"/>
      <c r="D3" s="264"/>
      <c r="E3" s="264"/>
      <c r="F3" s="264"/>
      <c r="G3" s="264"/>
      <c r="H3" s="264"/>
      <c r="I3" s="264"/>
      <c r="K3" s="265" t="str">
        <f>'เงินเดือน '!B9</f>
        <v>นายณัฐพันธุ์ วิเชียรวรรธนะ</v>
      </c>
      <c r="L3" s="265"/>
      <c r="M3" s="265"/>
      <c r="N3" s="265"/>
      <c r="O3" s="265"/>
      <c r="P3" s="265"/>
      <c r="Q3" s="265"/>
      <c r="R3" s="265"/>
      <c r="S3" s="265"/>
      <c r="T3" s="83" t="s">
        <v>16</v>
      </c>
    </row>
    <row r="4" spans="1:24" x14ac:dyDescent="0.55000000000000004">
      <c r="A4" s="83" t="s">
        <v>23</v>
      </c>
      <c r="C4" s="83" t="str">
        <f>+$T$3</f>
        <v>เงินเดือน</v>
      </c>
      <c r="F4" s="126"/>
      <c r="G4" s="126"/>
      <c r="H4" s="126">
        <f>+VLOOKUP(A3,'เงินเดือน '!$B$8:$D$60,3,0)</f>
        <v>54090</v>
      </c>
      <c r="K4" s="83" t="s">
        <v>23</v>
      </c>
      <c r="M4" s="83" t="str">
        <f>+$T$3</f>
        <v>เงินเดือน</v>
      </c>
      <c r="P4" s="126"/>
      <c r="Q4" s="126"/>
      <c r="R4" s="126">
        <f>+VLOOKUP(K3,'เงินเดือน '!$B$8:$D$60,3,0)</f>
        <v>34990</v>
      </c>
      <c r="T4" s="83" t="s">
        <v>0</v>
      </c>
    </row>
    <row r="5" spans="1:24" x14ac:dyDescent="0.55000000000000004">
      <c r="C5" s="83" t="str">
        <f>+$T$4</f>
        <v>เงินประจำตำแหน่ง</v>
      </c>
      <c r="F5" s="126"/>
      <c r="G5" s="126"/>
      <c r="H5" s="126">
        <f>VLOOKUP(A3,'เงินเดือน '!$B$8:$F$60,5,0)</f>
        <v>0</v>
      </c>
      <c r="M5" s="83" t="str">
        <f>+$T$4</f>
        <v>เงินประจำตำแหน่ง</v>
      </c>
      <c r="P5" s="126"/>
      <c r="Q5" s="126"/>
      <c r="R5" s="126">
        <f>VLOOKUP(K3,'เงินเดือน '!$B$8:$F$60,5,0)</f>
        <v>0</v>
      </c>
      <c r="T5" s="83" t="s">
        <v>21</v>
      </c>
    </row>
    <row r="6" spans="1:24" x14ac:dyDescent="0.55000000000000004">
      <c r="C6" s="83" t="str">
        <f>+$T$5</f>
        <v>เงินค่าตอบแทนรายเดือน</v>
      </c>
      <c r="F6" s="126"/>
      <c r="G6" s="126"/>
      <c r="H6" s="126">
        <f>VLOOKUP(A3,'เงินเดือน '!$B$8:$G$60,6,0)</f>
        <v>0</v>
      </c>
      <c r="M6" s="83" t="str">
        <f>+$T$5</f>
        <v>เงินค่าตอบแทนรายเดือน</v>
      </c>
      <c r="P6" s="126"/>
      <c r="Q6" s="126"/>
      <c r="R6" s="126">
        <f>VLOOKUP(K3,'เงินเดือน '!$B$8:$G$60,6,0)</f>
        <v>0</v>
      </c>
      <c r="T6" s="83" t="s">
        <v>24</v>
      </c>
      <c r="X6" s="83" t="s">
        <v>33</v>
      </c>
    </row>
    <row r="7" spans="1:24" x14ac:dyDescent="0.55000000000000004">
      <c r="C7" s="83" t="str">
        <f>+$T$6</f>
        <v>เงินเพิ่มการครองชีพชั่วคราว</v>
      </c>
      <c r="F7" s="126"/>
      <c r="G7" s="126"/>
      <c r="H7" s="126">
        <f>VLOOKUP(A3,'เงินเดือน '!$B$8:$E$60,4,0)</f>
        <v>0</v>
      </c>
      <c r="M7" s="83" t="str">
        <f>+$T$6</f>
        <v>เงินเพิ่มการครองชีพชั่วคราว</v>
      </c>
      <c r="P7" s="126"/>
      <c r="Q7" s="126"/>
      <c r="R7" s="126">
        <f>VLOOKUP(K3,'เงินเดือน '!$B$8:$E$60,4,0)</f>
        <v>0</v>
      </c>
      <c r="T7" s="83" t="s">
        <v>20</v>
      </c>
    </row>
    <row r="8" spans="1:24" x14ac:dyDescent="0.55000000000000004">
      <c r="A8" s="127" t="s">
        <v>25</v>
      </c>
      <c r="B8" s="127"/>
      <c r="C8" s="128"/>
      <c r="D8" s="127"/>
      <c r="E8" s="127"/>
      <c r="F8" s="129"/>
      <c r="G8" s="129"/>
      <c r="H8" s="129">
        <f>SUM(H4:H7)</f>
        <v>54090</v>
      </c>
      <c r="K8" s="127" t="s">
        <v>25</v>
      </c>
      <c r="L8" s="127"/>
      <c r="M8" s="128"/>
      <c r="N8" s="127"/>
      <c r="O8" s="127"/>
      <c r="P8" s="129"/>
      <c r="Q8" s="129"/>
      <c r="R8" s="129">
        <f>SUM(R4:R7)</f>
        <v>34990</v>
      </c>
      <c r="T8" s="83" t="s">
        <v>27</v>
      </c>
    </row>
    <row r="9" spans="1:24" x14ac:dyDescent="0.55000000000000004">
      <c r="A9" s="83" t="s">
        <v>26</v>
      </c>
      <c r="C9" s="83" t="str">
        <f>+$T$7</f>
        <v>ภาษีหัก ณ ที่จ่าย</v>
      </c>
      <c r="F9" s="126"/>
      <c r="G9" s="126">
        <f>VLOOKUP(A3,'เงินเดือน '!$B$8:$I$60,8,0)</f>
        <v>1234</v>
      </c>
      <c r="H9" s="126"/>
      <c r="K9" s="83" t="s">
        <v>26</v>
      </c>
      <c r="M9" s="83" t="str">
        <f>+$T$7</f>
        <v>ภาษีหัก ณ ที่จ่าย</v>
      </c>
      <c r="P9" s="126"/>
      <c r="Q9" s="126">
        <f>VLOOKUP(K3,'เงินเดือน '!$B$8:$I$60,8,0)</f>
        <v>452</v>
      </c>
      <c r="R9" s="126"/>
      <c r="T9" s="83" t="s">
        <v>20</v>
      </c>
    </row>
    <row r="10" spans="1:24" x14ac:dyDescent="0.55000000000000004">
      <c r="C10" s="83" t="s">
        <v>317</v>
      </c>
      <c r="F10" s="126"/>
      <c r="G10" s="126">
        <f>VLOOKUP(A3,'เงินเดือน '!$B$8:$J$60,9,0)</f>
        <v>1622.7</v>
      </c>
      <c r="H10" s="126"/>
      <c r="M10" s="83" t="s">
        <v>317</v>
      </c>
      <c r="P10" s="126"/>
      <c r="Q10" s="126">
        <f>VLOOKUP(K3,'เงินเดือน '!$B$8:$J$60,9,0)</f>
        <v>5248.5</v>
      </c>
      <c r="R10" s="126"/>
      <c r="T10" s="83" t="s">
        <v>317</v>
      </c>
    </row>
    <row r="11" spans="1:24" x14ac:dyDescent="0.55000000000000004">
      <c r="C11" s="83" t="s">
        <v>360</v>
      </c>
      <c r="F11" s="126"/>
      <c r="G11" s="126">
        <f>VLOOKUP(A3,'เงินเดือน '!$B$8:$K$60,10,0)</f>
        <v>14081.37</v>
      </c>
      <c r="H11" s="126"/>
      <c r="M11" s="83" t="s">
        <v>360</v>
      </c>
      <c r="P11" s="126"/>
      <c r="Q11" s="126">
        <f>VLOOKUP(K3,'เงินเดือน '!$B$8:$K$60,10,0)</f>
        <v>12233.11</v>
      </c>
      <c r="R11" s="126"/>
      <c r="T11" s="83" t="s">
        <v>360</v>
      </c>
    </row>
    <row r="12" spans="1:24" x14ac:dyDescent="0.55000000000000004">
      <c r="C12" s="83" t="str">
        <f>+$T$8</f>
        <v>กรมสรรพากร (กยศ)</v>
      </c>
      <c r="F12" s="126"/>
      <c r="G12" s="126">
        <f>VLOOKUP(A3,'เงินเดือน '!$B$8:$L$60,11,0)</f>
        <v>0</v>
      </c>
      <c r="H12" s="126"/>
      <c r="M12" s="83" t="str">
        <f>+$T$8</f>
        <v>กรมสรรพากร (กยศ)</v>
      </c>
      <c r="P12" s="126"/>
      <c r="Q12" s="126">
        <f>VLOOKUP(K3,'เงินเดือน '!$B$8:$L$60,11,0)</f>
        <v>0</v>
      </c>
      <c r="R12" s="126"/>
      <c r="T12" s="83" t="s">
        <v>27</v>
      </c>
    </row>
    <row r="13" spans="1:24" x14ac:dyDescent="0.55000000000000004">
      <c r="C13" s="83" t="str">
        <f>T13</f>
        <v>ฌกส.</v>
      </c>
      <c r="F13" s="126"/>
      <c r="G13" s="126">
        <f>VLOOKUP(A3,'เงินเดือน '!$B$8:$M$60,12,0)</f>
        <v>382</v>
      </c>
      <c r="H13" s="126"/>
      <c r="M13" s="83" t="str">
        <f>T13</f>
        <v>ฌกส.</v>
      </c>
      <c r="P13" s="126"/>
      <c r="Q13" s="126">
        <f>VLOOKUP(K3,'เงินเดือน '!$B$8:$M$60,12,0)</f>
        <v>0</v>
      </c>
      <c r="R13" s="126"/>
      <c r="T13" s="83" t="s">
        <v>364</v>
      </c>
    </row>
    <row r="14" spans="1:24" x14ac:dyDescent="0.55000000000000004">
      <c r="C14" s="83" t="str">
        <f>+$T$14</f>
        <v>ธนาคารกรุงไทย</v>
      </c>
      <c r="F14" s="126"/>
      <c r="G14" s="126">
        <f>VLOOKUP(A3,'เงินเดือน '!$B$8:$N$60,13,0)</f>
        <v>0</v>
      </c>
      <c r="H14" s="126"/>
      <c r="M14" s="83" t="str">
        <f>+$T$14</f>
        <v>ธนาคารกรุงไทย</v>
      </c>
      <c r="P14" s="126"/>
      <c r="Q14" s="126">
        <f>VLOOKUP(K3,'เงินเดือน '!$B$8:$N$60,13,0)</f>
        <v>0</v>
      </c>
      <c r="R14" s="126"/>
      <c r="T14" s="83" t="s">
        <v>366</v>
      </c>
    </row>
    <row r="15" spans="1:24" x14ac:dyDescent="0.55000000000000004">
      <c r="F15" s="126"/>
      <c r="G15" s="126"/>
      <c r="H15" s="126"/>
      <c r="P15" s="126"/>
      <c r="Q15" s="126"/>
      <c r="R15" s="126"/>
    </row>
    <row r="16" spans="1:24" x14ac:dyDescent="0.55000000000000004">
      <c r="F16" s="126"/>
      <c r="G16" s="126"/>
      <c r="H16" s="126"/>
      <c r="P16" s="126"/>
      <c r="Q16" s="126"/>
      <c r="R16" s="126"/>
    </row>
    <row r="17" spans="1:28" x14ac:dyDescent="0.55000000000000004">
      <c r="F17" s="126"/>
      <c r="G17" s="126"/>
      <c r="H17" s="126"/>
      <c r="P17" s="126"/>
      <c r="Q17" s="126"/>
      <c r="R17" s="126"/>
    </row>
    <row r="18" spans="1:28" x14ac:dyDescent="0.55000000000000004">
      <c r="F18" s="126"/>
      <c r="G18" s="126"/>
      <c r="H18" s="126"/>
      <c r="P18" s="126"/>
      <c r="Q18" s="126"/>
      <c r="R18" s="126"/>
    </row>
    <row r="19" spans="1:28" x14ac:dyDescent="0.55000000000000004">
      <c r="F19" s="126"/>
      <c r="G19" s="126"/>
      <c r="H19" s="126"/>
      <c r="P19" s="126"/>
      <c r="Q19" s="126"/>
      <c r="R19" s="126"/>
    </row>
    <row r="20" spans="1:28" x14ac:dyDescent="0.55000000000000004">
      <c r="F20" s="126"/>
      <c r="G20" s="126"/>
      <c r="H20" s="126"/>
      <c r="P20" s="126"/>
      <c r="Q20" s="126"/>
      <c r="R20" s="126"/>
    </row>
    <row r="21" spans="1:28" x14ac:dyDescent="0.55000000000000004">
      <c r="F21" s="126"/>
      <c r="G21" s="126"/>
      <c r="H21" s="126"/>
      <c r="P21" s="126"/>
      <c r="Q21" s="126"/>
      <c r="R21" s="126"/>
    </row>
    <row r="22" spans="1:28" x14ac:dyDescent="0.55000000000000004">
      <c r="F22" s="126"/>
      <c r="G22" s="126"/>
      <c r="H22" s="126"/>
      <c r="P22" s="126"/>
      <c r="Q22" s="126"/>
      <c r="R22" s="126"/>
    </row>
    <row r="23" spans="1:28" x14ac:dyDescent="0.55000000000000004">
      <c r="F23" s="126"/>
      <c r="G23" s="126"/>
      <c r="H23" s="126"/>
      <c r="P23" s="126"/>
      <c r="Q23" s="126"/>
      <c r="R23" s="126"/>
      <c r="T23" s="83" t="s">
        <v>361</v>
      </c>
    </row>
    <row r="24" spans="1:28" x14ac:dyDescent="0.55000000000000004">
      <c r="F24" s="126"/>
      <c r="G24" s="130"/>
      <c r="H24" s="131">
        <f>SUM(G9:G24)</f>
        <v>17320.07</v>
      </c>
      <c r="P24" s="126"/>
      <c r="Q24" s="130"/>
      <c r="R24" s="131">
        <f>SUM(Q9:Q24)</f>
        <v>17933.61</v>
      </c>
      <c r="T24" s="83" t="s">
        <v>31</v>
      </c>
    </row>
    <row r="25" spans="1:28" x14ac:dyDescent="0.55000000000000004">
      <c r="A25" s="127" t="s">
        <v>28</v>
      </c>
      <c r="B25" s="127"/>
      <c r="C25" s="127"/>
      <c r="D25" s="127"/>
      <c r="E25" s="127"/>
      <c r="F25" s="127"/>
      <c r="G25" s="127"/>
      <c r="H25" s="132">
        <f>+H8-H24</f>
        <v>36769.93</v>
      </c>
      <c r="K25" s="127" t="s">
        <v>28</v>
      </c>
      <c r="L25" s="127"/>
      <c r="M25" s="127"/>
      <c r="N25" s="127"/>
      <c r="O25" s="127"/>
      <c r="P25" s="127"/>
      <c r="Q25" s="127"/>
      <c r="R25" s="132">
        <f>+R8-R24</f>
        <v>17056.39</v>
      </c>
      <c r="T25" s="83" t="s">
        <v>32</v>
      </c>
    </row>
    <row r="26" spans="1:28" x14ac:dyDescent="0.55000000000000004">
      <c r="A26" s="83" t="str">
        <f>+T23</f>
        <v xml:space="preserve">ข้าราชการถ่ายโอน รพ.สต. </v>
      </c>
      <c r="H26" s="132"/>
      <c r="J26" s="133"/>
      <c r="K26" s="83" t="str">
        <f>+T23</f>
        <v xml:space="preserve">ข้าราชการถ่ายโอน รพ.สต. </v>
      </c>
      <c r="R26" s="132"/>
    </row>
    <row r="27" spans="1:28" x14ac:dyDescent="0.55000000000000004">
      <c r="A27" s="83" t="str">
        <f>+$T$2</f>
        <v>หมายเหตุ โอนเงินเข้าบัญชีวันที่ 26 มีนาคม 2567</v>
      </c>
      <c r="K27" s="83" t="str">
        <f>+$T$2</f>
        <v>หมายเหตุ โอนเงินเข้าบัญชีวันที่ 26 มีนาคม 2567</v>
      </c>
    </row>
    <row r="28" spans="1:28" ht="29.25" customHeight="1" x14ac:dyDescent="0.55000000000000004">
      <c r="A28" s="263" t="s">
        <v>7</v>
      </c>
      <c r="B28" s="263"/>
      <c r="C28" s="263"/>
      <c r="D28" s="263"/>
      <c r="E28" s="263"/>
      <c r="F28" s="263"/>
      <c r="G28" s="263"/>
      <c r="H28" s="263"/>
      <c r="I28" s="263"/>
      <c r="J28" s="127"/>
      <c r="K28" s="263" t="s">
        <v>7</v>
      </c>
      <c r="L28" s="263"/>
      <c r="M28" s="263"/>
      <c r="N28" s="26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</row>
    <row r="29" spans="1:28" ht="29.25" customHeight="1" x14ac:dyDescent="0.55000000000000004">
      <c r="A29" s="263" t="str">
        <f>+$T$1</f>
        <v>ประจำเดือน มีนาคม 2567</v>
      </c>
      <c r="B29" s="263"/>
      <c r="C29" s="263"/>
      <c r="D29" s="263"/>
      <c r="E29" s="263"/>
      <c r="F29" s="263"/>
      <c r="G29" s="263"/>
      <c r="H29" s="263"/>
      <c r="I29" s="263"/>
      <c r="J29" s="127"/>
      <c r="K29" s="263" t="str">
        <f>+$T$1</f>
        <v>ประจำเดือน มีนาคม 2567</v>
      </c>
      <c r="L29" s="263"/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263"/>
      <c r="Y29" s="263"/>
      <c r="Z29" s="263"/>
      <c r="AA29" s="263"/>
      <c r="AB29" s="263"/>
    </row>
    <row r="30" spans="1:28" ht="29.25" customHeight="1" x14ac:dyDescent="0.55000000000000004">
      <c r="A30" s="265" t="str">
        <f>'เงินเดือน '!B10</f>
        <v>นางสาวชลิศา กรณีย์</v>
      </c>
      <c r="B30" s="264"/>
      <c r="C30" s="264"/>
      <c r="D30" s="264"/>
      <c r="E30" s="264"/>
      <c r="F30" s="264"/>
      <c r="G30" s="264"/>
      <c r="H30" s="264"/>
      <c r="I30" s="264"/>
      <c r="J30" s="127"/>
      <c r="K30" s="264" t="str">
        <f>'เงินเดือน '!B11</f>
        <v>นายชาตรี บุญทวี</v>
      </c>
      <c r="L30" s="264"/>
      <c r="M30" s="264"/>
      <c r="N30" s="264"/>
      <c r="O30" s="264"/>
      <c r="P30" s="264"/>
      <c r="Q30" s="264"/>
      <c r="R30" s="264"/>
      <c r="S30" s="264"/>
      <c r="T30" s="263"/>
      <c r="U30" s="263"/>
      <c r="V30" s="263"/>
      <c r="W30" s="263"/>
      <c r="X30" s="263"/>
      <c r="Y30" s="263"/>
      <c r="Z30" s="263"/>
      <c r="AA30" s="263"/>
      <c r="AB30" s="263"/>
    </row>
    <row r="31" spans="1:28" x14ac:dyDescent="0.55000000000000004">
      <c r="A31" s="83" t="s">
        <v>23</v>
      </c>
      <c r="C31" s="83" t="str">
        <f>+$T$3</f>
        <v>เงินเดือน</v>
      </c>
      <c r="F31" s="126"/>
      <c r="G31" s="126"/>
      <c r="H31" s="126">
        <f>+VLOOKUP(A30,'เงินเดือน '!$B$8:$D$60,3,0)</f>
        <v>27030</v>
      </c>
      <c r="K31" s="83" t="s">
        <v>23</v>
      </c>
      <c r="M31" s="83" t="str">
        <f>+$T$3</f>
        <v>เงินเดือน</v>
      </c>
      <c r="P31" s="126"/>
      <c r="Q31" s="126"/>
      <c r="R31" s="126">
        <f>+VLOOKUP(K30,'เงินเดือน '!$B$8:$D$60,3,0)</f>
        <v>30790</v>
      </c>
      <c r="Y31" s="126"/>
      <c r="Z31" s="126"/>
      <c r="AA31" s="126"/>
    </row>
    <row r="32" spans="1:28" x14ac:dyDescent="0.55000000000000004">
      <c r="C32" s="83" t="str">
        <f>+$T$4</f>
        <v>เงินประจำตำแหน่ง</v>
      </c>
      <c r="F32" s="126"/>
      <c r="G32" s="126"/>
      <c r="H32" s="126">
        <f>VLOOKUP(A30,'เงินเดือน '!$B$8:$F$60,5,0)</f>
        <v>0</v>
      </c>
      <c r="M32" s="83" t="str">
        <f>+$T$4</f>
        <v>เงินประจำตำแหน่ง</v>
      </c>
      <c r="P32" s="126"/>
      <c r="Q32" s="126"/>
      <c r="R32" s="126">
        <f>VLOOKUP(K30,'เงินเดือน '!$B$8:$F$60,5,0)</f>
        <v>0</v>
      </c>
      <c r="Y32" s="126"/>
      <c r="Z32" s="126"/>
      <c r="AA32" s="126"/>
    </row>
    <row r="33" spans="1:27" x14ac:dyDescent="0.55000000000000004">
      <c r="C33" s="83" t="str">
        <f>+$T$5</f>
        <v>เงินค่าตอบแทนรายเดือน</v>
      </c>
      <c r="F33" s="126"/>
      <c r="G33" s="126"/>
      <c r="H33" s="126">
        <f>VLOOKUP(A30,'เงินเดือน '!$B$8:$G$60,6,0)</f>
        <v>0</v>
      </c>
      <c r="M33" s="83" t="str">
        <f>+$T$5</f>
        <v>เงินค่าตอบแทนรายเดือน</v>
      </c>
      <c r="P33" s="126"/>
      <c r="Q33" s="126"/>
      <c r="R33" s="126">
        <f>VLOOKUP(K30,'เงินเดือน '!$B$8:$G$60,6,0)</f>
        <v>0</v>
      </c>
      <c r="Y33" s="126"/>
      <c r="Z33" s="126"/>
      <c r="AA33" s="126"/>
    </row>
    <row r="34" spans="1:27" x14ac:dyDescent="0.55000000000000004">
      <c r="C34" s="83" t="str">
        <f>+$T$6</f>
        <v>เงินเพิ่มการครองชีพชั่วคราว</v>
      </c>
      <c r="F34" s="126"/>
      <c r="G34" s="126"/>
      <c r="H34" s="126">
        <f>VLOOKUP(A30,'เงินเดือน '!$B$8:$E$60,4,0)</f>
        <v>0</v>
      </c>
      <c r="M34" s="83" t="str">
        <f>+$T$6</f>
        <v>เงินเพิ่มการครองชีพชั่วคราว</v>
      </c>
      <c r="P34" s="126"/>
      <c r="Q34" s="126"/>
      <c r="R34" s="126">
        <f>VLOOKUP(K30,'เงินเดือน '!$B$8:$E$60,4,0)</f>
        <v>0</v>
      </c>
      <c r="Y34" s="126"/>
      <c r="Z34" s="126"/>
      <c r="AA34" s="126"/>
    </row>
    <row r="35" spans="1:27" x14ac:dyDescent="0.55000000000000004">
      <c r="A35" s="127" t="s">
        <v>25</v>
      </c>
      <c r="B35" s="127"/>
      <c r="C35" s="128"/>
      <c r="D35" s="127"/>
      <c r="E35" s="127"/>
      <c r="F35" s="129"/>
      <c r="G35" s="129"/>
      <c r="H35" s="129">
        <f>SUM(H31:H34)</f>
        <v>27030</v>
      </c>
      <c r="K35" s="127" t="s">
        <v>25</v>
      </c>
      <c r="L35" s="127"/>
      <c r="M35" s="128"/>
      <c r="N35" s="127"/>
      <c r="O35" s="127"/>
      <c r="P35" s="129"/>
      <c r="Q35" s="129"/>
      <c r="R35" s="129">
        <f>SUM(R31:R34)</f>
        <v>30790</v>
      </c>
      <c r="T35" s="127"/>
      <c r="U35" s="127"/>
      <c r="V35" s="128"/>
      <c r="W35" s="127"/>
      <c r="X35" s="127"/>
      <c r="Y35" s="129"/>
      <c r="Z35" s="129"/>
      <c r="AA35" s="129"/>
    </row>
    <row r="36" spans="1:27" x14ac:dyDescent="0.55000000000000004">
      <c r="A36" s="83" t="s">
        <v>26</v>
      </c>
      <c r="C36" s="83" t="str">
        <f>+$T$7</f>
        <v>ภาษีหัก ณ ที่จ่าย</v>
      </c>
      <c r="F36" s="126"/>
      <c r="G36" s="126">
        <f>VLOOKUP(A30,'เงินเดือน '!$B$8:$I$60,8,0)</f>
        <v>0</v>
      </c>
      <c r="H36" s="126"/>
      <c r="K36" s="83" t="s">
        <v>26</v>
      </c>
      <c r="M36" s="83" t="str">
        <f>+$T$7</f>
        <v>ภาษีหัก ณ ที่จ่าย</v>
      </c>
      <c r="P36" s="126"/>
      <c r="Q36" s="126">
        <f>VLOOKUP(K30,'เงินเดือน '!$B$8:$I$60,8,0)</f>
        <v>247</v>
      </c>
      <c r="R36" s="126"/>
      <c r="Y36" s="126"/>
      <c r="Z36" s="126"/>
      <c r="AA36" s="126"/>
    </row>
    <row r="37" spans="1:27" x14ac:dyDescent="0.55000000000000004">
      <c r="C37" s="83" t="s">
        <v>317</v>
      </c>
      <c r="F37" s="126"/>
      <c r="G37" s="126">
        <f>VLOOKUP(A30,'เงินเดือน '!$B$8:$J$60,9,0)</f>
        <v>810.9</v>
      </c>
      <c r="H37" s="126"/>
      <c r="M37" s="83" t="s">
        <v>317</v>
      </c>
      <c r="P37" s="126"/>
      <c r="Q37" s="126">
        <f>VLOOKUP(K30,'เงินเดือน '!$B$8:$J$60,9,0)</f>
        <v>923.7</v>
      </c>
      <c r="R37" s="126"/>
      <c r="Y37" s="126"/>
      <c r="Z37" s="126"/>
      <c r="AA37" s="126"/>
    </row>
    <row r="38" spans="1:27" x14ac:dyDescent="0.55000000000000004">
      <c r="C38" s="83" t="s">
        <v>360</v>
      </c>
      <c r="F38" s="126"/>
      <c r="G38" s="126">
        <f>VLOOKUP(A30,'เงินเดือน '!$B$8:$K$60,10,0)</f>
        <v>5955.45</v>
      </c>
      <c r="H38" s="126"/>
      <c r="M38" s="83" t="s">
        <v>360</v>
      </c>
      <c r="P38" s="126"/>
      <c r="Q38" s="126">
        <f>VLOOKUP(K30,'เงินเดือน '!$B$8:$K$60,10,0)</f>
        <v>7100</v>
      </c>
      <c r="R38" s="126"/>
      <c r="Y38" s="126"/>
      <c r="Z38" s="126"/>
      <c r="AA38" s="126"/>
    </row>
    <row r="39" spans="1:27" x14ac:dyDescent="0.55000000000000004">
      <c r="C39" s="83" t="str">
        <f>+$T$8</f>
        <v>กรมสรรพากร (กยศ)</v>
      </c>
      <c r="F39" s="126"/>
      <c r="G39" s="126">
        <f>VLOOKUP(A30,'เงินเดือน '!$B$8:$L$60,11,0)</f>
        <v>0</v>
      </c>
      <c r="H39" s="126"/>
      <c r="M39" s="83" t="str">
        <f>+$T$8</f>
        <v>กรมสรรพากร (กยศ)</v>
      </c>
      <c r="P39" s="126"/>
      <c r="Q39" s="126">
        <f>VLOOKUP(K30,'เงินเดือน '!$B$8:$L$60,11,0)</f>
        <v>1021</v>
      </c>
      <c r="R39" s="126"/>
      <c r="Y39" s="126"/>
      <c r="Z39" s="126"/>
      <c r="AA39" s="126"/>
    </row>
    <row r="40" spans="1:27" x14ac:dyDescent="0.55000000000000004">
      <c r="C40" s="83" t="str">
        <f>T13</f>
        <v>ฌกส.</v>
      </c>
      <c r="F40" s="126"/>
      <c r="G40" s="126">
        <f>VLOOKUP(A30,'เงินเดือน '!$B$8:$M$60,12,0)</f>
        <v>0</v>
      </c>
      <c r="H40" s="126"/>
      <c r="M40" s="83" t="str">
        <f>T13</f>
        <v>ฌกส.</v>
      </c>
      <c r="P40" s="126"/>
      <c r="Q40" s="126">
        <f>VLOOKUP(K30,'เงินเดือน '!$B$8:$M$60,12,0)</f>
        <v>0</v>
      </c>
      <c r="R40" s="126"/>
      <c r="Y40" s="126"/>
      <c r="Z40" s="126"/>
      <c r="AA40" s="126"/>
    </row>
    <row r="41" spans="1:27" x14ac:dyDescent="0.55000000000000004">
      <c r="C41" s="83" t="str">
        <f>+$T$14</f>
        <v>ธนาคารกรุงไทย</v>
      </c>
      <c r="F41" s="126"/>
      <c r="G41" s="126">
        <f>VLOOKUP(A30,'เงินเดือน '!$B$8:$N$60,13,0)</f>
        <v>0</v>
      </c>
      <c r="H41" s="126"/>
      <c r="M41" s="83" t="str">
        <f>+$T$14</f>
        <v>ธนาคารกรุงไทย</v>
      </c>
      <c r="P41" s="126"/>
      <c r="Q41" s="126">
        <f>VLOOKUP(K30,'เงินเดือน '!$B$8:$N$60,13,0)</f>
        <v>18200</v>
      </c>
      <c r="R41" s="126"/>
      <c r="Y41" s="126"/>
      <c r="Z41" s="126"/>
      <c r="AA41" s="126"/>
    </row>
    <row r="42" spans="1:27" x14ac:dyDescent="0.55000000000000004">
      <c r="F42" s="126"/>
      <c r="G42" s="126"/>
      <c r="H42" s="126"/>
      <c r="P42" s="126"/>
      <c r="Q42" s="126"/>
      <c r="R42" s="126"/>
      <c r="Y42" s="126"/>
      <c r="Z42" s="126"/>
      <c r="AA42" s="126"/>
    </row>
    <row r="43" spans="1:27" x14ac:dyDescent="0.55000000000000004">
      <c r="F43" s="126"/>
      <c r="G43" s="126"/>
      <c r="H43" s="126"/>
      <c r="P43" s="126"/>
      <c r="Q43" s="126"/>
      <c r="R43" s="126"/>
      <c r="Y43" s="126"/>
      <c r="Z43" s="126"/>
      <c r="AA43" s="126"/>
    </row>
    <row r="44" spans="1:27" x14ac:dyDescent="0.55000000000000004">
      <c r="F44" s="126"/>
      <c r="G44" s="126"/>
      <c r="H44" s="126"/>
      <c r="P44" s="126"/>
      <c r="Q44" s="126"/>
      <c r="R44" s="126"/>
      <c r="Y44" s="126"/>
      <c r="Z44" s="126"/>
      <c r="AA44" s="126"/>
    </row>
    <row r="45" spans="1:27" x14ac:dyDescent="0.55000000000000004">
      <c r="F45" s="126"/>
      <c r="G45" s="126"/>
      <c r="H45" s="126"/>
      <c r="P45" s="126"/>
      <c r="Q45" s="126"/>
      <c r="R45" s="126"/>
      <c r="Y45" s="126"/>
      <c r="Z45" s="126"/>
      <c r="AA45" s="126"/>
    </row>
    <row r="46" spans="1:27" x14ac:dyDescent="0.55000000000000004">
      <c r="F46" s="126"/>
      <c r="G46" s="126"/>
      <c r="H46" s="126"/>
      <c r="P46" s="126"/>
      <c r="Q46" s="126"/>
      <c r="R46" s="126"/>
      <c r="Y46" s="126"/>
      <c r="Z46" s="126"/>
      <c r="AA46" s="126"/>
    </row>
    <row r="47" spans="1:27" x14ac:dyDescent="0.55000000000000004">
      <c r="F47" s="126"/>
      <c r="G47" s="126"/>
      <c r="H47" s="126"/>
      <c r="P47" s="126"/>
      <c r="Q47" s="126"/>
      <c r="R47" s="126"/>
      <c r="Y47" s="126"/>
      <c r="Z47" s="126"/>
      <c r="AA47" s="126"/>
    </row>
    <row r="48" spans="1:27" x14ac:dyDescent="0.55000000000000004">
      <c r="F48" s="126"/>
      <c r="G48" s="126"/>
      <c r="H48" s="126"/>
      <c r="P48" s="126"/>
      <c r="Q48" s="126"/>
      <c r="R48" s="126"/>
      <c r="Y48" s="126"/>
      <c r="Z48" s="126"/>
      <c r="AA48" s="126"/>
    </row>
    <row r="49" spans="1:27" x14ac:dyDescent="0.55000000000000004">
      <c r="F49" s="126"/>
      <c r="G49" s="126"/>
      <c r="H49" s="126"/>
      <c r="P49" s="126"/>
      <c r="Q49" s="126"/>
      <c r="R49" s="126"/>
      <c r="Y49" s="126"/>
      <c r="Z49" s="126"/>
      <c r="AA49" s="126"/>
    </row>
    <row r="50" spans="1:27" x14ac:dyDescent="0.55000000000000004">
      <c r="F50" s="126"/>
      <c r="G50" s="126"/>
      <c r="H50" s="126"/>
      <c r="P50" s="126"/>
      <c r="Q50" s="126"/>
      <c r="R50" s="126"/>
      <c r="Y50" s="126"/>
      <c r="Z50" s="126"/>
      <c r="AA50" s="126"/>
    </row>
    <row r="51" spans="1:27" x14ac:dyDescent="0.55000000000000004">
      <c r="F51" s="126"/>
      <c r="G51" s="130"/>
      <c r="H51" s="131">
        <f>SUM(G36:G51)</f>
        <v>6766.3499999999995</v>
      </c>
      <c r="P51" s="126"/>
      <c r="Q51" s="130"/>
      <c r="R51" s="131">
        <f>SUM(Q36:Q51)</f>
        <v>27491.7</v>
      </c>
      <c r="Y51" s="126"/>
      <c r="Z51" s="130"/>
      <c r="AA51" s="131"/>
    </row>
    <row r="52" spans="1:27" x14ac:dyDescent="0.55000000000000004">
      <c r="A52" s="127" t="s">
        <v>28</v>
      </c>
      <c r="B52" s="127"/>
      <c r="C52" s="127"/>
      <c r="D52" s="127"/>
      <c r="E52" s="127"/>
      <c r="F52" s="127"/>
      <c r="G52" s="127"/>
      <c r="H52" s="132">
        <f>+H35-H51</f>
        <v>20263.650000000001</v>
      </c>
      <c r="K52" s="127" t="s">
        <v>28</v>
      </c>
      <c r="L52" s="127"/>
      <c r="M52" s="127"/>
      <c r="N52" s="127"/>
      <c r="O52" s="127"/>
      <c r="P52" s="127"/>
      <c r="Q52" s="127"/>
      <c r="R52" s="132">
        <f>+R35-R51</f>
        <v>3298.2999999999993</v>
      </c>
      <c r="T52" s="127"/>
      <c r="U52" s="127"/>
      <c r="V52" s="127"/>
      <c r="W52" s="127"/>
      <c r="X52" s="127"/>
      <c r="Y52" s="127"/>
      <c r="Z52" s="127"/>
      <c r="AA52" s="132"/>
    </row>
    <row r="53" spans="1:27" x14ac:dyDescent="0.55000000000000004">
      <c r="A53" s="83" t="str">
        <f>+T23</f>
        <v xml:space="preserve">ข้าราชการถ่ายโอน รพ.สต. </v>
      </c>
      <c r="H53" s="132"/>
      <c r="J53" s="133"/>
      <c r="K53" s="83" t="str">
        <f>+T23</f>
        <v xml:space="preserve">ข้าราชการถ่ายโอน รพ.สต. </v>
      </c>
      <c r="R53" s="132"/>
      <c r="AA53" s="132"/>
    </row>
    <row r="54" spans="1:27" x14ac:dyDescent="0.55000000000000004">
      <c r="A54" s="83" t="str">
        <f>+$T$2</f>
        <v>หมายเหตุ โอนเงินเข้าบัญชีวันที่ 26 มีนาคม 2567</v>
      </c>
      <c r="K54" s="83" t="str">
        <f>+$T$2</f>
        <v>หมายเหตุ โอนเงินเข้าบัญชีวันที่ 26 มีนาคม 2567</v>
      </c>
    </row>
    <row r="55" spans="1:27" ht="29.25" customHeight="1" x14ac:dyDescent="0.55000000000000004">
      <c r="A55" s="263" t="s">
        <v>7</v>
      </c>
      <c r="B55" s="263"/>
      <c r="C55" s="263"/>
      <c r="D55" s="263"/>
      <c r="E55" s="263"/>
      <c r="F55" s="263"/>
      <c r="G55" s="263"/>
      <c r="H55" s="263"/>
      <c r="I55" s="263"/>
      <c r="J55" s="127"/>
      <c r="K55" s="263" t="s">
        <v>7</v>
      </c>
      <c r="L55" s="263"/>
      <c r="M55" s="263"/>
      <c r="N55" s="263"/>
      <c r="O55" s="263"/>
      <c r="P55" s="263"/>
      <c r="Q55" s="263"/>
      <c r="R55" s="263"/>
      <c r="S55" s="263"/>
    </row>
    <row r="56" spans="1:27" ht="29.25" customHeight="1" x14ac:dyDescent="0.55000000000000004">
      <c r="A56" s="263" t="str">
        <f>+$T$1</f>
        <v>ประจำเดือน มีนาคม 2567</v>
      </c>
      <c r="B56" s="263"/>
      <c r="C56" s="263"/>
      <c r="D56" s="263"/>
      <c r="E56" s="263"/>
      <c r="F56" s="263"/>
      <c r="G56" s="263"/>
      <c r="H56" s="263"/>
      <c r="I56" s="263"/>
      <c r="J56" s="127"/>
      <c r="K56" s="263" t="str">
        <f>+$T$1</f>
        <v>ประจำเดือน มีนาคม 2567</v>
      </c>
      <c r="L56" s="263"/>
      <c r="M56" s="263"/>
      <c r="N56" s="263"/>
      <c r="O56" s="263"/>
      <c r="P56" s="263"/>
      <c r="Q56" s="263"/>
      <c r="R56" s="263"/>
      <c r="S56" s="263"/>
    </row>
    <row r="57" spans="1:27" ht="29.25" customHeight="1" x14ac:dyDescent="0.55000000000000004">
      <c r="A57" s="264" t="str">
        <f>'เงินเดือน '!B12</f>
        <v>นางสาวรังสิมา โส๊ปโต๊ะหมัด</v>
      </c>
      <c r="B57" s="264"/>
      <c r="C57" s="264"/>
      <c r="D57" s="264"/>
      <c r="E57" s="264"/>
      <c r="F57" s="264"/>
      <c r="G57" s="264"/>
      <c r="H57" s="264"/>
      <c r="I57" s="264"/>
      <c r="J57" s="127"/>
      <c r="K57" s="264" t="str">
        <f>'เงินเดือน '!B13</f>
        <v>นางสาวหัศนี บรรดา</v>
      </c>
      <c r="L57" s="264"/>
      <c r="M57" s="264"/>
      <c r="N57" s="264"/>
      <c r="O57" s="264"/>
      <c r="P57" s="264"/>
      <c r="Q57" s="264"/>
      <c r="R57" s="264"/>
      <c r="S57" s="264"/>
    </row>
    <row r="58" spans="1:27" x14ac:dyDescent="0.55000000000000004">
      <c r="A58" s="83" t="s">
        <v>23</v>
      </c>
      <c r="C58" s="83" t="str">
        <f>+$T$3</f>
        <v>เงินเดือน</v>
      </c>
      <c r="F58" s="126"/>
      <c r="G58" s="126"/>
      <c r="H58" s="126">
        <f>+VLOOKUP(A57,'เงินเดือน '!$B$8:$D$60,3,0)</f>
        <v>18840</v>
      </c>
      <c r="K58" s="83" t="s">
        <v>23</v>
      </c>
      <c r="M58" s="83" t="str">
        <f>+$T$3</f>
        <v>เงินเดือน</v>
      </c>
      <c r="P58" s="126"/>
      <c r="Q58" s="126"/>
      <c r="R58" s="126">
        <f>+VLOOKUP(K57,'เงินเดือน '!$B$8:$D$60,3,0)</f>
        <v>23710</v>
      </c>
    </row>
    <row r="59" spans="1:27" x14ac:dyDescent="0.55000000000000004">
      <c r="C59" s="83" t="str">
        <f>+$T$4</f>
        <v>เงินประจำตำแหน่ง</v>
      </c>
      <c r="F59" s="126"/>
      <c r="G59" s="126"/>
      <c r="H59" s="126">
        <f>VLOOKUP(A57,'เงินเดือน '!$B$8:$F$60,5,0)</f>
        <v>0</v>
      </c>
      <c r="M59" s="83" t="str">
        <f>+$T$4</f>
        <v>เงินประจำตำแหน่ง</v>
      </c>
      <c r="P59" s="126"/>
      <c r="Q59" s="126"/>
      <c r="R59" s="126">
        <f>VLOOKUP(K57,'เงินเดือน '!$B$8:$F$60,5,0)</f>
        <v>0</v>
      </c>
    </row>
    <row r="60" spans="1:27" x14ac:dyDescent="0.55000000000000004">
      <c r="C60" s="83" t="str">
        <f>+$T$5</f>
        <v>เงินค่าตอบแทนรายเดือน</v>
      </c>
      <c r="F60" s="126"/>
      <c r="G60" s="126"/>
      <c r="H60" s="126">
        <f>VLOOKUP(A57,'เงินเดือน '!$B$8:$G$60,6,0)</f>
        <v>0</v>
      </c>
      <c r="M60" s="83" t="str">
        <f>+$T$5</f>
        <v>เงินค่าตอบแทนรายเดือน</v>
      </c>
      <c r="P60" s="126"/>
      <c r="Q60" s="126"/>
      <c r="R60" s="126">
        <f>VLOOKUP(K57,'เงินเดือน '!$B$8:$G$60,6,0)</f>
        <v>0</v>
      </c>
    </row>
    <row r="61" spans="1:27" x14ac:dyDescent="0.55000000000000004">
      <c r="C61" s="83" t="str">
        <f>+$T$6</f>
        <v>เงินเพิ่มการครองชีพชั่วคราว</v>
      </c>
      <c r="F61" s="126"/>
      <c r="G61" s="126"/>
      <c r="H61" s="126">
        <f>VLOOKUP(A57,'เงินเดือน '!$B$8:$E$60,4,0)</f>
        <v>0</v>
      </c>
      <c r="M61" s="83" t="str">
        <f>+$T$6</f>
        <v>เงินเพิ่มการครองชีพชั่วคราว</v>
      </c>
      <c r="P61" s="126"/>
      <c r="Q61" s="126"/>
      <c r="R61" s="126">
        <f>VLOOKUP(K57,'เงินเดือน '!$B$8:$E$60,4,0)</f>
        <v>0</v>
      </c>
    </row>
    <row r="62" spans="1:27" x14ac:dyDescent="0.55000000000000004">
      <c r="A62" s="127" t="s">
        <v>25</v>
      </c>
      <c r="B62" s="127"/>
      <c r="C62" s="128"/>
      <c r="D62" s="127"/>
      <c r="E62" s="127"/>
      <c r="F62" s="129"/>
      <c r="G62" s="129"/>
      <c r="H62" s="129">
        <f>SUM(H58:H61)</f>
        <v>18840</v>
      </c>
      <c r="K62" s="127" t="s">
        <v>25</v>
      </c>
      <c r="L62" s="127"/>
      <c r="M62" s="128"/>
      <c r="N62" s="127"/>
      <c r="O62" s="127"/>
      <c r="P62" s="129"/>
      <c r="Q62" s="129"/>
      <c r="R62" s="129">
        <f>SUM(R58:R61)</f>
        <v>23710</v>
      </c>
    </row>
    <row r="63" spans="1:27" x14ac:dyDescent="0.55000000000000004">
      <c r="A63" s="83" t="s">
        <v>26</v>
      </c>
      <c r="C63" s="83" t="str">
        <f>+$T$7</f>
        <v>ภาษีหัก ณ ที่จ่าย</v>
      </c>
      <c r="F63" s="126"/>
      <c r="G63" s="126">
        <f>VLOOKUP(A57,'เงินเดือน '!$B$8:$I$60,8,0)</f>
        <v>0</v>
      </c>
      <c r="H63" s="126"/>
      <c r="K63" s="83" t="s">
        <v>26</v>
      </c>
      <c r="M63" s="83" t="str">
        <f>+$T$7</f>
        <v>ภาษีหัก ณ ที่จ่าย</v>
      </c>
      <c r="P63" s="126"/>
      <c r="Q63" s="126">
        <f>VLOOKUP(K57,'เงินเดือน '!$B$8:$I$60,8,0)</f>
        <v>0</v>
      </c>
      <c r="R63" s="126"/>
    </row>
    <row r="64" spans="1:27" x14ac:dyDescent="0.55000000000000004">
      <c r="C64" s="83" t="s">
        <v>317</v>
      </c>
      <c r="F64" s="126"/>
      <c r="G64" s="126">
        <f>VLOOKUP(A57,'เงินเดือน '!$B$8:$J$60,9,0)</f>
        <v>565.20000000000005</v>
      </c>
      <c r="H64" s="126"/>
      <c r="M64" s="83" t="s">
        <v>317</v>
      </c>
      <c r="P64" s="126"/>
      <c r="Q64" s="126">
        <f>VLOOKUP(K57,'เงินเดือน '!$B$8:$J$60,9,0)</f>
        <v>711.3</v>
      </c>
      <c r="R64" s="126"/>
    </row>
    <row r="65" spans="1:18" x14ac:dyDescent="0.55000000000000004">
      <c r="C65" s="83" t="s">
        <v>360</v>
      </c>
      <c r="F65" s="126"/>
      <c r="G65" s="126">
        <f>VLOOKUP(A57,'เงินเดือน '!$B$8:$K$60,10,0)</f>
        <v>0</v>
      </c>
      <c r="H65" s="126"/>
      <c r="M65" s="83" t="s">
        <v>360</v>
      </c>
      <c r="P65" s="126"/>
      <c r="Q65" s="126">
        <f>VLOOKUP(K57,'เงินเดือน '!$B$8:$K$60,10,0)</f>
        <v>11100</v>
      </c>
      <c r="R65" s="126"/>
    </row>
    <row r="66" spans="1:18" x14ac:dyDescent="0.55000000000000004">
      <c r="C66" s="83" t="str">
        <f>+$T$8</f>
        <v>กรมสรรพากร (กยศ)</v>
      </c>
      <c r="F66" s="126"/>
      <c r="G66" s="126">
        <f>VLOOKUP(A57,'เงินเดือน '!$B$8:$L$60,11,0)</f>
        <v>0</v>
      </c>
      <c r="H66" s="126"/>
      <c r="M66" s="83" t="str">
        <f>+$T$8</f>
        <v>กรมสรรพากร (กยศ)</v>
      </c>
      <c r="P66" s="126"/>
      <c r="Q66" s="126">
        <f>VLOOKUP(K57,'เงินเดือน '!$B$8:$L$60,11,0)</f>
        <v>1853</v>
      </c>
      <c r="R66" s="126"/>
    </row>
    <row r="67" spans="1:18" x14ac:dyDescent="0.55000000000000004">
      <c r="C67" s="83" t="str">
        <f>T13</f>
        <v>ฌกส.</v>
      </c>
      <c r="F67" s="126"/>
      <c r="G67" s="126">
        <f>VLOOKUP(A57,'เงินเดือน '!$B$8:$M$60,12,0)</f>
        <v>0</v>
      </c>
      <c r="H67" s="126"/>
      <c r="M67" s="83" t="str">
        <f>T13</f>
        <v>ฌกส.</v>
      </c>
      <c r="P67" s="126"/>
      <c r="Q67" s="126">
        <f>VLOOKUP(K57,'เงินเดือน '!$B$8:$M$60,12,0)</f>
        <v>0</v>
      </c>
      <c r="R67" s="126"/>
    </row>
    <row r="68" spans="1:18" x14ac:dyDescent="0.55000000000000004">
      <c r="C68" s="83" t="str">
        <f>+$T$14</f>
        <v>ธนาคารกรุงไทย</v>
      </c>
      <c r="F68" s="126"/>
      <c r="G68" s="126">
        <f>VLOOKUP(A57,'เงินเดือน '!$B$8:$N$60,13,0)</f>
        <v>0</v>
      </c>
      <c r="H68" s="126"/>
      <c r="M68" s="83" t="str">
        <f>+$T$14</f>
        <v>ธนาคารกรุงไทย</v>
      </c>
      <c r="P68" s="126"/>
      <c r="Q68" s="126">
        <f>VLOOKUP(K57,'เงินเดือน '!$B$8:$N$60,13,0)</f>
        <v>0</v>
      </c>
      <c r="R68" s="126"/>
    </row>
    <row r="69" spans="1:18" x14ac:dyDescent="0.55000000000000004">
      <c r="F69" s="126"/>
      <c r="G69" s="126"/>
      <c r="H69" s="126"/>
      <c r="P69" s="126"/>
      <c r="Q69" s="126"/>
      <c r="R69" s="126"/>
    </row>
    <row r="70" spans="1:18" x14ac:dyDescent="0.55000000000000004">
      <c r="F70" s="126"/>
      <c r="G70" s="126"/>
      <c r="H70" s="126"/>
      <c r="P70" s="126"/>
      <c r="Q70" s="126"/>
      <c r="R70" s="126"/>
    </row>
    <row r="71" spans="1:18" x14ac:dyDescent="0.55000000000000004">
      <c r="F71" s="126"/>
      <c r="G71" s="126"/>
      <c r="H71" s="126"/>
      <c r="P71" s="126"/>
      <c r="Q71" s="126"/>
      <c r="R71" s="126"/>
    </row>
    <row r="72" spans="1:18" x14ac:dyDescent="0.55000000000000004">
      <c r="F72" s="126"/>
      <c r="G72" s="126"/>
      <c r="H72" s="126"/>
      <c r="P72" s="126"/>
      <c r="Q72" s="126"/>
      <c r="R72" s="126"/>
    </row>
    <row r="73" spans="1:18" x14ac:dyDescent="0.55000000000000004">
      <c r="F73" s="126"/>
      <c r="G73" s="126"/>
      <c r="H73" s="126"/>
      <c r="P73" s="126"/>
      <c r="Q73" s="126"/>
      <c r="R73" s="126"/>
    </row>
    <row r="74" spans="1:18" x14ac:dyDescent="0.55000000000000004">
      <c r="F74" s="126"/>
      <c r="G74" s="126"/>
      <c r="H74" s="126"/>
      <c r="P74" s="126"/>
      <c r="Q74" s="126"/>
      <c r="R74" s="126"/>
    </row>
    <row r="75" spans="1:18" x14ac:dyDescent="0.55000000000000004">
      <c r="F75" s="126"/>
      <c r="G75" s="126"/>
      <c r="H75" s="126"/>
      <c r="P75" s="126"/>
      <c r="Q75" s="126"/>
      <c r="R75" s="126"/>
    </row>
    <row r="76" spans="1:18" x14ac:dyDescent="0.55000000000000004">
      <c r="F76" s="126"/>
      <c r="G76" s="126"/>
      <c r="H76" s="126"/>
      <c r="P76" s="126"/>
      <c r="Q76" s="126"/>
      <c r="R76" s="126"/>
    </row>
    <row r="77" spans="1:18" x14ac:dyDescent="0.55000000000000004">
      <c r="F77" s="126"/>
      <c r="G77" s="126"/>
      <c r="H77" s="126"/>
      <c r="P77" s="126"/>
      <c r="Q77" s="126"/>
      <c r="R77" s="126"/>
    </row>
    <row r="78" spans="1:18" x14ac:dyDescent="0.55000000000000004">
      <c r="F78" s="126"/>
      <c r="G78" s="130"/>
      <c r="H78" s="131">
        <f>SUM(G63:G78)</f>
        <v>565.20000000000005</v>
      </c>
      <c r="P78" s="126"/>
      <c r="Q78" s="130"/>
      <c r="R78" s="131">
        <f>SUM(Q63:Q78)</f>
        <v>13664.3</v>
      </c>
    </row>
    <row r="79" spans="1:18" x14ac:dyDescent="0.55000000000000004">
      <c r="A79" s="127" t="s">
        <v>28</v>
      </c>
      <c r="B79" s="127"/>
      <c r="C79" s="127"/>
      <c r="D79" s="127"/>
      <c r="E79" s="127"/>
      <c r="F79" s="127"/>
      <c r="G79" s="127"/>
      <c r="H79" s="132">
        <f>+H62-H78</f>
        <v>18274.8</v>
      </c>
      <c r="K79" s="127" t="s">
        <v>28</v>
      </c>
      <c r="L79" s="127"/>
      <c r="M79" s="127"/>
      <c r="N79" s="127"/>
      <c r="O79" s="127"/>
      <c r="P79" s="127"/>
      <c r="Q79" s="127"/>
      <c r="R79" s="132">
        <f>+R62-R78</f>
        <v>10045.700000000001</v>
      </c>
    </row>
    <row r="80" spans="1:18" x14ac:dyDescent="0.55000000000000004">
      <c r="A80" s="83" t="str">
        <f>+T23</f>
        <v xml:space="preserve">ข้าราชการถ่ายโอน รพ.สต. </v>
      </c>
      <c r="H80" s="132"/>
      <c r="J80" s="133"/>
      <c r="K80" s="83" t="str">
        <f>+T23</f>
        <v xml:space="preserve">ข้าราชการถ่ายโอน รพ.สต. </v>
      </c>
      <c r="R80" s="132"/>
    </row>
    <row r="81" spans="1:19" x14ac:dyDescent="0.55000000000000004">
      <c r="A81" s="83" t="str">
        <f>+$T$2</f>
        <v>หมายเหตุ โอนเงินเข้าบัญชีวันที่ 26 มีนาคม 2567</v>
      </c>
      <c r="K81" s="83" t="str">
        <f>+$T$2</f>
        <v>หมายเหตุ โอนเงินเข้าบัญชีวันที่ 26 มีนาคม 2567</v>
      </c>
    </row>
    <row r="82" spans="1:19" ht="29.25" customHeight="1" x14ac:dyDescent="0.55000000000000004">
      <c r="A82" s="263" t="s">
        <v>7</v>
      </c>
      <c r="B82" s="263"/>
      <c r="C82" s="263"/>
      <c r="D82" s="263"/>
      <c r="E82" s="263"/>
      <c r="F82" s="263"/>
      <c r="G82" s="263"/>
      <c r="H82" s="263"/>
      <c r="I82" s="263"/>
      <c r="J82" s="127"/>
      <c r="K82" s="263" t="s">
        <v>7</v>
      </c>
      <c r="L82" s="263"/>
      <c r="M82" s="263"/>
      <c r="N82" s="263"/>
      <c r="O82" s="263"/>
      <c r="P82" s="263"/>
      <c r="Q82" s="263"/>
      <c r="R82" s="263"/>
      <c r="S82" s="263"/>
    </row>
    <row r="83" spans="1:19" ht="29.25" customHeight="1" x14ac:dyDescent="0.55000000000000004">
      <c r="A83" s="263" t="str">
        <f>+$T$1</f>
        <v>ประจำเดือน มีนาคม 2567</v>
      </c>
      <c r="B83" s="263"/>
      <c r="C83" s="263"/>
      <c r="D83" s="263"/>
      <c r="E83" s="263"/>
      <c r="F83" s="263"/>
      <c r="G83" s="263"/>
      <c r="H83" s="263"/>
      <c r="I83" s="263"/>
      <c r="J83" s="127"/>
      <c r="K83" s="263" t="str">
        <f>+$T$1</f>
        <v>ประจำเดือน มีนาคม 2567</v>
      </c>
      <c r="L83" s="263"/>
      <c r="M83" s="263"/>
      <c r="N83" s="263"/>
      <c r="O83" s="263"/>
      <c r="P83" s="263"/>
      <c r="Q83" s="263"/>
      <c r="R83" s="263"/>
      <c r="S83" s="263"/>
    </row>
    <row r="84" spans="1:19" ht="29.25" customHeight="1" x14ac:dyDescent="0.55000000000000004">
      <c r="A84" s="264" t="str">
        <f>'เงินเดือน '!B14</f>
        <v>นางจุฬาลักษณ์ ตันกุล</v>
      </c>
      <c r="B84" s="264"/>
      <c r="C84" s="264"/>
      <c r="D84" s="264"/>
      <c r="E84" s="264"/>
      <c r="F84" s="264"/>
      <c r="G84" s="264"/>
      <c r="H84" s="264"/>
      <c r="I84" s="264"/>
      <c r="J84" s="127"/>
      <c r="K84" s="264" t="str">
        <f>'เงินเดือน '!B15</f>
        <v>นายเอกชัย เสียงล้ำ</v>
      </c>
      <c r="L84" s="264"/>
      <c r="M84" s="264"/>
      <c r="N84" s="264"/>
      <c r="O84" s="264"/>
      <c r="P84" s="264"/>
      <c r="Q84" s="264"/>
      <c r="R84" s="264"/>
      <c r="S84" s="264"/>
    </row>
    <row r="85" spans="1:19" x14ac:dyDescent="0.55000000000000004">
      <c r="A85" s="83" t="s">
        <v>23</v>
      </c>
      <c r="C85" s="83" t="str">
        <f>+$T$3</f>
        <v>เงินเดือน</v>
      </c>
      <c r="F85" s="126"/>
      <c r="G85" s="126"/>
      <c r="H85" s="126">
        <f>+VLOOKUP(A84,'เงินเดือน '!$B$8:$D$60,3,0)</f>
        <v>40900</v>
      </c>
      <c r="K85" s="83" t="s">
        <v>23</v>
      </c>
      <c r="M85" s="83" t="str">
        <f>+$T$3</f>
        <v>เงินเดือน</v>
      </c>
      <c r="P85" s="126"/>
      <c r="Q85" s="126"/>
      <c r="R85" s="126">
        <f>+VLOOKUP(K84,'เงินเดือน '!$B$8:$D$60,3,0)</f>
        <v>28030</v>
      </c>
    </row>
    <row r="86" spans="1:19" x14ac:dyDescent="0.55000000000000004">
      <c r="C86" s="83" t="str">
        <f>+$T$4</f>
        <v>เงินประจำตำแหน่ง</v>
      </c>
      <c r="F86" s="126"/>
      <c r="G86" s="126"/>
      <c r="H86" s="126">
        <f>VLOOKUP(A84,'เงินเดือน '!$B$8:$F$60,5,0)</f>
        <v>3500</v>
      </c>
      <c r="M86" s="83" t="str">
        <f>+$T$4</f>
        <v>เงินประจำตำแหน่ง</v>
      </c>
      <c r="P86" s="126"/>
      <c r="Q86" s="126"/>
      <c r="R86" s="126">
        <f>VLOOKUP(K84,'เงินเดือน '!$B$8:$F$60,5,0)</f>
        <v>0</v>
      </c>
    </row>
    <row r="87" spans="1:19" x14ac:dyDescent="0.55000000000000004">
      <c r="C87" s="83" t="str">
        <f>+$T$5</f>
        <v>เงินค่าตอบแทนรายเดือน</v>
      </c>
      <c r="F87" s="126"/>
      <c r="G87" s="126"/>
      <c r="H87" s="126">
        <f>VLOOKUP(A84,'เงินเดือน '!$B$8:$G$60,6,0)</f>
        <v>0</v>
      </c>
      <c r="M87" s="83" t="str">
        <f>+$T$5</f>
        <v>เงินค่าตอบแทนรายเดือน</v>
      </c>
      <c r="P87" s="126"/>
      <c r="Q87" s="126"/>
      <c r="R87" s="126">
        <f>VLOOKUP(K84,'เงินเดือน '!$B$8:$G$60,6,0)</f>
        <v>0</v>
      </c>
    </row>
    <row r="88" spans="1:19" x14ac:dyDescent="0.55000000000000004">
      <c r="C88" s="83" t="str">
        <f>+$T$6</f>
        <v>เงินเพิ่มการครองชีพชั่วคราว</v>
      </c>
      <c r="F88" s="126"/>
      <c r="G88" s="126"/>
      <c r="H88" s="126">
        <f>VLOOKUP(A84,'เงินเดือน '!$B$8:$E$60,4,0)</f>
        <v>0</v>
      </c>
      <c r="M88" s="83" t="str">
        <f>+$T$6</f>
        <v>เงินเพิ่มการครองชีพชั่วคราว</v>
      </c>
      <c r="P88" s="126"/>
      <c r="Q88" s="126"/>
      <c r="R88" s="126">
        <f>VLOOKUP(K84,'เงินเดือน '!$B$8:$E$60,4,0)</f>
        <v>0</v>
      </c>
    </row>
    <row r="89" spans="1:19" x14ac:dyDescent="0.55000000000000004">
      <c r="A89" s="127" t="s">
        <v>25</v>
      </c>
      <c r="B89" s="127"/>
      <c r="E89" s="127"/>
      <c r="F89" s="129"/>
      <c r="G89" s="129"/>
      <c r="H89" s="129">
        <f>SUM(H85:H88)</f>
        <v>44400</v>
      </c>
      <c r="K89" s="127" t="s">
        <v>25</v>
      </c>
      <c r="L89" s="127"/>
      <c r="O89" s="127"/>
      <c r="P89" s="129"/>
      <c r="Q89" s="129"/>
      <c r="R89" s="129">
        <f>SUM(R85:R88)</f>
        <v>28030</v>
      </c>
    </row>
    <row r="90" spans="1:19" x14ac:dyDescent="0.55000000000000004">
      <c r="A90" s="83" t="s">
        <v>26</v>
      </c>
      <c r="C90" s="83" t="str">
        <f>M603</f>
        <v>ภาษีหัก ณ ที่จ่าย</v>
      </c>
      <c r="F90" s="126"/>
      <c r="G90" s="126">
        <f>VLOOKUP(A84,'เงินเดือน '!$B$8:$I$60,8,0)</f>
        <v>509</v>
      </c>
      <c r="H90" s="126"/>
      <c r="K90" s="83" t="s">
        <v>26</v>
      </c>
      <c r="M90" s="83" t="str">
        <f>M603</f>
        <v>ภาษีหัก ณ ที่จ่าย</v>
      </c>
      <c r="P90" s="126"/>
      <c r="Q90" s="126">
        <f>VLOOKUP(K84,'เงินเดือน '!$B$8:$I$60,8,0)</f>
        <v>0</v>
      </c>
      <c r="R90" s="126"/>
    </row>
    <row r="91" spans="1:19" x14ac:dyDescent="0.55000000000000004">
      <c r="C91" s="83" t="str">
        <f>M604</f>
        <v>กบข.</v>
      </c>
      <c r="F91" s="126"/>
      <c r="G91" s="126">
        <f>VLOOKUP(A84,'เงินเดือน '!$B$8:$J$60,9,0)</f>
        <v>2045</v>
      </c>
      <c r="H91" s="126"/>
      <c r="M91" s="83" t="str">
        <f>M604</f>
        <v>กบข.</v>
      </c>
      <c r="P91" s="126"/>
      <c r="Q91" s="126">
        <f>VLOOKUP(K84,'เงินเดือน '!$B$8:$J$60,9,0)</f>
        <v>840.9</v>
      </c>
      <c r="R91" s="126"/>
    </row>
    <row r="92" spans="1:19" x14ac:dyDescent="0.55000000000000004">
      <c r="C92" s="83" t="str">
        <f>M605</f>
        <v>สหกรณ์ฯ สาธารสุข</v>
      </c>
      <c r="F92" s="126"/>
      <c r="G92" s="126">
        <f>VLOOKUP(A84,'เงินเดือน '!$B$8:$K$60,10,0)</f>
        <v>0</v>
      </c>
      <c r="H92" s="126"/>
      <c r="M92" s="83" t="str">
        <f>M605</f>
        <v>สหกรณ์ฯ สาธารสุข</v>
      </c>
      <c r="P92" s="126"/>
      <c r="Q92" s="126">
        <f>VLOOKUP(K84,'เงินเดือน '!$B$8:$K$60,10,0)</f>
        <v>21502.05</v>
      </c>
      <c r="R92" s="126"/>
    </row>
    <row r="93" spans="1:19" x14ac:dyDescent="0.55000000000000004">
      <c r="C93" s="83" t="str">
        <f>M606</f>
        <v>กรมสรรพากร (กยศ)</v>
      </c>
      <c r="F93" s="126"/>
      <c r="G93" s="126">
        <f>VLOOKUP(A84,'เงินเดือน '!$B$8:$L$60,11,0)</f>
        <v>0</v>
      </c>
      <c r="H93" s="126"/>
      <c r="M93" s="83" t="str">
        <f>M606</f>
        <v>กรมสรรพากร (กยศ)</v>
      </c>
      <c r="P93" s="126"/>
      <c r="Q93" s="126">
        <f>VLOOKUP(K84,'เงินเดือน '!$B$8:$L$60,11,0)</f>
        <v>0</v>
      </c>
      <c r="R93" s="126"/>
    </row>
    <row r="94" spans="1:19" x14ac:dyDescent="0.55000000000000004">
      <c r="C94" s="83" t="str">
        <f>T13</f>
        <v>ฌกส.</v>
      </c>
      <c r="F94" s="126"/>
      <c r="G94" s="126">
        <f>VLOOKUP(A84,'เงินเดือน '!$B$8:$M$60,12,0)</f>
        <v>764</v>
      </c>
      <c r="H94" s="126"/>
      <c r="M94" s="83" t="str">
        <f>T13</f>
        <v>ฌกส.</v>
      </c>
      <c r="P94" s="126"/>
      <c r="Q94" s="126">
        <f>VLOOKUP(K84,'เงินเดือน '!$B$8:$M$60,12,0)</f>
        <v>0</v>
      </c>
      <c r="R94" s="126"/>
    </row>
    <row r="95" spans="1:19" x14ac:dyDescent="0.55000000000000004">
      <c r="C95" s="83" t="str">
        <f>+$T$14</f>
        <v>ธนาคารกรุงไทย</v>
      </c>
      <c r="F95" s="126"/>
      <c r="G95" s="126">
        <f>VLOOKUP(A84,'เงินเดือน '!$B$8:$N$60,13,0)</f>
        <v>16800</v>
      </c>
      <c r="H95" s="126"/>
      <c r="M95" s="83" t="str">
        <f>+$T$14</f>
        <v>ธนาคารกรุงไทย</v>
      </c>
      <c r="P95" s="126"/>
      <c r="Q95" s="126">
        <f>VLOOKUP(K84,'เงินเดือน '!$B$8:$N$60,13,0)</f>
        <v>0</v>
      </c>
      <c r="R95" s="126"/>
    </row>
    <row r="96" spans="1:19" x14ac:dyDescent="0.55000000000000004">
      <c r="F96" s="126"/>
      <c r="G96" s="126"/>
      <c r="H96" s="126"/>
      <c r="P96" s="126"/>
      <c r="Q96" s="126"/>
      <c r="R96" s="126"/>
    </row>
    <row r="97" spans="1:19" x14ac:dyDescent="0.55000000000000004">
      <c r="F97" s="126"/>
      <c r="G97" s="126"/>
      <c r="H97" s="126"/>
      <c r="P97" s="126"/>
      <c r="Q97" s="126"/>
      <c r="R97" s="126"/>
    </row>
    <row r="98" spans="1:19" x14ac:dyDescent="0.55000000000000004">
      <c r="F98" s="126"/>
      <c r="G98" s="126"/>
      <c r="H98" s="126"/>
      <c r="P98" s="126"/>
      <c r="Q98" s="126"/>
      <c r="R98" s="126"/>
    </row>
    <row r="99" spans="1:19" x14ac:dyDescent="0.55000000000000004">
      <c r="F99" s="126"/>
      <c r="G99" s="126"/>
      <c r="H99" s="126"/>
      <c r="P99" s="126"/>
      <c r="Q99" s="126"/>
      <c r="R99" s="126"/>
    </row>
    <row r="100" spans="1:19" x14ac:dyDescent="0.55000000000000004">
      <c r="F100" s="126"/>
      <c r="G100" s="126"/>
      <c r="H100" s="126"/>
      <c r="P100" s="126"/>
      <c r="Q100" s="126"/>
      <c r="R100" s="126"/>
    </row>
    <row r="101" spans="1:19" x14ac:dyDescent="0.55000000000000004">
      <c r="F101" s="126"/>
      <c r="G101" s="126"/>
      <c r="H101" s="126"/>
      <c r="P101" s="126"/>
      <c r="Q101" s="126"/>
      <c r="R101" s="126"/>
    </row>
    <row r="102" spans="1:19" x14ac:dyDescent="0.55000000000000004">
      <c r="F102" s="126"/>
      <c r="G102" s="126"/>
      <c r="H102" s="126"/>
      <c r="P102" s="126"/>
      <c r="Q102" s="126"/>
      <c r="R102" s="126"/>
    </row>
    <row r="103" spans="1:19" x14ac:dyDescent="0.55000000000000004">
      <c r="F103" s="126"/>
      <c r="G103" s="126"/>
      <c r="H103" s="126"/>
      <c r="P103" s="126"/>
      <c r="Q103" s="126"/>
      <c r="R103" s="126"/>
    </row>
    <row r="104" spans="1:19" x14ac:dyDescent="0.55000000000000004">
      <c r="F104" s="126"/>
      <c r="G104" s="126"/>
      <c r="H104" s="126"/>
      <c r="P104" s="126"/>
      <c r="Q104" s="126"/>
      <c r="R104" s="126"/>
    </row>
    <row r="105" spans="1:19" x14ac:dyDescent="0.55000000000000004">
      <c r="F105" s="126"/>
      <c r="G105" s="130"/>
      <c r="H105" s="131">
        <f>SUM(G90:G105)</f>
        <v>20118</v>
      </c>
      <c r="P105" s="126"/>
      <c r="Q105" s="130"/>
      <c r="R105" s="131">
        <f>SUM(Q90:Q105)</f>
        <v>22342.95</v>
      </c>
    </row>
    <row r="106" spans="1:19" x14ac:dyDescent="0.55000000000000004">
      <c r="A106" s="127" t="s">
        <v>28</v>
      </c>
      <c r="B106" s="127"/>
      <c r="C106" s="127"/>
      <c r="D106" s="127"/>
      <c r="E106" s="127"/>
      <c r="F106" s="127"/>
      <c r="G106" s="127"/>
      <c r="H106" s="132">
        <f>+H89-H105</f>
        <v>24282</v>
      </c>
      <c r="K106" s="127" t="s">
        <v>28</v>
      </c>
      <c r="L106" s="127"/>
      <c r="M106" s="127"/>
      <c r="N106" s="127"/>
      <c r="O106" s="127"/>
      <c r="P106" s="127"/>
      <c r="Q106" s="127"/>
      <c r="R106" s="132">
        <f>+R89-R105</f>
        <v>5687.0499999999993</v>
      </c>
    </row>
    <row r="107" spans="1:19" x14ac:dyDescent="0.55000000000000004">
      <c r="A107" s="83" t="str">
        <f>+T23</f>
        <v xml:space="preserve">ข้าราชการถ่ายโอน รพ.สต. </v>
      </c>
      <c r="H107" s="132"/>
      <c r="J107" s="133"/>
      <c r="K107" s="83" t="str">
        <f>+T23</f>
        <v xml:space="preserve">ข้าราชการถ่ายโอน รพ.สต. </v>
      </c>
      <c r="R107" s="132"/>
    </row>
    <row r="108" spans="1:19" x14ac:dyDescent="0.55000000000000004">
      <c r="A108" s="83" t="str">
        <f>+$T$2</f>
        <v>หมายเหตุ โอนเงินเข้าบัญชีวันที่ 26 มีนาคม 2567</v>
      </c>
      <c r="K108" s="83" t="str">
        <f>+$T$2</f>
        <v>หมายเหตุ โอนเงินเข้าบัญชีวันที่ 26 มีนาคม 2567</v>
      </c>
    </row>
    <row r="109" spans="1:19" ht="29.25" customHeight="1" x14ac:dyDescent="0.55000000000000004">
      <c r="A109" s="263" t="s">
        <v>7</v>
      </c>
      <c r="B109" s="263"/>
      <c r="C109" s="263"/>
      <c r="D109" s="263"/>
      <c r="E109" s="263"/>
      <c r="F109" s="263"/>
      <c r="G109" s="263"/>
      <c r="H109" s="263"/>
      <c r="I109" s="263"/>
      <c r="J109" s="127"/>
      <c r="K109" s="263" t="s">
        <v>7</v>
      </c>
      <c r="L109" s="263"/>
      <c r="M109" s="263"/>
      <c r="N109" s="263"/>
      <c r="O109" s="263"/>
      <c r="P109" s="263"/>
      <c r="Q109" s="263"/>
      <c r="R109" s="263"/>
      <c r="S109" s="263"/>
    </row>
    <row r="110" spans="1:19" ht="29.25" customHeight="1" x14ac:dyDescent="0.55000000000000004">
      <c r="A110" s="263" t="str">
        <f>+$T$1</f>
        <v>ประจำเดือน มีนาคม 2567</v>
      </c>
      <c r="B110" s="263"/>
      <c r="C110" s="263"/>
      <c r="D110" s="263"/>
      <c r="E110" s="263"/>
      <c r="F110" s="263"/>
      <c r="G110" s="263"/>
      <c r="H110" s="263"/>
      <c r="I110" s="263"/>
      <c r="J110" s="127"/>
      <c r="K110" s="263" t="str">
        <f>+$T$1</f>
        <v>ประจำเดือน มีนาคม 2567</v>
      </c>
      <c r="L110" s="263"/>
      <c r="M110" s="263"/>
      <c r="N110" s="263"/>
      <c r="O110" s="263"/>
      <c r="P110" s="263"/>
      <c r="Q110" s="263"/>
      <c r="R110" s="263"/>
      <c r="S110" s="263"/>
    </row>
    <row r="111" spans="1:19" ht="29.25" customHeight="1" x14ac:dyDescent="0.55000000000000004">
      <c r="A111" s="264" t="str">
        <f>'เงินเดือน '!B16</f>
        <v>นางสาวศุภนา ก้อนแก้ว</v>
      </c>
      <c r="B111" s="264"/>
      <c r="C111" s="264"/>
      <c r="D111" s="264"/>
      <c r="E111" s="264"/>
      <c r="F111" s="264"/>
      <c r="G111" s="264"/>
      <c r="H111" s="264"/>
      <c r="I111" s="264"/>
      <c r="J111" s="127"/>
      <c r="K111" s="264" t="str">
        <f>'เงินเดือน '!B17</f>
        <v>นางสาวจรรยา แสงอาทิตย์</v>
      </c>
      <c r="L111" s="264"/>
      <c r="M111" s="264"/>
      <c r="N111" s="264"/>
      <c r="O111" s="264"/>
      <c r="P111" s="264"/>
      <c r="Q111" s="264"/>
      <c r="R111" s="264"/>
      <c r="S111" s="264"/>
    </row>
    <row r="112" spans="1:19" x14ac:dyDescent="0.55000000000000004">
      <c r="A112" s="83" t="s">
        <v>23</v>
      </c>
      <c r="C112" s="83" t="str">
        <f>+$T$3</f>
        <v>เงินเดือน</v>
      </c>
      <c r="F112" s="126"/>
      <c r="G112" s="126"/>
      <c r="H112" s="126">
        <f>+VLOOKUP(A111,'เงินเดือน '!$B$8:$D$60,3,0)</f>
        <v>24490</v>
      </c>
      <c r="K112" s="83" t="s">
        <v>23</v>
      </c>
      <c r="M112" s="83" t="str">
        <f>+$T$3</f>
        <v>เงินเดือน</v>
      </c>
      <c r="P112" s="126"/>
      <c r="Q112" s="126"/>
      <c r="R112" s="126">
        <f>+VLOOKUP(K111,'เงินเดือน '!$B$8:$D$60,3,0)</f>
        <v>27030</v>
      </c>
    </row>
    <row r="113" spans="1:18" x14ac:dyDescent="0.55000000000000004">
      <c r="C113" s="83" t="str">
        <f>+$T$4</f>
        <v>เงินประจำตำแหน่ง</v>
      </c>
      <c r="F113" s="126"/>
      <c r="G113" s="126"/>
      <c r="H113" s="126">
        <f>VLOOKUP(A111,'เงินเดือน '!$B$8:$F$60,5,0)</f>
        <v>3500</v>
      </c>
      <c r="M113" s="83" t="str">
        <f>+$T$4</f>
        <v>เงินประจำตำแหน่ง</v>
      </c>
      <c r="P113" s="126"/>
      <c r="Q113" s="126"/>
      <c r="R113" s="126">
        <f>VLOOKUP(K111,'เงินเดือน '!$B$8:$F$60,5,0)</f>
        <v>0</v>
      </c>
    </row>
    <row r="114" spans="1:18" x14ac:dyDescent="0.55000000000000004">
      <c r="C114" s="83" t="str">
        <f>+$T$5</f>
        <v>เงินค่าตอบแทนรายเดือน</v>
      </c>
      <c r="F114" s="126"/>
      <c r="G114" s="126"/>
      <c r="H114" s="126">
        <f>VLOOKUP(A111,'เงินเดือน '!$B$8:$G$60,6,0)</f>
        <v>0</v>
      </c>
      <c r="M114" s="83" t="str">
        <f>+$T$5</f>
        <v>เงินค่าตอบแทนรายเดือน</v>
      </c>
      <c r="P114" s="126"/>
      <c r="Q114" s="126"/>
      <c r="R114" s="126">
        <f>VLOOKUP(K111,'เงินเดือน '!$B$8:$G$60,6,0)</f>
        <v>0</v>
      </c>
    </row>
    <row r="115" spans="1:18" x14ac:dyDescent="0.55000000000000004">
      <c r="C115" s="83" t="str">
        <f>+$T$6</f>
        <v>เงินเพิ่มการครองชีพชั่วคราว</v>
      </c>
      <c r="F115" s="126"/>
      <c r="G115" s="126"/>
      <c r="H115" s="126">
        <f>VLOOKUP(A111,'เงินเดือน '!$B$8:$E$60,4,0)</f>
        <v>0</v>
      </c>
      <c r="M115" s="83" t="str">
        <f>+$T$6</f>
        <v>เงินเพิ่มการครองชีพชั่วคราว</v>
      </c>
      <c r="P115" s="126"/>
      <c r="Q115" s="126"/>
      <c r="R115" s="126">
        <f>VLOOKUP(K111,'เงินเดือน '!$B$8:$E$60,4,0)</f>
        <v>0</v>
      </c>
    </row>
    <row r="116" spans="1:18" x14ac:dyDescent="0.55000000000000004">
      <c r="A116" s="127" t="s">
        <v>25</v>
      </c>
      <c r="B116" s="127"/>
      <c r="C116" s="128"/>
      <c r="D116" s="127"/>
      <c r="E116" s="127"/>
      <c r="F116" s="129"/>
      <c r="G116" s="129"/>
      <c r="H116" s="129">
        <f>SUM(H112:H115)</f>
        <v>27990</v>
      </c>
      <c r="K116" s="127" t="s">
        <v>25</v>
      </c>
      <c r="L116" s="127"/>
      <c r="M116" s="128"/>
      <c r="N116" s="127"/>
      <c r="O116" s="127"/>
      <c r="P116" s="129"/>
      <c r="Q116" s="129"/>
      <c r="R116" s="129">
        <f>SUM(R112:R115)</f>
        <v>27030</v>
      </c>
    </row>
    <row r="117" spans="1:18" x14ac:dyDescent="0.55000000000000004">
      <c r="A117" s="83" t="s">
        <v>26</v>
      </c>
      <c r="C117" s="83" t="str">
        <f>+$T$7</f>
        <v>ภาษีหัก ณ ที่จ่าย</v>
      </c>
      <c r="F117" s="126"/>
      <c r="G117" s="126">
        <f>VLOOKUP(A111,'เงินเดือน '!$B$8:$I$60,8,0)</f>
        <v>0</v>
      </c>
      <c r="H117" s="126"/>
      <c r="K117" s="83" t="s">
        <v>26</v>
      </c>
      <c r="M117" s="83" t="str">
        <f>+$T$7</f>
        <v>ภาษีหัก ณ ที่จ่าย</v>
      </c>
      <c r="P117" s="126"/>
      <c r="Q117" s="126">
        <f>VLOOKUP(K111,'เงินเดือน '!$B$8:$I$60,8,0)</f>
        <v>0</v>
      </c>
      <c r="R117" s="126"/>
    </row>
    <row r="118" spans="1:18" x14ac:dyDescent="0.55000000000000004">
      <c r="C118" s="83" t="s">
        <v>317</v>
      </c>
      <c r="F118" s="126"/>
      <c r="G118" s="126">
        <f>VLOOKUP(A111,'เงินเดือน '!$B$8:$J$60,9,0)</f>
        <v>734.7</v>
      </c>
      <c r="H118" s="126"/>
      <c r="M118" s="83" t="s">
        <v>317</v>
      </c>
      <c r="P118" s="126"/>
      <c r="Q118" s="126">
        <f>VLOOKUP(K111,'เงินเดือน '!$B$8:$J$60,9,0)</f>
        <v>810.9</v>
      </c>
      <c r="R118" s="126"/>
    </row>
    <row r="119" spans="1:18" x14ac:dyDescent="0.55000000000000004">
      <c r="C119" s="83" t="s">
        <v>360</v>
      </c>
      <c r="F119" s="126"/>
      <c r="G119" s="126">
        <f>VLOOKUP(A111,'เงินเดือน '!$B$8:$K$60,10,0)</f>
        <v>7112.43</v>
      </c>
      <c r="H119" s="126"/>
      <c r="M119" s="83" t="s">
        <v>360</v>
      </c>
      <c r="P119" s="126"/>
      <c r="Q119" s="126">
        <f>VLOOKUP(K111,'เงินเดือน '!$B$8:$K$60,10,0)</f>
        <v>4361.2299999999996</v>
      </c>
      <c r="R119" s="126"/>
    </row>
    <row r="120" spans="1:18" x14ac:dyDescent="0.55000000000000004">
      <c r="C120" s="83" t="str">
        <f>+$T$8</f>
        <v>กรมสรรพากร (กยศ)</v>
      </c>
      <c r="F120" s="126"/>
      <c r="G120" s="126">
        <f>VLOOKUP(A111,'เงินเดือน '!$B$8:$L$60,11,0)</f>
        <v>0</v>
      </c>
      <c r="H120" s="126"/>
      <c r="M120" s="83" t="str">
        <f>+$T$8</f>
        <v>กรมสรรพากร (กยศ)</v>
      </c>
      <c r="P120" s="126"/>
      <c r="Q120" s="126">
        <f>VLOOKUP(K111,'เงินเดือน '!$B$8:$L$60,11,0)</f>
        <v>0</v>
      </c>
      <c r="R120" s="126"/>
    </row>
    <row r="121" spans="1:18" x14ac:dyDescent="0.55000000000000004">
      <c r="C121" s="83" t="str">
        <f>T13</f>
        <v>ฌกส.</v>
      </c>
      <c r="F121" s="126"/>
      <c r="G121" s="126">
        <f>VLOOKUP(A111,'เงินเดือน '!$B$8:$M$60,12,0)</f>
        <v>0</v>
      </c>
      <c r="H121" s="126"/>
      <c r="M121" s="83" t="str">
        <f>T13</f>
        <v>ฌกส.</v>
      </c>
      <c r="P121" s="126"/>
      <c r="Q121" s="126">
        <f>VLOOKUP(K111,'เงินเดือน '!$B$8:$M$60,12,0)</f>
        <v>382</v>
      </c>
      <c r="R121" s="126"/>
    </row>
    <row r="122" spans="1:18" x14ac:dyDescent="0.55000000000000004">
      <c r="C122" s="83" t="str">
        <f>+$T$14</f>
        <v>ธนาคารกรุงไทย</v>
      </c>
      <c r="F122" s="126"/>
      <c r="G122" s="126">
        <f>VLOOKUP(A111,'เงินเดือน '!$B$8:$N$60,13,0)</f>
        <v>0</v>
      </c>
      <c r="H122" s="126"/>
      <c r="M122" s="83" t="str">
        <f>+$T$14</f>
        <v>ธนาคารกรุงไทย</v>
      </c>
      <c r="P122" s="126"/>
      <c r="Q122" s="126">
        <f>VLOOKUP(K111,'เงินเดือน '!$B$8:$N$60,13,0)</f>
        <v>15600</v>
      </c>
      <c r="R122" s="126"/>
    </row>
    <row r="123" spans="1:18" x14ac:dyDescent="0.55000000000000004">
      <c r="F123" s="126"/>
      <c r="G123" s="126"/>
      <c r="H123" s="126"/>
      <c r="P123" s="126"/>
      <c r="Q123" s="126"/>
      <c r="R123" s="126"/>
    </row>
    <row r="124" spans="1:18" x14ac:dyDescent="0.55000000000000004">
      <c r="F124" s="126"/>
      <c r="G124" s="126"/>
      <c r="H124" s="126"/>
      <c r="P124" s="126"/>
      <c r="Q124" s="126"/>
      <c r="R124" s="126"/>
    </row>
    <row r="125" spans="1:18" x14ac:dyDescent="0.55000000000000004">
      <c r="F125" s="126"/>
      <c r="G125" s="126"/>
      <c r="H125" s="126"/>
      <c r="P125" s="126"/>
      <c r="Q125" s="126"/>
      <c r="R125" s="126"/>
    </row>
    <row r="126" spans="1:18" x14ac:dyDescent="0.55000000000000004">
      <c r="F126" s="126"/>
      <c r="G126" s="126"/>
      <c r="H126" s="126"/>
      <c r="P126" s="126"/>
      <c r="Q126" s="126"/>
      <c r="R126" s="126"/>
    </row>
    <row r="127" spans="1:18" x14ac:dyDescent="0.55000000000000004">
      <c r="F127" s="126"/>
      <c r="G127" s="126"/>
      <c r="H127" s="126"/>
      <c r="P127" s="126"/>
      <c r="Q127" s="126"/>
      <c r="R127" s="126"/>
    </row>
    <row r="128" spans="1:18" x14ac:dyDescent="0.55000000000000004">
      <c r="F128" s="126"/>
      <c r="G128" s="126"/>
      <c r="H128" s="126"/>
      <c r="P128" s="126"/>
      <c r="Q128" s="126"/>
      <c r="R128" s="126"/>
    </row>
    <row r="129" spans="1:19" x14ac:dyDescent="0.55000000000000004">
      <c r="F129" s="126"/>
      <c r="G129" s="126"/>
      <c r="H129" s="126"/>
      <c r="P129" s="126"/>
      <c r="Q129" s="126"/>
      <c r="R129" s="126"/>
    </row>
    <row r="130" spans="1:19" x14ac:dyDescent="0.55000000000000004">
      <c r="F130" s="126"/>
      <c r="G130" s="126"/>
      <c r="H130" s="126"/>
      <c r="P130" s="126"/>
      <c r="Q130" s="126"/>
      <c r="R130" s="126"/>
    </row>
    <row r="131" spans="1:19" x14ac:dyDescent="0.55000000000000004">
      <c r="F131" s="126"/>
      <c r="G131" s="126"/>
      <c r="H131" s="126"/>
      <c r="P131" s="126"/>
      <c r="Q131" s="126"/>
      <c r="R131" s="126"/>
    </row>
    <row r="132" spans="1:19" x14ac:dyDescent="0.55000000000000004">
      <c r="F132" s="126"/>
      <c r="G132" s="130"/>
      <c r="H132" s="131">
        <f>SUM(G117:G132)</f>
        <v>7847.13</v>
      </c>
      <c r="P132" s="126"/>
      <c r="Q132" s="130"/>
      <c r="R132" s="131">
        <f>SUM(Q117:Q132)</f>
        <v>21154.129999999997</v>
      </c>
    </row>
    <row r="133" spans="1:19" x14ac:dyDescent="0.55000000000000004">
      <c r="A133" s="127" t="s">
        <v>28</v>
      </c>
      <c r="B133" s="127"/>
      <c r="C133" s="127"/>
      <c r="D133" s="127"/>
      <c r="E133" s="127"/>
      <c r="F133" s="127"/>
      <c r="G133" s="127"/>
      <c r="H133" s="132">
        <f>+H116-H132</f>
        <v>20142.87</v>
      </c>
      <c r="K133" s="127" t="s">
        <v>28</v>
      </c>
      <c r="L133" s="127"/>
      <c r="M133" s="127"/>
      <c r="N133" s="127"/>
      <c r="O133" s="127"/>
      <c r="P133" s="127"/>
      <c r="Q133" s="127"/>
      <c r="R133" s="132">
        <f>+R116-R132</f>
        <v>5875.8700000000026</v>
      </c>
    </row>
    <row r="134" spans="1:19" x14ac:dyDescent="0.55000000000000004">
      <c r="A134" s="83" t="str">
        <f>+T23</f>
        <v xml:space="preserve">ข้าราชการถ่ายโอน รพ.สต. </v>
      </c>
      <c r="H134" s="132"/>
      <c r="J134" s="133"/>
      <c r="K134" s="83" t="str">
        <f>+T23</f>
        <v xml:space="preserve">ข้าราชการถ่ายโอน รพ.สต. </v>
      </c>
      <c r="R134" s="132"/>
    </row>
    <row r="135" spans="1:19" x14ac:dyDescent="0.55000000000000004">
      <c r="A135" s="83" t="str">
        <f>+$T$2</f>
        <v>หมายเหตุ โอนเงินเข้าบัญชีวันที่ 26 มีนาคม 2567</v>
      </c>
      <c r="K135" s="83" t="str">
        <f>+$T$2</f>
        <v>หมายเหตุ โอนเงินเข้าบัญชีวันที่ 26 มีนาคม 2567</v>
      </c>
    </row>
    <row r="136" spans="1:19" ht="29.25" customHeight="1" x14ac:dyDescent="0.55000000000000004">
      <c r="A136" s="263" t="s">
        <v>7</v>
      </c>
      <c r="B136" s="263"/>
      <c r="C136" s="263"/>
      <c r="D136" s="263"/>
      <c r="E136" s="263"/>
      <c r="F136" s="263"/>
      <c r="G136" s="263"/>
      <c r="H136" s="263"/>
      <c r="I136" s="263"/>
      <c r="J136" s="127"/>
      <c r="K136" s="263" t="s">
        <v>7</v>
      </c>
      <c r="L136" s="263"/>
      <c r="M136" s="263"/>
      <c r="N136" s="263"/>
      <c r="O136" s="263"/>
      <c r="P136" s="263"/>
      <c r="Q136" s="263"/>
      <c r="R136" s="263"/>
      <c r="S136" s="263"/>
    </row>
    <row r="137" spans="1:19" ht="29.25" customHeight="1" x14ac:dyDescent="0.55000000000000004">
      <c r="A137" s="263" t="str">
        <f>+$T$1</f>
        <v>ประจำเดือน มีนาคม 2567</v>
      </c>
      <c r="B137" s="263"/>
      <c r="C137" s="263"/>
      <c r="D137" s="263"/>
      <c r="E137" s="263"/>
      <c r="F137" s="263"/>
      <c r="G137" s="263"/>
      <c r="H137" s="263"/>
      <c r="I137" s="263"/>
      <c r="J137" s="127"/>
      <c r="K137" s="263" t="str">
        <f>+$T$1</f>
        <v>ประจำเดือน มีนาคม 2567</v>
      </c>
      <c r="L137" s="263"/>
      <c r="M137" s="263"/>
      <c r="N137" s="263"/>
      <c r="O137" s="263"/>
      <c r="P137" s="263"/>
      <c r="Q137" s="263"/>
      <c r="R137" s="263"/>
      <c r="S137" s="263"/>
    </row>
    <row r="138" spans="1:19" ht="29.25" customHeight="1" x14ac:dyDescent="0.55000000000000004">
      <c r="A138" s="264" t="str">
        <f>'เงินเดือน '!B18</f>
        <v>นางสาวอรนิตย์ สร้อยสน</v>
      </c>
      <c r="B138" s="264"/>
      <c r="C138" s="264"/>
      <c r="D138" s="264"/>
      <c r="E138" s="264"/>
      <c r="F138" s="264"/>
      <c r="G138" s="264"/>
      <c r="H138" s="264"/>
      <c r="I138" s="264"/>
      <c r="J138" s="127"/>
      <c r="K138" s="264" t="str">
        <f>'เงินเดือน '!B19</f>
        <v>นางจุติมา แก้วน้อย</v>
      </c>
      <c r="L138" s="264"/>
      <c r="M138" s="264"/>
      <c r="N138" s="264"/>
      <c r="O138" s="264"/>
      <c r="P138" s="264"/>
      <c r="Q138" s="264"/>
      <c r="R138" s="264"/>
      <c r="S138" s="264"/>
    </row>
    <row r="139" spans="1:19" x14ac:dyDescent="0.55000000000000004">
      <c r="A139" s="83" t="s">
        <v>23</v>
      </c>
      <c r="C139" s="83" t="str">
        <f>+$T$3</f>
        <v>เงินเดือน</v>
      </c>
      <c r="F139" s="126"/>
      <c r="G139" s="126"/>
      <c r="H139" s="126">
        <f>+VLOOKUP(A138,'เงินเดือน '!$B$8:$D$60,3,0)</f>
        <v>25470</v>
      </c>
      <c r="K139" s="83" t="s">
        <v>23</v>
      </c>
      <c r="M139" s="83" t="str">
        <f>+$T$3</f>
        <v>เงินเดือน</v>
      </c>
      <c r="P139" s="126"/>
      <c r="Q139" s="126"/>
      <c r="R139" s="126">
        <f>+VLOOKUP(K138,'เงินเดือน '!$B$8:$D$60,3,0)</f>
        <v>25470</v>
      </c>
    </row>
    <row r="140" spans="1:19" x14ac:dyDescent="0.55000000000000004">
      <c r="C140" s="83" t="str">
        <f>+$T$4</f>
        <v>เงินประจำตำแหน่ง</v>
      </c>
      <c r="F140" s="126"/>
      <c r="G140" s="126"/>
      <c r="H140" s="126">
        <f>VLOOKUP(A138,'เงินเดือน '!$B$8:$F$60,5,0)</f>
        <v>3500</v>
      </c>
      <c r="M140" s="83" t="str">
        <f>+$T$4</f>
        <v>เงินประจำตำแหน่ง</v>
      </c>
      <c r="P140" s="126"/>
      <c r="Q140" s="126"/>
      <c r="R140" s="126">
        <f>VLOOKUP(K138,'เงินเดือน '!$B$8:$F$60,5,0)</f>
        <v>3500</v>
      </c>
    </row>
    <row r="141" spans="1:19" x14ac:dyDescent="0.55000000000000004">
      <c r="C141" s="83" t="str">
        <f>+$T$5</f>
        <v>เงินค่าตอบแทนรายเดือน</v>
      </c>
      <c r="F141" s="126"/>
      <c r="G141" s="126"/>
      <c r="H141" s="126">
        <f>VLOOKUP(A138,'เงินเดือน '!$B$8:$G$60,6,0)</f>
        <v>0</v>
      </c>
      <c r="M141" s="83" t="str">
        <f>+$T$5</f>
        <v>เงินค่าตอบแทนรายเดือน</v>
      </c>
      <c r="P141" s="126"/>
      <c r="Q141" s="126"/>
      <c r="R141" s="126">
        <f>VLOOKUP(K138,'เงินเดือน '!$B$8:$G$60,6,0)</f>
        <v>0</v>
      </c>
    </row>
    <row r="142" spans="1:19" x14ac:dyDescent="0.55000000000000004">
      <c r="C142" s="83" t="str">
        <f>+$T$6</f>
        <v>เงินเพิ่มการครองชีพชั่วคราว</v>
      </c>
      <c r="F142" s="126"/>
      <c r="G142" s="126"/>
      <c r="H142" s="126">
        <f>VLOOKUP(A138,'เงินเดือน '!$B$8:$E$60,4,0)</f>
        <v>0</v>
      </c>
      <c r="M142" s="83" t="str">
        <f>+$T$6</f>
        <v>เงินเพิ่มการครองชีพชั่วคราว</v>
      </c>
      <c r="P142" s="126"/>
      <c r="Q142" s="126"/>
      <c r="R142" s="126">
        <f>VLOOKUP(K138,'เงินเดือน '!$B$8:$E$60,4,0)</f>
        <v>0</v>
      </c>
    </row>
    <row r="143" spans="1:19" x14ac:dyDescent="0.55000000000000004">
      <c r="A143" s="127" t="s">
        <v>25</v>
      </c>
      <c r="B143" s="127"/>
      <c r="C143" s="128"/>
      <c r="D143" s="127"/>
      <c r="E143" s="127"/>
      <c r="F143" s="129"/>
      <c r="G143" s="129"/>
      <c r="H143" s="129">
        <f>SUM(H139:H142)</f>
        <v>28970</v>
      </c>
      <c r="K143" s="127" t="s">
        <v>25</v>
      </c>
      <c r="L143" s="127"/>
      <c r="M143" s="128"/>
      <c r="N143" s="127"/>
      <c r="O143" s="127"/>
      <c r="P143" s="129"/>
      <c r="Q143" s="129"/>
      <c r="R143" s="129">
        <f>SUM(R139:R142)</f>
        <v>28970</v>
      </c>
    </row>
    <row r="144" spans="1:19" x14ac:dyDescent="0.55000000000000004">
      <c r="A144" s="83" t="s">
        <v>26</v>
      </c>
      <c r="C144" s="83" t="str">
        <f>+$T$7</f>
        <v>ภาษีหัก ณ ที่จ่าย</v>
      </c>
      <c r="F144" s="126"/>
      <c r="G144" s="126">
        <f>VLOOKUP(A138,'เงินเดือน '!$B$8:$I$60,8,0)</f>
        <v>0</v>
      </c>
      <c r="H144" s="126"/>
      <c r="K144" s="83" t="s">
        <v>26</v>
      </c>
      <c r="M144" s="83" t="str">
        <f>+$T$7</f>
        <v>ภาษีหัก ณ ที่จ่าย</v>
      </c>
      <c r="P144" s="126"/>
      <c r="Q144" s="126">
        <f>VLOOKUP(K138,'เงินเดือน '!$B$8:$I$60,8,0)</f>
        <v>0</v>
      </c>
      <c r="R144" s="126"/>
    </row>
    <row r="145" spans="1:18" x14ac:dyDescent="0.55000000000000004">
      <c r="C145" s="83" t="s">
        <v>317</v>
      </c>
      <c r="F145" s="126"/>
      <c r="G145" s="126">
        <f>VLOOKUP(A138,'เงินเดือน '!$B$8:$J$60,9,0)</f>
        <v>764.1</v>
      </c>
      <c r="H145" s="126"/>
      <c r="M145" s="83" t="s">
        <v>317</v>
      </c>
      <c r="P145" s="126"/>
      <c r="Q145" s="126">
        <f>VLOOKUP(K138,'เงินเดือน '!$B$8:$J$60,9,0)</f>
        <v>764.1</v>
      </c>
      <c r="R145" s="126"/>
    </row>
    <row r="146" spans="1:18" x14ac:dyDescent="0.55000000000000004">
      <c r="C146" s="83" t="s">
        <v>360</v>
      </c>
      <c r="F146" s="126"/>
      <c r="G146" s="126">
        <f>VLOOKUP(A138,'เงินเดือน '!$B$8:$K$60,10,0)</f>
        <v>0</v>
      </c>
      <c r="H146" s="126"/>
      <c r="M146" s="83" t="s">
        <v>360</v>
      </c>
      <c r="P146" s="126"/>
      <c r="Q146" s="126">
        <f>VLOOKUP(K138,'เงินเดือน '!$B$8:$K$60,10,0)</f>
        <v>0</v>
      </c>
      <c r="R146" s="126"/>
    </row>
    <row r="147" spans="1:18" x14ac:dyDescent="0.55000000000000004">
      <c r="C147" s="83" t="str">
        <f>+$T$8</f>
        <v>กรมสรรพากร (กยศ)</v>
      </c>
      <c r="F147" s="126"/>
      <c r="G147" s="126">
        <f>VLOOKUP(A138,'เงินเดือน '!$B$8:$L$60,11,0)</f>
        <v>0</v>
      </c>
      <c r="H147" s="126"/>
      <c r="M147" s="83" t="str">
        <f>+$T$8</f>
        <v>กรมสรรพากร (กยศ)</v>
      </c>
      <c r="P147" s="126"/>
      <c r="Q147" s="126">
        <f>VLOOKUP(K138,'เงินเดือน '!$B$8:$L$60,11,0)</f>
        <v>2735</v>
      </c>
      <c r="R147" s="126"/>
    </row>
    <row r="148" spans="1:18" x14ac:dyDescent="0.55000000000000004">
      <c r="C148" s="83" t="str">
        <f>T13</f>
        <v>ฌกส.</v>
      </c>
      <c r="F148" s="126"/>
      <c r="G148" s="126">
        <f>VLOOKUP(A138,'เงินเดือน '!$B$8:$M$60,12,0)</f>
        <v>0</v>
      </c>
      <c r="H148" s="126"/>
      <c r="M148" s="83" t="str">
        <f>T13</f>
        <v>ฌกส.</v>
      </c>
      <c r="P148" s="126"/>
      <c r="Q148" s="126">
        <f>VLOOKUP(K138,'เงินเดือน '!$B$8:$M$60,12,0)</f>
        <v>0</v>
      </c>
      <c r="R148" s="126"/>
    </row>
    <row r="149" spans="1:18" x14ac:dyDescent="0.55000000000000004">
      <c r="C149" s="83" t="str">
        <f>+$T$14</f>
        <v>ธนาคารกรุงไทย</v>
      </c>
      <c r="F149" s="126"/>
      <c r="G149" s="126">
        <f>VLOOKUP(A138,'เงินเดือน '!$B$8:$N$60,13,0)</f>
        <v>0</v>
      </c>
      <c r="H149" s="126"/>
      <c r="M149" s="83" t="str">
        <f>+$T$14</f>
        <v>ธนาคารกรุงไทย</v>
      </c>
      <c r="P149" s="126"/>
      <c r="Q149" s="126">
        <f>VLOOKUP(K138,'เงินเดือน '!$B$8:$N$60,13,0)</f>
        <v>0</v>
      </c>
      <c r="R149" s="126"/>
    </row>
    <row r="150" spans="1:18" x14ac:dyDescent="0.55000000000000004">
      <c r="F150" s="126"/>
      <c r="G150" s="126"/>
      <c r="H150" s="126"/>
      <c r="P150" s="126"/>
      <c r="Q150" s="126"/>
      <c r="R150" s="126"/>
    </row>
    <row r="151" spans="1:18" x14ac:dyDescent="0.55000000000000004">
      <c r="F151" s="126"/>
      <c r="G151" s="126"/>
      <c r="H151" s="126"/>
      <c r="P151" s="126"/>
      <c r="Q151" s="126"/>
      <c r="R151" s="126"/>
    </row>
    <row r="152" spans="1:18" x14ac:dyDescent="0.55000000000000004">
      <c r="F152" s="126"/>
      <c r="G152" s="126"/>
      <c r="H152" s="126"/>
      <c r="P152" s="126"/>
      <c r="Q152" s="126"/>
      <c r="R152" s="126"/>
    </row>
    <row r="153" spans="1:18" x14ac:dyDescent="0.55000000000000004">
      <c r="F153" s="126"/>
      <c r="G153" s="126"/>
      <c r="H153" s="126"/>
      <c r="P153" s="126"/>
      <c r="Q153" s="126"/>
      <c r="R153" s="126"/>
    </row>
    <row r="154" spans="1:18" x14ac:dyDescent="0.55000000000000004">
      <c r="F154" s="126"/>
      <c r="G154" s="126"/>
      <c r="H154" s="126"/>
      <c r="P154" s="126"/>
      <c r="Q154" s="126"/>
      <c r="R154" s="126"/>
    </row>
    <row r="155" spans="1:18" x14ac:dyDescent="0.55000000000000004">
      <c r="F155" s="126"/>
      <c r="G155" s="126"/>
      <c r="H155" s="126"/>
      <c r="P155" s="126"/>
      <c r="Q155" s="126"/>
      <c r="R155" s="126"/>
    </row>
    <row r="156" spans="1:18" x14ac:dyDescent="0.55000000000000004">
      <c r="F156" s="126"/>
      <c r="G156" s="126"/>
      <c r="H156" s="126"/>
      <c r="P156" s="126"/>
      <c r="Q156" s="126"/>
      <c r="R156" s="126"/>
    </row>
    <row r="157" spans="1:18" x14ac:dyDescent="0.55000000000000004">
      <c r="F157" s="126"/>
      <c r="G157" s="126"/>
      <c r="H157" s="126"/>
      <c r="P157" s="126"/>
      <c r="Q157" s="126"/>
      <c r="R157" s="126"/>
    </row>
    <row r="158" spans="1:18" x14ac:dyDescent="0.55000000000000004">
      <c r="F158" s="126"/>
      <c r="G158" s="126"/>
      <c r="H158" s="126"/>
      <c r="P158" s="126"/>
      <c r="Q158" s="126"/>
      <c r="R158" s="126"/>
    </row>
    <row r="159" spans="1:18" x14ac:dyDescent="0.55000000000000004">
      <c r="F159" s="126"/>
      <c r="G159" s="130"/>
      <c r="H159" s="131">
        <f>SUM(G144:G159)</f>
        <v>764.1</v>
      </c>
      <c r="P159" s="126"/>
      <c r="Q159" s="130"/>
      <c r="R159" s="131">
        <f>SUM(Q144:Q159)</f>
        <v>3499.1</v>
      </c>
    </row>
    <row r="160" spans="1:18" x14ac:dyDescent="0.55000000000000004">
      <c r="A160" s="127" t="s">
        <v>28</v>
      </c>
      <c r="B160" s="127"/>
      <c r="C160" s="127"/>
      <c r="D160" s="127"/>
      <c r="E160" s="127"/>
      <c r="F160" s="127"/>
      <c r="G160" s="127"/>
      <c r="H160" s="132">
        <f>+H143-H159</f>
        <v>28205.9</v>
      </c>
      <c r="K160" s="127" t="s">
        <v>28</v>
      </c>
      <c r="L160" s="127"/>
      <c r="M160" s="127"/>
      <c r="N160" s="127"/>
      <c r="O160" s="127"/>
      <c r="P160" s="127"/>
      <c r="Q160" s="127"/>
      <c r="R160" s="132">
        <f>+R143-R159</f>
        <v>25470.9</v>
      </c>
    </row>
    <row r="161" spans="1:19" x14ac:dyDescent="0.55000000000000004">
      <c r="A161" s="83" t="str">
        <f>+T23</f>
        <v xml:space="preserve">ข้าราชการถ่ายโอน รพ.สต. </v>
      </c>
      <c r="H161" s="132"/>
      <c r="J161" s="133"/>
      <c r="K161" s="83" t="str">
        <f>+T23</f>
        <v xml:space="preserve">ข้าราชการถ่ายโอน รพ.สต. </v>
      </c>
      <c r="R161" s="132"/>
    </row>
    <row r="162" spans="1:19" x14ac:dyDescent="0.55000000000000004">
      <c r="A162" s="83" t="str">
        <f>+$T$2</f>
        <v>หมายเหตุ โอนเงินเข้าบัญชีวันที่ 26 มีนาคม 2567</v>
      </c>
      <c r="K162" s="83" t="str">
        <f>+$T$2</f>
        <v>หมายเหตุ โอนเงินเข้าบัญชีวันที่ 26 มีนาคม 2567</v>
      </c>
    </row>
    <row r="163" spans="1:19" ht="29.25" customHeight="1" x14ac:dyDescent="0.55000000000000004">
      <c r="A163" s="263" t="s">
        <v>7</v>
      </c>
      <c r="B163" s="263"/>
      <c r="C163" s="263"/>
      <c r="D163" s="263"/>
      <c r="E163" s="263"/>
      <c r="F163" s="263"/>
      <c r="G163" s="263"/>
      <c r="H163" s="263"/>
      <c r="I163" s="263"/>
      <c r="J163" s="127"/>
      <c r="K163" s="263" t="s">
        <v>7</v>
      </c>
      <c r="L163" s="263"/>
      <c r="M163" s="263"/>
      <c r="N163" s="263"/>
      <c r="O163" s="263"/>
      <c r="P163" s="263"/>
      <c r="Q163" s="263"/>
      <c r="R163" s="263"/>
      <c r="S163" s="263"/>
    </row>
    <row r="164" spans="1:19" ht="29.25" customHeight="1" x14ac:dyDescent="0.55000000000000004">
      <c r="A164" s="263" t="str">
        <f>+$T$1</f>
        <v>ประจำเดือน มีนาคม 2567</v>
      </c>
      <c r="B164" s="263"/>
      <c r="C164" s="263"/>
      <c r="D164" s="263"/>
      <c r="E164" s="263"/>
      <c r="F164" s="263"/>
      <c r="G164" s="263"/>
      <c r="H164" s="263"/>
      <c r="I164" s="263"/>
      <c r="J164" s="127"/>
      <c r="K164" s="263" t="str">
        <f>+$T$1</f>
        <v>ประจำเดือน มีนาคม 2567</v>
      </c>
      <c r="L164" s="263"/>
      <c r="M164" s="263"/>
      <c r="N164" s="263"/>
      <c r="O164" s="263"/>
      <c r="P164" s="263"/>
      <c r="Q164" s="263"/>
      <c r="R164" s="263"/>
      <c r="S164" s="263"/>
    </row>
    <row r="165" spans="1:19" ht="29.25" customHeight="1" x14ac:dyDescent="0.55000000000000004">
      <c r="A165" s="264" t="str">
        <f>'เงินเดือน '!B20</f>
        <v>นายพรเทพ เรืองเดช</v>
      </c>
      <c r="B165" s="264"/>
      <c r="C165" s="264"/>
      <c r="D165" s="264"/>
      <c r="E165" s="264"/>
      <c r="F165" s="264"/>
      <c r="G165" s="264"/>
      <c r="H165" s="264"/>
      <c r="I165" s="264"/>
      <c r="J165" s="127"/>
      <c r="K165" s="264" t="str">
        <f>'เงินเดือน '!B21</f>
        <v>นางวิลาวัณย์ สังข์ขาว</v>
      </c>
      <c r="L165" s="264"/>
      <c r="M165" s="264"/>
      <c r="N165" s="264"/>
      <c r="O165" s="264"/>
      <c r="P165" s="264"/>
      <c r="Q165" s="264"/>
      <c r="R165" s="264"/>
      <c r="S165" s="264"/>
    </row>
    <row r="166" spans="1:19" x14ac:dyDescent="0.55000000000000004">
      <c r="A166" s="83" t="s">
        <v>23</v>
      </c>
      <c r="C166" s="83" t="str">
        <f>+$T$3</f>
        <v>เงินเดือน</v>
      </c>
      <c r="F166" s="126"/>
      <c r="G166" s="126"/>
      <c r="H166" s="126">
        <f>+VLOOKUP(A165,'เงินเดือน '!$B$8:$D$60,3,0)</f>
        <v>44280</v>
      </c>
      <c r="K166" s="83" t="s">
        <v>23</v>
      </c>
      <c r="M166" s="83" t="str">
        <f>+$T$3</f>
        <v>เงินเดือน</v>
      </c>
      <c r="P166" s="126"/>
      <c r="Q166" s="126"/>
      <c r="R166" s="126">
        <f>+VLOOKUP(K165,'เงินเดือน '!$B$8:$D$60,3,0)</f>
        <v>21620</v>
      </c>
    </row>
    <row r="167" spans="1:19" x14ac:dyDescent="0.55000000000000004">
      <c r="C167" s="83" t="str">
        <f>+$T$4</f>
        <v>เงินประจำตำแหน่ง</v>
      </c>
      <c r="F167" s="126"/>
      <c r="G167" s="126"/>
      <c r="H167" s="126">
        <f>VLOOKUP(A165,'เงินเดือน '!$B$8:$F$60,5,0)</f>
        <v>0</v>
      </c>
      <c r="M167" s="83" t="str">
        <f>+$T$4</f>
        <v>เงินประจำตำแหน่ง</v>
      </c>
      <c r="P167" s="126"/>
      <c r="Q167" s="126"/>
      <c r="R167" s="126">
        <f>VLOOKUP(K165,'เงินเดือน '!$B$8:$F$60,5,0)</f>
        <v>0</v>
      </c>
    </row>
    <row r="168" spans="1:19" x14ac:dyDescent="0.55000000000000004">
      <c r="C168" s="83" t="str">
        <f>+$T$5</f>
        <v>เงินค่าตอบแทนรายเดือน</v>
      </c>
      <c r="F168" s="126"/>
      <c r="G168" s="126"/>
      <c r="H168" s="126">
        <f>VLOOKUP(A165,'เงินเดือน '!$B$8:$G$60,6,0)</f>
        <v>0</v>
      </c>
      <c r="M168" s="83" t="str">
        <f>+$T$5</f>
        <v>เงินค่าตอบแทนรายเดือน</v>
      </c>
      <c r="P168" s="126"/>
      <c r="Q168" s="126"/>
      <c r="R168" s="126">
        <f>VLOOKUP(K165,'เงินเดือน '!$B$8:$G$60,6,0)</f>
        <v>0</v>
      </c>
    </row>
    <row r="169" spans="1:19" x14ac:dyDescent="0.55000000000000004">
      <c r="C169" s="83" t="str">
        <f>+$T$6</f>
        <v>เงินเพิ่มการครองชีพชั่วคราว</v>
      </c>
      <c r="F169" s="126"/>
      <c r="G169" s="126"/>
      <c r="H169" s="126">
        <f>VLOOKUP(A165,'เงินเดือน '!$B$8:$E$60,4,0)</f>
        <v>0</v>
      </c>
      <c r="M169" s="83" t="str">
        <f>+$T$6</f>
        <v>เงินเพิ่มการครองชีพชั่วคราว</v>
      </c>
      <c r="P169" s="126"/>
      <c r="Q169" s="126"/>
      <c r="R169" s="126">
        <f>VLOOKUP(K165,'เงินเดือน '!$B$8:$E$60,4,0)</f>
        <v>0</v>
      </c>
    </row>
    <row r="170" spans="1:19" x14ac:dyDescent="0.55000000000000004">
      <c r="A170" s="127" t="s">
        <v>25</v>
      </c>
      <c r="B170" s="127"/>
      <c r="C170" s="128"/>
      <c r="D170" s="127"/>
      <c r="E170" s="127"/>
      <c r="F170" s="129"/>
      <c r="G170" s="129"/>
      <c r="H170" s="129">
        <f>SUM(H166:H169)</f>
        <v>44280</v>
      </c>
      <c r="K170" s="127" t="s">
        <v>25</v>
      </c>
      <c r="L170" s="127"/>
      <c r="M170" s="128"/>
      <c r="N170" s="127"/>
      <c r="O170" s="127"/>
      <c r="P170" s="129"/>
      <c r="Q170" s="129"/>
      <c r="R170" s="129">
        <f>SUM(R166:R169)</f>
        <v>21620</v>
      </c>
    </row>
    <row r="171" spans="1:19" x14ac:dyDescent="0.55000000000000004">
      <c r="A171" s="83" t="s">
        <v>26</v>
      </c>
      <c r="C171" s="83" t="str">
        <f>+$T$7</f>
        <v>ภาษีหัก ณ ที่จ่าย</v>
      </c>
      <c r="F171" s="126"/>
      <c r="G171" s="126">
        <f>VLOOKUP(A165,'เงินเดือน '!$B$8:$I$60,8,0)</f>
        <v>290</v>
      </c>
      <c r="H171" s="126"/>
      <c r="K171" s="83" t="s">
        <v>26</v>
      </c>
      <c r="M171" s="83" t="str">
        <f>+$T$7</f>
        <v>ภาษีหัก ณ ที่จ่าย</v>
      </c>
      <c r="P171" s="126"/>
      <c r="Q171" s="126">
        <f>VLOOKUP(K165,'เงินเดือน '!$B$8:$I$60,8,0)</f>
        <v>0</v>
      </c>
      <c r="R171" s="126"/>
    </row>
    <row r="172" spans="1:19" x14ac:dyDescent="0.55000000000000004">
      <c r="C172" s="83" t="s">
        <v>317</v>
      </c>
      <c r="F172" s="126"/>
      <c r="G172" s="126">
        <f>VLOOKUP(A165,'เงินเดือน '!$B$8:$J$60,9,0)</f>
        <v>0</v>
      </c>
      <c r="H172" s="126"/>
      <c r="M172" s="83" t="s">
        <v>317</v>
      </c>
      <c r="P172" s="126"/>
      <c r="Q172" s="126">
        <f>VLOOKUP(K165,'เงินเดือน '!$B$8:$J$60,9,0)</f>
        <v>648.6</v>
      </c>
      <c r="R172" s="126"/>
    </row>
    <row r="173" spans="1:19" x14ac:dyDescent="0.55000000000000004">
      <c r="C173" s="83" t="s">
        <v>360</v>
      </c>
      <c r="F173" s="126"/>
      <c r="G173" s="126">
        <f>VLOOKUP(A165,'เงินเดือน '!$B$8:$K$60,10,0)</f>
        <v>42730.27</v>
      </c>
      <c r="H173" s="126"/>
      <c r="M173" s="83" t="s">
        <v>360</v>
      </c>
      <c r="P173" s="126"/>
      <c r="Q173" s="126">
        <f>VLOOKUP(K165,'เงินเดือน '!$B$8:$K$60,10,0)</f>
        <v>19046.71</v>
      </c>
      <c r="R173" s="126"/>
    </row>
    <row r="174" spans="1:19" x14ac:dyDescent="0.55000000000000004">
      <c r="C174" s="83" t="str">
        <f>+$T$8</f>
        <v>กรมสรรพากร (กยศ)</v>
      </c>
      <c r="F174" s="126"/>
      <c r="G174" s="126">
        <f>VLOOKUP(A165,'เงินเดือน '!$B$8:$L$60,11,0)</f>
        <v>0</v>
      </c>
      <c r="H174" s="126"/>
      <c r="M174" s="83" t="str">
        <f>+$T$8</f>
        <v>กรมสรรพากร (กยศ)</v>
      </c>
      <c r="P174" s="126"/>
      <c r="Q174" s="126">
        <f>VLOOKUP(K165,'เงินเดือน '!$B$8:$L$60,11,0)</f>
        <v>0</v>
      </c>
      <c r="R174" s="126"/>
    </row>
    <row r="175" spans="1:19" x14ac:dyDescent="0.55000000000000004">
      <c r="C175" s="83" t="str">
        <f>T13</f>
        <v>ฌกส.</v>
      </c>
      <c r="F175" s="126"/>
      <c r="G175" s="126">
        <f>VLOOKUP(A165,'เงินเดือน '!$B$8:$M$60,12,0)</f>
        <v>382</v>
      </c>
      <c r="H175" s="126"/>
      <c r="M175" s="83" t="str">
        <f>T13</f>
        <v>ฌกส.</v>
      </c>
      <c r="P175" s="126"/>
      <c r="Q175" s="126">
        <f>VLOOKUP(K165,'เงินเดือน '!$B$8:$M$60,12,0)</f>
        <v>0</v>
      </c>
      <c r="R175" s="126"/>
    </row>
    <row r="176" spans="1:19" x14ac:dyDescent="0.55000000000000004">
      <c r="C176" s="83" t="str">
        <f>+$T$14</f>
        <v>ธนาคารกรุงไทย</v>
      </c>
      <c r="F176" s="126"/>
      <c r="G176" s="126">
        <f>VLOOKUP(A165,'เงินเดือน '!$B$8:$N$60,13,0)</f>
        <v>0</v>
      </c>
      <c r="H176" s="126"/>
      <c r="M176" s="83" t="str">
        <f>+$T$14</f>
        <v>ธนาคารกรุงไทย</v>
      </c>
      <c r="P176" s="126"/>
      <c r="Q176" s="126">
        <f>VLOOKUP(K165,'เงินเดือน '!$B$8:$N$60,13,0)</f>
        <v>0</v>
      </c>
      <c r="R176" s="126"/>
    </row>
    <row r="177" spans="1:19" x14ac:dyDescent="0.55000000000000004">
      <c r="F177" s="126"/>
      <c r="G177" s="126"/>
      <c r="H177" s="126"/>
      <c r="P177" s="126"/>
      <c r="Q177" s="126"/>
      <c r="R177" s="126"/>
    </row>
    <row r="178" spans="1:19" x14ac:dyDescent="0.55000000000000004">
      <c r="F178" s="126"/>
      <c r="G178" s="126"/>
      <c r="H178" s="126"/>
      <c r="P178" s="126"/>
      <c r="Q178" s="126"/>
      <c r="R178" s="126"/>
    </row>
    <row r="179" spans="1:19" x14ac:dyDescent="0.55000000000000004">
      <c r="F179" s="126"/>
      <c r="G179" s="126"/>
      <c r="H179" s="126"/>
      <c r="P179" s="126"/>
      <c r="Q179" s="126"/>
      <c r="R179" s="126"/>
    </row>
    <row r="180" spans="1:19" x14ac:dyDescent="0.55000000000000004">
      <c r="F180" s="126"/>
      <c r="G180" s="126"/>
      <c r="H180" s="126"/>
      <c r="P180" s="126"/>
      <c r="Q180" s="126"/>
      <c r="R180" s="126"/>
    </row>
    <row r="181" spans="1:19" x14ac:dyDescent="0.55000000000000004">
      <c r="F181" s="126"/>
      <c r="G181" s="126"/>
      <c r="H181" s="126"/>
      <c r="P181" s="126"/>
      <c r="Q181" s="126"/>
      <c r="R181" s="126"/>
    </row>
    <row r="182" spans="1:19" x14ac:dyDescent="0.55000000000000004">
      <c r="F182" s="126"/>
      <c r="G182" s="126"/>
      <c r="H182" s="126"/>
      <c r="P182" s="126"/>
      <c r="Q182" s="126"/>
      <c r="R182" s="126"/>
    </row>
    <row r="183" spans="1:19" x14ac:dyDescent="0.55000000000000004">
      <c r="F183" s="126"/>
      <c r="G183" s="126"/>
      <c r="H183" s="126"/>
      <c r="P183" s="126"/>
      <c r="Q183" s="126"/>
      <c r="R183" s="126"/>
    </row>
    <row r="184" spans="1:19" x14ac:dyDescent="0.55000000000000004">
      <c r="F184" s="126"/>
      <c r="G184" s="126"/>
      <c r="H184" s="126"/>
      <c r="P184" s="126"/>
      <c r="Q184" s="126"/>
      <c r="R184" s="126"/>
    </row>
    <row r="185" spans="1:19" x14ac:dyDescent="0.55000000000000004">
      <c r="F185" s="126"/>
      <c r="G185" s="126"/>
      <c r="H185" s="126"/>
      <c r="P185" s="126"/>
      <c r="Q185" s="126"/>
      <c r="R185" s="126"/>
    </row>
    <row r="186" spans="1:19" x14ac:dyDescent="0.55000000000000004">
      <c r="F186" s="126"/>
      <c r="G186" s="130"/>
      <c r="H186" s="131">
        <f>SUM(G171:G186)</f>
        <v>43402.27</v>
      </c>
      <c r="P186" s="126"/>
      <c r="Q186" s="130"/>
      <c r="R186" s="131">
        <f>SUM(Q171:Q186)</f>
        <v>19695.309999999998</v>
      </c>
    </row>
    <row r="187" spans="1:19" x14ac:dyDescent="0.55000000000000004">
      <c r="A187" s="127" t="s">
        <v>28</v>
      </c>
      <c r="B187" s="127"/>
      <c r="C187" s="127"/>
      <c r="D187" s="127"/>
      <c r="E187" s="127"/>
      <c r="F187" s="127"/>
      <c r="G187" s="127"/>
      <c r="H187" s="132">
        <f>+H170-H186</f>
        <v>877.7300000000032</v>
      </c>
      <c r="K187" s="127" t="s">
        <v>28</v>
      </c>
      <c r="L187" s="127"/>
      <c r="M187" s="127"/>
      <c r="N187" s="127"/>
      <c r="O187" s="127"/>
      <c r="P187" s="127"/>
      <c r="Q187" s="127"/>
      <c r="R187" s="132">
        <f>+R170-R186</f>
        <v>1924.6900000000023</v>
      </c>
    </row>
    <row r="188" spans="1:19" x14ac:dyDescent="0.55000000000000004">
      <c r="A188" s="83" t="str">
        <f>+T23</f>
        <v xml:space="preserve">ข้าราชการถ่ายโอน รพ.สต. </v>
      </c>
      <c r="H188" s="132"/>
      <c r="J188" s="133"/>
      <c r="K188" s="83" t="str">
        <f>+T23</f>
        <v xml:space="preserve">ข้าราชการถ่ายโอน รพ.สต. </v>
      </c>
      <c r="R188" s="132"/>
    </row>
    <row r="189" spans="1:19" x14ac:dyDescent="0.55000000000000004">
      <c r="A189" s="83" t="str">
        <f>+$T$2</f>
        <v>หมายเหตุ โอนเงินเข้าบัญชีวันที่ 26 มีนาคม 2567</v>
      </c>
      <c r="K189" s="83" t="str">
        <f>+$T$2</f>
        <v>หมายเหตุ โอนเงินเข้าบัญชีวันที่ 26 มีนาคม 2567</v>
      </c>
    </row>
    <row r="190" spans="1:19" ht="29.25" customHeight="1" x14ac:dyDescent="0.55000000000000004">
      <c r="A190" s="263" t="s">
        <v>7</v>
      </c>
      <c r="B190" s="263"/>
      <c r="C190" s="263"/>
      <c r="D190" s="263"/>
      <c r="E190" s="263"/>
      <c r="F190" s="263"/>
      <c r="G190" s="263"/>
      <c r="H190" s="263"/>
      <c r="I190" s="263"/>
      <c r="J190" s="127"/>
      <c r="K190" s="263" t="s">
        <v>7</v>
      </c>
      <c r="L190" s="263"/>
      <c r="M190" s="263"/>
      <c r="N190" s="263"/>
      <c r="O190" s="263"/>
      <c r="P190" s="263"/>
      <c r="Q190" s="263"/>
      <c r="R190" s="263"/>
      <c r="S190" s="263"/>
    </row>
    <row r="191" spans="1:19" ht="29.25" customHeight="1" x14ac:dyDescent="0.55000000000000004">
      <c r="A191" s="263" t="str">
        <f>+$T$1</f>
        <v>ประจำเดือน มีนาคม 2567</v>
      </c>
      <c r="B191" s="263"/>
      <c r="C191" s="263"/>
      <c r="D191" s="263"/>
      <c r="E191" s="263"/>
      <c r="F191" s="263"/>
      <c r="G191" s="263"/>
      <c r="H191" s="263"/>
      <c r="I191" s="263"/>
      <c r="J191" s="127"/>
      <c r="K191" s="263" t="str">
        <f>+$T$1</f>
        <v>ประจำเดือน มีนาคม 2567</v>
      </c>
      <c r="L191" s="263"/>
      <c r="M191" s="263"/>
      <c r="N191" s="263"/>
      <c r="O191" s="263"/>
      <c r="P191" s="263"/>
      <c r="Q191" s="263"/>
      <c r="R191" s="263"/>
      <c r="S191" s="263"/>
    </row>
    <row r="192" spans="1:19" ht="29.25" customHeight="1" x14ac:dyDescent="0.55000000000000004">
      <c r="A192" s="264" t="str">
        <f>'เงินเดือน '!B22</f>
        <v>นายสุรพงษ์ ชัยมงคล</v>
      </c>
      <c r="B192" s="264"/>
      <c r="C192" s="264"/>
      <c r="D192" s="264"/>
      <c r="E192" s="264"/>
      <c r="F192" s="264"/>
      <c r="G192" s="264"/>
      <c r="H192" s="264"/>
      <c r="I192" s="264"/>
      <c r="J192" s="127"/>
      <c r="K192" s="264" t="str">
        <f>'เงินเดือน '!B23</f>
        <v>นางเสาวนีย์ ขาวลา</v>
      </c>
      <c r="L192" s="264"/>
      <c r="M192" s="264"/>
      <c r="N192" s="264"/>
      <c r="O192" s="264"/>
      <c r="P192" s="264"/>
      <c r="Q192" s="264"/>
      <c r="R192" s="264"/>
      <c r="S192" s="264"/>
    </row>
    <row r="193" spans="1:18" x14ac:dyDescent="0.55000000000000004">
      <c r="A193" s="83" t="s">
        <v>23</v>
      </c>
      <c r="C193" s="83" t="str">
        <f>+$T$3</f>
        <v>เงินเดือน</v>
      </c>
      <c r="F193" s="126"/>
      <c r="G193" s="126"/>
      <c r="H193" s="126">
        <f>+VLOOKUP(A192,'เงินเดือน '!$B$8:$D$60,3,0)</f>
        <v>54090</v>
      </c>
      <c r="K193" s="83" t="s">
        <v>23</v>
      </c>
      <c r="M193" s="83" t="str">
        <f>+$T$3</f>
        <v>เงินเดือน</v>
      </c>
      <c r="P193" s="126"/>
      <c r="Q193" s="126"/>
      <c r="R193" s="126">
        <f>+VLOOKUP(K192,'เงินเดือน '!$B$8:$D$60,3,0)</f>
        <v>30290</v>
      </c>
    </row>
    <row r="194" spans="1:18" x14ac:dyDescent="0.55000000000000004">
      <c r="C194" s="83" t="str">
        <f>+$T$4</f>
        <v>เงินประจำตำแหน่ง</v>
      </c>
      <c r="F194" s="126"/>
      <c r="G194" s="126"/>
      <c r="H194" s="126">
        <f>VLOOKUP(A192,'เงินเดือน '!$B$8:$F$60,5,0)</f>
        <v>0</v>
      </c>
      <c r="M194" s="83" t="str">
        <f>+$T$4</f>
        <v>เงินประจำตำแหน่ง</v>
      </c>
      <c r="P194" s="126"/>
      <c r="Q194" s="126"/>
      <c r="R194" s="126">
        <f>VLOOKUP(K192,'เงินเดือน '!$B$8:$F$60,5,0)</f>
        <v>0</v>
      </c>
    </row>
    <row r="195" spans="1:18" x14ac:dyDescent="0.55000000000000004">
      <c r="C195" s="83" t="str">
        <f>+$T$5</f>
        <v>เงินค่าตอบแทนรายเดือน</v>
      </c>
      <c r="F195" s="126"/>
      <c r="G195" s="126"/>
      <c r="H195" s="126">
        <f>VLOOKUP(A192,'เงินเดือน '!$B$8:$G$60,6,0)</f>
        <v>0</v>
      </c>
      <c r="M195" s="83" t="str">
        <f>+$T$5</f>
        <v>เงินค่าตอบแทนรายเดือน</v>
      </c>
      <c r="P195" s="126"/>
      <c r="Q195" s="126"/>
      <c r="R195" s="126">
        <f>VLOOKUP(K192,'เงินเดือน '!$B$8:$G$60,6,0)</f>
        <v>0</v>
      </c>
    </row>
    <row r="196" spans="1:18" x14ac:dyDescent="0.55000000000000004">
      <c r="C196" s="83" t="str">
        <f>+$T$6</f>
        <v>เงินเพิ่มการครองชีพชั่วคราว</v>
      </c>
      <c r="F196" s="126"/>
      <c r="G196" s="126"/>
      <c r="H196" s="126">
        <f>VLOOKUP(A192,'เงินเดือน '!$B$8:$E$60,4,0)</f>
        <v>1081</v>
      </c>
      <c r="M196" s="83" t="str">
        <f>+$T$6</f>
        <v>เงินเพิ่มการครองชีพชั่วคราว</v>
      </c>
      <c r="P196" s="126"/>
      <c r="Q196" s="126"/>
      <c r="R196" s="126">
        <f>VLOOKUP(K192,'เงินเดือน '!$B$8:$E$60,4,0)</f>
        <v>0</v>
      </c>
    </row>
    <row r="197" spans="1:18" x14ac:dyDescent="0.55000000000000004">
      <c r="A197" s="127" t="s">
        <v>25</v>
      </c>
      <c r="B197" s="127"/>
      <c r="C197" s="128"/>
      <c r="D197" s="127"/>
      <c r="E197" s="127"/>
      <c r="F197" s="129"/>
      <c r="G197" s="129"/>
      <c r="H197" s="129">
        <f>SUM(H193:H196)</f>
        <v>55171</v>
      </c>
      <c r="K197" s="127" t="s">
        <v>25</v>
      </c>
      <c r="L197" s="127"/>
      <c r="M197" s="128"/>
      <c r="N197" s="127"/>
      <c r="O197" s="127"/>
      <c r="P197" s="129"/>
      <c r="Q197" s="129"/>
      <c r="R197" s="129">
        <f>SUM(R193:R196)</f>
        <v>30290</v>
      </c>
    </row>
    <row r="198" spans="1:18" x14ac:dyDescent="0.55000000000000004">
      <c r="A198" s="83" t="s">
        <v>26</v>
      </c>
      <c r="C198" s="83" t="str">
        <f>+$T$7</f>
        <v>ภาษีหัก ณ ที่จ่าย</v>
      </c>
      <c r="F198" s="126"/>
      <c r="G198" s="126">
        <f>VLOOKUP(A192,'เงินเดือน '!$B$8:$I$60,8,0)</f>
        <v>2317</v>
      </c>
      <c r="H198" s="126"/>
      <c r="K198" s="83" t="s">
        <v>26</v>
      </c>
      <c r="M198" s="83" t="str">
        <f>+$T$7</f>
        <v>ภาษีหัก ณ ที่จ่าย</v>
      </c>
      <c r="P198" s="126"/>
      <c r="Q198" s="126">
        <f>VLOOKUP(K192,'เงินเดือน '!$B$8:$I$60,8,0)</f>
        <v>0</v>
      </c>
      <c r="R198" s="126"/>
    </row>
    <row r="199" spans="1:18" x14ac:dyDescent="0.55000000000000004">
      <c r="C199" s="83" t="s">
        <v>317</v>
      </c>
      <c r="F199" s="126"/>
      <c r="G199" s="126">
        <f>VLOOKUP(A192,'เงินเดือน '!$B$8:$J$60,9,0)</f>
        <v>1622.7</v>
      </c>
      <c r="H199" s="126"/>
      <c r="M199" s="83" t="s">
        <v>317</v>
      </c>
      <c r="P199" s="126"/>
      <c r="Q199" s="126">
        <f>VLOOKUP(K192,'เงินเดือน '!$B$8:$J$60,9,0)</f>
        <v>2423.1999999999998</v>
      </c>
      <c r="R199" s="126"/>
    </row>
    <row r="200" spans="1:18" x14ac:dyDescent="0.55000000000000004">
      <c r="C200" s="83" t="s">
        <v>360</v>
      </c>
      <c r="F200" s="126"/>
      <c r="G200" s="126">
        <f>VLOOKUP(A192,'เงินเดือน '!$B$8:$K$60,10,0)</f>
        <v>17316.080000000002</v>
      </c>
      <c r="H200" s="126"/>
      <c r="M200" s="83" t="s">
        <v>360</v>
      </c>
      <c r="P200" s="126"/>
      <c r="Q200" s="126">
        <f>VLOOKUP(K192,'เงินเดือน '!$B$8:$K$60,10,0)</f>
        <v>9616.7800000000007</v>
      </c>
      <c r="R200" s="126"/>
    </row>
    <row r="201" spans="1:18" x14ac:dyDescent="0.55000000000000004">
      <c r="C201" s="83" t="str">
        <f>+$T$8</f>
        <v>กรมสรรพากร (กยศ)</v>
      </c>
      <c r="F201" s="126"/>
      <c r="G201" s="126">
        <f>VLOOKUP(A192,'เงินเดือน '!$B$8:$L$60,11,0)</f>
        <v>0</v>
      </c>
      <c r="H201" s="126"/>
      <c r="M201" s="83" t="str">
        <f>+$T$8</f>
        <v>กรมสรรพากร (กยศ)</v>
      </c>
      <c r="P201" s="126"/>
      <c r="Q201" s="126">
        <f>VLOOKUP(K192,'เงินเดือน '!$B$8:$L$60,11,0)</f>
        <v>0</v>
      </c>
      <c r="R201" s="126"/>
    </row>
    <row r="202" spans="1:18" x14ac:dyDescent="0.55000000000000004">
      <c r="C202" s="83" t="str">
        <f>T13</f>
        <v>ฌกส.</v>
      </c>
      <c r="F202" s="126"/>
      <c r="G202" s="126">
        <f>VLOOKUP(A192,'เงินเดือน '!$B$8:$M$60,12,0)</f>
        <v>382</v>
      </c>
      <c r="H202" s="126"/>
      <c r="M202" s="83" t="str">
        <f>T13</f>
        <v>ฌกส.</v>
      </c>
      <c r="P202" s="126"/>
      <c r="Q202" s="126">
        <f>VLOOKUP(K192,'เงินเดือน '!$B$8:$M$60,12,0)</f>
        <v>0</v>
      </c>
      <c r="R202" s="126"/>
    </row>
    <row r="203" spans="1:18" x14ac:dyDescent="0.55000000000000004">
      <c r="C203" s="83" t="str">
        <f>+$T$14</f>
        <v>ธนาคารกรุงไทย</v>
      </c>
      <c r="F203" s="126"/>
      <c r="G203" s="126">
        <f>VLOOKUP(A192,'เงินเดือน '!$B$8:$N$60,13,0)</f>
        <v>0</v>
      </c>
      <c r="H203" s="126"/>
      <c r="M203" s="83" t="str">
        <f>+$T$14</f>
        <v>ธนาคารกรุงไทย</v>
      </c>
      <c r="P203" s="126"/>
      <c r="Q203" s="126">
        <f>VLOOKUP(K192,'เงินเดือน '!$B$8:$N$60,13,0)</f>
        <v>0</v>
      </c>
      <c r="R203" s="126"/>
    </row>
    <row r="204" spans="1:18" x14ac:dyDescent="0.55000000000000004">
      <c r="F204" s="126"/>
      <c r="G204" s="126"/>
      <c r="H204" s="126"/>
      <c r="P204" s="126"/>
      <c r="Q204" s="126"/>
      <c r="R204" s="126"/>
    </row>
    <row r="205" spans="1:18" x14ac:dyDescent="0.55000000000000004">
      <c r="F205" s="126"/>
      <c r="G205" s="126"/>
      <c r="H205" s="126"/>
      <c r="P205" s="126"/>
      <c r="Q205" s="126"/>
      <c r="R205" s="126"/>
    </row>
    <row r="206" spans="1:18" x14ac:dyDescent="0.55000000000000004">
      <c r="F206" s="126"/>
      <c r="G206" s="126"/>
      <c r="H206" s="126"/>
      <c r="P206" s="126"/>
      <c r="Q206" s="126"/>
      <c r="R206" s="126"/>
    </row>
    <row r="207" spans="1:18" x14ac:dyDescent="0.55000000000000004">
      <c r="F207" s="126"/>
      <c r="G207" s="126"/>
      <c r="H207" s="126"/>
      <c r="P207" s="126"/>
      <c r="Q207" s="126"/>
      <c r="R207" s="126"/>
    </row>
    <row r="208" spans="1:18" x14ac:dyDescent="0.55000000000000004">
      <c r="F208" s="126"/>
      <c r="G208" s="126"/>
      <c r="H208" s="126"/>
      <c r="P208" s="126"/>
      <c r="Q208" s="126"/>
      <c r="R208" s="126"/>
    </row>
    <row r="209" spans="1:19" x14ac:dyDescent="0.55000000000000004">
      <c r="F209" s="126"/>
      <c r="G209" s="126"/>
      <c r="H209" s="126"/>
      <c r="P209" s="126"/>
      <c r="Q209" s="126"/>
      <c r="R209" s="126"/>
    </row>
    <row r="210" spans="1:19" x14ac:dyDescent="0.55000000000000004">
      <c r="F210" s="126"/>
      <c r="G210" s="126"/>
      <c r="H210" s="126"/>
      <c r="P210" s="126"/>
      <c r="Q210" s="126"/>
      <c r="R210" s="126"/>
    </row>
    <row r="211" spans="1:19" x14ac:dyDescent="0.55000000000000004">
      <c r="F211" s="126"/>
      <c r="G211" s="126"/>
      <c r="H211" s="126"/>
      <c r="P211" s="126"/>
      <c r="Q211" s="126"/>
      <c r="R211" s="126"/>
    </row>
    <row r="212" spans="1:19" x14ac:dyDescent="0.55000000000000004">
      <c r="F212" s="126"/>
      <c r="G212" s="126"/>
      <c r="H212" s="126"/>
      <c r="P212" s="126"/>
      <c r="Q212" s="126"/>
      <c r="R212" s="126"/>
    </row>
    <row r="213" spans="1:19" x14ac:dyDescent="0.55000000000000004">
      <c r="F213" s="126"/>
      <c r="G213" s="130"/>
      <c r="H213" s="131">
        <f>SUM(G198:G213)</f>
        <v>21637.780000000002</v>
      </c>
      <c r="P213" s="126"/>
      <c r="Q213" s="130"/>
      <c r="R213" s="131">
        <f>SUM(Q198:Q213)</f>
        <v>12039.98</v>
      </c>
    </row>
    <row r="214" spans="1:19" x14ac:dyDescent="0.55000000000000004">
      <c r="A214" s="127" t="s">
        <v>28</v>
      </c>
      <c r="B214" s="127"/>
      <c r="C214" s="127"/>
      <c r="D214" s="127"/>
      <c r="E214" s="127"/>
      <c r="F214" s="127"/>
      <c r="G214" s="127"/>
      <c r="H214" s="132">
        <f>+H197-H213</f>
        <v>33533.22</v>
      </c>
      <c r="K214" s="127" t="s">
        <v>28</v>
      </c>
      <c r="L214" s="127"/>
      <c r="M214" s="127"/>
      <c r="N214" s="127"/>
      <c r="O214" s="127"/>
      <c r="P214" s="127"/>
      <c r="Q214" s="127"/>
      <c r="R214" s="132">
        <f>+R197-R213</f>
        <v>18250.02</v>
      </c>
    </row>
    <row r="215" spans="1:19" x14ac:dyDescent="0.55000000000000004">
      <c r="A215" s="83" t="str">
        <f>+T23</f>
        <v xml:space="preserve">ข้าราชการถ่ายโอน รพ.สต. </v>
      </c>
      <c r="H215" s="132"/>
      <c r="J215" s="133"/>
      <c r="K215" s="83" t="str">
        <f>+T23</f>
        <v xml:space="preserve">ข้าราชการถ่ายโอน รพ.สต. </v>
      </c>
      <c r="R215" s="132"/>
    </row>
    <row r="216" spans="1:19" x14ac:dyDescent="0.55000000000000004">
      <c r="A216" s="83" t="str">
        <f>+$T$2</f>
        <v>หมายเหตุ โอนเงินเข้าบัญชีวันที่ 26 มีนาคม 2567</v>
      </c>
      <c r="K216" s="83" t="str">
        <f>+$T$2</f>
        <v>หมายเหตุ โอนเงินเข้าบัญชีวันที่ 26 มีนาคม 2567</v>
      </c>
    </row>
    <row r="217" spans="1:19" ht="29.25" customHeight="1" x14ac:dyDescent="0.55000000000000004">
      <c r="A217" s="263" t="s">
        <v>7</v>
      </c>
      <c r="B217" s="263"/>
      <c r="C217" s="263"/>
      <c r="D217" s="263"/>
      <c r="E217" s="263"/>
      <c r="F217" s="263"/>
      <c r="G217" s="263"/>
      <c r="H217" s="263"/>
      <c r="I217" s="263"/>
      <c r="J217" s="127"/>
      <c r="K217" s="263" t="s">
        <v>7</v>
      </c>
      <c r="L217" s="263"/>
      <c r="M217" s="263"/>
      <c r="N217" s="263"/>
      <c r="O217" s="263"/>
      <c r="P217" s="263"/>
      <c r="Q217" s="263"/>
      <c r="R217" s="263"/>
      <c r="S217" s="263"/>
    </row>
    <row r="218" spans="1:19" ht="29.25" customHeight="1" x14ac:dyDescent="0.55000000000000004">
      <c r="A218" s="263" t="str">
        <f>+$T$1</f>
        <v>ประจำเดือน มีนาคม 2567</v>
      </c>
      <c r="B218" s="263"/>
      <c r="C218" s="263"/>
      <c r="D218" s="263"/>
      <c r="E218" s="263"/>
      <c r="F218" s="263"/>
      <c r="G218" s="263"/>
      <c r="H218" s="263"/>
      <c r="I218" s="263"/>
      <c r="J218" s="127"/>
      <c r="K218" s="263" t="str">
        <f>+$T$1</f>
        <v>ประจำเดือน มีนาคม 2567</v>
      </c>
      <c r="L218" s="263"/>
      <c r="M218" s="263"/>
      <c r="N218" s="263"/>
      <c r="O218" s="263"/>
      <c r="P218" s="263"/>
      <c r="Q218" s="263"/>
      <c r="R218" s="263"/>
      <c r="S218" s="263"/>
    </row>
    <row r="219" spans="1:19" ht="29.25" customHeight="1" x14ac:dyDescent="0.55000000000000004">
      <c r="A219" s="264" t="str">
        <f>'เงินเดือน '!B24</f>
        <v>นางสาววรรณิกา ปลูกไม้ดี</v>
      </c>
      <c r="B219" s="264"/>
      <c r="C219" s="264"/>
      <c r="D219" s="264"/>
      <c r="E219" s="264"/>
      <c r="F219" s="264"/>
      <c r="G219" s="264"/>
      <c r="H219" s="264"/>
      <c r="I219" s="264"/>
      <c r="J219" s="127"/>
      <c r="K219" s="264" t="str">
        <f>'เงินเดือน '!B25</f>
        <v>นางเบญญาภา เจือทอง</v>
      </c>
      <c r="L219" s="264"/>
      <c r="M219" s="264"/>
      <c r="N219" s="264"/>
      <c r="O219" s="264"/>
      <c r="P219" s="264"/>
      <c r="Q219" s="264"/>
      <c r="R219" s="264"/>
      <c r="S219" s="264"/>
    </row>
    <row r="220" spans="1:19" x14ac:dyDescent="0.55000000000000004">
      <c r="A220" s="83" t="s">
        <v>23</v>
      </c>
      <c r="C220" s="83" t="str">
        <f>+$T$3</f>
        <v>เงินเดือน</v>
      </c>
      <c r="F220" s="126"/>
      <c r="G220" s="126"/>
      <c r="H220" s="126">
        <f>+VLOOKUP(A219,'เงินเดือน '!$B$8:$D$60,3,0)</f>
        <v>19160</v>
      </c>
      <c r="K220" s="83" t="s">
        <v>23</v>
      </c>
      <c r="M220" s="83" t="str">
        <f>+$T$3</f>
        <v>เงินเดือน</v>
      </c>
      <c r="P220" s="126"/>
      <c r="Q220" s="126"/>
      <c r="R220" s="126">
        <f>+VLOOKUP(K219,'เงินเดือน '!$B$8:$D$60,3,0)</f>
        <v>58560</v>
      </c>
    </row>
    <row r="221" spans="1:19" x14ac:dyDescent="0.55000000000000004">
      <c r="C221" s="83" t="str">
        <f>+$T$4</f>
        <v>เงินประจำตำแหน่ง</v>
      </c>
      <c r="F221" s="126"/>
      <c r="G221" s="126"/>
      <c r="H221" s="126">
        <f>VLOOKUP(A219,'เงินเดือน '!$B$8:$F$60,5,0)</f>
        <v>0</v>
      </c>
      <c r="M221" s="83" t="str">
        <f>+$T$4</f>
        <v>เงินประจำตำแหน่ง</v>
      </c>
      <c r="P221" s="126"/>
      <c r="Q221" s="126"/>
      <c r="R221" s="126">
        <f>VLOOKUP(K219,'เงินเดือน '!$B$8:$F$60,5,0)</f>
        <v>3500</v>
      </c>
    </row>
    <row r="222" spans="1:19" x14ac:dyDescent="0.55000000000000004">
      <c r="C222" s="83" t="str">
        <f>+$T$5</f>
        <v>เงินค่าตอบแทนรายเดือน</v>
      </c>
      <c r="F222" s="126"/>
      <c r="G222" s="126"/>
      <c r="H222" s="126">
        <f>VLOOKUP(A219,'เงินเดือน '!$B$8:$G$60,6,0)</f>
        <v>0</v>
      </c>
      <c r="M222" s="83" t="str">
        <f>+$T$5</f>
        <v>เงินค่าตอบแทนรายเดือน</v>
      </c>
      <c r="P222" s="126"/>
      <c r="Q222" s="126"/>
      <c r="R222" s="126">
        <f>VLOOKUP(K219,'เงินเดือน '!$B$8:$G$60,6,0)</f>
        <v>0</v>
      </c>
    </row>
    <row r="223" spans="1:19" x14ac:dyDescent="0.55000000000000004">
      <c r="C223" s="83" t="str">
        <f>+$T$6</f>
        <v>เงินเพิ่มการครองชีพชั่วคราว</v>
      </c>
      <c r="F223" s="126"/>
      <c r="G223" s="126"/>
      <c r="H223" s="126">
        <f>VLOOKUP(A219,'เงินเดือน '!$B$8:$E$60,4,0)</f>
        <v>0</v>
      </c>
      <c r="M223" s="83" t="str">
        <f>+$T$6</f>
        <v>เงินเพิ่มการครองชีพชั่วคราว</v>
      </c>
      <c r="P223" s="126"/>
      <c r="Q223" s="126"/>
      <c r="R223" s="126">
        <f>VLOOKUP(K219,'เงินเดือน '!$B$8:$E$60,4,0)</f>
        <v>0</v>
      </c>
    </row>
    <row r="224" spans="1:19" x14ac:dyDescent="0.55000000000000004">
      <c r="A224" s="127" t="s">
        <v>25</v>
      </c>
      <c r="B224" s="127"/>
      <c r="C224" s="128"/>
      <c r="D224" s="127"/>
      <c r="E224" s="127"/>
      <c r="F224" s="129"/>
      <c r="G224" s="129"/>
      <c r="H224" s="129">
        <f>SUM(H220:H223)</f>
        <v>19160</v>
      </c>
      <c r="K224" s="127" t="s">
        <v>25</v>
      </c>
      <c r="L224" s="127"/>
      <c r="M224" s="128"/>
      <c r="N224" s="127"/>
      <c r="O224" s="127"/>
      <c r="P224" s="129"/>
      <c r="Q224" s="129"/>
      <c r="R224" s="129">
        <f>SUM(R220:R223)</f>
        <v>62060</v>
      </c>
    </row>
    <row r="225" spans="1:18" x14ac:dyDescent="0.55000000000000004">
      <c r="A225" s="83" t="s">
        <v>26</v>
      </c>
      <c r="C225" s="83" t="str">
        <f>+$T$7</f>
        <v>ภาษีหัก ณ ที่จ่าย</v>
      </c>
      <c r="F225" s="126"/>
      <c r="G225" s="126">
        <f>VLOOKUP(A219,'เงินเดือน '!$B$8:$I$60,8,0)</f>
        <v>0</v>
      </c>
      <c r="H225" s="126"/>
      <c r="K225" s="83" t="s">
        <v>26</v>
      </c>
      <c r="M225" s="83" t="str">
        <f>+$T$7</f>
        <v>ภาษีหัก ณ ที่จ่าย</v>
      </c>
      <c r="P225" s="126"/>
      <c r="Q225" s="126">
        <f>VLOOKUP(K219,'เงินเดือน '!$B$8:$I$60,8,0)</f>
        <v>3225</v>
      </c>
      <c r="R225" s="126"/>
    </row>
    <row r="226" spans="1:18" x14ac:dyDescent="0.55000000000000004">
      <c r="C226" s="83" t="s">
        <v>317</v>
      </c>
      <c r="F226" s="126"/>
      <c r="G226" s="126">
        <f>VLOOKUP(A219,'เงินเดือน '!$B$8:$J$60,9,0)</f>
        <v>958</v>
      </c>
      <c r="H226" s="126"/>
      <c r="M226" s="83" t="s">
        <v>317</v>
      </c>
      <c r="P226" s="126"/>
      <c r="Q226" s="126">
        <f>VLOOKUP(K219,'เงินเดือน '!$B$8:$J$60,9,0)</f>
        <v>1756.8</v>
      </c>
      <c r="R226" s="126"/>
    </row>
    <row r="227" spans="1:18" x14ac:dyDescent="0.55000000000000004">
      <c r="C227" s="83" t="s">
        <v>360</v>
      </c>
      <c r="F227" s="126"/>
      <c r="G227" s="126">
        <f>VLOOKUP(A219,'เงินเดือน '!$B$8:$K$60,10,0)</f>
        <v>1000</v>
      </c>
      <c r="H227" s="126"/>
      <c r="M227" s="83" t="s">
        <v>360</v>
      </c>
      <c r="P227" s="126"/>
      <c r="Q227" s="126">
        <f>VLOOKUP(K219,'เงินเดือน '!$B$8:$K$60,10,0)</f>
        <v>22600</v>
      </c>
      <c r="R227" s="126"/>
    </row>
    <row r="228" spans="1:18" x14ac:dyDescent="0.55000000000000004">
      <c r="C228" s="83" t="str">
        <f>+$T$8</f>
        <v>กรมสรรพากร (กยศ)</v>
      </c>
      <c r="F228" s="126"/>
      <c r="G228" s="126">
        <f>VLOOKUP(A219,'เงินเดือน '!$B$8:$L$60,11,0)</f>
        <v>1112</v>
      </c>
      <c r="H228" s="126"/>
      <c r="M228" s="83" t="str">
        <f>+$T$8</f>
        <v>กรมสรรพากร (กยศ)</v>
      </c>
      <c r="P228" s="126"/>
      <c r="Q228" s="126">
        <f>VLOOKUP(K219,'เงินเดือน '!$B$8:$L$60,11,0)</f>
        <v>0</v>
      </c>
      <c r="R228" s="126"/>
    </row>
    <row r="229" spans="1:18" x14ac:dyDescent="0.55000000000000004">
      <c r="C229" s="83" t="str">
        <f>T13</f>
        <v>ฌกส.</v>
      </c>
      <c r="F229" s="126"/>
      <c r="G229" s="126">
        <f>VLOOKUP(A219,'เงินเดือน '!$B$8:$M$60,12,0)</f>
        <v>0</v>
      </c>
      <c r="H229" s="126"/>
      <c r="M229" s="83" t="str">
        <f>T13</f>
        <v>ฌกส.</v>
      </c>
      <c r="P229" s="126"/>
      <c r="Q229" s="126">
        <f>VLOOKUP(K219,'เงินเดือน '!$B$8:$M$60,12,0)</f>
        <v>382</v>
      </c>
      <c r="R229" s="126"/>
    </row>
    <row r="230" spans="1:18" x14ac:dyDescent="0.55000000000000004">
      <c r="C230" s="83" t="str">
        <f>+$T$14</f>
        <v>ธนาคารกรุงไทย</v>
      </c>
      <c r="F230" s="126"/>
      <c r="G230" s="126">
        <f>VLOOKUP(A219,'เงินเดือน '!$B$8:$N$60,13,0)</f>
        <v>7800</v>
      </c>
      <c r="H230" s="126"/>
      <c r="M230" s="83" t="str">
        <f>+$T$14</f>
        <v>ธนาคารกรุงไทย</v>
      </c>
      <c r="P230" s="126"/>
      <c r="Q230" s="126">
        <f>VLOOKUP(K219,'เงินเดือน '!$B$8:$N$60,13,0)</f>
        <v>23100</v>
      </c>
      <c r="R230" s="126"/>
    </row>
    <row r="231" spans="1:18" x14ac:dyDescent="0.55000000000000004">
      <c r="F231" s="126"/>
      <c r="G231" s="126"/>
      <c r="H231" s="126"/>
      <c r="P231" s="126"/>
      <c r="Q231" s="126"/>
      <c r="R231" s="126"/>
    </row>
    <row r="232" spans="1:18" x14ac:dyDescent="0.55000000000000004">
      <c r="F232" s="126"/>
      <c r="G232" s="126"/>
      <c r="H232" s="126"/>
      <c r="P232" s="126"/>
      <c r="Q232" s="126"/>
      <c r="R232" s="126"/>
    </row>
    <row r="233" spans="1:18" x14ac:dyDescent="0.55000000000000004">
      <c r="F233" s="126"/>
      <c r="G233" s="126"/>
      <c r="H233" s="126"/>
      <c r="P233" s="126"/>
      <c r="Q233" s="126"/>
      <c r="R233" s="126"/>
    </row>
    <row r="234" spans="1:18" x14ac:dyDescent="0.55000000000000004">
      <c r="F234" s="126"/>
      <c r="G234" s="126"/>
      <c r="H234" s="126"/>
      <c r="P234" s="126"/>
      <c r="Q234" s="126"/>
      <c r="R234" s="126"/>
    </row>
    <row r="235" spans="1:18" x14ac:dyDescent="0.55000000000000004">
      <c r="F235" s="126"/>
      <c r="G235" s="126"/>
      <c r="H235" s="126"/>
      <c r="P235" s="126"/>
      <c r="Q235" s="126"/>
      <c r="R235" s="126"/>
    </row>
    <row r="236" spans="1:18" x14ac:dyDescent="0.55000000000000004">
      <c r="F236" s="126"/>
      <c r="G236" s="126"/>
      <c r="H236" s="126"/>
      <c r="P236" s="126"/>
      <c r="Q236" s="126"/>
      <c r="R236" s="126"/>
    </row>
    <row r="237" spans="1:18" x14ac:dyDescent="0.55000000000000004">
      <c r="F237" s="126"/>
      <c r="G237" s="126"/>
      <c r="H237" s="126"/>
      <c r="P237" s="126"/>
      <c r="Q237" s="126"/>
      <c r="R237" s="126"/>
    </row>
    <row r="238" spans="1:18" x14ac:dyDescent="0.55000000000000004">
      <c r="F238" s="126"/>
      <c r="G238" s="126"/>
      <c r="H238" s="126"/>
      <c r="P238" s="126"/>
      <c r="Q238" s="126"/>
      <c r="R238" s="126"/>
    </row>
    <row r="239" spans="1:18" x14ac:dyDescent="0.55000000000000004">
      <c r="F239" s="126"/>
      <c r="G239" s="126"/>
      <c r="H239" s="126"/>
      <c r="P239" s="126"/>
      <c r="Q239" s="126"/>
      <c r="R239" s="126"/>
    </row>
    <row r="240" spans="1:18" x14ac:dyDescent="0.55000000000000004">
      <c r="F240" s="126"/>
      <c r="G240" s="130"/>
      <c r="H240" s="131">
        <f>SUM(G225:G240)</f>
        <v>10870</v>
      </c>
      <c r="P240" s="126"/>
      <c r="Q240" s="130"/>
      <c r="R240" s="131">
        <f>SUM(Q225:Q240)</f>
        <v>51063.8</v>
      </c>
    </row>
    <row r="241" spans="1:19" x14ac:dyDescent="0.55000000000000004">
      <c r="A241" s="127" t="s">
        <v>28</v>
      </c>
      <c r="B241" s="127"/>
      <c r="C241" s="127"/>
      <c r="D241" s="127"/>
      <c r="E241" s="127"/>
      <c r="F241" s="127"/>
      <c r="G241" s="127"/>
      <c r="H241" s="132">
        <f>+H224-H240</f>
        <v>8290</v>
      </c>
      <c r="K241" s="127" t="s">
        <v>28</v>
      </c>
      <c r="L241" s="127"/>
      <c r="M241" s="127"/>
      <c r="N241" s="127"/>
      <c r="O241" s="127"/>
      <c r="P241" s="127"/>
      <c r="Q241" s="127"/>
      <c r="R241" s="132">
        <f>+R224-R240</f>
        <v>10996.199999999997</v>
      </c>
    </row>
    <row r="242" spans="1:19" x14ac:dyDescent="0.55000000000000004">
      <c r="A242" s="83" t="str">
        <f>+T23</f>
        <v xml:space="preserve">ข้าราชการถ่ายโอน รพ.สต. </v>
      </c>
      <c r="H242" s="132"/>
      <c r="J242" s="133"/>
      <c r="K242" s="83" t="str">
        <f>+T23</f>
        <v xml:space="preserve">ข้าราชการถ่ายโอน รพ.สต. </v>
      </c>
      <c r="R242" s="132"/>
    </row>
    <row r="243" spans="1:19" x14ac:dyDescent="0.55000000000000004">
      <c r="A243" s="83" t="str">
        <f>+$T$2</f>
        <v>หมายเหตุ โอนเงินเข้าบัญชีวันที่ 26 มีนาคม 2567</v>
      </c>
      <c r="K243" s="83" t="str">
        <f>+$T$2</f>
        <v>หมายเหตุ โอนเงินเข้าบัญชีวันที่ 26 มีนาคม 2567</v>
      </c>
    </row>
    <row r="244" spans="1:19" ht="29.25" customHeight="1" x14ac:dyDescent="0.55000000000000004">
      <c r="A244" s="263" t="s">
        <v>7</v>
      </c>
      <c r="B244" s="263"/>
      <c r="C244" s="263"/>
      <c r="D244" s="263"/>
      <c r="E244" s="263"/>
      <c r="F244" s="263"/>
      <c r="G244" s="263"/>
      <c r="H244" s="263"/>
      <c r="I244" s="263"/>
      <c r="J244" s="127"/>
      <c r="K244" s="263" t="s">
        <v>7</v>
      </c>
      <c r="L244" s="263"/>
      <c r="M244" s="263"/>
      <c r="N244" s="263"/>
      <c r="O244" s="263"/>
      <c r="P244" s="263"/>
      <c r="Q244" s="263"/>
      <c r="R244" s="263"/>
      <c r="S244" s="263"/>
    </row>
    <row r="245" spans="1:19" ht="29.25" customHeight="1" x14ac:dyDescent="0.55000000000000004">
      <c r="A245" s="263" t="str">
        <f>+$T$1</f>
        <v>ประจำเดือน มีนาคม 2567</v>
      </c>
      <c r="B245" s="263"/>
      <c r="C245" s="263"/>
      <c r="D245" s="263"/>
      <c r="E245" s="263"/>
      <c r="F245" s="263"/>
      <c r="G245" s="263"/>
      <c r="H245" s="263"/>
      <c r="I245" s="263"/>
      <c r="J245" s="127"/>
      <c r="K245" s="263" t="str">
        <f>+$T$1</f>
        <v>ประจำเดือน มีนาคม 2567</v>
      </c>
      <c r="L245" s="263"/>
      <c r="M245" s="263"/>
      <c r="N245" s="263"/>
      <c r="O245" s="263"/>
      <c r="P245" s="263"/>
      <c r="Q245" s="263"/>
      <c r="R245" s="263"/>
      <c r="S245" s="263"/>
    </row>
    <row r="246" spans="1:19" ht="29.25" customHeight="1" x14ac:dyDescent="0.55000000000000004">
      <c r="A246" s="264" t="str">
        <f>'เงินเดือน '!B26</f>
        <v>นายสมพร วัยวุฒิ</v>
      </c>
      <c r="B246" s="264"/>
      <c r="C246" s="264"/>
      <c r="D246" s="264"/>
      <c r="E246" s="264"/>
      <c r="F246" s="264"/>
      <c r="G246" s="264"/>
      <c r="H246" s="264"/>
      <c r="I246" s="264"/>
      <c r="J246" s="127"/>
      <c r="K246" s="264" t="str">
        <f>'เงินเดือน '!B27</f>
        <v>นางลดาวัลย์ ยะศะนพ</v>
      </c>
      <c r="L246" s="264"/>
      <c r="M246" s="264"/>
      <c r="N246" s="264"/>
      <c r="O246" s="264"/>
      <c r="P246" s="264"/>
      <c r="Q246" s="264"/>
      <c r="R246" s="264"/>
      <c r="S246" s="264"/>
    </row>
    <row r="247" spans="1:19" x14ac:dyDescent="0.55000000000000004">
      <c r="A247" s="83" t="s">
        <v>23</v>
      </c>
      <c r="C247" s="83" t="str">
        <f>+$T$3</f>
        <v>เงินเดือน</v>
      </c>
      <c r="F247" s="126"/>
      <c r="G247" s="126"/>
      <c r="H247" s="126">
        <f>+VLOOKUP(A246,'เงินเดือน '!$B$8:$D$60,3,0)</f>
        <v>38520</v>
      </c>
      <c r="K247" s="83" t="s">
        <v>23</v>
      </c>
      <c r="M247" s="83" t="str">
        <f>+$T$3</f>
        <v>เงินเดือน</v>
      </c>
      <c r="P247" s="126"/>
      <c r="Q247" s="126"/>
      <c r="R247" s="126">
        <f>+VLOOKUP(K246,'เงินเดือน '!$B$8:$D$60,3,0)</f>
        <v>61460</v>
      </c>
    </row>
    <row r="248" spans="1:19" x14ac:dyDescent="0.55000000000000004">
      <c r="C248" s="83" t="str">
        <f>+$T$4</f>
        <v>เงินประจำตำแหน่ง</v>
      </c>
      <c r="F248" s="126"/>
      <c r="G248" s="126"/>
      <c r="H248" s="126">
        <f>VLOOKUP(A246,'เงินเดือน '!$B$8:$F$60,5,0)</f>
        <v>0</v>
      </c>
      <c r="M248" s="83" t="str">
        <f>+$T$4</f>
        <v>เงินประจำตำแหน่ง</v>
      </c>
      <c r="P248" s="126"/>
      <c r="Q248" s="126"/>
      <c r="R248" s="126">
        <f>VLOOKUP(K246,'เงินเดือน '!$B$8:$F$60,5,0)</f>
        <v>3500</v>
      </c>
    </row>
    <row r="249" spans="1:19" x14ac:dyDescent="0.55000000000000004">
      <c r="C249" s="83" t="str">
        <f>+$T$5</f>
        <v>เงินค่าตอบแทนรายเดือน</v>
      </c>
      <c r="F249" s="126"/>
      <c r="G249" s="126"/>
      <c r="H249" s="126">
        <f>VLOOKUP(A246,'เงินเดือน '!$B$8:$G$60,6,0)</f>
        <v>0</v>
      </c>
      <c r="M249" s="83" t="str">
        <f>+$T$5</f>
        <v>เงินค่าตอบแทนรายเดือน</v>
      </c>
      <c r="P249" s="126"/>
      <c r="Q249" s="126"/>
      <c r="R249" s="126">
        <f>VLOOKUP(K246,'เงินเดือน '!$B$8:$G$60,6,0)</f>
        <v>0</v>
      </c>
    </row>
    <row r="250" spans="1:19" x14ac:dyDescent="0.55000000000000004">
      <c r="C250" s="83" t="str">
        <f>+$T$6</f>
        <v>เงินเพิ่มการครองชีพชั่วคราว</v>
      </c>
      <c r="F250" s="126"/>
      <c r="G250" s="126"/>
      <c r="H250" s="126">
        <f>VLOOKUP(A246,'เงินเดือน '!$B$8:$E$60,4,0)</f>
        <v>0</v>
      </c>
      <c r="M250" s="83" t="str">
        <f>+$T$6</f>
        <v>เงินเพิ่มการครองชีพชั่วคราว</v>
      </c>
      <c r="P250" s="126"/>
      <c r="Q250" s="126"/>
      <c r="R250" s="126">
        <f>VLOOKUP(K246,'เงินเดือน '!$B$8:$E$60,4,0)</f>
        <v>0</v>
      </c>
    </row>
    <row r="251" spans="1:19" x14ac:dyDescent="0.55000000000000004">
      <c r="A251" s="127" t="s">
        <v>25</v>
      </c>
      <c r="B251" s="127"/>
      <c r="C251" s="128"/>
      <c r="D251" s="127"/>
      <c r="E251" s="127"/>
      <c r="F251" s="129"/>
      <c r="G251" s="129"/>
      <c r="H251" s="129">
        <f>SUM(H247:H250)</f>
        <v>38520</v>
      </c>
      <c r="K251" s="127" t="s">
        <v>25</v>
      </c>
      <c r="L251" s="127"/>
      <c r="M251" s="128"/>
      <c r="N251" s="127"/>
      <c r="O251" s="127"/>
      <c r="P251" s="129"/>
      <c r="Q251" s="129"/>
      <c r="R251" s="129">
        <f>SUM(R247:R250)</f>
        <v>64960</v>
      </c>
    </row>
    <row r="252" spans="1:19" x14ac:dyDescent="0.55000000000000004">
      <c r="A252" s="83" t="s">
        <v>26</v>
      </c>
      <c r="C252" s="83" t="str">
        <f>+$T$7</f>
        <v>ภาษีหัก ณ ที่จ่าย</v>
      </c>
      <c r="F252" s="126"/>
      <c r="G252" s="126">
        <f>VLOOKUP(A246,'เงินเดือน '!$B$8:$I$60,8,0)</f>
        <v>643</v>
      </c>
      <c r="H252" s="126"/>
      <c r="K252" s="83" t="s">
        <v>26</v>
      </c>
      <c r="M252" s="83" t="str">
        <f>+$T$7</f>
        <v>ภาษีหัก ณ ที่จ่าย</v>
      </c>
      <c r="P252" s="126"/>
      <c r="Q252" s="126">
        <f>VLOOKUP(K246,'เงินเดือน '!$B$8:$I$60,8,0)</f>
        <v>3135</v>
      </c>
      <c r="R252" s="126"/>
    </row>
    <row r="253" spans="1:19" x14ac:dyDescent="0.55000000000000004">
      <c r="C253" s="83" t="s">
        <v>317</v>
      </c>
      <c r="F253" s="126"/>
      <c r="G253" s="126">
        <f>VLOOKUP(A246,'เงินเดือน '!$B$8:$J$60,9,0)</f>
        <v>1155.5999999999999</v>
      </c>
      <c r="H253" s="126"/>
      <c r="M253" s="83" t="s">
        <v>317</v>
      </c>
      <c r="P253" s="126"/>
      <c r="Q253" s="126">
        <f>VLOOKUP(K246,'เงินเดือน '!$B$8:$J$60,9,0)</f>
        <v>0</v>
      </c>
      <c r="R253" s="126"/>
    </row>
    <row r="254" spans="1:19" x14ac:dyDescent="0.55000000000000004">
      <c r="C254" s="83" t="s">
        <v>360</v>
      </c>
      <c r="F254" s="126"/>
      <c r="G254" s="126">
        <f>VLOOKUP(A246,'เงินเดือน '!$B$8:$K$60,10,0)</f>
        <v>26850</v>
      </c>
      <c r="H254" s="126"/>
      <c r="M254" s="83" t="s">
        <v>360</v>
      </c>
      <c r="P254" s="126"/>
      <c r="Q254" s="126">
        <f>VLOOKUP(K246,'เงินเดือน '!$B$8:$K$60,10,0)</f>
        <v>5000</v>
      </c>
      <c r="R254" s="126"/>
    </row>
    <row r="255" spans="1:19" x14ac:dyDescent="0.55000000000000004">
      <c r="C255" s="83" t="str">
        <f>+$T$8</f>
        <v>กรมสรรพากร (กยศ)</v>
      </c>
      <c r="F255" s="126"/>
      <c r="G255" s="126">
        <f>VLOOKUP(A246,'เงินเดือน '!$B$8:$L$60,11,0)</f>
        <v>0</v>
      </c>
      <c r="H255" s="126"/>
      <c r="M255" s="83" t="str">
        <f>+$T$8</f>
        <v>กรมสรรพากร (กยศ)</v>
      </c>
      <c r="P255" s="126"/>
      <c r="Q255" s="126">
        <f>VLOOKUP(K246,'เงินเดือน '!$B$8:$L$60,11,0)</f>
        <v>0</v>
      </c>
      <c r="R255" s="126"/>
    </row>
    <row r="256" spans="1:19" x14ac:dyDescent="0.55000000000000004">
      <c r="C256" s="83" t="str">
        <f>T13</f>
        <v>ฌกส.</v>
      </c>
      <c r="F256" s="126"/>
      <c r="G256" s="126">
        <f>VLOOKUP(A246,'เงินเดือน '!$B$8:$M$60,12,0)</f>
        <v>382</v>
      </c>
      <c r="H256" s="126"/>
      <c r="M256" s="83" t="str">
        <f>T13</f>
        <v>ฌกส.</v>
      </c>
      <c r="P256" s="126"/>
      <c r="Q256" s="126">
        <f>VLOOKUP(K246,'เงินเดือน '!$B$8:$M$60,12,0)</f>
        <v>382</v>
      </c>
      <c r="R256" s="126"/>
    </row>
    <row r="257" spans="1:19" x14ac:dyDescent="0.55000000000000004">
      <c r="C257" s="83" t="str">
        <f>+$T$14</f>
        <v>ธนาคารกรุงไทย</v>
      </c>
      <c r="F257" s="126"/>
      <c r="G257" s="126">
        <f>VLOOKUP(A246,'เงินเดือน '!$B$8:$N$60,13,0)</f>
        <v>0</v>
      </c>
      <c r="H257" s="126"/>
      <c r="M257" s="83" t="str">
        <f>+$T$14</f>
        <v>ธนาคารกรุงไทย</v>
      </c>
      <c r="P257" s="126"/>
      <c r="Q257" s="126">
        <f>VLOOKUP(K246,'เงินเดือน '!$B$8:$N$60,13,0)</f>
        <v>0</v>
      </c>
      <c r="R257" s="126"/>
    </row>
    <row r="258" spans="1:19" x14ac:dyDescent="0.55000000000000004">
      <c r="F258" s="126"/>
      <c r="G258" s="126"/>
      <c r="H258" s="126"/>
      <c r="P258" s="126"/>
      <c r="Q258" s="126"/>
      <c r="R258" s="126"/>
    </row>
    <row r="259" spans="1:19" x14ac:dyDescent="0.55000000000000004">
      <c r="F259" s="126"/>
      <c r="G259" s="126"/>
      <c r="H259" s="126"/>
      <c r="P259" s="126"/>
      <c r="Q259" s="126"/>
      <c r="R259" s="126"/>
    </row>
    <row r="260" spans="1:19" x14ac:dyDescent="0.55000000000000004">
      <c r="F260" s="126"/>
      <c r="G260" s="126"/>
      <c r="H260" s="126"/>
      <c r="P260" s="126"/>
      <c r="Q260" s="126"/>
      <c r="R260" s="126"/>
    </row>
    <row r="261" spans="1:19" x14ac:dyDescent="0.55000000000000004">
      <c r="F261" s="126"/>
      <c r="G261" s="126"/>
      <c r="H261" s="126"/>
      <c r="P261" s="126"/>
      <c r="Q261" s="126"/>
      <c r="R261" s="126"/>
    </row>
    <row r="262" spans="1:19" x14ac:dyDescent="0.55000000000000004">
      <c r="F262" s="126"/>
      <c r="G262" s="126"/>
      <c r="H262" s="126"/>
      <c r="P262" s="126"/>
      <c r="Q262" s="126"/>
      <c r="R262" s="126"/>
    </row>
    <row r="263" spans="1:19" x14ac:dyDescent="0.55000000000000004">
      <c r="F263" s="126"/>
      <c r="G263" s="126"/>
      <c r="H263" s="126"/>
      <c r="P263" s="126"/>
      <c r="Q263" s="126"/>
      <c r="R263" s="126"/>
    </row>
    <row r="264" spans="1:19" x14ac:dyDescent="0.55000000000000004">
      <c r="F264" s="126"/>
      <c r="G264" s="126"/>
      <c r="H264" s="126"/>
      <c r="P264" s="126"/>
      <c r="Q264" s="126"/>
      <c r="R264" s="126"/>
    </row>
    <row r="265" spans="1:19" x14ac:dyDescent="0.55000000000000004">
      <c r="F265" s="126"/>
      <c r="G265" s="126"/>
      <c r="H265" s="126"/>
      <c r="P265" s="126"/>
      <c r="Q265" s="126"/>
      <c r="R265" s="126"/>
    </row>
    <row r="266" spans="1:19" x14ac:dyDescent="0.55000000000000004">
      <c r="F266" s="126"/>
      <c r="G266" s="126"/>
      <c r="H266" s="126"/>
      <c r="P266" s="126"/>
      <c r="Q266" s="126"/>
      <c r="R266" s="126"/>
    </row>
    <row r="267" spans="1:19" x14ac:dyDescent="0.55000000000000004">
      <c r="F267" s="126"/>
      <c r="G267" s="130"/>
      <c r="H267" s="131">
        <f>SUM(G252:G267)</f>
        <v>29030.6</v>
      </c>
      <c r="P267" s="126"/>
      <c r="Q267" s="130"/>
      <c r="R267" s="131">
        <f>SUM(Q252:Q267)</f>
        <v>8517</v>
      </c>
    </row>
    <row r="268" spans="1:19" x14ac:dyDescent="0.55000000000000004">
      <c r="A268" s="127" t="s">
        <v>28</v>
      </c>
      <c r="B268" s="127"/>
      <c r="C268" s="127"/>
      <c r="D268" s="127"/>
      <c r="E268" s="127"/>
      <c r="F268" s="127"/>
      <c r="G268" s="127"/>
      <c r="H268" s="132">
        <f>+H251-H267</f>
        <v>9489.4000000000015</v>
      </c>
      <c r="K268" s="127" t="s">
        <v>28</v>
      </c>
      <c r="L268" s="127"/>
      <c r="M268" s="127"/>
      <c r="N268" s="127"/>
      <c r="O268" s="127"/>
      <c r="P268" s="127"/>
      <c r="Q268" s="127"/>
      <c r="R268" s="132">
        <f>+R251-R267</f>
        <v>56443</v>
      </c>
    </row>
    <row r="269" spans="1:19" x14ac:dyDescent="0.55000000000000004">
      <c r="A269" s="83" t="str">
        <f>+T23</f>
        <v xml:space="preserve">ข้าราชการถ่ายโอน รพ.สต. </v>
      </c>
      <c r="H269" s="132"/>
      <c r="J269" s="133"/>
      <c r="K269" s="83" t="str">
        <f>+T23</f>
        <v xml:space="preserve">ข้าราชการถ่ายโอน รพ.สต. </v>
      </c>
      <c r="R269" s="132"/>
    </row>
    <row r="270" spans="1:19" x14ac:dyDescent="0.55000000000000004">
      <c r="A270" s="83" t="str">
        <f>+$T$2</f>
        <v>หมายเหตุ โอนเงินเข้าบัญชีวันที่ 26 มีนาคม 2567</v>
      </c>
      <c r="K270" s="83" t="str">
        <f>+$T$2</f>
        <v>หมายเหตุ โอนเงินเข้าบัญชีวันที่ 26 มีนาคม 2567</v>
      </c>
    </row>
    <row r="271" spans="1:19" ht="29.25" customHeight="1" x14ac:dyDescent="0.55000000000000004">
      <c r="A271" s="263" t="s">
        <v>7</v>
      </c>
      <c r="B271" s="263"/>
      <c r="C271" s="263"/>
      <c r="D271" s="263"/>
      <c r="E271" s="263"/>
      <c r="F271" s="263"/>
      <c r="G271" s="263"/>
      <c r="H271" s="263"/>
      <c r="I271" s="263"/>
      <c r="J271" s="127"/>
      <c r="K271" s="263" t="s">
        <v>7</v>
      </c>
      <c r="L271" s="263"/>
      <c r="M271" s="263"/>
      <c r="N271" s="263"/>
      <c r="O271" s="263"/>
      <c r="P271" s="263"/>
      <c r="Q271" s="263"/>
      <c r="R271" s="263"/>
      <c r="S271" s="263"/>
    </row>
    <row r="272" spans="1:19" ht="29.25" customHeight="1" x14ac:dyDescent="0.55000000000000004">
      <c r="A272" s="263" t="str">
        <f>+$T$1</f>
        <v>ประจำเดือน มีนาคม 2567</v>
      </c>
      <c r="B272" s="263"/>
      <c r="C272" s="263"/>
      <c r="D272" s="263"/>
      <c r="E272" s="263"/>
      <c r="F272" s="263"/>
      <c r="G272" s="263"/>
      <c r="H272" s="263"/>
      <c r="I272" s="263"/>
      <c r="J272" s="127"/>
      <c r="K272" s="263" t="str">
        <f>+$T$1</f>
        <v>ประจำเดือน มีนาคม 2567</v>
      </c>
      <c r="L272" s="263"/>
      <c r="M272" s="263"/>
      <c r="N272" s="263"/>
      <c r="O272" s="263"/>
      <c r="P272" s="263"/>
      <c r="Q272" s="263"/>
      <c r="R272" s="263"/>
      <c r="S272" s="263"/>
    </row>
    <row r="273" spans="1:19" ht="29.25" customHeight="1" x14ac:dyDescent="0.55000000000000004">
      <c r="A273" s="264" t="str">
        <f>'เงินเดือน '!B28</f>
        <v>นายสมภพ ญาณพิสิฐกุล</v>
      </c>
      <c r="B273" s="264"/>
      <c r="C273" s="264"/>
      <c r="D273" s="264"/>
      <c r="E273" s="264"/>
      <c r="F273" s="264"/>
      <c r="G273" s="264"/>
      <c r="H273" s="264"/>
      <c r="I273" s="264"/>
      <c r="J273" s="127"/>
      <c r="K273" s="264" t="str">
        <f>'เงินเดือน '!B29</f>
        <v>นางสาวสุมิตรา ติลกการย์</v>
      </c>
      <c r="L273" s="264"/>
      <c r="M273" s="264"/>
      <c r="N273" s="264"/>
      <c r="O273" s="264"/>
      <c r="P273" s="264"/>
      <c r="Q273" s="264"/>
      <c r="R273" s="264"/>
      <c r="S273" s="264"/>
    </row>
    <row r="274" spans="1:19" x14ac:dyDescent="0.55000000000000004">
      <c r="A274" s="83" t="s">
        <v>23</v>
      </c>
      <c r="C274" s="83" t="str">
        <f>+$T$3</f>
        <v>เงินเดือน</v>
      </c>
      <c r="F274" s="126"/>
      <c r="G274" s="126"/>
      <c r="H274" s="126">
        <f>+VLOOKUP(A273,'เงินเดือน '!$B$8:$D$60,3,0)</f>
        <v>33870</v>
      </c>
      <c r="K274" s="83" t="s">
        <v>23</v>
      </c>
      <c r="M274" s="83" t="str">
        <f>+$T$3</f>
        <v>เงินเดือน</v>
      </c>
      <c r="P274" s="126"/>
      <c r="Q274" s="126"/>
      <c r="R274" s="126">
        <f>+VLOOKUP(K273,'เงินเดือน '!$B$8:$D$60,3,0)</f>
        <v>62470</v>
      </c>
    </row>
    <row r="275" spans="1:19" x14ac:dyDescent="0.55000000000000004">
      <c r="C275" s="83" t="str">
        <f>+$T$4</f>
        <v>เงินประจำตำแหน่ง</v>
      </c>
      <c r="F275" s="126"/>
      <c r="G275" s="126"/>
      <c r="H275" s="126">
        <f>VLOOKUP(A273,'เงินเดือน '!$B$8:$F$60,5,0)</f>
        <v>0</v>
      </c>
      <c r="M275" s="83" t="str">
        <f>+$T$4</f>
        <v>เงินประจำตำแหน่ง</v>
      </c>
      <c r="P275" s="126"/>
      <c r="Q275" s="126"/>
      <c r="R275" s="126">
        <f>VLOOKUP(K273,'เงินเดือน '!$B$8:$F$60,5,0)</f>
        <v>3500</v>
      </c>
    </row>
    <row r="276" spans="1:19" x14ac:dyDescent="0.55000000000000004">
      <c r="C276" s="83" t="str">
        <f>+$T$5</f>
        <v>เงินค่าตอบแทนรายเดือน</v>
      </c>
      <c r="F276" s="126"/>
      <c r="G276" s="126"/>
      <c r="H276" s="126">
        <f>VLOOKUP(A273,'เงินเดือน '!$B$8:$G$60,6,0)</f>
        <v>0</v>
      </c>
      <c r="M276" s="83" t="str">
        <f>+$T$5</f>
        <v>เงินค่าตอบแทนรายเดือน</v>
      </c>
      <c r="P276" s="126"/>
      <c r="Q276" s="126"/>
      <c r="R276" s="126">
        <f>VLOOKUP(K273,'เงินเดือน '!$B$8:$G$60,6,0)</f>
        <v>0</v>
      </c>
    </row>
    <row r="277" spans="1:19" x14ac:dyDescent="0.55000000000000004">
      <c r="C277" s="83" t="str">
        <f>+$T$6</f>
        <v>เงินเพิ่มการครองชีพชั่วคราว</v>
      </c>
      <c r="F277" s="126"/>
      <c r="G277" s="126"/>
      <c r="H277" s="126">
        <f>VLOOKUP(A273,'เงินเดือน '!$B$8:$E$60,4,0)</f>
        <v>0</v>
      </c>
      <c r="M277" s="83" t="str">
        <f>+$T$6</f>
        <v>เงินเพิ่มการครองชีพชั่วคราว</v>
      </c>
      <c r="P277" s="126"/>
      <c r="Q277" s="126"/>
      <c r="R277" s="126">
        <f>VLOOKUP(K273,'เงินเดือน '!$B$8:$E$60,4,0)</f>
        <v>0</v>
      </c>
    </row>
    <row r="278" spans="1:19" x14ac:dyDescent="0.55000000000000004">
      <c r="A278" s="127" t="s">
        <v>25</v>
      </c>
      <c r="B278" s="127"/>
      <c r="C278" s="128"/>
      <c r="D278" s="127"/>
      <c r="E278" s="127"/>
      <c r="F278" s="129"/>
      <c r="G278" s="129"/>
      <c r="H278" s="129">
        <f>SUM(H274:H277)</f>
        <v>33870</v>
      </c>
      <c r="K278" s="127" t="s">
        <v>25</v>
      </c>
      <c r="L278" s="127"/>
      <c r="M278" s="128"/>
      <c r="N278" s="127"/>
      <c r="O278" s="127"/>
      <c r="P278" s="129"/>
      <c r="Q278" s="129"/>
      <c r="R278" s="129">
        <f>SUM(R274:R277)</f>
        <v>65970</v>
      </c>
    </row>
    <row r="279" spans="1:19" x14ac:dyDescent="0.55000000000000004">
      <c r="A279" s="83" t="s">
        <v>26</v>
      </c>
      <c r="C279" s="83" t="str">
        <f>+$T$7</f>
        <v>ภาษีหัก ณ ที่จ่าย</v>
      </c>
      <c r="F279" s="126"/>
      <c r="G279" s="126">
        <f>VLOOKUP(A273,'เงินเดือน '!$B$8:$I$60,8,0)</f>
        <v>401</v>
      </c>
      <c r="H279" s="126"/>
      <c r="K279" s="83" t="s">
        <v>26</v>
      </c>
      <c r="M279" s="83" t="str">
        <f>+$T$7</f>
        <v>ภาษีหัก ณ ที่จ่าย</v>
      </c>
      <c r="P279" s="126"/>
      <c r="Q279" s="126">
        <f>VLOOKUP(K273,'เงินเดือน '!$B$8:$I$60,8,0)</f>
        <v>2687</v>
      </c>
      <c r="R279" s="126"/>
    </row>
    <row r="280" spans="1:19" x14ac:dyDescent="0.55000000000000004">
      <c r="C280" s="83" t="s">
        <v>317</v>
      </c>
      <c r="F280" s="126"/>
      <c r="G280" s="126">
        <f>VLOOKUP(A273,'เงินเดือน '!$B$8:$J$60,9,0)</f>
        <v>1016.1</v>
      </c>
      <c r="H280" s="126"/>
      <c r="M280" s="83" t="s">
        <v>317</v>
      </c>
      <c r="P280" s="126"/>
      <c r="Q280" s="126">
        <f>VLOOKUP(K273,'เงินเดือน '!$B$8:$J$60,9,0)</f>
        <v>0</v>
      </c>
      <c r="R280" s="126"/>
    </row>
    <row r="281" spans="1:19" x14ac:dyDescent="0.55000000000000004">
      <c r="C281" s="83" t="s">
        <v>360</v>
      </c>
      <c r="F281" s="126"/>
      <c r="G281" s="126">
        <f>VLOOKUP(A273,'เงินเดือน '!$B$8:$K$60,10,0)</f>
        <v>16850</v>
      </c>
      <c r="H281" s="126"/>
      <c r="M281" s="83" t="s">
        <v>360</v>
      </c>
      <c r="P281" s="126"/>
      <c r="Q281" s="126">
        <f>VLOOKUP(K273,'เงินเดือน '!$B$8:$K$60,10,0)</f>
        <v>10000</v>
      </c>
      <c r="R281" s="126"/>
    </row>
    <row r="282" spans="1:19" x14ac:dyDescent="0.55000000000000004">
      <c r="C282" s="83" t="str">
        <f>+$T$8</f>
        <v>กรมสรรพากร (กยศ)</v>
      </c>
      <c r="F282" s="126"/>
      <c r="G282" s="126">
        <f>VLOOKUP(A273,'เงินเดือน '!$B$8:$L$60,11,0)</f>
        <v>0</v>
      </c>
      <c r="H282" s="126"/>
      <c r="M282" s="83" t="str">
        <f>+$T$8</f>
        <v>กรมสรรพากร (กยศ)</v>
      </c>
      <c r="P282" s="126"/>
      <c r="Q282" s="126">
        <f>VLOOKUP(K273,'เงินเดือน '!$B$8:$L$60,11,0)</f>
        <v>0</v>
      </c>
      <c r="R282" s="126"/>
    </row>
    <row r="283" spans="1:19" x14ac:dyDescent="0.55000000000000004">
      <c r="C283" s="83" t="str">
        <f>T13</f>
        <v>ฌกส.</v>
      </c>
      <c r="F283" s="126"/>
      <c r="G283" s="126">
        <f>VLOOKUP(A273,'เงินเดือน '!$B$8:$M$60,12,0)</f>
        <v>382</v>
      </c>
      <c r="H283" s="126"/>
      <c r="M283" s="83" t="str">
        <f>T13</f>
        <v>ฌกส.</v>
      </c>
      <c r="P283" s="126"/>
      <c r="Q283" s="126">
        <f>VLOOKUP(K273,'เงินเดือน '!$B$8:$M$60,12,0)</f>
        <v>0</v>
      </c>
      <c r="R283" s="126"/>
    </row>
    <row r="284" spans="1:19" x14ac:dyDescent="0.55000000000000004">
      <c r="C284" s="83" t="str">
        <f>+$T$14</f>
        <v>ธนาคารกรุงไทย</v>
      </c>
      <c r="F284" s="126"/>
      <c r="G284" s="126">
        <f>VLOOKUP(A273,'เงินเดือน '!$B$8:$N$60,13,0)</f>
        <v>0</v>
      </c>
      <c r="H284" s="126"/>
      <c r="M284" s="83" t="str">
        <f>+$T$14</f>
        <v>ธนาคารกรุงไทย</v>
      </c>
      <c r="P284" s="126"/>
      <c r="Q284" s="126">
        <f>VLOOKUP(K273,'เงินเดือน '!$B$8:$N$60,13,0)</f>
        <v>0</v>
      </c>
      <c r="R284" s="126"/>
    </row>
    <row r="285" spans="1:19" x14ac:dyDescent="0.55000000000000004">
      <c r="F285" s="126"/>
      <c r="G285" s="126"/>
      <c r="H285" s="126"/>
      <c r="P285" s="126"/>
      <c r="Q285" s="126"/>
      <c r="R285" s="126"/>
    </row>
    <row r="286" spans="1:19" x14ac:dyDescent="0.55000000000000004">
      <c r="F286" s="126"/>
      <c r="G286" s="126"/>
      <c r="H286" s="126"/>
      <c r="P286" s="126"/>
      <c r="Q286" s="126"/>
      <c r="R286" s="126"/>
    </row>
    <row r="287" spans="1:19" x14ac:dyDescent="0.55000000000000004">
      <c r="F287" s="126"/>
      <c r="G287" s="126"/>
      <c r="H287" s="126"/>
      <c r="P287" s="126"/>
      <c r="Q287" s="126"/>
      <c r="R287" s="126"/>
    </row>
    <row r="288" spans="1:19" x14ac:dyDescent="0.55000000000000004">
      <c r="F288" s="126"/>
      <c r="G288" s="126"/>
      <c r="H288" s="126"/>
      <c r="P288" s="126"/>
      <c r="Q288" s="126"/>
      <c r="R288" s="126"/>
    </row>
    <row r="289" spans="1:19" x14ac:dyDescent="0.55000000000000004">
      <c r="F289" s="126"/>
      <c r="G289" s="126"/>
      <c r="H289" s="126"/>
      <c r="P289" s="126"/>
      <c r="Q289" s="126"/>
      <c r="R289" s="126"/>
    </row>
    <row r="290" spans="1:19" x14ac:dyDescent="0.55000000000000004">
      <c r="F290" s="126"/>
      <c r="G290" s="126"/>
      <c r="H290" s="126"/>
      <c r="P290" s="126"/>
      <c r="Q290" s="126"/>
      <c r="R290" s="126"/>
    </row>
    <row r="291" spans="1:19" x14ac:dyDescent="0.55000000000000004">
      <c r="F291" s="126"/>
      <c r="G291" s="126"/>
      <c r="H291" s="126"/>
      <c r="P291" s="126"/>
      <c r="Q291" s="126"/>
      <c r="R291" s="126"/>
    </row>
    <row r="292" spans="1:19" x14ac:dyDescent="0.55000000000000004">
      <c r="F292" s="126"/>
      <c r="G292" s="126"/>
      <c r="H292" s="126"/>
      <c r="P292" s="126"/>
      <c r="Q292" s="126"/>
      <c r="R292" s="126"/>
    </row>
    <row r="293" spans="1:19" x14ac:dyDescent="0.55000000000000004">
      <c r="F293" s="126"/>
      <c r="G293" s="126"/>
      <c r="H293" s="126"/>
      <c r="P293" s="126"/>
      <c r="Q293" s="126"/>
      <c r="R293" s="126"/>
    </row>
    <row r="294" spans="1:19" x14ac:dyDescent="0.55000000000000004">
      <c r="F294" s="126"/>
      <c r="G294" s="130"/>
      <c r="H294" s="131">
        <f>SUM(G279:G294)</f>
        <v>18649.099999999999</v>
      </c>
      <c r="P294" s="126"/>
      <c r="Q294" s="130"/>
      <c r="R294" s="131">
        <f>SUM(Q279:Q294)</f>
        <v>12687</v>
      </c>
    </row>
    <row r="295" spans="1:19" x14ac:dyDescent="0.55000000000000004">
      <c r="A295" s="127" t="s">
        <v>28</v>
      </c>
      <c r="B295" s="127"/>
      <c r="C295" s="127"/>
      <c r="D295" s="127"/>
      <c r="E295" s="127"/>
      <c r="F295" s="127"/>
      <c r="G295" s="127"/>
      <c r="H295" s="132">
        <f>+H278-H294</f>
        <v>15220.900000000001</v>
      </c>
      <c r="K295" s="127" t="s">
        <v>28</v>
      </c>
      <c r="L295" s="127"/>
      <c r="M295" s="127"/>
      <c r="N295" s="127"/>
      <c r="O295" s="127"/>
      <c r="P295" s="127"/>
      <c r="Q295" s="127"/>
      <c r="R295" s="132">
        <f>+R278-R294</f>
        <v>53283</v>
      </c>
    </row>
    <row r="296" spans="1:19" x14ac:dyDescent="0.55000000000000004">
      <c r="A296" s="83" t="str">
        <f>+T23</f>
        <v xml:space="preserve">ข้าราชการถ่ายโอน รพ.สต. </v>
      </c>
      <c r="H296" s="132"/>
      <c r="J296" s="133"/>
      <c r="K296" s="83" t="str">
        <f>+T23</f>
        <v xml:space="preserve">ข้าราชการถ่ายโอน รพ.สต. </v>
      </c>
      <c r="R296" s="132"/>
    </row>
    <row r="297" spans="1:19" x14ac:dyDescent="0.55000000000000004">
      <c r="A297" s="83" t="str">
        <f>+$T$2</f>
        <v>หมายเหตุ โอนเงินเข้าบัญชีวันที่ 26 มีนาคม 2567</v>
      </c>
      <c r="K297" s="83" t="str">
        <f>+$T$2</f>
        <v>หมายเหตุ โอนเงินเข้าบัญชีวันที่ 26 มีนาคม 2567</v>
      </c>
    </row>
    <row r="298" spans="1:19" ht="29.25" customHeight="1" x14ac:dyDescent="0.55000000000000004">
      <c r="A298" s="263" t="s">
        <v>7</v>
      </c>
      <c r="B298" s="263"/>
      <c r="C298" s="263"/>
      <c r="D298" s="263"/>
      <c r="E298" s="263"/>
      <c r="F298" s="263"/>
      <c r="G298" s="263"/>
      <c r="H298" s="263"/>
      <c r="I298" s="263"/>
      <c r="J298" s="127"/>
      <c r="K298" s="263" t="s">
        <v>7</v>
      </c>
      <c r="L298" s="263"/>
      <c r="M298" s="263"/>
      <c r="N298" s="263"/>
      <c r="O298" s="263"/>
      <c r="P298" s="263"/>
      <c r="Q298" s="263"/>
      <c r="R298" s="263"/>
      <c r="S298" s="263"/>
    </row>
    <row r="299" spans="1:19" ht="29.25" customHeight="1" x14ac:dyDescent="0.55000000000000004">
      <c r="A299" s="263" t="str">
        <f>+$T$1</f>
        <v>ประจำเดือน มีนาคม 2567</v>
      </c>
      <c r="B299" s="263"/>
      <c r="C299" s="263"/>
      <c r="D299" s="263"/>
      <c r="E299" s="263"/>
      <c r="F299" s="263"/>
      <c r="G299" s="263"/>
      <c r="H299" s="263"/>
      <c r="I299" s="263"/>
      <c r="J299" s="127"/>
      <c r="K299" s="263" t="str">
        <f>+$T$1</f>
        <v>ประจำเดือน มีนาคม 2567</v>
      </c>
      <c r="L299" s="263"/>
      <c r="M299" s="263"/>
      <c r="N299" s="263"/>
      <c r="O299" s="263"/>
      <c r="P299" s="263"/>
      <c r="Q299" s="263"/>
      <c r="R299" s="263"/>
      <c r="S299" s="263"/>
    </row>
    <row r="300" spans="1:19" ht="29.25" customHeight="1" x14ac:dyDescent="0.55000000000000004">
      <c r="A300" s="264" t="str">
        <f>'เงินเดือน '!B30</f>
        <v>นางสาวพิมพ์ริณภ์รภา บาริงพัฒนกูล</v>
      </c>
      <c r="B300" s="264"/>
      <c r="C300" s="264"/>
      <c r="D300" s="264"/>
      <c r="E300" s="264"/>
      <c r="F300" s="264"/>
      <c r="G300" s="264"/>
      <c r="H300" s="264"/>
      <c r="I300" s="264"/>
      <c r="J300" s="127"/>
      <c r="K300" s="264" t="str">
        <f>'เงินเดือน '!B31</f>
        <v>นายธีรยุทธ อริยะอุดมกิจ</v>
      </c>
      <c r="L300" s="264"/>
      <c r="M300" s="264"/>
      <c r="N300" s="264"/>
      <c r="O300" s="264"/>
      <c r="P300" s="264"/>
      <c r="Q300" s="264"/>
      <c r="R300" s="264"/>
      <c r="S300" s="264"/>
    </row>
    <row r="301" spans="1:19" x14ac:dyDescent="0.55000000000000004">
      <c r="A301" s="83" t="s">
        <v>23</v>
      </c>
      <c r="C301" s="83" t="str">
        <f>+$T$3</f>
        <v>เงินเดือน</v>
      </c>
      <c r="F301" s="126"/>
      <c r="G301" s="126"/>
      <c r="H301" s="126">
        <f>+VLOOKUP(A300,'เงินเดือน '!$B$8:$D$60,3,0)</f>
        <v>25270</v>
      </c>
      <c r="K301" s="83" t="s">
        <v>23</v>
      </c>
      <c r="M301" s="83" t="str">
        <f>+$T$3</f>
        <v>เงินเดือน</v>
      </c>
      <c r="P301" s="126"/>
      <c r="Q301" s="126"/>
      <c r="R301" s="126">
        <f>+VLOOKUP(K300,'เงินเดือน '!$B$8:$D$60,3,0)</f>
        <v>46490</v>
      </c>
    </row>
    <row r="302" spans="1:19" x14ac:dyDescent="0.55000000000000004">
      <c r="C302" s="83" t="str">
        <f>+$T$4</f>
        <v>เงินประจำตำแหน่ง</v>
      </c>
      <c r="F302" s="126"/>
      <c r="G302" s="126"/>
      <c r="H302" s="126">
        <f>VLOOKUP(A300,'เงินเดือน '!$B$8:$F$60,5,0)</f>
        <v>0</v>
      </c>
      <c r="M302" s="83" t="str">
        <f>+$T$4</f>
        <v>เงินประจำตำแหน่ง</v>
      </c>
      <c r="P302" s="126"/>
      <c r="Q302" s="126"/>
      <c r="R302" s="126">
        <f>VLOOKUP(K300,'เงินเดือน '!$B$8:$F$60,5,0)</f>
        <v>0</v>
      </c>
    </row>
    <row r="303" spans="1:19" x14ac:dyDescent="0.55000000000000004">
      <c r="C303" s="83" t="str">
        <f>+$T$5</f>
        <v>เงินค่าตอบแทนรายเดือน</v>
      </c>
      <c r="F303" s="126"/>
      <c r="G303" s="126"/>
      <c r="H303" s="126">
        <f>VLOOKUP(A300,'เงินเดือน '!$B$8:$G$60,6,0)</f>
        <v>0</v>
      </c>
      <c r="M303" s="83" t="str">
        <f>+$T$5</f>
        <v>เงินค่าตอบแทนรายเดือน</v>
      </c>
      <c r="P303" s="126"/>
      <c r="Q303" s="126"/>
      <c r="R303" s="126">
        <f>VLOOKUP(K300,'เงินเดือน '!$B$8:$G$60,6,0)</f>
        <v>0</v>
      </c>
    </row>
    <row r="304" spans="1:19" x14ac:dyDescent="0.55000000000000004">
      <c r="C304" s="83" t="str">
        <f>+$T$6</f>
        <v>เงินเพิ่มการครองชีพชั่วคราว</v>
      </c>
      <c r="F304" s="126"/>
      <c r="G304" s="126"/>
      <c r="H304" s="126">
        <f>VLOOKUP(A300,'เงินเดือน '!$B$8:$E$60,4,0)</f>
        <v>0</v>
      </c>
      <c r="M304" s="83" t="str">
        <f>+$T$6</f>
        <v>เงินเพิ่มการครองชีพชั่วคราว</v>
      </c>
      <c r="P304" s="126"/>
      <c r="Q304" s="126"/>
      <c r="R304" s="126">
        <f>VLOOKUP(K300,'เงินเดือน '!$B$8:$E$60,4,0)</f>
        <v>0</v>
      </c>
    </row>
    <row r="305" spans="1:18" x14ac:dyDescent="0.55000000000000004">
      <c r="A305" s="127" t="s">
        <v>25</v>
      </c>
      <c r="B305" s="127"/>
      <c r="C305" s="128"/>
      <c r="D305" s="127"/>
      <c r="E305" s="127"/>
      <c r="F305" s="129"/>
      <c r="G305" s="129"/>
      <c r="H305" s="129">
        <f>SUM(H301:H304)</f>
        <v>25270</v>
      </c>
      <c r="K305" s="127" t="s">
        <v>25</v>
      </c>
      <c r="L305" s="127"/>
      <c r="M305" s="128"/>
      <c r="N305" s="127"/>
      <c r="O305" s="127"/>
      <c r="P305" s="129"/>
      <c r="Q305" s="129"/>
      <c r="R305" s="129">
        <f>SUM(R301:R304)</f>
        <v>46490</v>
      </c>
    </row>
    <row r="306" spans="1:18" x14ac:dyDescent="0.55000000000000004">
      <c r="A306" s="83" t="s">
        <v>26</v>
      </c>
      <c r="C306" s="83" t="str">
        <f>+$T$7</f>
        <v>ภาษีหัก ณ ที่จ่าย</v>
      </c>
      <c r="F306" s="126"/>
      <c r="G306" s="126">
        <f>VLOOKUP(A300,'เงินเดือน '!$B$8:$I$60,8,0)</f>
        <v>0</v>
      </c>
      <c r="H306" s="126"/>
      <c r="K306" s="83" t="s">
        <v>26</v>
      </c>
      <c r="M306" s="83" t="str">
        <f>+$T$7</f>
        <v>ภาษีหัก ณ ที่จ่าย</v>
      </c>
      <c r="P306" s="126"/>
      <c r="Q306" s="126">
        <f>VLOOKUP(K300,'เงินเดือน '!$B$8:$I$60,8,0)</f>
        <v>940</v>
      </c>
      <c r="R306" s="126"/>
    </row>
    <row r="307" spans="1:18" x14ac:dyDescent="0.55000000000000004">
      <c r="C307" s="83" t="s">
        <v>317</v>
      </c>
      <c r="F307" s="126"/>
      <c r="G307" s="126">
        <f>VLOOKUP(A300,'เงินเดือน '!$B$8:$J$60,9,0)</f>
        <v>2274.3000000000002</v>
      </c>
      <c r="H307" s="126"/>
      <c r="M307" s="83" t="s">
        <v>317</v>
      </c>
      <c r="P307" s="126"/>
      <c r="Q307" s="126">
        <f>VLOOKUP(K300,'เงินเดือน '!$B$8:$J$60,9,0)</f>
        <v>0</v>
      </c>
      <c r="R307" s="126"/>
    </row>
    <row r="308" spans="1:18" x14ac:dyDescent="0.55000000000000004">
      <c r="C308" s="83" t="s">
        <v>360</v>
      </c>
      <c r="F308" s="126"/>
      <c r="G308" s="126">
        <f>VLOOKUP(A300,'เงินเดือน '!$B$8:$K$60,10,0)</f>
        <v>11750</v>
      </c>
      <c r="H308" s="126"/>
      <c r="M308" s="83" t="s">
        <v>360</v>
      </c>
      <c r="P308" s="126"/>
      <c r="Q308" s="126">
        <f>VLOOKUP(K300,'เงินเดือน '!$B$8:$K$60,10,0)</f>
        <v>16618.16</v>
      </c>
      <c r="R308" s="126"/>
    </row>
    <row r="309" spans="1:18" x14ac:dyDescent="0.55000000000000004">
      <c r="C309" s="83" t="str">
        <f>+$T$8</f>
        <v>กรมสรรพากร (กยศ)</v>
      </c>
      <c r="F309" s="126"/>
      <c r="G309" s="126">
        <f>VLOOKUP(A300,'เงินเดือน '!$B$8:$L$60,11,0)</f>
        <v>1474</v>
      </c>
      <c r="H309" s="126"/>
      <c r="M309" s="83" t="str">
        <f>+$T$8</f>
        <v>กรมสรรพากร (กยศ)</v>
      </c>
      <c r="P309" s="126"/>
      <c r="Q309" s="126">
        <f>VLOOKUP(K300,'เงินเดือน '!$B$8:$L$60,11,0)</f>
        <v>0</v>
      </c>
      <c r="R309" s="126"/>
    </row>
    <row r="310" spans="1:18" x14ac:dyDescent="0.55000000000000004">
      <c r="C310" s="83" t="str">
        <f>T13</f>
        <v>ฌกส.</v>
      </c>
      <c r="F310" s="126"/>
      <c r="G310" s="126">
        <f>VLOOKUP(A300,'เงินเดือน '!$B$8:$M$60,12,0)</f>
        <v>0</v>
      </c>
      <c r="H310" s="126"/>
      <c r="M310" s="83" t="str">
        <f>T13</f>
        <v>ฌกส.</v>
      </c>
      <c r="P310" s="126"/>
      <c r="Q310" s="126">
        <f>VLOOKUP(K300,'เงินเดือน '!$B$8:$M$60,12,0)</f>
        <v>382</v>
      </c>
      <c r="R310" s="126"/>
    </row>
    <row r="311" spans="1:18" x14ac:dyDescent="0.55000000000000004">
      <c r="C311" s="83" t="str">
        <f>+$T$14</f>
        <v>ธนาคารกรุงไทย</v>
      </c>
      <c r="F311" s="126"/>
      <c r="G311" s="126">
        <f>VLOOKUP(A300,'เงินเดือน '!$B$8:$N$60,13,0)</f>
        <v>0</v>
      </c>
      <c r="H311" s="126"/>
      <c r="M311" s="83" t="str">
        <f>+$T$14</f>
        <v>ธนาคารกรุงไทย</v>
      </c>
      <c r="P311" s="126"/>
      <c r="Q311" s="126">
        <f>VLOOKUP(K300,'เงินเดือน '!$B$8:$N$60,13,0)</f>
        <v>25800</v>
      </c>
      <c r="R311" s="126"/>
    </row>
    <row r="312" spans="1:18" x14ac:dyDescent="0.55000000000000004">
      <c r="F312" s="126"/>
      <c r="G312" s="126"/>
      <c r="H312" s="126"/>
      <c r="P312" s="126"/>
      <c r="Q312" s="126"/>
      <c r="R312" s="126"/>
    </row>
    <row r="313" spans="1:18" x14ac:dyDescent="0.55000000000000004">
      <c r="F313" s="126"/>
      <c r="G313" s="126"/>
      <c r="H313" s="126"/>
      <c r="P313" s="126"/>
      <c r="Q313" s="126"/>
      <c r="R313" s="126"/>
    </row>
    <row r="314" spans="1:18" x14ac:dyDescent="0.55000000000000004">
      <c r="F314" s="126"/>
      <c r="G314" s="126"/>
      <c r="H314" s="126"/>
      <c r="P314" s="126"/>
      <c r="Q314" s="126"/>
      <c r="R314" s="126"/>
    </row>
    <row r="315" spans="1:18" x14ac:dyDescent="0.55000000000000004">
      <c r="F315" s="126"/>
      <c r="G315" s="126"/>
      <c r="H315" s="126"/>
      <c r="P315" s="126"/>
      <c r="Q315" s="126"/>
      <c r="R315" s="126"/>
    </row>
    <row r="316" spans="1:18" x14ac:dyDescent="0.55000000000000004">
      <c r="F316" s="126"/>
      <c r="G316" s="126"/>
      <c r="H316" s="126"/>
      <c r="P316" s="126"/>
      <c r="Q316" s="126"/>
      <c r="R316" s="126"/>
    </row>
    <row r="317" spans="1:18" x14ac:dyDescent="0.55000000000000004">
      <c r="F317" s="126"/>
      <c r="G317" s="126"/>
      <c r="H317" s="126"/>
      <c r="P317" s="126"/>
      <c r="Q317" s="126"/>
      <c r="R317" s="126"/>
    </row>
    <row r="318" spans="1:18" x14ac:dyDescent="0.55000000000000004">
      <c r="F318" s="126"/>
      <c r="G318" s="126"/>
      <c r="H318" s="126"/>
      <c r="P318" s="126"/>
      <c r="Q318" s="126"/>
      <c r="R318" s="126"/>
    </row>
    <row r="319" spans="1:18" x14ac:dyDescent="0.55000000000000004">
      <c r="F319" s="126"/>
      <c r="G319" s="126"/>
      <c r="H319" s="126"/>
      <c r="P319" s="126"/>
      <c r="Q319" s="126"/>
      <c r="R319" s="126"/>
    </row>
    <row r="320" spans="1:18" x14ac:dyDescent="0.55000000000000004">
      <c r="F320" s="126"/>
      <c r="G320" s="126"/>
      <c r="H320" s="126"/>
      <c r="P320" s="126"/>
      <c r="Q320" s="126"/>
      <c r="R320" s="126"/>
    </row>
    <row r="321" spans="1:19" x14ac:dyDescent="0.55000000000000004">
      <c r="F321" s="126"/>
      <c r="G321" s="130"/>
      <c r="H321" s="131">
        <f>SUM(G306:G321)</f>
        <v>15498.3</v>
      </c>
      <c r="P321" s="126"/>
      <c r="Q321" s="130"/>
      <c r="R321" s="131">
        <f>SUM(Q306:Q321)</f>
        <v>43740.160000000003</v>
      </c>
    </row>
    <row r="322" spans="1:19" x14ac:dyDescent="0.55000000000000004">
      <c r="A322" s="127" t="s">
        <v>28</v>
      </c>
      <c r="B322" s="127"/>
      <c r="C322" s="127"/>
      <c r="D322" s="127"/>
      <c r="E322" s="127"/>
      <c r="F322" s="127"/>
      <c r="G322" s="127"/>
      <c r="H322" s="132">
        <f>+H305-H321</f>
        <v>9771.7000000000007</v>
      </c>
      <c r="K322" s="127" t="s">
        <v>28</v>
      </c>
      <c r="L322" s="127"/>
      <c r="M322" s="127"/>
      <c r="N322" s="127"/>
      <c r="O322" s="127"/>
      <c r="P322" s="127"/>
      <c r="Q322" s="127"/>
      <c r="R322" s="132">
        <f>+R305-R321</f>
        <v>2749.8399999999965</v>
      </c>
    </row>
    <row r="323" spans="1:19" x14ac:dyDescent="0.55000000000000004">
      <c r="A323" s="83" t="str">
        <f>+T23</f>
        <v xml:space="preserve">ข้าราชการถ่ายโอน รพ.สต. </v>
      </c>
      <c r="H323" s="132"/>
      <c r="J323" s="133"/>
      <c r="K323" s="83" t="str">
        <f>+T23</f>
        <v xml:space="preserve">ข้าราชการถ่ายโอน รพ.สต. </v>
      </c>
      <c r="R323" s="132"/>
    </row>
    <row r="324" spans="1:19" x14ac:dyDescent="0.55000000000000004">
      <c r="A324" s="83" t="str">
        <f>+$T$2</f>
        <v>หมายเหตุ โอนเงินเข้าบัญชีวันที่ 26 มีนาคม 2567</v>
      </c>
      <c r="K324" s="83" t="str">
        <f>+$T$2</f>
        <v>หมายเหตุ โอนเงินเข้าบัญชีวันที่ 26 มีนาคม 2567</v>
      </c>
    </row>
    <row r="325" spans="1:19" ht="29.25" customHeight="1" x14ac:dyDescent="0.55000000000000004">
      <c r="A325" s="263" t="s">
        <v>7</v>
      </c>
      <c r="B325" s="263"/>
      <c r="C325" s="263"/>
      <c r="D325" s="263"/>
      <c r="E325" s="263"/>
      <c r="F325" s="263"/>
      <c r="G325" s="263"/>
      <c r="H325" s="263"/>
      <c r="I325" s="263"/>
      <c r="J325" s="127"/>
      <c r="K325" s="263" t="s">
        <v>7</v>
      </c>
      <c r="L325" s="263"/>
      <c r="M325" s="263"/>
      <c r="N325" s="263"/>
      <c r="O325" s="263"/>
      <c r="P325" s="263"/>
      <c r="Q325" s="263"/>
      <c r="R325" s="263"/>
      <c r="S325" s="263"/>
    </row>
    <row r="326" spans="1:19" ht="29.25" customHeight="1" x14ac:dyDescent="0.55000000000000004">
      <c r="A326" s="263" t="str">
        <f>+$T$1</f>
        <v>ประจำเดือน มีนาคม 2567</v>
      </c>
      <c r="B326" s="263"/>
      <c r="C326" s="263"/>
      <c r="D326" s="263"/>
      <c r="E326" s="263"/>
      <c r="F326" s="263"/>
      <c r="G326" s="263"/>
      <c r="H326" s="263"/>
      <c r="I326" s="263"/>
      <c r="J326" s="127"/>
      <c r="K326" s="263" t="str">
        <f>+$T$1</f>
        <v>ประจำเดือน มีนาคม 2567</v>
      </c>
      <c r="L326" s="263"/>
      <c r="M326" s="263"/>
      <c r="N326" s="263"/>
      <c r="O326" s="263"/>
      <c r="P326" s="263"/>
      <c r="Q326" s="263"/>
      <c r="R326" s="263"/>
      <c r="S326" s="263"/>
    </row>
    <row r="327" spans="1:19" ht="29.25" customHeight="1" x14ac:dyDescent="0.55000000000000004">
      <c r="A327" s="264" t="str">
        <f>'เงินเดือน '!B32</f>
        <v>นางอรุณวตรี กิจกล้า</v>
      </c>
      <c r="B327" s="264"/>
      <c r="C327" s="264"/>
      <c r="D327" s="264"/>
      <c r="E327" s="264"/>
      <c r="F327" s="264"/>
      <c r="G327" s="264"/>
      <c r="H327" s="264"/>
      <c r="I327" s="264"/>
      <c r="J327" s="127"/>
      <c r="K327" s="264" t="str">
        <f>'เงินเดือน '!B33</f>
        <v>นางสาวณัฐธิญาณ์ เปรียบเหมือน</v>
      </c>
      <c r="L327" s="264"/>
      <c r="M327" s="264"/>
      <c r="N327" s="264"/>
      <c r="O327" s="264"/>
      <c r="P327" s="264"/>
      <c r="Q327" s="264"/>
      <c r="R327" s="264"/>
      <c r="S327" s="264"/>
    </row>
    <row r="328" spans="1:19" x14ac:dyDescent="0.55000000000000004">
      <c r="A328" s="83" t="s">
        <v>23</v>
      </c>
      <c r="C328" s="83" t="str">
        <f>+$T$3</f>
        <v>เงินเดือน</v>
      </c>
      <c r="F328" s="126"/>
      <c r="G328" s="126"/>
      <c r="H328" s="126">
        <f>+VLOOKUP(A327,'เงินเดือน '!$B$8:$D$60,3,0)</f>
        <v>17570</v>
      </c>
      <c r="K328" s="83" t="s">
        <v>23</v>
      </c>
      <c r="M328" s="83" t="str">
        <f>+$T$3</f>
        <v>เงินเดือน</v>
      </c>
      <c r="P328" s="126"/>
      <c r="Q328" s="126"/>
      <c r="R328" s="126">
        <f>+VLOOKUP(K327,'เงินเดือน '!$B$8:$D$60,3,0)</f>
        <v>22980</v>
      </c>
    </row>
    <row r="329" spans="1:19" x14ac:dyDescent="0.55000000000000004">
      <c r="C329" s="83" t="str">
        <f>+$T$4</f>
        <v>เงินประจำตำแหน่ง</v>
      </c>
      <c r="F329" s="126"/>
      <c r="G329" s="126"/>
      <c r="H329" s="126">
        <f>VLOOKUP(A327,'เงินเดือน '!$B$8:$F$60,5,0)</f>
        <v>0</v>
      </c>
      <c r="M329" s="83" t="str">
        <f>+$T$4</f>
        <v>เงินประจำตำแหน่ง</v>
      </c>
      <c r="P329" s="126"/>
      <c r="Q329" s="126"/>
      <c r="R329" s="126">
        <f>VLOOKUP(K327,'เงินเดือน '!$B$8:$F$60,5,0)</f>
        <v>0</v>
      </c>
    </row>
    <row r="330" spans="1:19" x14ac:dyDescent="0.55000000000000004">
      <c r="C330" s="83" t="str">
        <f>+$T$5</f>
        <v>เงินค่าตอบแทนรายเดือน</v>
      </c>
      <c r="F330" s="126"/>
      <c r="G330" s="126"/>
      <c r="H330" s="126">
        <f>VLOOKUP(A327,'เงินเดือน '!$B$8:$G$60,6,0)</f>
        <v>0</v>
      </c>
      <c r="M330" s="83" t="str">
        <f>+$T$5</f>
        <v>เงินค่าตอบแทนรายเดือน</v>
      </c>
      <c r="P330" s="126"/>
      <c r="Q330" s="126"/>
      <c r="R330" s="126">
        <f>VLOOKUP(K327,'เงินเดือน '!$B$8:$G$60,6,0)</f>
        <v>0</v>
      </c>
    </row>
    <row r="331" spans="1:19" x14ac:dyDescent="0.55000000000000004">
      <c r="C331" s="83" t="str">
        <f>+$T$6</f>
        <v>เงินเพิ่มการครองชีพชั่วคราว</v>
      </c>
      <c r="F331" s="126"/>
      <c r="G331" s="126"/>
      <c r="H331" s="126">
        <f>VLOOKUP(A327,'เงินเดือน '!$B$8:$E$60,4,0)</f>
        <v>0</v>
      </c>
      <c r="M331" s="83" t="str">
        <f>+$T$6</f>
        <v>เงินเพิ่มการครองชีพชั่วคราว</v>
      </c>
      <c r="P331" s="126"/>
      <c r="Q331" s="126"/>
      <c r="R331" s="126">
        <f>VLOOKUP(K327,'เงินเดือน '!$B$8:$E$60,4,0)</f>
        <v>0</v>
      </c>
    </row>
    <row r="332" spans="1:19" x14ac:dyDescent="0.55000000000000004">
      <c r="A332" s="127" t="s">
        <v>25</v>
      </c>
      <c r="B332" s="127"/>
      <c r="C332" s="128"/>
      <c r="D332" s="127"/>
      <c r="E332" s="127"/>
      <c r="F332" s="129"/>
      <c r="G332" s="129"/>
      <c r="H332" s="129">
        <f>SUM(H328:H331)</f>
        <v>17570</v>
      </c>
      <c r="K332" s="127" t="s">
        <v>25</v>
      </c>
      <c r="L332" s="127"/>
      <c r="M332" s="128"/>
      <c r="N332" s="127"/>
      <c r="O332" s="127"/>
      <c r="P332" s="129"/>
      <c r="Q332" s="129"/>
      <c r="R332" s="129">
        <f>SUM(R328:R331)</f>
        <v>22980</v>
      </c>
    </row>
    <row r="333" spans="1:19" x14ac:dyDescent="0.55000000000000004">
      <c r="A333" s="83" t="s">
        <v>26</v>
      </c>
      <c r="C333" s="83" t="str">
        <f>+$T$7</f>
        <v>ภาษีหัก ณ ที่จ่าย</v>
      </c>
      <c r="F333" s="126"/>
      <c r="G333" s="126">
        <f>VLOOKUP(A327,'เงินเดือน '!$B$8:$I$60,8,0)</f>
        <v>0</v>
      </c>
      <c r="H333" s="126"/>
      <c r="K333" s="83" t="s">
        <v>26</v>
      </c>
      <c r="M333" s="83" t="str">
        <f>+$T$7</f>
        <v>ภาษีหัก ณ ที่จ่าย</v>
      </c>
      <c r="P333" s="126"/>
      <c r="Q333" s="126">
        <f>VLOOKUP(K327,'เงินเดือน '!$B$8:$I$60,8,0)</f>
        <v>0</v>
      </c>
      <c r="R333" s="126"/>
    </row>
    <row r="334" spans="1:19" x14ac:dyDescent="0.55000000000000004">
      <c r="C334" s="83" t="s">
        <v>317</v>
      </c>
      <c r="F334" s="126"/>
      <c r="G334" s="126">
        <f>VLOOKUP(A327,'เงินเดือน '!$B$8:$J$60,9,0)</f>
        <v>527.1</v>
      </c>
      <c r="H334" s="126"/>
      <c r="M334" s="83" t="s">
        <v>317</v>
      </c>
      <c r="P334" s="126"/>
      <c r="Q334" s="126">
        <f>VLOOKUP(K327,'เงินเดือน '!$B$8:$J$60,9,0)</f>
        <v>689.4</v>
      </c>
      <c r="R334" s="126"/>
    </row>
    <row r="335" spans="1:19" x14ac:dyDescent="0.55000000000000004">
      <c r="C335" s="83" t="s">
        <v>360</v>
      </c>
      <c r="F335" s="126"/>
      <c r="G335" s="126">
        <f>VLOOKUP(A327,'เงินเดือน '!$B$8:$K$60,10,0)</f>
        <v>0</v>
      </c>
      <c r="H335" s="126"/>
      <c r="M335" s="83" t="s">
        <v>360</v>
      </c>
      <c r="P335" s="126"/>
      <c r="Q335" s="126">
        <f>VLOOKUP(K327,'เงินเดือน '!$B$8:$K$60,10,0)</f>
        <v>0</v>
      </c>
      <c r="R335" s="126"/>
    </row>
    <row r="336" spans="1:19" x14ac:dyDescent="0.55000000000000004">
      <c r="C336" s="83" t="str">
        <f>+$T$8</f>
        <v>กรมสรรพากร (กยศ)</v>
      </c>
      <c r="F336" s="126"/>
      <c r="G336" s="126">
        <f>VLOOKUP(A327,'เงินเดือน '!$B$8:$L$60,11,0)</f>
        <v>350</v>
      </c>
      <c r="H336" s="126"/>
      <c r="M336" s="83" t="str">
        <f>+$T$8</f>
        <v>กรมสรรพากร (กยศ)</v>
      </c>
      <c r="P336" s="126"/>
      <c r="Q336" s="126">
        <f>VLOOKUP(K327,'เงินเดือน '!$B$8:$L$60,11,0)</f>
        <v>0</v>
      </c>
      <c r="R336" s="126"/>
    </row>
    <row r="337" spans="1:19" x14ac:dyDescent="0.55000000000000004">
      <c r="C337" s="83" t="str">
        <f>T13</f>
        <v>ฌกส.</v>
      </c>
      <c r="F337" s="126"/>
      <c r="G337" s="126">
        <f>VLOOKUP(A327,'เงินเดือน '!$B$8:$M$60,12,0)</f>
        <v>0</v>
      </c>
      <c r="H337" s="126"/>
      <c r="M337" s="83" t="str">
        <f>T13</f>
        <v>ฌกส.</v>
      </c>
      <c r="P337" s="126"/>
      <c r="Q337" s="126">
        <f>VLOOKUP(K327,'เงินเดือน '!$B$8:$M$60,12,0)</f>
        <v>0</v>
      </c>
      <c r="R337" s="126"/>
    </row>
    <row r="338" spans="1:19" x14ac:dyDescent="0.55000000000000004">
      <c r="C338" s="83" t="str">
        <f>+$T$14</f>
        <v>ธนาคารกรุงไทย</v>
      </c>
      <c r="F338" s="126"/>
      <c r="G338" s="126">
        <f>VLOOKUP(A327,'เงินเดือน '!$B$8:$N$60,13,0)</f>
        <v>0</v>
      </c>
      <c r="H338" s="126"/>
      <c r="M338" s="83" t="str">
        <f>+$T$14</f>
        <v>ธนาคารกรุงไทย</v>
      </c>
      <c r="P338" s="126"/>
      <c r="Q338" s="126">
        <f>VLOOKUP(K327,'เงินเดือน '!$B$8:$N$60,13,0)</f>
        <v>0</v>
      </c>
      <c r="R338" s="126"/>
    </row>
    <row r="339" spans="1:19" x14ac:dyDescent="0.55000000000000004">
      <c r="F339" s="126"/>
      <c r="G339" s="126"/>
      <c r="H339" s="126"/>
      <c r="P339" s="126"/>
      <c r="Q339" s="126"/>
      <c r="R339" s="126"/>
    </row>
    <row r="340" spans="1:19" x14ac:dyDescent="0.55000000000000004">
      <c r="F340" s="126"/>
      <c r="G340" s="126"/>
      <c r="H340" s="126"/>
      <c r="P340" s="126"/>
      <c r="Q340" s="126"/>
      <c r="R340" s="126"/>
    </row>
    <row r="341" spans="1:19" x14ac:dyDescent="0.55000000000000004">
      <c r="F341" s="126"/>
      <c r="G341" s="126"/>
      <c r="H341" s="126"/>
      <c r="P341" s="126"/>
      <c r="Q341" s="126"/>
      <c r="R341" s="126"/>
    </row>
    <row r="342" spans="1:19" x14ac:dyDescent="0.55000000000000004">
      <c r="F342" s="126"/>
      <c r="G342" s="126"/>
      <c r="H342" s="126"/>
      <c r="P342" s="126"/>
      <c r="Q342" s="126"/>
      <c r="R342" s="126"/>
    </row>
    <row r="343" spans="1:19" x14ac:dyDescent="0.55000000000000004">
      <c r="F343" s="126"/>
      <c r="G343" s="126"/>
      <c r="H343" s="126"/>
      <c r="P343" s="126"/>
      <c r="Q343" s="126"/>
      <c r="R343" s="126"/>
    </row>
    <row r="344" spans="1:19" x14ac:dyDescent="0.55000000000000004">
      <c r="F344" s="126"/>
      <c r="G344" s="126"/>
      <c r="H344" s="126"/>
      <c r="P344" s="126"/>
      <c r="Q344" s="126"/>
      <c r="R344" s="126"/>
    </row>
    <row r="345" spans="1:19" x14ac:dyDescent="0.55000000000000004">
      <c r="F345" s="126"/>
      <c r="G345" s="126"/>
      <c r="H345" s="126"/>
      <c r="P345" s="126"/>
      <c r="Q345" s="126"/>
      <c r="R345" s="126"/>
    </row>
    <row r="346" spans="1:19" x14ac:dyDescent="0.55000000000000004">
      <c r="F346" s="126"/>
      <c r="G346" s="126"/>
      <c r="H346" s="126"/>
      <c r="P346" s="126"/>
      <c r="Q346" s="126"/>
      <c r="R346" s="126"/>
    </row>
    <row r="347" spans="1:19" x14ac:dyDescent="0.55000000000000004">
      <c r="F347" s="126"/>
      <c r="G347" s="126"/>
      <c r="H347" s="126"/>
      <c r="P347" s="126"/>
      <c r="Q347" s="126"/>
      <c r="R347" s="126"/>
    </row>
    <row r="348" spans="1:19" x14ac:dyDescent="0.55000000000000004">
      <c r="F348" s="126"/>
      <c r="G348" s="130"/>
      <c r="H348" s="131">
        <f>SUM(G333:G348)</f>
        <v>877.1</v>
      </c>
      <c r="P348" s="126"/>
      <c r="Q348" s="130"/>
      <c r="R348" s="131">
        <f>SUM(Q333:Q348)</f>
        <v>689.4</v>
      </c>
    </row>
    <row r="349" spans="1:19" x14ac:dyDescent="0.55000000000000004">
      <c r="A349" s="127" t="s">
        <v>28</v>
      </c>
      <c r="B349" s="127"/>
      <c r="C349" s="127"/>
      <c r="D349" s="127"/>
      <c r="E349" s="127"/>
      <c r="F349" s="127"/>
      <c r="G349" s="127"/>
      <c r="H349" s="132">
        <f>+H332-H348</f>
        <v>16692.900000000001</v>
      </c>
      <c r="K349" s="127" t="s">
        <v>28</v>
      </c>
      <c r="L349" s="127"/>
      <c r="M349" s="127"/>
      <c r="N349" s="127"/>
      <c r="O349" s="127"/>
      <c r="P349" s="127"/>
      <c r="Q349" s="127"/>
      <c r="R349" s="132">
        <f>+R332-R348</f>
        <v>22290.6</v>
      </c>
    </row>
    <row r="350" spans="1:19" x14ac:dyDescent="0.55000000000000004">
      <c r="A350" s="83" t="str">
        <f>+T23</f>
        <v xml:space="preserve">ข้าราชการถ่ายโอน รพ.สต. </v>
      </c>
      <c r="H350" s="132"/>
      <c r="J350" s="133"/>
      <c r="K350" s="83" t="str">
        <f>+T23</f>
        <v xml:space="preserve">ข้าราชการถ่ายโอน รพ.สต. </v>
      </c>
      <c r="R350" s="132"/>
    </row>
    <row r="351" spans="1:19" x14ac:dyDescent="0.55000000000000004">
      <c r="A351" s="83" t="str">
        <f>+$T$2</f>
        <v>หมายเหตุ โอนเงินเข้าบัญชีวันที่ 26 มีนาคม 2567</v>
      </c>
      <c r="K351" s="83" t="str">
        <f>+$T$2</f>
        <v>หมายเหตุ โอนเงินเข้าบัญชีวันที่ 26 มีนาคม 2567</v>
      </c>
    </row>
    <row r="352" spans="1:19" ht="29.25" customHeight="1" x14ac:dyDescent="0.55000000000000004">
      <c r="A352" s="263" t="s">
        <v>7</v>
      </c>
      <c r="B352" s="263"/>
      <c r="C352" s="263"/>
      <c r="D352" s="263"/>
      <c r="E352" s="263"/>
      <c r="F352" s="263"/>
      <c r="G352" s="263"/>
      <c r="H352" s="263"/>
      <c r="I352" s="263"/>
      <c r="J352" s="127"/>
      <c r="K352" s="263" t="s">
        <v>7</v>
      </c>
      <c r="L352" s="263"/>
      <c r="M352" s="263"/>
      <c r="N352" s="263"/>
      <c r="O352" s="263"/>
      <c r="P352" s="263"/>
      <c r="Q352" s="263"/>
      <c r="R352" s="263"/>
      <c r="S352" s="263"/>
    </row>
    <row r="353" spans="1:19" ht="29.25" customHeight="1" x14ac:dyDescent="0.55000000000000004">
      <c r="A353" s="263" t="str">
        <f>+$T$1</f>
        <v>ประจำเดือน มีนาคม 2567</v>
      </c>
      <c r="B353" s="263"/>
      <c r="C353" s="263"/>
      <c r="D353" s="263"/>
      <c r="E353" s="263"/>
      <c r="F353" s="263"/>
      <c r="G353" s="263"/>
      <c r="H353" s="263"/>
      <c r="I353" s="263"/>
      <c r="J353" s="127"/>
      <c r="K353" s="263" t="str">
        <f>+$T$1</f>
        <v>ประจำเดือน มีนาคม 2567</v>
      </c>
      <c r="L353" s="263"/>
      <c r="M353" s="263"/>
      <c r="N353" s="263"/>
      <c r="O353" s="263"/>
      <c r="P353" s="263"/>
      <c r="Q353" s="263"/>
      <c r="R353" s="263"/>
      <c r="S353" s="263"/>
    </row>
    <row r="354" spans="1:19" ht="29.25" customHeight="1" x14ac:dyDescent="0.55000000000000004">
      <c r="A354" s="264" t="str">
        <f>'เงินเดือน '!B34</f>
        <v>นางพนิตนันท์ บุบผะโพธิ์</v>
      </c>
      <c r="B354" s="264"/>
      <c r="C354" s="264"/>
      <c r="D354" s="264"/>
      <c r="E354" s="264"/>
      <c r="F354" s="264"/>
      <c r="G354" s="264"/>
      <c r="H354" s="264"/>
      <c r="I354" s="264"/>
      <c r="J354" s="127"/>
      <c r="K354" s="264" t="str">
        <f>'เงินเดือน '!B35</f>
        <v>นายจิรวัฒน์ ชิ้นสุวรรณ</v>
      </c>
      <c r="L354" s="264"/>
      <c r="M354" s="264"/>
      <c r="N354" s="264"/>
      <c r="O354" s="264"/>
      <c r="P354" s="264"/>
      <c r="Q354" s="264"/>
      <c r="R354" s="264"/>
      <c r="S354" s="264"/>
    </row>
    <row r="355" spans="1:19" x14ac:dyDescent="0.55000000000000004">
      <c r="A355" s="83" t="s">
        <v>23</v>
      </c>
      <c r="C355" s="83" t="str">
        <f>+$T$3</f>
        <v>เงินเดือน</v>
      </c>
      <c r="F355" s="126"/>
      <c r="G355" s="126"/>
      <c r="H355" s="126">
        <f>+VLOOKUP(A354,'เงินเดือน '!$B$8:$D$60,3,0)</f>
        <v>61460</v>
      </c>
      <c r="K355" s="83" t="s">
        <v>23</v>
      </c>
      <c r="M355" s="83" t="str">
        <f>+$T$3</f>
        <v>เงินเดือน</v>
      </c>
      <c r="P355" s="126"/>
      <c r="Q355" s="126"/>
      <c r="R355" s="126">
        <f>+VLOOKUP(K354,'เงินเดือน '!$B$8:$D$60,3,0)</f>
        <v>46490</v>
      </c>
    </row>
    <row r="356" spans="1:19" x14ac:dyDescent="0.55000000000000004">
      <c r="C356" s="83" t="str">
        <f>+$T$4</f>
        <v>เงินประจำตำแหน่ง</v>
      </c>
      <c r="F356" s="126"/>
      <c r="G356" s="126"/>
      <c r="H356" s="126">
        <f>VLOOKUP(A354,'เงินเดือน '!$B$8:$F$60,5,0)</f>
        <v>3500</v>
      </c>
      <c r="M356" s="83" t="str">
        <f>+$T$4</f>
        <v>เงินประจำตำแหน่ง</v>
      </c>
      <c r="P356" s="126"/>
      <c r="Q356" s="126"/>
      <c r="R356" s="126">
        <f>VLOOKUP(K354,'เงินเดือน '!$B$8:$F$60,5,0)</f>
        <v>0</v>
      </c>
    </row>
    <row r="357" spans="1:19" x14ac:dyDescent="0.55000000000000004">
      <c r="C357" s="83" t="str">
        <f>+$T$5</f>
        <v>เงินค่าตอบแทนรายเดือน</v>
      </c>
      <c r="F357" s="126"/>
      <c r="G357" s="126"/>
      <c r="H357" s="126">
        <f>VLOOKUP(A354,'เงินเดือน '!$B$8:$G$60,6,0)</f>
        <v>0</v>
      </c>
      <c r="M357" s="83" t="str">
        <f>+$T$5</f>
        <v>เงินค่าตอบแทนรายเดือน</v>
      </c>
      <c r="P357" s="126"/>
      <c r="Q357" s="126"/>
      <c r="R357" s="126">
        <f>VLOOKUP(K354,'เงินเดือน '!$B$8:$G$60,6,0)</f>
        <v>0</v>
      </c>
    </row>
    <row r="358" spans="1:19" x14ac:dyDescent="0.55000000000000004">
      <c r="C358" s="83" t="str">
        <f>+$T$6</f>
        <v>เงินเพิ่มการครองชีพชั่วคราว</v>
      </c>
      <c r="F358" s="126"/>
      <c r="G358" s="126"/>
      <c r="H358" s="126">
        <f>VLOOKUP(A354,'เงินเดือน '!$B$8:$E$60,4,0)</f>
        <v>0</v>
      </c>
      <c r="M358" s="83" t="str">
        <f>+$T$6</f>
        <v>เงินเพิ่มการครองชีพชั่วคราว</v>
      </c>
      <c r="P358" s="126"/>
      <c r="Q358" s="126"/>
      <c r="R358" s="126">
        <f>VLOOKUP(K354,'เงินเดือน '!$B$8:$E$60,4,0)</f>
        <v>0</v>
      </c>
    </row>
    <row r="359" spans="1:19" x14ac:dyDescent="0.55000000000000004">
      <c r="A359" s="127" t="s">
        <v>25</v>
      </c>
      <c r="B359" s="127"/>
      <c r="C359" s="128"/>
      <c r="D359" s="127"/>
      <c r="E359" s="127"/>
      <c r="F359" s="129"/>
      <c r="G359" s="129"/>
      <c r="H359" s="129">
        <f>SUM(H355:H358)</f>
        <v>64960</v>
      </c>
      <c r="K359" s="127" t="s">
        <v>25</v>
      </c>
      <c r="L359" s="127"/>
      <c r="M359" s="128"/>
      <c r="N359" s="127"/>
      <c r="O359" s="127"/>
      <c r="P359" s="129"/>
      <c r="Q359" s="129"/>
      <c r="R359" s="129">
        <f>SUM(R355:R358)</f>
        <v>46490</v>
      </c>
    </row>
    <row r="360" spans="1:19" x14ac:dyDescent="0.55000000000000004">
      <c r="A360" s="83" t="s">
        <v>26</v>
      </c>
      <c r="C360" s="83" t="str">
        <f>+$T$7</f>
        <v>ภาษีหัก ณ ที่จ่าย</v>
      </c>
      <c r="F360" s="126"/>
      <c r="G360" s="126">
        <f>VLOOKUP(A354,'เงินเดือน '!$B$8:$I$60,8,0)</f>
        <v>1704</v>
      </c>
      <c r="H360" s="126"/>
      <c r="K360" s="83" t="s">
        <v>26</v>
      </c>
      <c r="M360" s="83" t="str">
        <f>+$T$7</f>
        <v>ภาษีหัก ณ ที่จ่าย</v>
      </c>
      <c r="P360" s="126"/>
      <c r="Q360" s="126">
        <f>VLOOKUP(K354,'เงินเดือน '!$B$8:$I$60,8,0)</f>
        <v>940</v>
      </c>
      <c r="R360" s="126"/>
    </row>
    <row r="361" spans="1:19" x14ac:dyDescent="0.55000000000000004">
      <c r="C361" s="83" t="s">
        <v>317</v>
      </c>
      <c r="F361" s="126"/>
      <c r="G361" s="126">
        <f>VLOOKUP(A354,'เงินเดือน '!$B$8:$J$60,9,0)</f>
        <v>1843.8</v>
      </c>
      <c r="H361" s="126"/>
      <c r="M361" s="83" t="s">
        <v>317</v>
      </c>
      <c r="P361" s="126"/>
      <c r="Q361" s="126">
        <f>VLOOKUP(K354,'เงินเดือน '!$B$8:$J$60,9,0)</f>
        <v>5578.8</v>
      </c>
      <c r="R361" s="126"/>
    </row>
    <row r="362" spans="1:19" x14ac:dyDescent="0.55000000000000004">
      <c r="C362" s="83" t="s">
        <v>360</v>
      </c>
      <c r="F362" s="126"/>
      <c r="G362" s="126">
        <f>VLOOKUP(A354,'เงินเดือน '!$B$8:$K$60,10,0)</f>
        <v>1300</v>
      </c>
      <c r="H362" s="126"/>
      <c r="M362" s="83" t="s">
        <v>360</v>
      </c>
      <c r="P362" s="126"/>
      <c r="Q362" s="126">
        <f>VLOOKUP(K354,'เงินเดือน '!$B$8:$K$60,10,0)</f>
        <v>1500</v>
      </c>
      <c r="R362" s="126"/>
    </row>
    <row r="363" spans="1:19" x14ac:dyDescent="0.55000000000000004">
      <c r="C363" s="83" t="str">
        <f>+$T$8</f>
        <v>กรมสรรพากร (กยศ)</v>
      </c>
      <c r="F363" s="126"/>
      <c r="G363" s="126">
        <f>VLOOKUP(A354,'เงินเดือน '!$B$8:$L$60,11,0)</f>
        <v>0</v>
      </c>
      <c r="H363" s="126"/>
      <c r="M363" s="83" t="str">
        <f>+$T$8</f>
        <v>กรมสรรพากร (กยศ)</v>
      </c>
      <c r="P363" s="126"/>
      <c r="Q363" s="126">
        <f>VLOOKUP(K354,'เงินเดือน '!$B$8:$L$60,11,0)</f>
        <v>0</v>
      </c>
      <c r="R363" s="126"/>
    </row>
    <row r="364" spans="1:19" x14ac:dyDescent="0.55000000000000004">
      <c r="C364" s="83" t="str">
        <f>T13</f>
        <v>ฌกส.</v>
      </c>
      <c r="F364" s="126"/>
      <c r="G364" s="126">
        <f>VLOOKUP(A354,'เงินเดือน '!$B$8:$M$60,12,0)</f>
        <v>382</v>
      </c>
      <c r="H364" s="126"/>
      <c r="M364" s="83" t="str">
        <f>T13</f>
        <v>ฌกส.</v>
      </c>
      <c r="P364" s="126"/>
      <c r="Q364" s="126">
        <f>VLOOKUP(K354,'เงินเดือน '!$B$8:$M$60,12,0)</f>
        <v>382</v>
      </c>
      <c r="R364" s="126"/>
    </row>
    <row r="365" spans="1:19" x14ac:dyDescent="0.55000000000000004">
      <c r="C365" s="83" t="str">
        <f>+$T$14</f>
        <v>ธนาคารกรุงไทย</v>
      </c>
      <c r="F365" s="126"/>
      <c r="G365" s="126">
        <f>VLOOKUP(A354,'เงินเดือน '!$B$8:$N$60,13,0)</f>
        <v>0</v>
      </c>
      <c r="H365" s="126"/>
      <c r="M365" s="83" t="str">
        <f>+$T$14</f>
        <v>ธนาคารกรุงไทย</v>
      </c>
      <c r="P365" s="126"/>
      <c r="Q365" s="126">
        <f>VLOOKUP(K354,'เงินเดือน '!$B$8:$N$60,13,0)</f>
        <v>17000</v>
      </c>
      <c r="R365" s="126"/>
    </row>
    <row r="366" spans="1:19" x14ac:dyDescent="0.55000000000000004">
      <c r="F366" s="126"/>
      <c r="G366" s="126"/>
      <c r="H366" s="126"/>
      <c r="P366" s="126"/>
      <c r="Q366" s="126"/>
      <c r="R366" s="126"/>
    </row>
    <row r="367" spans="1:19" x14ac:dyDescent="0.55000000000000004">
      <c r="F367" s="126"/>
      <c r="G367" s="126"/>
      <c r="H367" s="126"/>
      <c r="P367" s="126"/>
      <c r="Q367" s="126"/>
      <c r="R367" s="126"/>
    </row>
    <row r="368" spans="1:19" x14ac:dyDescent="0.55000000000000004">
      <c r="F368" s="126"/>
      <c r="G368" s="126"/>
      <c r="H368" s="126"/>
      <c r="P368" s="126"/>
      <c r="Q368" s="126"/>
      <c r="R368" s="126"/>
    </row>
    <row r="369" spans="1:19" x14ac:dyDescent="0.55000000000000004">
      <c r="F369" s="126"/>
      <c r="G369" s="126"/>
      <c r="H369" s="126"/>
      <c r="P369" s="126"/>
      <c r="Q369" s="126"/>
      <c r="R369" s="126"/>
    </row>
    <row r="370" spans="1:19" x14ac:dyDescent="0.55000000000000004">
      <c r="F370" s="126"/>
      <c r="G370" s="126"/>
      <c r="H370" s="126"/>
      <c r="P370" s="126"/>
      <c r="Q370" s="126"/>
      <c r="R370" s="126"/>
    </row>
    <row r="371" spans="1:19" x14ac:dyDescent="0.55000000000000004">
      <c r="F371" s="126"/>
      <c r="G371" s="126"/>
      <c r="H371" s="126"/>
      <c r="P371" s="126"/>
      <c r="Q371" s="126"/>
      <c r="R371" s="126"/>
    </row>
    <row r="372" spans="1:19" x14ac:dyDescent="0.55000000000000004">
      <c r="F372" s="126"/>
      <c r="G372" s="126"/>
      <c r="H372" s="126"/>
      <c r="P372" s="126"/>
      <c r="Q372" s="126"/>
      <c r="R372" s="126"/>
    </row>
    <row r="373" spans="1:19" x14ac:dyDescent="0.55000000000000004">
      <c r="F373" s="126"/>
      <c r="G373" s="126"/>
      <c r="H373" s="126"/>
      <c r="P373" s="126"/>
      <c r="Q373" s="126"/>
      <c r="R373" s="126"/>
    </row>
    <row r="374" spans="1:19" x14ac:dyDescent="0.55000000000000004">
      <c r="F374" s="126"/>
      <c r="G374" s="126"/>
      <c r="H374" s="126"/>
      <c r="P374" s="126"/>
      <c r="Q374" s="126"/>
      <c r="R374" s="126"/>
    </row>
    <row r="375" spans="1:19" x14ac:dyDescent="0.55000000000000004">
      <c r="F375" s="126"/>
      <c r="G375" s="130"/>
      <c r="H375" s="131">
        <f>SUM(G360:G375)</f>
        <v>5229.8</v>
      </c>
      <c r="P375" s="126"/>
      <c r="Q375" s="130"/>
      <c r="R375" s="131">
        <f>SUM(Q360:Q375)</f>
        <v>25400.799999999999</v>
      </c>
    </row>
    <row r="376" spans="1:19" x14ac:dyDescent="0.55000000000000004">
      <c r="A376" s="127" t="s">
        <v>28</v>
      </c>
      <c r="B376" s="127"/>
      <c r="C376" s="127"/>
      <c r="D376" s="127"/>
      <c r="E376" s="127"/>
      <c r="F376" s="127"/>
      <c r="G376" s="127"/>
      <c r="H376" s="132">
        <f>+H359-H375</f>
        <v>59730.2</v>
      </c>
      <c r="K376" s="127" t="s">
        <v>28</v>
      </c>
      <c r="L376" s="127"/>
      <c r="M376" s="127"/>
      <c r="N376" s="127"/>
      <c r="O376" s="127"/>
      <c r="P376" s="127"/>
      <c r="Q376" s="127"/>
      <c r="R376" s="132">
        <f>+R359-R375</f>
        <v>21089.200000000001</v>
      </c>
    </row>
    <row r="377" spans="1:19" x14ac:dyDescent="0.55000000000000004">
      <c r="A377" s="83" t="str">
        <f>+'สลิป รพ.สต.'!T23</f>
        <v xml:space="preserve">ข้าราชการถ่ายโอน รพ.สต. </v>
      </c>
      <c r="H377" s="132"/>
      <c r="J377" s="133"/>
      <c r="K377" s="83" t="str">
        <f>+T23</f>
        <v xml:space="preserve">ข้าราชการถ่ายโอน รพ.สต. </v>
      </c>
      <c r="R377" s="132"/>
    </row>
    <row r="378" spans="1:19" x14ac:dyDescent="0.55000000000000004">
      <c r="A378" s="83" t="str">
        <f>+$T$2</f>
        <v>หมายเหตุ โอนเงินเข้าบัญชีวันที่ 26 มีนาคม 2567</v>
      </c>
      <c r="K378" s="83" t="str">
        <f>+$T$2</f>
        <v>หมายเหตุ โอนเงินเข้าบัญชีวันที่ 26 มีนาคม 2567</v>
      </c>
    </row>
    <row r="379" spans="1:19" ht="29.25" customHeight="1" x14ac:dyDescent="0.55000000000000004">
      <c r="A379" s="263" t="s">
        <v>7</v>
      </c>
      <c r="B379" s="263"/>
      <c r="C379" s="263"/>
      <c r="D379" s="263"/>
      <c r="E379" s="263"/>
      <c r="F379" s="263"/>
      <c r="G379" s="263"/>
      <c r="H379" s="263"/>
      <c r="I379" s="263"/>
      <c r="J379" s="127"/>
      <c r="K379" s="263" t="s">
        <v>7</v>
      </c>
      <c r="L379" s="263"/>
      <c r="M379" s="263"/>
      <c r="N379" s="263"/>
      <c r="O379" s="263"/>
      <c r="P379" s="263"/>
      <c r="Q379" s="263"/>
      <c r="R379" s="263"/>
      <c r="S379" s="263"/>
    </row>
    <row r="380" spans="1:19" ht="29.25" customHeight="1" x14ac:dyDescent="0.55000000000000004">
      <c r="A380" s="263" t="str">
        <f>+$T$1</f>
        <v>ประจำเดือน มีนาคม 2567</v>
      </c>
      <c r="B380" s="263"/>
      <c r="C380" s="263"/>
      <c r="D380" s="263"/>
      <c r="E380" s="263"/>
      <c r="F380" s="263"/>
      <c r="G380" s="263"/>
      <c r="H380" s="263"/>
      <c r="I380" s="263"/>
      <c r="J380" s="127"/>
      <c r="K380" s="263" t="str">
        <f>+$T$1</f>
        <v>ประจำเดือน มีนาคม 2567</v>
      </c>
      <c r="L380" s="263"/>
      <c r="M380" s="263"/>
      <c r="N380" s="263"/>
      <c r="O380" s="263"/>
      <c r="P380" s="263"/>
      <c r="Q380" s="263"/>
      <c r="R380" s="263"/>
      <c r="S380" s="263"/>
    </row>
    <row r="381" spans="1:19" ht="29.25" customHeight="1" x14ac:dyDescent="0.55000000000000004">
      <c r="A381" s="264" t="str">
        <f>'เงินเดือน '!B38</f>
        <v>นางสาวอสมา เชษฐพันธ์</v>
      </c>
      <c r="B381" s="264"/>
      <c r="C381" s="264"/>
      <c r="D381" s="264"/>
      <c r="E381" s="264"/>
      <c r="F381" s="264"/>
      <c r="G381" s="264"/>
      <c r="H381" s="264"/>
      <c r="I381" s="264"/>
      <c r="J381" s="127"/>
      <c r="K381" s="264" t="str">
        <f>'เงินเดือน '!B37</f>
        <v>นายศิริศักดิ์ หลิ่มมณี</v>
      </c>
      <c r="L381" s="264"/>
      <c r="M381" s="264"/>
      <c r="N381" s="264"/>
      <c r="O381" s="264"/>
      <c r="P381" s="264"/>
      <c r="Q381" s="264"/>
      <c r="R381" s="264"/>
      <c r="S381" s="264"/>
    </row>
    <row r="382" spans="1:19" x14ac:dyDescent="0.55000000000000004">
      <c r="A382" s="83" t="s">
        <v>23</v>
      </c>
      <c r="C382" s="83" t="str">
        <f>+$T$3</f>
        <v>เงินเดือน</v>
      </c>
      <c r="F382" s="126"/>
      <c r="G382" s="126"/>
      <c r="H382" s="126">
        <f>+VLOOKUP(A381,'เงินเดือน '!$B$8:$D$60,3,0)</f>
        <v>22040</v>
      </c>
      <c r="K382" s="83" t="s">
        <v>23</v>
      </c>
      <c r="M382" s="83" t="str">
        <f>+$T$3</f>
        <v>เงินเดือน</v>
      </c>
      <c r="P382" s="126"/>
      <c r="Q382" s="126"/>
      <c r="R382" s="126">
        <f>+VLOOKUP(K381,'เงินเดือน '!$B$8:$D$60,3,0)</f>
        <v>62470</v>
      </c>
    </row>
    <row r="383" spans="1:19" x14ac:dyDescent="0.55000000000000004">
      <c r="C383" s="83" t="str">
        <f>+$T$4</f>
        <v>เงินประจำตำแหน่ง</v>
      </c>
      <c r="F383" s="126"/>
      <c r="G383" s="126"/>
      <c r="H383" s="126">
        <f>VLOOKUP(A381,'เงินเดือน '!$B$8:$F$60,5,0)</f>
        <v>0</v>
      </c>
      <c r="M383" s="83" t="str">
        <f>+$T$4</f>
        <v>เงินประจำตำแหน่ง</v>
      </c>
      <c r="P383" s="126"/>
      <c r="Q383" s="126"/>
      <c r="R383" s="126">
        <f>VLOOKUP(K381,'เงินเดือน '!$B$8:$F$60,5,0)</f>
        <v>0</v>
      </c>
    </row>
    <row r="384" spans="1:19" x14ac:dyDescent="0.55000000000000004">
      <c r="C384" s="83" t="str">
        <f>+$T$5</f>
        <v>เงินค่าตอบแทนรายเดือน</v>
      </c>
      <c r="F384" s="126"/>
      <c r="G384" s="126"/>
      <c r="H384" s="126">
        <f>VLOOKUP(A381,'เงินเดือน '!$B$8:$G$60,6,0)</f>
        <v>0</v>
      </c>
      <c r="M384" s="83" t="str">
        <f>+$T$5</f>
        <v>เงินค่าตอบแทนรายเดือน</v>
      </c>
      <c r="P384" s="126"/>
      <c r="Q384" s="126"/>
      <c r="R384" s="126">
        <f>VLOOKUP(K381,'เงินเดือน '!$B$8:$G$60,6,0)</f>
        <v>0</v>
      </c>
    </row>
    <row r="385" spans="1:18" x14ac:dyDescent="0.55000000000000004">
      <c r="C385" s="83" t="str">
        <f>+$T$6</f>
        <v>เงินเพิ่มการครองชีพชั่วคราว</v>
      </c>
      <c r="F385" s="126"/>
      <c r="G385" s="126"/>
      <c r="H385" s="126">
        <f>VLOOKUP(A381,'เงินเดือน '!$B$8:$E$60,4,0)</f>
        <v>0</v>
      </c>
      <c r="M385" s="83" t="str">
        <f>+$T$6</f>
        <v>เงินเพิ่มการครองชีพชั่วคราว</v>
      </c>
      <c r="P385" s="126"/>
      <c r="Q385" s="126"/>
      <c r="R385" s="126">
        <f>VLOOKUP(K381,'เงินเดือน '!$B$8:$E$60,4,0)</f>
        <v>0</v>
      </c>
    </row>
    <row r="386" spans="1:18" x14ac:dyDescent="0.55000000000000004">
      <c r="A386" s="127" t="s">
        <v>25</v>
      </c>
      <c r="B386" s="127"/>
      <c r="C386" s="128"/>
      <c r="D386" s="127"/>
      <c r="E386" s="127"/>
      <c r="F386" s="129"/>
      <c r="G386" s="129"/>
      <c r="H386" s="129">
        <f>SUM(H382:H385)</f>
        <v>22040</v>
      </c>
      <c r="K386" s="127" t="s">
        <v>25</v>
      </c>
      <c r="L386" s="127"/>
      <c r="M386" s="128"/>
      <c r="N386" s="127"/>
      <c r="O386" s="127"/>
      <c r="P386" s="129"/>
      <c r="Q386" s="129"/>
      <c r="R386" s="129">
        <f>SUM(R382:R385)</f>
        <v>62470</v>
      </c>
    </row>
    <row r="387" spans="1:18" x14ac:dyDescent="0.55000000000000004">
      <c r="A387" s="83" t="s">
        <v>26</v>
      </c>
      <c r="C387" s="83" t="str">
        <f>+$T$7</f>
        <v>ภาษีหัก ณ ที่จ่าย</v>
      </c>
      <c r="F387" s="126"/>
      <c r="G387" s="126">
        <f>VLOOKUP(A381,'เงินเดือน '!$B$8:$I$60,8,0)</f>
        <v>0</v>
      </c>
      <c r="H387" s="126"/>
      <c r="K387" s="83" t="s">
        <v>26</v>
      </c>
      <c r="M387" s="83" t="str">
        <f>+$T$7</f>
        <v>ภาษีหัก ณ ที่จ่าย</v>
      </c>
      <c r="P387" s="126"/>
      <c r="Q387" s="126">
        <f>VLOOKUP(K381,'เงินเดือน '!$B$8:$I$60,8,0)</f>
        <v>2288</v>
      </c>
      <c r="R387" s="126"/>
    </row>
    <row r="388" spans="1:18" x14ac:dyDescent="0.55000000000000004">
      <c r="C388" s="83" t="s">
        <v>317</v>
      </c>
      <c r="F388" s="126"/>
      <c r="G388" s="126">
        <f>VLOOKUP(A381,'เงินเดือน '!$B$8:$J$60,9,0)</f>
        <v>1102</v>
      </c>
      <c r="H388" s="126"/>
      <c r="M388" s="83" t="s">
        <v>317</v>
      </c>
      <c r="P388" s="126"/>
      <c r="Q388" s="126">
        <f>VLOOKUP(K381,'เงินเดือน '!$B$8:$J$60,9,0)</f>
        <v>1874.1</v>
      </c>
      <c r="R388" s="126"/>
    </row>
    <row r="389" spans="1:18" x14ac:dyDescent="0.55000000000000004">
      <c r="C389" s="83" t="s">
        <v>360</v>
      </c>
      <c r="F389" s="126"/>
      <c r="G389" s="126">
        <f>VLOOKUP(A381,'เงินเดือน '!$B$8:$K$60,10,0)</f>
        <v>5650</v>
      </c>
      <c r="H389" s="126"/>
      <c r="M389" s="83" t="s">
        <v>360</v>
      </c>
      <c r="P389" s="126"/>
      <c r="Q389" s="126">
        <f>VLOOKUP(K381,'เงินเดือน '!$B$8:$K$60,10,0)</f>
        <v>16600</v>
      </c>
      <c r="R389" s="126"/>
    </row>
    <row r="390" spans="1:18" x14ac:dyDescent="0.55000000000000004">
      <c r="C390" s="83" t="str">
        <f>+$T$8</f>
        <v>กรมสรรพากร (กยศ)</v>
      </c>
      <c r="F390" s="126"/>
      <c r="G390" s="126">
        <f>VLOOKUP(A381,'เงินเดือน '!$B$8:$L$60,11,0)</f>
        <v>882</v>
      </c>
      <c r="H390" s="126"/>
      <c r="M390" s="83" t="str">
        <f>+$T$8</f>
        <v>กรมสรรพากร (กยศ)</v>
      </c>
      <c r="P390" s="126"/>
      <c r="Q390" s="126">
        <f>VLOOKUP(K381,'เงินเดือน '!$B$8:$L$60,11,0)</f>
        <v>0</v>
      </c>
      <c r="R390" s="126"/>
    </row>
    <row r="391" spans="1:18" x14ac:dyDescent="0.55000000000000004">
      <c r="C391" s="83" t="str">
        <f>T13</f>
        <v>ฌกส.</v>
      </c>
      <c r="F391" s="126"/>
      <c r="G391" s="126">
        <f>VLOOKUP(A381,'เงินเดือน '!$B$8:$M$60,12,0)</f>
        <v>0</v>
      </c>
      <c r="H391" s="126"/>
      <c r="M391" s="83" t="str">
        <f>T13</f>
        <v>ฌกส.</v>
      </c>
      <c r="P391" s="126"/>
      <c r="Q391" s="126">
        <f>VLOOKUP(K381,'เงินเดือน '!$B$8:$M$60,12,0)</f>
        <v>764</v>
      </c>
      <c r="R391" s="126"/>
    </row>
    <row r="392" spans="1:18" x14ac:dyDescent="0.55000000000000004">
      <c r="C392" s="83" t="str">
        <f>+$T$14</f>
        <v>ธนาคารกรุงไทย</v>
      </c>
      <c r="F392" s="126"/>
      <c r="G392" s="126">
        <f>VLOOKUP(A381,'เงินเดือน '!$B$8:$N$60,13,0)</f>
        <v>0</v>
      </c>
      <c r="H392" s="126"/>
      <c r="M392" s="83" t="str">
        <f>+$T$14</f>
        <v>ธนาคารกรุงไทย</v>
      </c>
      <c r="P392" s="126"/>
      <c r="Q392" s="126">
        <f>VLOOKUP(K381,'เงินเดือน '!$B$8:$N$60,13,0)</f>
        <v>0</v>
      </c>
      <c r="R392" s="126"/>
    </row>
    <row r="393" spans="1:18" x14ac:dyDescent="0.55000000000000004">
      <c r="F393" s="126"/>
      <c r="G393" s="126"/>
      <c r="H393" s="126"/>
      <c r="P393" s="126"/>
      <c r="Q393" s="126"/>
      <c r="R393" s="126"/>
    </row>
    <row r="394" spans="1:18" x14ac:dyDescent="0.55000000000000004">
      <c r="F394" s="126"/>
      <c r="G394" s="126"/>
      <c r="H394" s="126"/>
      <c r="P394" s="126"/>
      <c r="Q394" s="126"/>
      <c r="R394" s="126"/>
    </row>
    <row r="395" spans="1:18" x14ac:dyDescent="0.55000000000000004">
      <c r="F395" s="126"/>
      <c r="G395" s="126"/>
      <c r="H395" s="126"/>
      <c r="P395" s="126"/>
      <c r="Q395" s="126"/>
      <c r="R395" s="126"/>
    </row>
    <row r="396" spans="1:18" x14ac:dyDescent="0.55000000000000004">
      <c r="F396" s="126"/>
      <c r="G396" s="126"/>
      <c r="H396" s="126"/>
      <c r="P396" s="126"/>
      <c r="Q396" s="126"/>
      <c r="R396" s="126"/>
    </row>
    <row r="397" spans="1:18" x14ac:dyDescent="0.55000000000000004">
      <c r="F397" s="126"/>
      <c r="G397" s="126"/>
      <c r="H397" s="126"/>
      <c r="P397" s="126"/>
      <c r="Q397" s="126"/>
      <c r="R397" s="126"/>
    </row>
    <row r="398" spans="1:18" x14ac:dyDescent="0.55000000000000004">
      <c r="F398" s="126"/>
      <c r="G398" s="126"/>
      <c r="H398" s="126"/>
      <c r="P398" s="126"/>
      <c r="Q398" s="126"/>
      <c r="R398" s="126"/>
    </row>
    <row r="399" spans="1:18" x14ac:dyDescent="0.55000000000000004">
      <c r="F399" s="126"/>
      <c r="G399" s="126"/>
      <c r="H399" s="126"/>
      <c r="P399" s="126"/>
      <c r="Q399" s="126"/>
      <c r="R399" s="126"/>
    </row>
    <row r="400" spans="1:18" x14ac:dyDescent="0.55000000000000004">
      <c r="F400" s="126"/>
      <c r="G400" s="126"/>
      <c r="H400" s="126"/>
      <c r="P400" s="126"/>
      <c r="Q400" s="126"/>
      <c r="R400" s="126"/>
    </row>
    <row r="401" spans="1:19" x14ac:dyDescent="0.55000000000000004">
      <c r="F401" s="126"/>
      <c r="G401" s="126"/>
      <c r="H401" s="126"/>
      <c r="P401" s="126"/>
      <c r="Q401" s="126"/>
      <c r="R401" s="126"/>
    </row>
    <row r="402" spans="1:19" x14ac:dyDescent="0.55000000000000004">
      <c r="F402" s="126"/>
      <c r="G402" s="130"/>
      <c r="H402" s="131">
        <f>SUM(G387:G402)</f>
        <v>7634</v>
      </c>
      <c r="P402" s="126"/>
      <c r="Q402" s="130"/>
      <c r="R402" s="131">
        <f>SUM(Q387:Q402)</f>
        <v>21526.1</v>
      </c>
    </row>
    <row r="403" spans="1:19" x14ac:dyDescent="0.55000000000000004">
      <c r="A403" s="127" t="s">
        <v>28</v>
      </c>
      <c r="B403" s="127"/>
      <c r="C403" s="127"/>
      <c r="D403" s="127"/>
      <c r="E403" s="127"/>
      <c r="F403" s="127"/>
      <c r="G403" s="127"/>
      <c r="H403" s="132">
        <f>+H386-H402</f>
        <v>14406</v>
      </c>
      <c r="K403" s="127" t="s">
        <v>28</v>
      </c>
      <c r="L403" s="127"/>
      <c r="M403" s="127"/>
      <c r="N403" s="127"/>
      <c r="O403" s="127"/>
      <c r="P403" s="127"/>
      <c r="Q403" s="127"/>
      <c r="R403" s="132">
        <f>+R386-R402</f>
        <v>40943.9</v>
      </c>
    </row>
    <row r="404" spans="1:19" x14ac:dyDescent="0.55000000000000004">
      <c r="A404" s="83" t="str">
        <f>$T$23</f>
        <v xml:space="preserve">ข้าราชการถ่ายโอน รพ.สต. </v>
      </c>
      <c r="H404" s="132"/>
      <c r="J404" s="133"/>
      <c r="K404" s="83" t="str">
        <f>$T$23</f>
        <v xml:space="preserve">ข้าราชการถ่ายโอน รพ.สต. </v>
      </c>
      <c r="R404" s="132"/>
    </row>
    <row r="405" spans="1:19" x14ac:dyDescent="0.55000000000000004">
      <c r="A405" s="83" t="str">
        <f>+$T$2</f>
        <v>หมายเหตุ โอนเงินเข้าบัญชีวันที่ 26 มีนาคม 2567</v>
      </c>
      <c r="K405" s="83" t="str">
        <f>+$T$2</f>
        <v>หมายเหตุ โอนเงินเข้าบัญชีวันที่ 26 มีนาคม 2567</v>
      </c>
    </row>
    <row r="406" spans="1:19" ht="29.25" customHeight="1" x14ac:dyDescent="0.55000000000000004">
      <c r="A406" s="263" t="s">
        <v>7</v>
      </c>
      <c r="B406" s="263"/>
      <c r="C406" s="263"/>
      <c r="D406" s="263"/>
      <c r="E406" s="263"/>
      <c r="F406" s="263"/>
      <c r="G406" s="263"/>
      <c r="H406" s="263"/>
      <c r="I406" s="263"/>
      <c r="J406" s="127"/>
      <c r="K406" s="263" t="s">
        <v>7</v>
      </c>
      <c r="L406" s="263"/>
      <c r="M406" s="263"/>
      <c r="N406" s="263"/>
      <c r="O406" s="263"/>
      <c r="P406" s="263"/>
      <c r="Q406" s="263"/>
      <c r="R406" s="263"/>
      <c r="S406" s="263"/>
    </row>
    <row r="407" spans="1:19" ht="29.25" customHeight="1" x14ac:dyDescent="0.55000000000000004">
      <c r="A407" s="263" t="str">
        <f>+$T$1</f>
        <v>ประจำเดือน มีนาคม 2567</v>
      </c>
      <c r="B407" s="263"/>
      <c r="C407" s="263"/>
      <c r="D407" s="263"/>
      <c r="E407" s="263"/>
      <c r="F407" s="263"/>
      <c r="G407" s="263"/>
      <c r="H407" s="263"/>
      <c r="I407" s="263"/>
      <c r="J407" s="127"/>
      <c r="K407" s="263" t="str">
        <f>+$T$1</f>
        <v>ประจำเดือน มีนาคม 2567</v>
      </c>
      <c r="L407" s="263"/>
      <c r="M407" s="263"/>
      <c r="N407" s="263"/>
      <c r="O407" s="263"/>
      <c r="P407" s="263"/>
      <c r="Q407" s="263"/>
      <c r="R407" s="263"/>
      <c r="S407" s="263"/>
    </row>
    <row r="408" spans="1:19" ht="29.25" customHeight="1" x14ac:dyDescent="0.55000000000000004">
      <c r="A408" s="264" t="str">
        <f>'เงินเดือน '!B40</f>
        <v>นางสาวอุไร สมัครการ</v>
      </c>
      <c r="B408" s="264"/>
      <c r="C408" s="264"/>
      <c r="D408" s="264"/>
      <c r="E408" s="264"/>
      <c r="F408" s="264"/>
      <c r="G408" s="264"/>
      <c r="H408" s="264"/>
      <c r="I408" s="264"/>
      <c r="J408" s="127"/>
      <c r="K408" s="264" t="str">
        <f>'เงินเดือน '!B39</f>
        <v>นางสาวจุฬาลักษณ์ เทพบุตร</v>
      </c>
      <c r="L408" s="264"/>
      <c r="M408" s="264"/>
      <c r="N408" s="264"/>
      <c r="O408" s="264"/>
      <c r="P408" s="264"/>
      <c r="Q408" s="264"/>
      <c r="R408" s="264"/>
      <c r="S408" s="264"/>
    </row>
    <row r="409" spans="1:19" x14ac:dyDescent="0.55000000000000004">
      <c r="A409" s="83" t="s">
        <v>23</v>
      </c>
      <c r="C409" s="83" t="str">
        <f>+$T$3</f>
        <v>เงินเดือน</v>
      </c>
      <c r="F409" s="126"/>
      <c r="G409" s="126"/>
      <c r="H409" s="126">
        <f>+VLOOKUP(A408,'เงินเดือน '!$B$8:$D$60,3,0)</f>
        <v>48740</v>
      </c>
      <c r="K409" s="83" t="s">
        <v>23</v>
      </c>
      <c r="M409" s="83" t="str">
        <f>+$T$3</f>
        <v>เงินเดือน</v>
      </c>
      <c r="P409" s="126"/>
      <c r="Q409" s="126"/>
      <c r="R409" s="126">
        <f>+VLOOKUP(K408,'เงินเดือน '!$B$8:$D$60,3,0)</f>
        <v>18840</v>
      </c>
    </row>
    <row r="410" spans="1:19" x14ac:dyDescent="0.55000000000000004">
      <c r="C410" s="83" t="str">
        <f>+$T$4</f>
        <v>เงินประจำตำแหน่ง</v>
      </c>
      <c r="F410" s="126"/>
      <c r="G410" s="126"/>
      <c r="H410" s="126">
        <f>VLOOKUP(A408,'เงินเดือน '!$B$8:$F$60,5,0)</f>
        <v>0</v>
      </c>
      <c r="M410" s="83" t="str">
        <f>+$T$4</f>
        <v>เงินประจำตำแหน่ง</v>
      </c>
      <c r="P410" s="126"/>
      <c r="Q410" s="126"/>
      <c r="R410" s="126">
        <f>VLOOKUP(K408,'เงินเดือน '!$B$8:$F$60,5,0)</f>
        <v>0</v>
      </c>
    </row>
    <row r="411" spans="1:19" x14ac:dyDescent="0.55000000000000004">
      <c r="C411" s="83" t="str">
        <f>+$T$5</f>
        <v>เงินค่าตอบแทนรายเดือน</v>
      </c>
      <c r="F411" s="126"/>
      <c r="G411" s="126"/>
      <c r="H411" s="126">
        <f>VLOOKUP(A408,'เงินเดือน '!$B$8:$G$60,6,0)</f>
        <v>0</v>
      </c>
      <c r="M411" s="83" t="str">
        <f>+$T$5</f>
        <v>เงินค่าตอบแทนรายเดือน</v>
      </c>
      <c r="P411" s="126"/>
      <c r="Q411" s="126"/>
      <c r="R411" s="126">
        <f>VLOOKUP(K408,'เงินเดือน '!$B$8:$G$60,6,0)</f>
        <v>0</v>
      </c>
    </row>
    <row r="412" spans="1:19" x14ac:dyDescent="0.55000000000000004">
      <c r="C412" s="83" t="str">
        <f>+$T$6</f>
        <v>เงินเพิ่มการครองชีพชั่วคราว</v>
      </c>
      <c r="F412" s="126"/>
      <c r="G412" s="126"/>
      <c r="H412" s="126">
        <f>VLOOKUP(A408,'เงินเดือน '!$B$8:$E$60,4,0)</f>
        <v>0</v>
      </c>
      <c r="M412" s="83" t="str">
        <f>+$T$6</f>
        <v>เงินเพิ่มการครองชีพชั่วคราว</v>
      </c>
      <c r="P412" s="126"/>
      <c r="Q412" s="126"/>
      <c r="R412" s="126">
        <f>VLOOKUP(K408,'เงินเดือน '!$B$8:$E$60,4,0)</f>
        <v>0</v>
      </c>
    </row>
    <row r="413" spans="1:19" x14ac:dyDescent="0.55000000000000004">
      <c r="A413" s="127" t="s">
        <v>25</v>
      </c>
      <c r="B413" s="127"/>
      <c r="C413" s="128"/>
      <c r="D413" s="127"/>
      <c r="E413" s="127"/>
      <c r="F413" s="129"/>
      <c r="G413" s="129"/>
      <c r="H413" s="129">
        <f>SUM(H409:H412)</f>
        <v>48740</v>
      </c>
      <c r="K413" s="127" t="s">
        <v>25</v>
      </c>
      <c r="L413" s="127"/>
      <c r="M413" s="128"/>
      <c r="N413" s="127"/>
      <c r="O413" s="127"/>
      <c r="P413" s="129"/>
      <c r="Q413" s="129"/>
      <c r="R413" s="129">
        <f>SUM(R409:R412)</f>
        <v>18840</v>
      </c>
    </row>
    <row r="414" spans="1:19" x14ac:dyDescent="0.55000000000000004">
      <c r="A414" s="83" t="s">
        <v>26</v>
      </c>
      <c r="C414" s="83" t="str">
        <f>+$T$7</f>
        <v>ภาษีหัก ณ ที่จ่าย</v>
      </c>
      <c r="F414" s="126"/>
      <c r="G414" s="126">
        <f>VLOOKUP(A408,'เงินเดือน '!$B$8:$I$60,8,0)</f>
        <v>933</v>
      </c>
      <c r="H414" s="126"/>
      <c r="K414" s="83" t="s">
        <v>26</v>
      </c>
      <c r="M414" s="83" t="str">
        <f>+$T$7</f>
        <v>ภาษีหัก ณ ที่จ่าย</v>
      </c>
      <c r="P414" s="126"/>
      <c r="Q414" s="126">
        <f>VLOOKUP(K408,'เงินเดือน '!$B$8:$I$60,8,0)</f>
        <v>0</v>
      </c>
      <c r="R414" s="126"/>
    </row>
    <row r="415" spans="1:19" x14ac:dyDescent="0.55000000000000004">
      <c r="C415" s="83" t="s">
        <v>317</v>
      </c>
      <c r="F415" s="126"/>
      <c r="G415" s="126">
        <f>VLOOKUP(A408,'เงินเดือน '!$B$8:$J$60,9,0)</f>
        <v>1462.2</v>
      </c>
      <c r="H415" s="126"/>
      <c r="M415" s="83" t="s">
        <v>317</v>
      </c>
      <c r="P415" s="126"/>
      <c r="Q415" s="126">
        <f>VLOOKUP(K408,'เงินเดือน '!$B$8:$J$60,9,0)</f>
        <v>565.20000000000005</v>
      </c>
      <c r="R415" s="126"/>
    </row>
    <row r="416" spans="1:19" x14ac:dyDescent="0.55000000000000004">
      <c r="C416" s="83" t="s">
        <v>360</v>
      </c>
      <c r="F416" s="126"/>
      <c r="G416" s="126">
        <f>VLOOKUP(A408,'เงินเดือน '!$B$8:$K$60,10,0)</f>
        <v>29917.119999999999</v>
      </c>
      <c r="H416" s="126"/>
      <c r="M416" s="83" t="s">
        <v>360</v>
      </c>
      <c r="P416" s="126"/>
      <c r="Q416" s="126">
        <f>VLOOKUP(K408,'เงินเดือน '!$B$8:$K$60,10,0)</f>
        <v>0</v>
      </c>
      <c r="R416" s="126"/>
    </row>
    <row r="417" spans="1:18" x14ac:dyDescent="0.55000000000000004">
      <c r="C417" s="83" t="str">
        <f>+$T$8</f>
        <v>กรมสรรพากร (กยศ)</v>
      </c>
      <c r="F417" s="126"/>
      <c r="G417" s="126">
        <f>VLOOKUP(A408,'เงินเดือน '!$B$8:$L$60,11,0)</f>
        <v>0</v>
      </c>
      <c r="H417" s="126"/>
      <c r="M417" s="83" t="str">
        <f>+$T$8</f>
        <v>กรมสรรพากร (กยศ)</v>
      </c>
      <c r="P417" s="126"/>
      <c r="Q417" s="126">
        <f>VLOOKUP(K408,'เงินเดือน '!$B$8:$L$60,11,0)</f>
        <v>704</v>
      </c>
      <c r="R417" s="126"/>
    </row>
    <row r="418" spans="1:18" x14ac:dyDescent="0.55000000000000004">
      <c r="C418" s="83" t="str">
        <f>T13</f>
        <v>ฌกส.</v>
      </c>
      <c r="F418" s="126"/>
      <c r="G418" s="126">
        <f>VLOOKUP(A408,'เงินเดือน '!$B$8:$M$60,12,0)</f>
        <v>0</v>
      </c>
      <c r="H418" s="126"/>
      <c r="M418" s="83" t="str">
        <f>T13</f>
        <v>ฌกส.</v>
      </c>
      <c r="P418" s="126"/>
      <c r="Q418" s="126">
        <f>VLOOKUP(K408,'เงินเดือน '!$B$8:$M$60,12,0)</f>
        <v>0</v>
      </c>
      <c r="R418" s="126"/>
    </row>
    <row r="419" spans="1:18" x14ac:dyDescent="0.55000000000000004">
      <c r="C419" s="83" t="str">
        <f>+$T$14</f>
        <v>ธนาคารกรุงไทย</v>
      </c>
      <c r="F419" s="126"/>
      <c r="G419" s="126">
        <f>VLOOKUP(A408,'เงินเดือน '!$B$8:$N$60,13,0)</f>
        <v>0</v>
      </c>
      <c r="H419" s="126"/>
      <c r="M419" s="83" t="str">
        <f>+$T$14</f>
        <v>ธนาคารกรุงไทย</v>
      </c>
      <c r="P419" s="126"/>
      <c r="Q419" s="126">
        <f>VLOOKUP(K408,'เงินเดือน '!$B$8:$N$60,13,0)</f>
        <v>0</v>
      </c>
      <c r="R419" s="126"/>
    </row>
    <row r="420" spans="1:18" x14ac:dyDescent="0.55000000000000004">
      <c r="F420" s="126"/>
      <c r="G420" s="126"/>
      <c r="H420" s="126"/>
      <c r="P420" s="126"/>
      <c r="Q420" s="126"/>
      <c r="R420" s="126"/>
    </row>
    <row r="421" spans="1:18" x14ac:dyDescent="0.55000000000000004">
      <c r="F421" s="126"/>
      <c r="G421" s="126"/>
      <c r="H421" s="126"/>
      <c r="P421" s="126"/>
      <c r="Q421" s="126"/>
      <c r="R421" s="126"/>
    </row>
    <row r="422" spans="1:18" x14ac:dyDescent="0.55000000000000004">
      <c r="F422" s="126"/>
      <c r="G422" s="126"/>
      <c r="H422" s="126"/>
      <c r="P422" s="126"/>
      <c r="Q422" s="126"/>
      <c r="R422" s="126"/>
    </row>
    <row r="423" spans="1:18" x14ac:dyDescent="0.55000000000000004">
      <c r="F423" s="126"/>
      <c r="G423" s="126"/>
      <c r="H423" s="126"/>
      <c r="P423" s="126"/>
      <c r="Q423" s="126"/>
      <c r="R423" s="126"/>
    </row>
    <row r="424" spans="1:18" x14ac:dyDescent="0.55000000000000004">
      <c r="F424" s="126"/>
      <c r="G424" s="126"/>
      <c r="H424" s="126"/>
      <c r="P424" s="126"/>
      <c r="Q424" s="126"/>
      <c r="R424" s="126"/>
    </row>
    <row r="425" spans="1:18" x14ac:dyDescent="0.55000000000000004">
      <c r="F425" s="126"/>
      <c r="G425" s="126"/>
      <c r="H425" s="126"/>
      <c r="P425" s="126"/>
      <c r="Q425" s="126"/>
      <c r="R425" s="126"/>
    </row>
    <row r="426" spans="1:18" x14ac:dyDescent="0.55000000000000004">
      <c r="F426" s="126"/>
      <c r="G426" s="126"/>
      <c r="H426" s="126"/>
      <c r="P426" s="126"/>
      <c r="Q426" s="126"/>
      <c r="R426" s="126"/>
    </row>
    <row r="427" spans="1:18" x14ac:dyDescent="0.55000000000000004">
      <c r="F427" s="126"/>
      <c r="G427" s="126"/>
      <c r="H427" s="126"/>
      <c r="P427" s="126"/>
      <c r="Q427" s="126"/>
      <c r="R427" s="126"/>
    </row>
    <row r="428" spans="1:18" x14ac:dyDescent="0.55000000000000004">
      <c r="F428" s="126"/>
      <c r="G428" s="126"/>
      <c r="H428" s="126"/>
      <c r="P428" s="126"/>
      <c r="Q428" s="126"/>
      <c r="R428" s="126"/>
    </row>
    <row r="429" spans="1:18" x14ac:dyDescent="0.55000000000000004">
      <c r="F429" s="126"/>
      <c r="G429" s="130"/>
      <c r="H429" s="131">
        <f>SUM(G414:G429)</f>
        <v>32312.32</v>
      </c>
      <c r="P429" s="126"/>
      <c r="Q429" s="130"/>
      <c r="R429" s="131">
        <f>SUM(Q414:Q429)</f>
        <v>1269.2</v>
      </c>
    </row>
    <row r="430" spans="1:18" x14ac:dyDescent="0.55000000000000004">
      <c r="A430" s="127" t="s">
        <v>28</v>
      </c>
      <c r="B430" s="127"/>
      <c r="C430" s="127"/>
      <c r="D430" s="127"/>
      <c r="E430" s="127"/>
      <c r="F430" s="127"/>
      <c r="G430" s="127"/>
      <c r="H430" s="132">
        <f>+H413-H429</f>
        <v>16427.68</v>
      </c>
      <c r="K430" s="127" t="s">
        <v>28</v>
      </c>
      <c r="L430" s="127"/>
      <c r="M430" s="127"/>
      <c r="N430" s="127"/>
      <c r="O430" s="127"/>
      <c r="P430" s="127"/>
      <c r="Q430" s="127"/>
      <c r="R430" s="132">
        <f>+R413-R429</f>
        <v>17570.8</v>
      </c>
    </row>
    <row r="431" spans="1:18" x14ac:dyDescent="0.55000000000000004">
      <c r="A431" s="83" t="str">
        <f>$T$23</f>
        <v xml:space="preserve">ข้าราชการถ่ายโอน รพ.สต. </v>
      </c>
      <c r="H431" s="132"/>
      <c r="J431" s="133"/>
      <c r="K431" s="83" t="str">
        <f>$T$23</f>
        <v xml:space="preserve">ข้าราชการถ่ายโอน รพ.สต. </v>
      </c>
      <c r="R431" s="132"/>
    </row>
    <row r="432" spans="1:18" x14ac:dyDescent="0.55000000000000004">
      <c r="A432" s="83" t="str">
        <f>+$T$2</f>
        <v>หมายเหตุ โอนเงินเข้าบัญชีวันที่ 26 มีนาคม 2567</v>
      </c>
      <c r="K432" s="83" t="str">
        <f>+$T$2</f>
        <v>หมายเหตุ โอนเงินเข้าบัญชีวันที่ 26 มีนาคม 2567</v>
      </c>
    </row>
    <row r="433" spans="1:19" ht="29.25" customHeight="1" x14ac:dyDescent="0.55000000000000004">
      <c r="A433" s="263" t="s">
        <v>7</v>
      </c>
      <c r="B433" s="263"/>
      <c r="C433" s="263"/>
      <c r="D433" s="263"/>
      <c r="E433" s="263"/>
      <c r="F433" s="263"/>
      <c r="G433" s="263"/>
      <c r="H433" s="263"/>
      <c r="I433" s="263"/>
      <c r="J433" s="127"/>
      <c r="K433" s="263" t="s">
        <v>7</v>
      </c>
      <c r="L433" s="263"/>
      <c r="M433" s="263"/>
      <c r="N433" s="263"/>
      <c r="O433" s="263"/>
      <c r="P433" s="263"/>
      <c r="Q433" s="263"/>
      <c r="R433" s="263"/>
      <c r="S433" s="263"/>
    </row>
    <row r="434" spans="1:19" ht="29.25" customHeight="1" x14ac:dyDescent="0.55000000000000004">
      <c r="A434" s="263" t="str">
        <f>+$T$1</f>
        <v>ประจำเดือน มีนาคม 2567</v>
      </c>
      <c r="B434" s="263"/>
      <c r="C434" s="263"/>
      <c r="D434" s="263"/>
      <c r="E434" s="263"/>
      <c r="F434" s="263"/>
      <c r="G434" s="263"/>
      <c r="H434" s="263"/>
      <c r="I434" s="263"/>
      <c r="J434" s="127"/>
      <c r="K434" s="263" t="str">
        <f>+$T$1</f>
        <v>ประจำเดือน มีนาคม 2567</v>
      </c>
      <c r="L434" s="263"/>
      <c r="M434" s="263"/>
      <c r="N434" s="263"/>
      <c r="O434" s="263"/>
      <c r="P434" s="263"/>
      <c r="Q434" s="263"/>
      <c r="R434" s="263"/>
      <c r="S434" s="263"/>
    </row>
    <row r="435" spans="1:19" ht="29.25" customHeight="1" x14ac:dyDescent="0.55000000000000004">
      <c r="A435" s="264" t="str">
        <f>'เงินเดือน '!B42</f>
        <v>นางสาวลลิตา ช่วยการกล้า</v>
      </c>
      <c r="B435" s="264"/>
      <c r="C435" s="264"/>
      <c r="D435" s="264"/>
      <c r="E435" s="264"/>
      <c r="F435" s="264"/>
      <c r="G435" s="264"/>
      <c r="H435" s="264"/>
      <c r="I435" s="264"/>
      <c r="J435" s="127"/>
      <c r="K435" s="264" t="str">
        <f>'เงินเดือน '!B41</f>
        <v>นางสาวเยาวรัตน์ ศิวิไล</v>
      </c>
      <c r="L435" s="264"/>
      <c r="M435" s="264"/>
      <c r="N435" s="264"/>
      <c r="O435" s="264"/>
      <c r="P435" s="264"/>
      <c r="Q435" s="264"/>
      <c r="R435" s="264"/>
      <c r="S435" s="264"/>
    </row>
    <row r="436" spans="1:19" x14ac:dyDescent="0.55000000000000004">
      <c r="A436" s="83" t="s">
        <v>23</v>
      </c>
      <c r="C436" s="83" t="str">
        <f>+$T$3</f>
        <v>เงินเดือน</v>
      </c>
      <c r="F436" s="126"/>
      <c r="G436" s="126"/>
      <c r="H436" s="126">
        <f>+VLOOKUP(A435,'เงินเดือน '!$B$8:$D$60,3,0)</f>
        <v>19160</v>
      </c>
      <c r="K436" s="83" t="s">
        <v>23</v>
      </c>
      <c r="M436" s="83" t="str">
        <f>+$T$3</f>
        <v>เงินเดือน</v>
      </c>
      <c r="P436" s="126"/>
      <c r="Q436" s="126"/>
      <c r="R436" s="126">
        <f>+VLOOKUP(K435,'เงินเดือน '!$B$8:$D$60,3,0)</f>
        <v>23820</v>
      </c>
    </row>
    <row r="437" spans="1:19" x14ac:dyDescent="0.55000000000000004">
      <c r="C437" s="83" t="str">
        <f>+$T$4</f>
        <v>เงินประจำตำแหน่ง</v>
      </c>
      <c r="F437" s="126"/>
      <c r="G437" s="126"/>
      <c r="H437" s="126">
        <f>VLOOKUP(A435,'เงินเดือน '!$B$8:$F$60,5,0)</f>
        <v>0</v>
      </c>
      <c r="M437" s="83" t="str">
        <f>+$T$4</f>
        <v>เงินประจำตำแหน่ง</v>
      </c>
      <c r="P437" s="126"/>
      <c r="Q437" s="126"/>
      <c r="R437" s="126">
        <f>VLOOKUP(K435,'เงินเดือน '!$B$8:$F$60,5,0)</f>
        <v>0</v>
      </c>
    </row>
    <row r="438" spans="1:19" x14ac:dyDescent="0.55000000000000004">
      <c r="C438" s="83" t="str">
        <f>+$T$5</f>
        <v>เงินค่าตอบแทนรายเดือน</v>
      </c>
      <c r="F438" s="126"/>
      <c r="G438" s="126"/>
      <c r="H438" s="126">
        <f>VLOOKUP(A435,'เงินเดือน '!$B$8:$G$60,6,0)</f>
        <v>0</v>
      </c>
      <c r="M438" s="83" t="str">
        <f>+$T$5</f>
        <v>เงินค่าตอบแทนรายเดือน</v>
      </c>
      <c r="P438" s="126"/>
      <c r="Q438" s="126"/>
      <c r="R438" s="126">
        <f>VLOOKUP(K435,'เงินเดือน '!$B$8:$G$60,6,0)</f>
        <v>0</v>
      </c>
    </row>
    <row r="439" spans="1:19" x14ac:dyDescent="0.55000000000000004">
      <c r="C439" s="83" t="str">
        <f>+$T$6</f>
        <v>เงินเพิ่มการครองชีพชั่วคราว</v>
      </c>
      <c r="F439" s="126"/>
      <c r="G439" s="126"/>
      <c r="H439" s="126">
        <f>VLOOKUP(A435,'เงินเดือน '!$B$8:$E$60,4,0)</f>
        <v>0</v>
      </c>
      <c r="M439" s="83" t="str">
        <f>+$T$6</f>
        <v>เงินเพิ่มการครองชีพชั่วคราว</v>
      </c>
      <c r="P439" s="126"/>
      <c r="Q439" s="126"/>
      <c r="R439" s="126">
        <f>VLOOKUP(K435,'เงินเดือน '!$B$8:$E$60,4,0)</f>
        <v>0</v>
      </c>
    </row>
    <row r="440" spans="1:19" x14ac:dyDescent="0.55000000000000004">
      <c r="A440" s="127" t="s">
        <v>25</v>
      </c>
      <c r="B440" s="127"/>
      <c r="C440" s="128"/>
      <c r="D440" s="127"/>
      <c r="E440" s="127"/>
      <c r="F440" s="129"/>
      <c r="G440" s="129"/>
      <c r="H440" s="129">
        <f>SUM(H436:H439)</f>
        <v>19160</v>
      </c>
      <c r="K440" s="127" t="s">
        <v>25</v>
      </c>
      <c r="L440" s="127"/>
      <c r="M440" s="128"/>
      <c r="N440" s="127"/>
      <c r="O440" s="127"/>
      <c r="P440" s="129"/>
      <c r="Q440" s="129"/>
      <c r="R440" s="129">
        <f>SUM(R436:R439)</f>
        <v>23820</v>
      </c>
    </row>
    <row r="441" spans="1:19" x14ac:dyDescent="0.55000000000000004">
      <c r="A441" s="83" t="s">
        <v>26</v>
      </c>
      <c r="C441" s="83" t="str">
        <f>+$T$7</f>
        <v>ภาษีหัก ณ ที่จ่าย</v>
      </c>
      <c r="F441" s="126"/>
      <c r="G441" s="126">
        <f>VLOOKUP(A435,'เงินเดือน '!$B$8:$I$60,8,0)</f>
        <v>0</v>
      </c>
      <c r="H441" s="126"/>
      <c r="K441" s="83" t="s">
        <v>26</v>
      </c>
      <c r="M441" s="83" t="str">
        <f>+$T$7</f>
        <v>ภาษีหัก ณ ที่จ่าย</v>
      </c>
      <c r="P441" s="126"/>
      <c r="Q441" s="126">
        <f>VLOOKUP(K435,'เงินเดือน '!$B$8:$I$60,8,0)</f>
        <v>0</v>
      </c>
      <c r="R441" s="126"/>
    </row>
    <row r="442" spans="1:19" x14ac:dyDescent="0.55000000000000004">
      <c r="C442" s="83" t="s">
        <v>317</v>
      </c>
      <c r="F442" s="126"/>
      <c r="G442" s="126">
        <f>VLOOKUP(A435,'เงินเดือน '!$B$8:$J$60,9,0)</f>
        <v>574.79999999999995</v>
      </c>
      <c r="H442" s="126"/>
      <c r="M442" s="83" t="s">
        <v>317</v>
      </c>
      <c r="P442" s="126"/>
      <c r="Q442" s="126">
        <f>VLOOKUP(K435,'เงินเดือน '!$B$8:$J$60,9,0)</f>
        <v>714.6</v>
      </c>
      <c r="R442" s="126"/>
    </row>
    <row r="443" spans="1:19" x14ac:dyDescent="0.55000000000000004">
      <c r="C443" s="83" t="s">
        <v>360</v>
      </c>
      <c r="F443" s="126"/>
      <c r="G443" s="126">
        <f>VLOOKUP(A435,'เงินเดือน '!$B$8:$K$60,10,0)</f>
        <v>8823.27</v>
      </c>
      <c r="H443" s="126"/>
      <c r="M443" s="83" t="s">
        <v>360</v>
      </c>
      <c r="P443" s="126"/>
      <c r="Q443" s="126">
        <f>VLOOKUP(K435,'เงินเดือน '!$B$8:$K$60,10,0)</f>
        <v>8292.42</v>
      </c>
      <c r="R443" s="126"/>
    </row>
    <row r="444" spans="1:19" x14ac:dyDescent="0.55000000000000004">
      <c r="C444" s="83" t="str">
        <f>+$T$8</f>
        <v>กรมสรรพากร (กยศ)</v>
      </c>
      <c r="F444" s="126"/>
      <c r="G444" s="126">
        <f>VLOOKUP(A435,'เงินเดือน '!$B$8:$L$60,11,0)</f>
        <v>1045</v>
      </c>
      <c r="H444" s="126"/>
      <c r="M444" s="83" t="str">
        <f>+$T$8</f>
        <v>กรมสรรพากร (กยศ)</v>
      </c>
      <c r="P444" s="126"/>
      <c r="Q444" s="126">
        <f>VLOOKUP(K435,'เงินเดือน '!$B$8:$L$60,11,0)</f>
        <v>0</v>
      </c>
      <c r="R444" s="126"/>
    </row>
    <row r="445" spans="1:19" x14ac:dyDescent="0.55000000000000004">
      <c r="C445" s="83" t="str">
        <f>T13</f>
        <v>ฌกส.</v>
      </c>
      <c r="F445" s="126"/>
      <c r="G445" s="126">
        <f>VLOOKUP(A435,'เงินเดือน '!$B$8:$M$60,12,0)</f>
        <v>0</v>
      </c>
      <c r="H445" s="126"/>
      <c r="M445" s="83" t="str">
        <f>T13</f>
        <v>ฌกส.</v>
      </c>
      <c r="P445" s="126"/>
      <c r="Q445" s="126">
        <f>VLOOKUP(K435,'เงินเดือน '!$B$8:$M$60,12,0)</f>
        <v>0</v>
      </c>
      <c r="R445" s="126"/>
    </row>
    <row r="446" spans="1:19" x14ac:dyDescent="0.55000000000000004">
      <c r="C446" s="83" t="str">
        <f>+$T$14</f>
        <v>ธนาคารกรุงไทย</v>
      </c>
      <c r="F446" s="126"/>
      <c r="G446" s="126">
        <f>VLOOKUP(A435,'เงินเดือน '!$B$8:$N$60,13,0)</f>
        <v>0</v>
      </c>
      <c r="H446" s="126"/>
      <c r="M446" s="83" t="str">
        <f>+$T$14</f>
        <v>ธนาคารกรุงไทย</v>
      </c>
      <c r="P446" s="126"/>
      <c r="Q446" s="126">
        <f>VLOOKUP(K435,'เงินเดือน '!$B$8:$N$60,13,0)</f>
        <v>0</v>
      </c>
      <c r="R446" s="126"/>
    </row>
    <row r="447" spans="1:19" x14ac:dyDescent="0.55000000000000004">
      <c r="F447" s="126"/>
      <c r="G447" s="126"/>
      <c r="H447" s="126"/>
      <c r="P447" s="126"/>
      <c r="Q447" s="126"/>
      <c r="R447" s="126"/>
    </row>
    <row r="448" spans="1:19" x14ac:dyDescent="0.55000000000000004">
      <c r="F448" s="126"/>
      <c r="G448" s="126"/>
      <c r="H448" s="126"/>
      <c r="P448" s="126"/>
      <c r="Q448" s="126"/>
      <c r="R448" s="126"/>
    </row>
    <row r="449" spans="1:19" x14ac:dyDescent="0.55000000000000004">
      <c r="F449" s="126"/>
      <c r="G449" s="126"/>
      <c r="H449" s="126"/>
      <c r="P449" s="126"/>
      <c r="Q449" s="126"/>
      <c r="R449" s="126"/>
    </row>
    <row r="450" spans="1:19" x14ac:dyDescent="0.55000000000000004">
      <c r="F450" s="126"/>
      <c r="G450" s="126"/>
      <c r="H450" s="126"/>
      <c r="P450" s="126"/>
      <c r="Q450" s="126"/>
      <c r="R450" s="126"/>
    </row>
    <row r="451" spans="1:19" x14ac:dyDescent="0.55000000000000004">
      <c r="F451" s="126"/>
      <c r="G451" s="126"/>
      <c r="H451" s="126"/>
      <c r="P451" s="126"/>
      <c r="Q451" s="126"/>
      <c r="R451" s="126"/>
    </row>
    <row r="452" spans="1:19" x14ac:dyDescent="0.55000000000000004">
      <c r="F452" s="126"/>
      <c r="G452" s="126"/>
      <c r="H452" s="126"/>
      <c r="P452" s="126"/>
      <c r="Q452" s="126"/>
      <c r="R452" s="126"/>
    </row>
    <row r="453" spans="1:19" x14ac:dyDescent="0.55000000000000004">
      <c r="F453" s="126"/>
      <c r="G453" s="126"/>
      <c r="H453" s="126"/>
      <c r="P453" s="126"/>
      <c r="Q453" s="126"/>
      <c r="R453" s="126"/>
    </row>
    <row r="454" spans="1:19" x14ac:dyDescent="0.55000000000000004">
      <c r="F454" s="126"/>
      <c r="G454" s="126"/>
      <c r="H454" s="126"/>
      <c r="P454" s="126"/>
      <c r="Q454" s="126"/>
      <c r="R454" s="126"/>
    </row>
    <row r="455" spans="1:19" x14ac:dyDescent="0.55000000000000004">
      <c r="F455" s="126"/>
      <c r="G455" s="126"/>
      <c r="H455" s="126"/>
      <c r="P455" s="126"/>
      <c r="Q455" s="126"/>
      <c r="R455" s="126"/>
    </row>
    <row r="456" spans="1:19" x14ac:dyDescent="0.55000000000000004">
      <c r="F456" s="126"/>
      <c r="G456" s="130"/>
      <c r="H456" s="131">
        <f>SUM(G441:G456)</f>
        <v>10443.07</v>
      </c>
      <c r="P456" s="126"/>
      <c r="Q456" s="130"/>
      <c r="R456" s="131">
        <f>SUM(Q441:Q456)</f>
        <v>9007.02</v>
      </c>
    </row>
    <row r="457" spans="1:19" x14ac:dyDescent="0.55000000000000004">
      <c r="A457" s="127" t="s">
        <v>28</v>
      </c>
      <c r="B457" s="127"/>
      <c r="C457" s="127"/>
      <c r="D457" s="127"/>
      <c r="E457" s="127"/>
      <c r="F457" s="127"/>
      <c r="G457" s="127"/>
      <c r="H457" s="132">
        <f>+H440-H456</f>
        <v>8716.93</v>
      </c>
      <c r="K457" s="127" t="s">
        <v>28</v>
      </c>
      <c r="L457" s="127"/>
      <c r="M457" s="127"/>
      <c r="N457" s="127"/>
      <c r="O457" s="127"/>
      <c r="P457" s="127"/>
      <c r="Q457" s="127"/>
      <c r="R457" s="132">
        <f>+R440-R456</f>
        <v>14812.98</v>
      </c>
    </row>
    <row r="458" spans="1:19" x14ac:dyDescent="0.55000000000000004">
      <c r="A458" s="83" t="str">
        <f>$T$23</f>
        <v xml:space="preserve">ข้าราชการถ่ายโอน รพ.สต. </v>
      </c>
      <c r="H458" s="132"/>
      <c r="J458" s="133"/>
      <c r="K458" s="83" t="str">
        <f>$T$23</f>
        <v xml:space="preserve">ข้าราชการถ่ายโอน รพ.สต. </v>
      </c>
      <c r="R458" s="132"/>
    </row>
    <row r="459" spans="1:19" x14ac:dyDescent="0.55000000000000004">
      <c r="A459" s="83" t="str">
        <f>+$T$2</f>
        <v>หมายเหตุ โอนเงินเข้าบัญชีวันที่ 26 มีนาคม 2567</v>
      </c>
      <c r="K459" s="83" t="str">
        <f>+$T$2</f>
        <v>หมายเหตุ โอนเงินเข้าบัญชีวันที่ 26 มีนาคม 2567</v>
      </c>
    </row>
    <row r="460" spans="1:19" ht="29.25" customHeight="1" x14ac:dyDescent="0.55000000000000004">
      <c r="A460" s="263" t="s">
        <v>7</v>
      </c>
      <c r="B460" s="263"/>
      <c r="C460" s="263"/>
      <c r="D460" s="263"/>
      <c r="E460" s="263"/>
      <c r="F460" s="263"/>
      <c r="G460" s="263"/>
      <c r="H460" s="263"/>
      <c r="I460" s="263"/>
      <c r="J460" s="127"/>
      <c r="K460" s="263" t="s">
        <v>7</v>
      </c>
      <c r="L460" s="263"/>
      <c r="M460" s="263"/>
      <c r="N460" s="263"/>
      <c r="O460" s="263"/>
      <c r="P460" s="263"/>
      <c r="Q460" s="263"/>
      <c r="R460" s="263"/>
      <c r="S460" s="263"/>
    </row>
    <row r="461" spans="1:19" ht="29.25" customHeight="1" x14ac:dyDescent="0.55000000000000004">
      <c r="A461" s="263" t="str">
        <f>+$T$1</f>
        <v>ประจำเดือน มีนาคม 2567</v>
      </c>
      <c r="B461" s="263"/>
      <c r="C461" s="263"/>
      <c r="D461" s="263"/>
      <c r="E461" s="263"/>
      <c r="F461" s="263"/>
      <c r="G461" s="263"/>
      <c r="H461" s="263"/>
      <c r="I461" s="263"/>
      <c r="J461" s="127"/>
      <c r="K461" s="263" t="str">
        <f>+$T$1</f>
        <v>ประจำเดือน มีนาคม 2567</v>
      </c>
      <c r="L461" s="263"/>
      <c r="M461" s="263"/>
      <c r="N461" s="263"/>
      <c r="O461" s="263"/>
      <c r="P461" s="263"/>
      <c r="Q461" s="263"/>
      <c r="R461" s="263"/>
      <c r="S461" s="263"/>
    </row>
    <row r="462" spans="1:19" ht="29.25" customHeight="1" x14ac:dyDescent="0.55000000000000004">
      <c r="A462" s="264" t="str">
        <f>'เงินเดือน '!B44</f>
        <v>นางสาววิลาวัลย์ รงค์สกุล</v>
      </c>
      <c r="B462" s="264"/>
      <c r="C462" s="264"/>
      <c r="D462" s="264"/>
      <c r="E462" s="264"/>
      <c r="F462" s="264"/>
      <c r="G462" s="264"/>
      <c r="H462" s="264"/>
      <c r="I462" s="264"/>
      <c r="J462" s="127"/>
      <c r="K462" s="264" t="str">
        <f>'เงินเดือน '!B43</f>
        <v>นางสาวขวัญตา เจียมวุฒิ</v>
      </c>
      <c r="L462" s="264"/>
      <c r="M462" s="264"/>
      <c r="N462" s="264"/>
      <c r="O462" s="264"/>
      <c r="P462" s="264"/>
      <c r="Q462" s="264"/>
      <c r="R462" s="264"/>
      <c r="S462" s="264"/>
    </row>
    <row r="463" spans="1:19" x14ac:dyDescent="0.55000000000000004">
      <c r="A463" s="83" t="s">
        <v>23</v>
      </c>
      <c r="C463" s="83" t="str">
        <f>+$T$3</f>
        <v>เงินเดือน</v>
      </c>
      <c r="F463" s="126"/>
      <c r="G463" s="126"/>
      <c r="H463" s="126">
        <f>+VLOOKUP(A462,'เงินเดือน '!$B$8:$D$60,3,0)</f>
        <v>54960</v>
      </c>
      <c r="K463" s="83" t="s">
        <v>23</v>
      </c>
      <c r="M463" s="83" t="str">
        <f>+$T$3</f>
        <v>เงินเดือน</v>
      </c>
      <c r="P463" s="126"/>
      <c r="Q463" s="126"/>
      <c r="R463" s="126">
        <f>+VLOOKUP(K462,'เงินเดือน '!$B$8:$D$60,3,0)</f>
        <v>26120</v>
      </c>
    </row>
    <row r="464" spans="1:19" x14ac:dyDescent="0.55000000000000004">
      <c r="C464" s="83" t="str">
        <f>+$T$4</f>
        <v>เงินประจำตำแหน่ง</v>
      </c>
      <c r="F464" s="126"/>
      <c r="G464" s="126"/>
      <c r="H464" s="126">
        <f>VLOOKUP(A462,'เงินเดือน '!$B$8:$F$60,5,0)</f>
        <v>0</v>
      </c>
      <c r="M464" s="83" t="str">
        <f>+$T$4</f>
        <v>เงินประจำตำแหน่ง</v>
      </c>
      <c r="P464" s="126"/>
      <c r="Q464" s="126"/>
      <c r="R464" s="126">
        <f>VLOOKUP(K462,'เงินเดือน '!$B$8:$F$60,5,0)</f>
        <v>0</v>
      </c>
    </row>
    <row r="465" spans="1:18" x14ac:dyDescent="0.55000000000000004">
      <c r="C465" s="83" t="str">
        <f>+$T$5</f>
        <v>เงินค่าตอบแทนรายเดือน</v>
      </c>
      <c r="F465" s="126"/>
      <c r="G465" s="126"/>
      <c r="H465" s="126">
        <f>VLOOKUP(A462,'เงินเดือน '!$B$8:$G$60,6,0)</f>
        <v>3500</v>
      </c>
      <c r="M465" s="83" t="str">
        <f>+$T$5</f>
        <v>เงินค่าตอบแทนรายเดือน</v>
      </c>
      <c r="P465" s="126"/>
      <c r="Q465" s="126"/>
      <c r="R465" s="126">
        <f>VLOOKUP(K462,'เงินเดือน '!$B$8:$G$60,6,0)</f>
        <v>0</v>
      </c>
    </row>
    <row r="466" spans="1:18" x14ac:dyDescent="0.55000000000000004">
      <c r="C466" s="83" t="str">
        <f>+$T$6</f>
        <v>เงินเพิ่มการครองชีพชั่วคราว</v>
      </c>
      <c r="F466" s="126"/>
      <c r="G466" s="126"/>
      <c r="H466" s="126">
        <f>VLOOKUP(A462,'เงินเดือน '!$B$8:$E$60,4,0)</f>
        <v>0</v>
      </c>
      <c r="M466" s="83" t="str">
        <f>+$T$6</f>
        <v>เงินเพิ่มการครองชีพชั่วคราว</v>
      </c>
      <c r="P466" s="126"/>
      <c r="Q466" s="126"/>
      <c r="R466" s="126">
        <f>VLOOKUP(K462,'เงินเดือน '!$B$8:$E$60,4,0)</f>
        <v>0</v>
      </c>
    </row>
    <row r="467" spans="1:18" x14ac:dyDescent="0.55000000000000004">
      <c r="A467" s="127" t="s">
        <v>25</v>
      </c>
      <c r="B467" s="127"/>
      <c r="C467" s="128"/>
      <c r="D467" s="127"/>
      <c r="E467" s="127"/>
      <c r="F467" s="129"/>
      <c r="G467" s="129"/>
      <c r="H467" s="129">
        <f>SUM(H463:H466)</f>
        <v>58460</v>
      </c>
      <c r="K467" s="127" t="s">
        <v>25</v>
      </c>
      <c r="L467" s="127"/>
      <c r="M467" s="128"/>
      <c r="N467" s="127"/>
      <c r="O467" s="127"/>
      <c r="P467" s="129"/>
      <c r="Q467" s="129"/>
      <c r="R467" s="129">
        <f>SUM(R463:R466)</f>
        <v>26120</v>
      </c>
    </row>
    <row r="468" spans="1:18" x14ac:dyDescent="0.55000000000000004">
      <c r="A468" s="83" t="s">
        <v>26</v>
      </c>
      <c r="C468" s="83" t="str">
        <f>+$T$7</f>
        <v>ภาษีหัก ณ ที่จ่าย</v>
      </c>
      <c r="F468" s="126"/>
      <c r="G468" s="126">
        <f>VLOOKUP(A462,'เงินเดือน '!$B$8:$I$60,8,0)</f>
        <v>2137</v>
      </c>
      <c r="H468" s="126"/>
      <c r="K468" s="83" t="s">
        <v>26</v>
      </c>
      <c r="M468" s="83" t="str">
        <f>+$T$7</f>
        <v>ภาษีหัก ณ ที่จ่าย</v>
      </c>
      <c r="P468" s="126"/>
      <c r="Q468" s="126">
        <f>VLOOKUP(K462,'เงินเดือน '!$B$8:$I$60,8,0)</f>
        <v>14</v>
      </c>
      <c r="R468" s="126"/>
    </row>
    <row r="469" spans="1:18" x14ac:dyDescent="0.55000000000000004">
      <c r="C469" s="83" t="s">
        <v>317</v>
      </c>
      <c r="F469" s="126"/>
      <c r="G469" s="126">
        <f>VLOOKUP(A462,'เงินเดือน '!$B$8:$J$60,9,0)</f>
        <v>2198.4</v>
      </c>
      <c r="H469" s="126"/>
      <c r="M469" s="83" t="s">
        <v>317</v>
      </c>
      <c r="P469" s="126"/>
      <c r="Q469" s="126">
        <f>VLOOKUP(K462,'เงินเดือน '!$B$8:$J$60,9,0)</f>
        <v>783.6</v>
      </c>
      <c r="R469" s="126"/>
    </row>
    <row r="470" spans="1:18" x14ac:dyDescent="0.55000000000000004">
      <c r="C470" s="83" t="s">
        <v>360</v>
      </c>
      <c r="F470" s="126"/>
      <c r="G470" s="126">
        <f>VLOOKUP(A462,'เงินเดือน '!$B$8:$K$60,10,0)</f>
        <v>19000</v>
      </c>
      <c r="H470" s="126"/>
      <c r="M470" s="83" t="s">
        <v>360</v>
      </c>
      <c r="P470" s="126"/>
      <c r="Q470" s="126">
        <f>VLOOKUP(K462,'เงินเดือน '!$B$8:$K$60,10,0)</f>
        <v>5600</v>
      </c>
      <c r="R470" s="126"/>
    </row>
    <row r="471" spans="1:18" x14ac:dyDescent="0.55000000000000004">
      <c r="C471" s="83" t="str">
        <f>+$T$8</f>
        <v>กรมสรรพากร (กยศ)</v>
      </c>
      <c r="F471" s="126"/>
      <c r="G471" s="126">
        <f>VLOOKUP(A462,'เงินเดือน '!$B$8:$L$60,11,0)</f>
        <v>0</v>
      </c>
      <c r="H471" s="126"/>
      <c r="M471" s="83" t="str">
        <f>+$T$8</f>
        <v>กรมสรรพากร (กยศ)</v>
      </c>
      <c r="P471" s="126"/>
      <c r="Q471" s="126">
        <f>VLOOKUP(K462,'เงินเดือน '!$B$8:$L$60,11,0)</f>
        <v>808</v>
      </c>
      <c r="R471" s="126"/>
    </row>
    <row r="472" spans="1:18" x14ac:dyDescent="0.55000000000000004">
      <c r="C472" s="83" t="str">
        <f>T13</f>
        <v>ฌกส.</v>
      </c>
      <c r="F472" s="126"/>
      <c r="G472" s="126">
        <f>VLOOKUP(A462,'เงินเดือน '!$B$8:$M$60,12,0)</f>
        <v>382</v>
      </c>
      <c r="H472" s="126"/>
      <c r="M472" s="83" t="str">
        <f>T13</f>
        <v>ฌกส.</v>
      </c>
      <c r="P472" s="126"/>
      <c r="Q472" s="126">
        <f>VLOOKUP(K462,'เงินเดือน '!$B$8:$M$60,12,0)</f>
        <v>0</v>
      </c>
      <c r="R472" s="126"/>
    </row>
    <row r="473" spans="1:18" x14ac:dyDescent="0.55000000000000004">
      <c r="C473" s="83" t="str">
        <f>+$T$14</f>
        <v>ธนาคารกรุงไทย</v>
      </c>
      <c r="F473" s="126"/>
      <c r="G473" s="126">
        <f>VLOOKUP(A462,'เงินเดือน '!$B$8:$N$60,13,0)</f>
        <v>21600</v>
      </c>
      <c r="H473" s="126"/>
      <c r="M473" s="83" t="str">
        <f>+$T$14</f>
        <v>ธนาคารกรุงไทย</v>
      </c>
      <c r="P473" s="126"/>
      <c r="Q473" s="126">
        <f>VLOOKUP(K462,'เงินเดือน '!$B$8:$N$60,13,0)</f>
        <v>0</v>
      </c>
      <c r="R473" s="126"/>
    </row>
    <row r="474" spans="1:18" x14ac:dyDescent="0.55000000000000004">
      <c r="F474" s="126"/>
      <c r="G474" s="126"/>
      <c r="H474" s="126"/>
      <c r="P474" s="126"/>
      <c r="Q474" s="126"/>
      <c r="R474" s="126"/>
    </row>
    <row r="475" spans="1:18" x14ac:dyDescent="0.55000000000000004">
      <c r="F475" s="126"/>
      <c r="G475" s="126"/>
      <c r="H475" s="126"/>
      <c r="P475" s="126"/>
      <c r="Q475" s="126"/>
      <c r="R475" s="126"/>
    </row>
    <row r="476" spans="1:18" x14ac:dyDescent="0.55000000000000004">
      <c r="F476" s="126"/>
      <c r="G476" s="126"/>
      <c r="H476" s="126"/>
      <c r="P476" s="126"/>
      <c r="Q476" s="126"/>
      <c r="R476" s="126"/>
    </row>
    <row r="477" spans="1:18" x14ac:dyDescent="0.55000000000000004">
      <c r="F477" s="126"/>
      <c r="G477" s="126"/>
      <c r="H477" s="126"/>
      <c r="P477" s="126"/>
      <c r="Q477" s="126"/>
      <c r="R477" s="126"/>
    </row>
    <row r="478" spans="1:18" x14ac:dyDescent="0.55000000000000004">
      <c r="F478" s="126"/>
      <c r="G478" s="126"/>
      <c r="H478" s="126"/>
      <c r="P478" s="126"/>
      <c r="Q478" s="126"/>
      <c r="R478" s="126"/>
    </row>
    <row r="479" spans="1:18" x14ac:dyDescent="0.55000000000000004">
      <c r="F479" s="126"/>
      <c r="G479" s="126"/>
      <c r="H479" s="126"/>
      <c r="P479" s="126"/>
      <c r="Q479" s="126"/>
      <c r="R479" s="126"/>
    </row>
    <row r="480" spans="1:18" x14ac:dyDescent="0.55000000000000004">
      <c r="F480" s="126"/>
      <c r="G480" s="126"/>
      <c r="H480" s="126"/>
      <c r="P480" s="126"/>
      <c r="Q480" s="126"/>
      <c r="R480" s="126"/>
    </row>
    <row r="481" spans="1:19" x14ac:dyDescent="0.55000000000000004">
      <c r="F481" s="126"/>
      <c r="G481" s="126"/>
      <c r="H481" s="126"/>
      <c r="P481" s="126"/>
      <c r="Q481" s="126"/>
      <c r="R481" s="126"/>
    </row>
    <row r="482" spans="1:19" x14ac:dyDescent="0.55000000000000004">
      <c r="F482" s="126"/>
      <c r="G482" s="126"/>
      <c r="H482" s="126"/>
      <c r="P482" s="126"/>
      <c r="Q482" s="126"/>
      <c r="R482" s="126"/>
    </row>
    <row r="483" spans="1:19" x14ac:dyDescent="0.55000000000000004">
      <c r="F483" s="126"/>
      <c r="G483" s="130"/>
      <c r="H483" s="131">
        <f>SUM(G468:G483)</f>
        <v>45317.4</v>
      </c>
      <c r="P483" s="126"/>
      <c r="Q483" s="130"/>
      <c r="R483" s="131">
        <f>SUM(Q468:Q483)</f>
        <v>7205.6</v>
      </c>
    </row>
    <row r="484" spans="1:19" x14ac:dyDescent="0.55000000000000004">
      <c r="A484" s="127" t="s">
        <v>28</v>
      </c>
      <c r="B484" s="127"/>
      <c r="C484" s="127"/>
      <c r="D484" s="127"/>
      <c r="E484" s="127"/>
      <c r="F484" s="127"/>
      <c r="G484" s="127"/>
      <c r="H484" s="132">
        <f>+H467-H483</f>
        <v>13142.599999999999</v>
      </c>
      <c r="K484" s="127" t="s">
        <v>28</v>
      </c>
      <c r="L484" s="127"/>
      <c r="M484" s="127"/>
      <c r="N484" s="127"/>
      <c r="O484" s="127"/>
      <c r="P484" s="127"/>
      <c r="Q484" s="127"/>
      <c r="R484" s="132">
        <f>+R467-R483</f>
        <v>18914.400000000001</v>
      </c>
    </row>
    <row r="485" spans="1:19" x14ac:dyDescent="0.55000000000000004">
      <c r="A485" s="83" t="str">
        <f>+T23</f>
        <v xml:space="preserve">ข้าราชการถ่ายโอน รพ.สต. </v>
      </c>
      <c r="H485" s="132"/>
      <c r="J485" s="133"/>
      <c r="K485" s="83" t="str">
        <f>$T$23</f>
        <v xml:space="preserve">ข้าราชการถ่ายโอน รพ.สต. </v>
      </c>
      <c r="R485" s="132"/>
    </row>
    <row r="486" spans="1:19" x14ac:dyDescent="0.55000000000000004">
      <c r="A486" s="83" t="str">
        <f>+$T$2</f>
        <v>หมายเหตุ โอนเงินเข้าบัญชีวันที่ 26 มีนาคม 2567</v>
      </c>
      <c r="K486" s="83" t="str">
        <f>+$T$2</f>
        <v>หมายเหตุ โอนเงินเข้าบัญชีวันที่ 26 มีนาคม 2567</v>
      </c>
    </row>
    <row r="487" spans="1:19" ht="29.25" customHeight="1" x14ac:dyDescent="0.55000000000000004">
      <c r="A487" s="263" t="s">
        <v>7</v>
      </c>
      <c r="B487" s="263"/>
      <c r="C487" s="263"/>
      <c r="D487" s="263"/>
      <c r="E487" s="263"/>
      <c r="F487" s="263"/>
      <c r="G487" s="263"/>
      <c r="H487" s="263"/>
      <c r="I487" s="263"/>
      <c r="J487" s="127"/>
      <c r="K487" s="263" t="s">
        <v>7</v>
      </c>
      <c r="L487" s="263"/>
      <c r="M487" s="263"/>
      <c r="N487" s="263"/>
      <c r="O487" s="263"/>
      <c r="P487" s="263"/>
      <c r="Q487" s="263"/>
      <c r="R487" s="263"/>
      <c r="S487" s="263"/>
    </row>
    <row r="488" spans="1:19" ht="29.25" customHeight="1" x14ac:dyDescent="0.55000000000000004">
      <c r="A488" s="263" t="str">
        <f>+$T$1</f>
        <v>ประจำเดือน มีนาคม 2567</v>
      </c>
      <c r="B488" s="263"/>
      <c r="C488" s="263"/>
      <c r="D488" s="263"/>
      <c r="E488" s="263"/>
      <c r="F488" s="263"/>
      <c r="G488" s="263"/>
      <c r="H488" s="263"/>
      <c r="I488" s="263"/>
      <c r="J488" s="127"/>
      <c r="K488" s="263" t="str">
        <f>+$T$1</f>
        <v>ประจำเดือน มีนาคม 2567</v>
      </c>
      <c r="L488" s="263"/>
      <c r="M488" s="263"/>
      <c r="N488" s="263"/>
      <c r="O488" s="263"/>
      <c r="P488" s="263"/>
      <c r="Q488" s="263"/>
      <c r="R488" s="263"/>
      <c r="S488" s="263"/>
    </row>
    <row r="489" spans="1:19" ht="29.25" customHeight="1" x14ac:dyDescent="0.55000000000000004">
      <c r="A489" s="264" t="str">
        <f>'เงินเดือน '!B46</f>
        <v>นางสาวพรรณวิไล ทดแทน</v>
      </c>
      <c r="B489" s="264"/>
      <c r="C489" s="264"/>
      <c r="D489" s="264"/>
      <c r="E489" s="264"/>
      <c r="F489" s="264"/>
      <c r="G489" s="264"/>
      <c r="H489" s="264"/>
      <c r="I489" s="264"/>
      <c r="J489" s="127"/>
      <c r="K489" s="264" t="str">
        <f>'เงินเดือน '!B45</f>
        <v>นางสาวจันทร์จิรา จานแก้ว</v>
      </c>
      <c r="L489" s="264"/>
      <c r="M489" s="264"/>
      <c r="N489" s="264"/>
      <c r="O489" s="264"/>
      <c r="P489" s="264"/>
      <c r="Q489" s="264"/>
      <c r="R489" s="264"/>
      <c r="S489" s="264"/>
    </row>
    <row r="490" spans="1:19" x14ac:dyDescent="0.55000000000000004">
      <c r="A490" s="83" t="s">
        <v>23</v>
      </c>
      <c r="C490" s="83" t="str">
        <f>+$T$3</f>
        <v>เงินเดือน</v>
      </c>
      <c r="F490" s="126"/>
      <c r="G490" s="126"/>
      <c r="H490" s="126">
        <f>+VLOOKUP(A489,'เงินเดือน '!$B$8:$D$60,3,0)</f>
        <v>22920</v>
      </c>
      <c r="K490" s="83" t="s">
        <v>23</v>
      </c>
      <c r="M490" s="83" t="str">
        <f>+$T$3</f>
        <v>เงินเดือน</v>
      </c>
      <c r="P490" s="126"/>
      <c r="Q490" s="126"/>
      <c r="R490" s="126">
        <f>+VLOOKUP(K489,'เงินเดือน '!$B$8:$D$60,3,0)</f>
        <v>20440</v>
      </c>
    </row>
    <row r="491" spans="1:19" x14ac:dyDescent="0.55000000000000004">
      <c r="C491" s="83" t="str">
        <f>+$T$4</f>
        <v>เงินประจำตำแหน่ง</v>
      </c>
      <c r="F491" s="126"/>
      <c r="G491" s="126"/>
      <c r="H491" s="126">
        <f>VLOOKUP(A489,'เงินเดือน '!$B$8:$F$60,5,0)</f>
        <v>0</v>
      </c>
      <c r="M491" s="83" t="str">
        <f>+$T$4</f>
        <v>เงินประจำตำแหน่ง</v>
      </c>
      <c r="P491" s="126"/>
      <c r="Q491" s="126"/>
      <c r="R491" s="126">
        <f>VLOOKUP(K489,'เงินเดือน '!$B$8:$F$60,5,0)</f>
        <v>0</v>
      </c>
    </row>
    <row r="492" spans="1:19" x14ac:dyDescent="0.55000000000000004">
      <c r="C492" s="83" t="str">
        <f>+$T$5</f>
        <v>เงินค่าตอบแทนรายเดือน</v>
      </c>
      <c r="F492" s="126"/>
      <c r="G492" s="126"/>
      <c r="H492" s="126">
        <f>VLOOKUP(A489,'เงินเดือน '!$B$8:$G$60,6,0)</f>
        <v>0</v>
      </c>
      <c r="M492" s="83" t="str">
        <f>+$T$5</f>
        <v>เงินค่าตอบแทนรายเดือน</v>
      </c>
      <c r="P492" s="126"/>
      <c r="Q492" s="126"/>
      <c r="R492" s="126">
        <f>VLOOKUP(K489,'เงินเดือน '!$B$8:$G$60,6,0)</f>
        <v>0</v>
      </c>
    </row>
    <row r="493" spans="1:19" x14ac:dyDescent="0.55000000000000004">
      <c r="C493" s="83" t="str">
        <f>+$T$6</f>
        <v>เงินเพิ่มการครองชีพชั่วคราว</v>
      </c>
      <c r="F493" s="126"/>
      <c r="G493" s="126"/>
      <c r="H493" s="126">
        <f>VLOOKUP(A489,'เงินเดือน '!$B$8:$E$60,4,0)</f>
        <v>0</v>
      </c>
      <c r="M493" s="83" t="str">
        <f>+$T$6</f>
        <v>เงินเพิ่มการครองชีพชั่วคราว</v>
      </c>
      <c r="P493" s="126"/>
      <c r="Q493" s="126"/>
      <c r="R493" s="126">
        <f>VLOOKUP(K489,'เงินเดือน '!$B$8:$E$60,4,0)</f>
        <v>0</v>
      </c>
    </row>
    <row r="494" spans="1:19" x14ac:dyDescent="0.55000000000000004">
      <c r="A494" s="127" t="s">
        <v>25</v>
      </c>
      <c r="B494" s="127"/>
      <c r="C494" s="128"/>
      <c r="D494" s="127"/>
      <c r="E494" s="127"/>
      <c r="F494" s="129"/>
      <c r="G494" s="129"/>
      <c r="H494" s="129">
        <f>SUM(H490:H493)</f>
        <v>22920</v>
      </c>
      <c r="K494" s="127" t="s">
        <v>25</v>
      </c>
      <c r="L494" s="127"/>
      <c r="M494" s="128"/>
      <c r="N494" s="127"/>
      <c r="O494" s="127"/>
      <c r="P494" s="129"/>
      <c r="Q494" s="129"/>
      <c r="R494" s="129">
        <f>SUM(R490:R493)</f>
        <v>20440</v>
      </c>
    </row>
    <row r="495" spans="1:19" x14ac:dyDescent="0.55000000000000004">
      <c r="A495" s="83" t="s">
        <v>26</v>
      </c>
      <c r="C495" s="83" t="str">
        <f>+$T$7</f>
        <v>ภาษีหัก ณ ที่จ่าย</v>
      </c>
      <c r="F495" s="126"/>
      <c r="G495" s="126">
        <f>VLOOKUP(A489,'เงินเดือน '!$B$8:$I$60,8,0)</f>
        <v>0</v>
      </c>
      <c r="H495" s="126"/>
      <c r="K495" s="83" t="s">
        <v>26</v>
      </c>
      <c r="M495" s="83" t="str">
        <f>+$T$7</f>
        <v>ภาษีหัก ณ ที่จ่าย</v>
      </c>
      <c r="P495" s="126"/>
      <c r="Q495" s="126">
        <f>VLOOKUP(K489,'เงินเดือน '!$B$8:$I$60,8,0)</f>
        <v>0</v>
      </c>
      <c r="R495" s="126"/>
    </row>
    <row r="496" spans="1:19" x14ac:dyDescent="0.55000000000000004">
      <c r="C496" s="83" t="s">
        <v>317</v>
      </c>
      <c r="F496" s="126"/>
      <c r="G496" s="126">
        <f>VLOOKUP(A489,'เงินเดือน '!$B$8:$J$60,9,0)</f>
        <v>687.6</v>
      </c>
      <c r="H496" s="126"/>
      <c r="M496" s="83" t="s">
        <v>317</v>
      </c>
      <c r="P496" s="126"/>
      <c r="Q496" s="126">
        <f>VLOOKUP(K489,'เงินเดือน '!$B$8:$J$60,9,0)</f>
        <v>613.20000000000005</v>
      </c>
      <c r="R496" s="126"/>
    </row>
    <row r="497" spans="1:18" x14ac:dyDescent="0.55000000000000004">
      <c r="C497" s="83" t="s">
        <v>360</v>
      </c>
      <c r="F497" s="126"/>
      <c r="G497" s="126">
        <f>VLOOKUP(A489,'เงินเดือน '!$B$8:$K$60,10,0)</f>
        <v>7641.15</v>
      </c>
      <c r="H497" s="126"/>
      <c r="M497" s="83" t="s">
        <v>360</v>
      </c>
      <c r="P497" s="126"/>
      <c r="Q497" s="126">
        <f>VLOOKUP(K489,'เงินเดือน '!$B$8:$K$60,10,0)</f>
        <v>1000</v>
      </c>
      <c r="R497" s="126"/>
    </row>
    <row r="498" spans="1:18" x14ac:dyDescent="0.55000000000000004">
      <c r="C498" s="83" t="str">
        <f>+$T$8</f>
        <v>กรมสรรพากร (กยศ)</v>
      </c>
      <c r="F498" s="126"/>
      <c r="G498" s="126">
        <f>VLOOKUP(A489,'เงินเดือน '!$B$8:$L$60,11,0)</f>
        <v>674</v>
      </c>
      <c r="H498" s="126"/>
      <c r="M498" s="83" t="str">
        <f>+$T$8</f>
        <v>กรมสรรพากร (กยศ)</v>
      </c>
      <c r="P498" s="126"/>
      <c r="Q498" s="126">
        <f>VLOOKUP(K489,'เงินเดือน '!$B$8:$L$60,11,0)</f>
        <v>603</v>
      </c>
      <c r="R498" s="126"/>
    </row>
    <row r="499" spans="1:18" x14ac:dyDescent="0.55000000000000004">
      <c r="C499" s="83" t="str">
        <f>T13</f>
        <v>ฌกส.</v>
      </c>
      <c r="F499" s="126"/>
      <c r="G499" s="126">
        <f>VLOOKUP(A489,'เงินเดือน '!$B$8:$M$60,12,0)</f>
        <v>0</v>
      </c>
      <c r="H499" s="126"/>
      <c r="M499" s="83" t="str">
        <f>T13</f>
        <v>ฌกส.</v>
      </c>
      <c r="P499" s="126"/>
      <c r="Q499" s="126">
        <f>VLOOKUP(K489,'เงินเดือน '!$B$8:$M$60,12,0)</f>
        <v>0</v>
      </c>
      <c r="R499" s="126"/>
    </row>
    <row r="500" spans="1:18" x14ac:dyDescent="0.55000000000000004">
      <c r="C500" s="83" t="str">
        <f>+$T$14</f>
        <v>ธนาคารกรุงไทย</v>
      </c>
      <c r="F500" s="126"/>
      <c r="G500" s="126">
        <f>VLOOKUP(A489,'เงินเดือน '!$B$8:$N$60,13,0)</f>
        <v>0</v>
      </c>
      <c r="H500" s="126"/>
      <c r="M500" s="83" t="str">
        <f>+$T$14</f>
        <v>ธนาคารกรุงไทย</v>
      </c>
      <c r="P500" s="126"/>
      <c r="Q500" s="126">
        <f>VLOOKUP(K489,'เงินเดือน '!$B$8:$N$60,13,0)</f>
        <v>0</v>
      </c>
      <c r="R500" s="126"/>
    </row>
    <row r="501" spans="1:18" x14ac:dyDescent="0.55000000000000004">
      <c r="F501" s="126"/>
      <c r="G501" s="126"/>
      <c r="H501" s="126"/>
      <c r="P501" s="126"/>
      <c r="Q501" s="126"/>
      <c r="R501" s="126"/>
    </row>
    <row r="502" spans="1:18" x14ac:dyDescent="0.55000000000000004">
      <c r="F502" s="126"/>
      <c r="G502" s="126"/>
      <c r="H502" s="126"/>
      <c r="P502" s="126"/>
      <c r="Q502" s="126"/>
      <c r="R502" s="126"/>
    </row>
    <row r="503" spans="1:18" x14ac:dyDescent="0.55000000000000004">
      <c r="F503" s="126"/>
      <c r="G503" s="126"/>
      <c r="H503" s="126"/>
      <c r="P503" s="126"/>
      <c r="Q503" s="126"/>
      <c r="R503" s="126"/>
    </row>
    <row r="504" spans="1:18" x14ac:dyDescent="0.55000000000000004">
      <c r="F504" s="126"/>
      <c r="G504" s="126"/>
      <c r="H504" s="126"/>
      <c r="P504" s="126"/>
      <c r="Q504" s="126"/>
      <c r="R504" s="126"/>
    </row>
    <row r="505" spans="1:18" x14ac:dyDescent="0.55000000000000004">
      <c r="F505" s="126"/>
      <c r="G505" s="126"/>
      <c r="H505" s="126"/>
      <c r="P505" s="126"/>
      <c r="Q505" s="126"/>
      <c r="R505" s="126"/>
    </row>
    <row r="506" spans="1:18" x14ac:dyDescent="0.55000000000000004">
      <c r="F506" s="126"/>
      <c r="G506" s="126"/>
      <c r="H506" s="126"/>
      <c r="P506" s="126"/>
      <c r="Q506" s="126"/>
      <c r="R506" s="126"/>
    </row>
    <row r="507" spans="1:18" x14ac:dyDescent="0.55000000000000004">
      <c r="F507" s="126"/>
      <c r="G507" s="126"/>
      <c r="H507" s="126"/>
      <c r="P507" s="126"/>
      <c r="Q507" s="126"/>
      <c r="R507" s="126"/>
    </row>
    <row r="508" spans="1:18" x14ac:dyDescent="0.55000000000000004">
      <c r="F508" s="126"/>
      <c r="G508" s="126"/>
      <c r="H508" s="126"/>
      <c r="P508" s="126"/>
      <c r="Q508" s="126"/>
      <c r="R508" s="126"/>
    </row>
    <row r="509" spans="1:18" x14ac:dyDescent="0.55000000000000004">
      <c r="F509" s="126"/>
      <c r="G509" s="126"/>
      <c r="H509" s="126"/>
      <c r="P509" s="126"/>
      <c r="Q509" s="126"/>
      <c r="R509" s="126"/>
    </row>
    <row r="510" spans="1:18" x14ac:dyDescent="0.55000000000000004">
      <c r="F510" s="126"/>
      <c r="G510" s="130"/>
      <c r="H510" s="131">
        <f>SUM(G495:G510)</f>
        <v>9002.75</v>
      </c>
      <c r="P510" s="126"/>
      <c r="Q510" s="130"/>
      <c r="R510" s="131">
        <f>SUM(Q495:Q510)</f>
        <v>2216.1999999999998</v>
      </c>
    </row>
    <row r="511" spans="1:18" x14ac:dyDescent="0.55000000000000004">
      <c r="A511" s="127" t="s">
        <v>28</v>
      </c>
      <c r="B511" s="127"/>
      <c r="C511" s="127"/>
      <c r="D511" s="127"/>
      <c r="E511" s="127"/>
      <c r="F511" s="127"/>
      <c r="G511" s="127"/>
      <c r="H511" s="132">
        <f>+H494-H510</f>
        <v>13917.25</v>
      </c>
      <c r="K511" s="127" t="s">
        <v>28</v>
      </c>
      <c r="L511" s="127"/>
      <c r="M511" s="127"/>
      <c r="N511" s="127"/>
      <c r="O511" s="127"/>
      <c r="P511" s="127"/>
      <c r="Q511" s="127"/>
      <c r="R511" s="132">
        <f>+R494-R510</f>
        <v>18223.8</v>
      </c>
    </row>
    <row r="512" spans="1:18" x14ac:dyDescent="0.55000000000000004">
      <c r="A512" s="83" t="str">
        <f>$T$23</f>
        <v xml:space="preserve">ข้าราชการถ่ายโอน รพ.สต. </v>
      </c>
      <c r="H512" s="132"/>
      <c r="J512" s="133"/>
      <c r="K512" s="83" t="str">
        <f>+T23</f>
        <v xml:space="preserve">ข้าราชการถ่ายโอน รพ.สต. </v>
      </c>
      <c r="R512" s="132"/>
    </row>
    <row r="513" spans="1:19" x14ac:dyDescent="0.55000000000000004">
      <c r="A513" s="83" t="str">
        <f>+$T$2</f>
        <v>หมายเหตุ โอนเงินเข้าบัญชีวันที่ 26 มีนาคม 2567</v>
      </c>
      <c r="K513" s="83" t="str">
        <f>+$T$2</f>
        <v>หมายเหตุ โอนเงินเข้าบัญชีวันที่ 26 มีนาคม 2567</v>
      </c>
    </row>
    <row r="514" spans="1:19" ht="29.25" customHeight="1" x14ac:dyDescent="0.55000000000000004">
      <c r="A514" s="263" t="s">
        <v>7</v>
      </c>
      <c r="B514" s="263"/>
      <c r="C514" s="263"/>
      <c r="D514" s="263"/>
      <c r="E514" s="263"/>
      <c r="F514" s="263"/>
      <c r="G514" s="263"/>
      <c r="H514" s="263"/>
      <c r="I514" s="263"/>
      <c r="J514" s="127"/>
      <c r="K514" s="263" t="s">
        <v>7</v>
      </c>
      <c r="L514" s="263"/>
      <c r="M514" s="263"/>
      <c r="N514" s="263"/>
      <c r="O514" s="263"/>
      <c r="P514" s="263"/>
      <c r="Q514" s="263"/>
      <c r="R514" s="263"/>
      <c r="S514" s="263"/>
    </row>
    <row r="515" spans="1:19" ht="29.25" customHeight="1" x14ac:dyDescent="0.55000000000000004">
      <c r="A515" s="263" t="str">
        <f>+$T$1</f>
        <v>ประจำเดือน มีนาคม 2567</v>
      </c>
      <c r="B515" s="263"/>
      <c r="C515" s="263"/>
      <c r="D515" s="263"/>
      <c r="E515" s="263"/>
      <c r="F515" s="263"/>
      <c r="G515" s="263"/>
      <c r="H515" s="263"/>
      <c r="I515" s="263"/>
      <c r="J515" s="127"/>
      <c r="K515" s="263" t="str">
        <f>+$T$1</f>
        <v>ประจำเดือน มีนาคม 2567</v>
      </c>
      <c r="L515" s="263"/>
      <c r="M515" s="263"/>
      <c r="N515" s="263"/>
      <c r="O515" s="263"/>
      <c r="P515" s="263"/>
      <c r="Q515" s="263"/>
      <c r="R515" s="263"/>
      <c r="S515" s="263"/>
    </row>
    <row r="516" spans="1:19" ht="29.25" customHeight="1" x14ac:dyDescent="0.55000000000000004">
      <c r="A516" s="264" t="str">
        <f>'เงินเดือน '!B48</f>
        <v>นางสาวกนกพร ศรีเจริญ</v>
      </c>
      <c r="B516" s="264"/>
      <c r="C516" s="264"/>
      <c r="D516" s="264"/>
      <c r="E516" s="264"/>
      <c r="F516" s="264"/>
      <c r="G516" s="264"/>
      <c r="H516" s="264"/>
      <c r="I516" s="264"/>
      <c r="J516" s="127"/>
      <c r="K516" s="264" t="str">
        <f>'เงินเดือน '!B47</f>
        <v>นางสาวธัญรัตน์ สร้างสม</v>
      </c>
      <c r="L516" s="264"/>
      <c r="M516" s="264"/>
      <c r="N516" s="264"/>
      <c r="O516" s="264"/>
      <c r="P516" s="264"/>
      <c r="Q516" s="264"/>
      <c r="R516" s="264"/>
      <c r="S516" s="264"/>
    </row>
    <row r="517" spans="1:19" x14ac:dyDescent="0.55000000000000004">
      <c r="A517" s="83" t="s">
        <v>23</v>
      </c>
      <c r="C517" s="83" t="str">
        <f>+$T$3</f>
        <v>เงินเดือน</v>
      </c>
      <c r="F517" s="126"/>
      <c r="G517" s="126"/>
      <c r="H517" s="126">
        <f>+VLOOKUP(A516,'เงินเดือน '!$B$8:$D$60,3,0)</f>
        <v>22600</v>
      </c>
      <c r="K517" s="83" t="s">
        <v>23</v>
      </c>
      <c r="M517" s="83" t="str">
        <f>+$T$3</f>
        <v>เงินเดือน</v>
      </c>
      <c r="P517" s="126"/>
      <c r="Q517" s="126"/>
      <c r="R517" s="126">
        <f>+VLOOKUP(K516,'เงินเดือน '!$B$8:$D$60,3,0)</f>
        <v>28030</v>
      </c>
    </row>
    <row r="518" spans="1:19" x14ac:dyDescent="0.55000000000000004">
      <c r="C518" s="83" t="str">
        <f>+$T$4</f>
        <v>เงินประจำตำแหน่ง</v>
      </c>
      <c r="F518" s="126"/>
      <c r="G518" s="126"/>
      <c r="H518" s="126">
        <f>VLOOKUP(A516,'เงินเดือน '!$B$8:$F$60,5,0)</f>
        <v>0</v>
      </c>
      <c r="M518" s="83" t="str">
        <f>+$T$4</f>
        <v>เงินประจำตำแหน่ง</v>
      </c>
      <c r="P518" s="126"/>
      <c r="Q518" s="126"/>
      <c r="R518" s="126">
        <f>VLOOKUP(K516,'เงินเดือน '!$B$8:$F$60,5,0)</f>
        <v>0</v>
      </c>
    </row>
    <row r="519" spans="1:19" x14ac:dyDescent="0.55000000000000004">
      <c r="C519" s="83" t="str">
        <f>+$T$5</f>
        <v>เงินค่าตอบแทนรายเดือน</v>
      </c>
      <c r="F519" s="126"/>
      <c r="G519" s="126"/>
      <c r="H519" s="126">
        <f>VLOOKUP(A516,'เงินเดือน '!$B$8:$G$60,6,0)</f>
        <v>0</v>
      </c>
      <c r="M519" s="83" t="str">
        <f>+$T$5</f>
        <v>เงินค่าตอบแทนรายเดือน</v>
      </c>
      <c r="P519" s="126"/>
      <c r="Q519" s="126"/>
      <c r="R519" s="126">
        <f>VLOOKUP(K516,'เงินเดือน '!$B$8:$G$60,6,0)</f>
        <v>0</v>
      </c>
    </row>
    <row r="520" spans="1:19" x14ac:dyDescent="0.55000000000000004">
      <c r="C520" s="83" t="str">
        <f>+$T$6</f>
        <v>เงินเพิ่มการครองชีพชั่วคราว</v>
      </c>
      <c r="F520" s="126"/>
      <c r="G520" s="126"/>
      <c r="H520" s="126">
        <f>VLOOKUP(A516,'เงินเดือน '!$B$8:$E$60,4,0)</f>
        <v>0</v>
      </c>
      <c r="M520" s="83" t="str">
        <f>+$T$6</f>
        <v>เงินเพิ่มการครองชีพชั่วคราว</v>
      </c>
      <c r="P520" s="126"/>
      <c r="Q520" s="126"/>
      <c r="R520" s="126">
        <f>VLOOKUP(K516,'เงินเดือน '!$B$8:$E$60,4,0)</f>
        <v>0</v>
      </c>
    </row>
    <row r="521" spans="1:19" x14ac:dyDescent="0.55000000000000004">
      <c r="A521" s="127" t="s">
        <v>25</v>
      </c>
      <c r="B521" s="127"/>
      <c r="C521" s="128"/>
      <c r="D521" s="127"/>
      <c r="E521" s="127"/>
      <c r="F521" s="129"/>
      <c r="G521" s="129"/>
      <c r="H521" s="129">
        <f>SUM(H517:H520)</f>
        <v>22600</v>
      </c>
      <c r="K521" s="127" t="s">
        <v>25</v>
      </c>
      <c r="L521" s="127"/>
      <c r="M521" s="128"/>
      <c r="N521" s="127"/>
      <c r="O521" s="127"/>
      <c r="P521" s="129"/>
      <c r="Q521" s="129"/>
      <c r="R521" s="129">
        <f>SUM(R517:R520)</f>
        <v>28030</v>
      </c>
    </row>
    <row r="522" spans="1:19" x14ac:dyDescent="0.55000000000000004">
      <c r="A522" s="83" t="s">
        <v>26</v>
      </c>
      <c r="C522" s="83" t="str">
        <f>+$T$7</f>
        <v>ภาษีหัก ณ ที่จ่าย</v>
      </c>
      <c r="F522" s="126"/>
      <c r="G522" s="126">
        <f>VLOOKUP(A516,'เงินเดือน '!$B$8:$I$60,8,0)</f>
        <v>0</v>
      </c>
      <c r="H522" s="126"/>
      <c r="K522" s="83" t="s">
        <v>26</v>
      </c>
      <c r="M522" s="83" t="str">
        <f>+$T$7</f>
        <v>ภาษีหัก ณ ที่จ่าย</v>
      </c>
      <c r="P522" s="126"/>
      <c r="Q522" s="126">
        <f>VLOOKUP(K516,'เงินเดือน '!$B$8:$I$60,8,0)</f>
        <v>0</v>
      </c>
      <c r="R522" s="126"/>
    </row>
    <row r="523" spans="1:19" x14ac:dyDescent="0.55000000000000004">
      <c r="C523" s="83" t="s">
        <v>317</v>
      </c>
      <c r="F523" s="126"/>
      <c r="G523" s="126">
        <f>VLOOKUP(A516,'เงินเดือน '!$B$8:$J$60,9,0)</f>
        <v>678</v>
      </c>
      <c r="H523" s="126"/>
      <c r="M523" s="83" t="s">
        <v>317</v>
      </c>
      <c r="P523" s="126"/>
      <c r="Q523" s="126">
        <f>VLOOKUP(K516,'เงินเดือน '!$B$8:$J$60,9,0)</f>
        <v>840.9</v>
      </c>
      <c r="R523" s="126"/>
    </row>
    <row r="524" spans="1:19" x14ac:dyDescent="0.55000000000000004">
      <c r="C524" s="83" t="s">
        <v>360</v>
      </c>
      <c r="F524" s="126"/>
      <c r="G524" s="126">
        <f>VLOOKUP(A516,'เงินเดือน '!$B$8:$K$60,10,0)</f>
        <v>2000</v>
      </c>
      <c r="H524" s="126"/>
      <c r="M524" s="83" t="s">
        <v>360</v>
      </c>
      <c r="P524" s="126"/>
      <c r="Q524" s="126">
        <f>VLOOKUP(K516,'เงินเดือน '!$B$8:$K$60,10,0)</f>
        <v>1100</v>
      </c>
      <c r="R524" s="126"/>
    </row>
    <row r="525" spans="1:19" x14ac:dyDescent="0.55000000000000004">
      <c r="C525" s="83" t="str">
        <f>+$T$8</f>
        <v>กรมสรรพากร (กยศ)</v>
      </c>
      <c r="F525" s="126"/>
      <c r="G525" s="126">
        <f>VLOOKUP(A516,'เงินเดือน '!$B$8:$L$60,11,0)</f>
        <v>0</v>
      </c>
      <c r="H525" s="126"/>
      <c r="M525" s="83" t="str">
        <f>+$T$8</f>
        <v>กรมสรรพากร (กยศ)</v>
      </c>
      <c r="P525" s="126"/>
      <c r="Q525" s="126">
        <f>VLOOKUP(K516,'เงินเดือน '!$B$8:$L$60,11,0)</f>
        <v>657</v>
      </c>
      <c r="R525" s="126"/>
    </row>
    <row r="526" spans="1:19" x14ac:dyDescent="0.55000000000000004">
      <c r="C526" s="83" t="str">
        <f>T13</f>
        <v>ฌกส.</v>
      </c>
      <c r="F526" s="126"/>
      <c r="G526" s="126">
        <f>VLOOKUP(A516,'เงินเดือน '!$B$8:$M$60,12,0)</f>
        <v>0</v>
      </c>
      <c r="H526" s="126"/>
      <c r="M526" s="83" t="str">
        <f>T13</f>
        <v>ฌกส.</v>
      </c>
      <c r="P526" s="126"/>
      <c r="Q526" s="126">
        <f>VLOOKUP(K516,'เงินเดือน '!$B$8:$M$60,12,0)</f>
        <v>0</v>
      </c>
      <c r="R526" s="126"/>
    </row>
    <row r="527" spans="1:19" x14ac:dyDescent="0.55000000000000004">
      <c r="C527" s="83" t="str">
        <f>+$T$14</f>
        <v>ธนาคารกรุงไทย</v>
      </c>
      <c r="F527" s="126"/>
      <c r="G527" s="126">
        <f>VLOOKUP(A516,'เงินเดือน '!$B$8:$N$60,13,0)</f>
        <v>0</v>
      </c>
      <c r="H527" s="126"/>
      <c r="M527" s="83" t="str">
        <f>+$T$14</f>
        <v>ธนาคารกรุงไทย</v>
      </c>
      <c r="P527" s="126"/>
      <c r="Q527" s="126">
        <f>VLOOKUP(K516,'เงินเดือน '!$B$8:$N$60,13,0)</f>
        <v>0</v>
      </c>
      <c r="R527" s="126"/>
    </row>
    <row r="528" spans="1:19" x14ac:dyDescent="0.55000000000000004">
      <c r="F528" s="126"/>
      <c r="G528" s="126"/>
      <c r="H528" s="126"/>
      <c r="P528" s="126"/>
      <c r="Q528" s="126"/>
      <c r="R528" s="126"/>
    </row>
    <row r="529" spans="1:19" x14ac:dyDescent="0.55000000000000004">
      <c r="F529" s="126"/>
      <c r="G529" s="126"/>
      <c r="H529" s="126"/>
      <c r="P529" s="126"/>
      <c r="Q529" s="126"/>
      <c r="R529" s="126"/>
    </row>
    <row r="530" spans="1:19" x14ac:dyDescent="0.55000000000000004">
      <c r="F530" s="126"/>
      <c r="G530" s="126"/>
      <c r="H530" s="126"/>
      <c r="P530" s="126"/>
      <c r="Q530" s="126"/>
      <c r="R530" s="126"/>
    </row>
    <row r="531" spans="1:19" x14ac:dyDescent="0.55000000000000004">
      <c r="F531" s="126"/>
      <c r="G531" s="126"/>
      <c r="H531" s="126"/>
      <c r="P531" s="126"/>
      <c r="Q531" s="126"/>
      <c r="R531" s="126"/>
    </row>
    <row r="532" spans="1:19" x14ac:dyDescent="0.55000000000000004">
      <c r="F532" s="126"/>
      <c r="G532" s="126"/>
      <c r="H532" s="126"/>
      <c r="P532" s="126"/>
      <c r="Q532" s="126"/>
      <c r="R532" s="126"/>
    </row>
    <row r="533" spans="1:19" x14ac:dyDescent="0.55000000000000004">
      <c r="F533" s="126"/>
      <c r="G533" s="126"/>
      <c r="H533" s="126"/>
      <c r="P533" s="126"/>
      <c r="Q533" s="126"/>
      <c r="R533" s="126"/>
    </row>
    <row r="534" spans="1:19" x14ac:dyDescent="0.55000000000000004">
      <c r="F534" s="126"/>
      <c r="G534" s="126"/>
      <c r="H534" s="126"/>
      <c r="P534" s="126"/>
      <c r="Q534" s="126"/>
      <c r="R534" s="126"/>
    </row>
    <row r="535" spans="1:19" x14ac:dyDescent="0.55000000000000004">
      <c r="F535" s="126"/>
      <c r="G535" s="126"/>
      <c r="H535" s="126"/>
      <c r="P535" s="126"/>
      <c r="Q535" s="126"/>
      <c r="R535" s="126"/>
    </row>
    <row r="536" spans="1:19" x14ac:dyDescent="0.55000000000000004">
      <c r="F536" s="126"/>
      <c r="G536" s="126"/>
      <c r="H536" s="126"/>
      <c r="P536" s="126"/>
      <c r="Q536" s="126"/>
      <c r="R536" s="126"/>
    </row>
    <row r="537" spans="1:19" x14ac:dyDescent="0.55000000000000004">
      <c r="F537" s="126"/>
      <c r="G537" s="130"/>
      <c r="H537" s="131">
        <f>SUM(G522:G537)</f>
        <v>2678</v>
      </c>
      <c r="P537" s="126"/>
      <c r="Q537" s="130"/>
      <c r="R537" s="131">
        <f>SUM(Q522:Q537)</f>
        <v>2597.9</v>
      </c>
    </row>
    <row r="538" spans="1:19" x14ac:dyDescent="0.55000000000000004">
      <c r="A538" s="127" t="s">
        <v>28</v>
      </c>
      <c r="B538" s="127"/>
      <c r="C538" s="127"/>
      <c r="D538" s="127"/>
      <c r="E538" s="127"/>
      <c r="F538" s="127"/>
      <c r="G538" s="127"/>
      <c r="H538" s="132">
        <f>+H521-H537</f>
        <v>19922</v>
      </c>
      <c r="K538" s="127" t="s">
        <v>28</v>
      </c>
      <c r="L538" s="127"/>
      <c r="M538" s="127"/>
      <c r="N538" s="127"/>
      <c r="O538" s="127"/>
      <c r="P538" s="127"/>
      <c r="Q538" s="127"/>
      <c r="R538" s="132">
        <f>+R521-R537</f>
        <v>25432.1</v>
      </c>
    </row>
    <row r="539" spans="1:19" x14ac:dyDescent="0.55000000000000004">
      <c r="A539" s="83" t="str">
        <f>$T$23</f>
        <v xml:space="preserve">ข้าราชการถ่ายโอน รพ.สต. </v>
      </c>
      <c r="H539" s="132"/>
      <c r="J539" s="133"/>
      <c r="K539" s="83" t="str">
        <f>T23</f>
        <v xml:space="preserve">ข้าราชการถ่ายโอน รพ.สต. </v>
      </c>
      <c r="R539" s="132"/>
    </row>
    <row r="540" spans="1:19" x14ac:dyDescent="0.55000000000000004">
      <c r="A540" s="83" t="str">
        <f>+$T$2</f>
        <v>หมายเหตุ โอนเงินเข้าบัญชีวันที่ 26 มีนาคม 2567</v>
      </c>
      <c r="K540" s="83" t="str">
        <f>+$T$2</f>
        <v>หมายเหตุ โอนเงินเข้าบัญชีวันที่ 26 มีนาคม 2567</v>
      </c>
    </row>
    <row r="541" spans="1:19" ht="29.25" customHeight="1" x14ac:dyDescent="0.55000000000000004">
      <c r="A541" s="263" t="s">
        <v>7</v>
      </c>
      <c r="B541" s="263"/>
      <c r="C541" s="263"/>
      <c r="D541" s="263"/>
      <c r="E541" s="263"/>
      <c r="F541" s="263"/>
      <c r="G541" s="263"/>
      <c r="H541" s="263"/>
      <c r="I541" s="263"/>
      <c r="J541" s="127"/>
      <c r="K541" s="263" t="s">
        <v>7</v>
      </c>
      <c r="L541" s="263"/>
      <c r="M541" s="263"/>
      <c r="N541" s="263"/>
      <c r="O541" s="263"/>
      <c r="P541" s="263"/>
      <c r="Q541" s="263"/>
      <c r="R541" s="263"/>
      <c r="S541" s="263"/>
    </row>
    <row r="542" spans="1:19" ht="29.25" customHeight="1" x14ac:dyDescent="0.55000000000000004">
      <c r="A542" s="263" t="str">
        <f>+$T$1</f>
        <v>ประจำเดือน มีนาคม 2567</v>
      </c>
      <c r="B542" s="263"/>
      <c r="C542" s="263"/>
      <c r="D542" s="263"/>
      <c r="E542" s="263"/>
      <c r="F542" s="263"/>
      <c r="G542" s="263"/>
      <c r="H542" s="263"/>
      <c r="I542" s="263"/>
      <c r="J542" s="127"/>
      <c r="K542" s="263" t="str">
        <f>+$T$1</f>
        <v>ประจำเดือน มีนาคม 2567</v>
      </c>
      <c r="L542" s="263"/>
      <c r="M542" s="263"/>
      <c r="N542" s="263"/>
      <c r="O542" s="263"/>
      <c r="P542" s="263"/>
      <c r="Q542" s="263"/>
      <c r="R542" s="263"/>
      <c r="S542" s="263"/>
    </row>
    <row r="543" spans="1:19" ht="29.25" customHeight="1" x14ac:dyDescent="0.55000000000000004">
      <c r="A543" s="265" t="s">
        <v>165</v>
      </c>
      <c r="B543" s="264"/>
      <c r="C543" s="264"/>
      <c r="D543" s="264"/>
      <c r="E543" s="264"/>
      <c r="F543" s="264"/>
      <c r="G543" s="264"/>
      <c r="H543" s="264"/>
      <c r="I543" s="264"/>
      <c r="J543" s="127"/>
      <c r="K543" s="265" t="s">
        <v>166</v>
      </c>
      <c r="L543" s="264"/>
      <c r="M543" s="264"/>
      <c r="N543" s="264"/>
      <c r="O543" s="264"/>
      <c r="P543" s="264"/>
      <c r="Q543" s="264"/>
      <c r="R543" s="264"/>
      <c r="S543" s="264"/>
    </row>
    <row r="544" spans="1:19" x14ac:dyDescent="0.55000000000000004">
      <c r="A544" s="83" t="s">
        <v>23</v>
      </c>
      <c r="C544" s="83" t="str">
        <f>+$T$3</f>
        <v>เงินเดือน</v>
      </c>
      <c r="F544" s="126"/>
      <c r="G544" s="126"/>
      <c r="H544" s="126">
        <f>+VLOOKUP(A543,'เงินเดือน '!$B$8:$D$60,3,0)</f>
        <v>59500</v>
      </c>
      <c r="K544" s="83" t="s">
        <v>23</v>
      </c>
      <c r="M544" s="83" t="str">
        <f>+$T$3</f>
        <v>เงินเดือน</v>
      </c>
      <c r="P544" s="126"/>
      <c r="Q544" s="126"/>
      <c r="R544" s="126">
        <f>+VLOOKUP(K543,'เงินเดือน '!$B$8:$D$60,3,0)</f>
        <v>24970</v>
      </c>
    </row>
    <row r="545" spans="1:18" x14ac:dyDescent="0.55000000000000004">
      <c r="C545" s="83" t="str">
        <f>+$T$4</f>
        <v>เงินประจำตำแหน่ง</v>
      </c>
      <c r="F545" s="126"/>
      <c r="G545" s="126"/>
      <c r="H545" s="126">
        <f>VLOOKUP(A543,'เงินเดือน '!$B$8:$F$60,5,0)</f>
        <v>3500</v>
      </c>
      <c r="M545" s="83" t="str">
        <f>+$T$4</f>
        <v>เงินประจำตำแหน่ง</v>
      </c>
      <c r="P545" s="126"/>
      <c r="Q545" s="126"/>
      <c r="R545" s="126">
        <f>VLOOKUP(K543,'เงินเดือน '!$B$8:$F$60,5,0)</f>
        <v>3500</v>
      </c>
    </row>
    <row r="546" spans="1:18" x14ac:dyDescent="0.55000000000000004">
      <c r="C546" s="83" t="str">
        <f>+$T$5</f>
        <v>เงินค่าตอบแทนรายเดือน</v>
      </c>
      <c r="F546" s="126"/>
      <c r="G546" s="126"/>
      <c r="H546" s="126">
        <f>VLOOKUP(A543,'เงินเดือน '!$B$8:$G$60,6,0)</f>
        <v>0</v>
      </c>
      <c r="M546" s="83" t="str">
        <f>+$T$5</f>
        <v>เงินค่าตอบแทนรายเดือน</v>
      </c>
      <c r="P546" s="126"/>
      <c r="Q546" s="126"/>
      <c r="R546" s="126">
        <f>VLOOKUP(K543,'เงินเดือน '!$B$8:$G$60,6,0)</f>
        <v>0</v>
      </c>
    </row>
    <row r="547" spans="1:18" x14ac:dyDescent="0.55000000000000004">
      <c r="C547" s="83" t="str">
        <f>+$T$6</f>
        <v>เงินเพิ่มการครองชีพชั่วคราว</v>
      </c>
      <c r="F547" s="126"/>
      <c r="G547" s="126"/>
      <c r="H547" s="126">
        <f>VLOOKUP(A543,'เงินเดือน '!$B$8:$E$60,4,0)</f>
        <v>0</v>
      </c>
      <c r="M547" s="83" t="str">
        <f>+$T$6</f>
        <v>เงินเพิ่มการครองชีพชั่วคราว</v>
      </c>
      <c r="P547" s="126"/>
      <c r="Q547" s="126"/>
      <c r="R547" s="126">
        <f>VLOOKUP(K543,'เงินเดือน '!$B$8:$E$60,4,0)</f>
        <v>0</v>
      </c>
    </row>
    <row r="548" spans="1:18" x14ac:dyDescent="0.55000000000000004">
      <c r="A548" s="127" t="s">
        <v>25</v>
      </c>
      <c r="B548" s="127"/>
      <c r="C548" s="128"/>
      <c r="D548" s="127"/>
      <c r="E548" s="127"/>
      <c r="F548" s="129"/>
      <c r="G548" s="129"/>
      <c r="H548" s="129">
        <f>SUM(H544:H547)</f>
        <v>63000</v>
      </c>
      <c r="K548" s="127" t="s">
        <v>25</v>
      </c>
      <c r="L548" s="127"/>
      <c r="M548" s="128"/>
      <c r="N548" s="127"/>
      <c r="O548" s="127"/>
      <c r="P548" s="129"/>
      <c r="Q548" s="129"/>
      <c r="R548" s="129">
        <f>SUM(R544:R547)</f>
        <v>28470</v>
      </c>
    </row>
    <row r="549" spans="1:18" x14ac:dyDescent="0.55000000000000004">
      <c r="A549" s="83" t="s">
        <v>26</v>
      </c>
      <c r="C549" s="83" t="str">
        <f>+$T$7</f>
        <v>ภาษีหัก ณ ที่จ่าย</v>
      </c>
      <c r="F549" s="126"/>
      <c r="G549" s="126">
        <f>VLOOKUP(A543,'เงินเดือน '!$B$8:$I$60,8,0)</f>
        <v>1758</v>
      </c>
      <c r="H549" s="126"/>
      <c r="K549" s="83" t="s">
        <v>26</v>
      </c>
      <c r="M549" s="83" t="str">
        <f>+$T$7</f>
        <v>ภาษีหัก ณ ที่จ่าย</v>
      </c>
      <c r="P549" s="126"/>
      <c r="Q549" s="126">
        <f>VLOOKUP(K543,'เงินเดือน '!$B$8:$I$60,8,0)</f>
        <v>6</v>
      </c>
      <c r="R549" s="126"/>
    </row>
    <row r="550" spans="1:18" x14ac:dyDescent="0.55000000000000004">
      <c r="C550" s="83" t="s">
        <v>317</v>
      </c>
      <c r="F550" s="126"/>
      <c r="G550" s="126">
        <f>VLOOKUP(A543,'เงินเดือน '!$B$8:$J$60,9,0)</f>
        <v>0</v>
      </c>
      <c r="H550" s="126"/>
      <c r="M550" s="83" t="s">
        <v>317</v>
      </c>
      <c r="P550" s="126"/>
      <c r="Q550" s="126">
        <f>VLOOKUP(K543,'เงินเดือน '!$B$8:$J$60,9,0)</f>
        <v>1248.5</v>
      </c>
      <c r="R550" s="126"/>
    </row>
    <row r="551" spans="1:18" x14ac:dyDescent="0.55000000000000004">
      <c r="C551" s="83" t="s">
        <v>360</v>
      </c>
      <c r="F551" s="126"/>
      <c r="G551" s="126">
        <f>VLOOKUP(A543,'เงินเดือน '!$B$8:$K$60,10,0)</f>
        <v>0</v>
      </c>
      <c r="H551" s="126"/>
      <c r="M551" s="83" t="s">
        <v>360</v>
      </c>
      <c r="P551" s="126"/>
      <c r="Q551" s="126">
        <f>VLOOKUP(K543,'เงินเดือน '!$B$8:$K$60,10,0)</f>
        <v>4480</v>
      </c>
      <c r="R551" s="126"/>
    </row>
    <row r="552" spans="1:18" x14ac:dyDescent="0.55000000000000004">
      <c r="C552" s="83" t="str">
        <f>+$T$8</f>
        <v>กรมสรรพากร (กยศ)</v>
      </c>
      <c r="F552" s="126"/>
      <c r="G552" s="126">
        <f>VLOOKUP(A543,'เงินเดือน '!$B$8:$L$60,11,0)</f>
        <v>0</v>
      </c>
      <c r="H552" s="126"/>
      <c r="M552" s="83" t="str">
        <f>+$T$8</f>
        <v>กรมสรรพากร (กยศ)</v>
      </c>
      <c r="P552" s="126"/>
      <c r="Q552" s="126">
        <f>VLOOKUP(K543,'เงินเดือน '!$B$8:$L$60,11,0)</f>
        <v>0</v>
      </c>
      <c r="R552" s="126"/>
    </row>
    <row r="553" spans="1:18" x14ac:dyDescent="0.55000000000000004">
      <c r="C553" s="83" t="str">
        <f>T13</f>
        <v>ฌกส.</v>
      </c>
      <c r="F553" s="126"/>
      <c r="G553" s="126">
        <f>VLOOKUP(A543,'เงินเดือน '!$B$8:$M$60,12,0)</f>
        <v>382</v>
      </c>
      <c r="H553" s="126"/>
      <c r="M553" s="83" t="str">
        <f>T13</f>
        <v>ฌกส.</v>
      </c>
      <c r="P553" s="126"/>
      <c r="Q553" s="126">
        <f>VLOOKUP(K543,'เงินเดือน '!$B$8:$M$60,12,0)</f>
        <v>0</v>
      </c>
      <c r="R553" s="126"/>
    </row>
    <row r="554" spans="1:18" x14ac:dyDescent="0.55000000000000004">
      <c r="C554" s="83" t="str">
        <f>+$T$14</f>
        <v>ธนาคารกรุงไทย</v>
      </c>
      <c r="F554" s="126"/>
      <c r="G554" s="126">
        <f>VLOOKUP(A543,'เงินเดือน '!$B$8:$N$60,13,0)</f>
        <v>0</v>
      </c>
      <c r="H554" s="126"/>
      <c r="M554" s="83" t="str">
        <f>+$T$14</f>
        <v>ธนาคารกรุงไทย</v>
      </c>
      <c r="P554" s="126"/>
      <c r="Q554" s="126">
        <f>VLOOKUP(K543,'เงินเดือน '!$B$8:$N$60,13,0)</f>
        <v>11700</v>
      </c>
      <c r="R554" s="126"/>
    </row>
    <row r="555" spans="1:18" x14ac:dyDescent="0.55000000000000004">
      <c r="F555" s="126"/>
      <c r="G555" s="126"/>
      <c r="H555" s="126"/>
      <c r="P555" s="126"/>
      <c r="Q555" s="126"/>
      <c r="R555" s="126"/>
    </row>
    <row r="556" spans="1:18" x14ac:dyDescent="0.55000000000000004">
      <c r="F556" s="126"/>
      <c r="G556" s="126"/>
      <c r="H556" s="126"/>
      <c r="P556" s="126"/>
      <c r="Q556" s="126"/>
      <c r="R556" s="126"/>
    </row>
    <row r="557" spans="1:18" x14ac:dyDescent="0.55000000000000004">
      <c r="F557" s="126"/>
      <c r="G557" s="126"/>
      <c r="H557" s="126"/>
      <c r="P557" s="126"/>
      <c r="Q557" s="126"/>
      <c r="R557" s="126"/>
    </row>
    <row r="558" spans="1:18" x14ac:dyDescent="0.55000000000000004">
      <c r="F558" s="126"/>
      <c r="G558" s="126"/>
      <c r="H558" s="126"/>
      <c r="P558" s="126"/>
      <c r="Q558" s="126"/>
      <c r="R558" s="126"/>
    </row>
    <row r="559" spans="1:18" x14ac:dyDescent="0.55000000000000004">
      <c r="F559" s="126"/>
      <c r="G559" s="126"/>
      <c r="H559" s="126"/>
      <c r="P559" s="126"/>
      <c r="Q559" s="126"/>
      <c r="R559" s="126"/>
    </row>
    <row r="560" spans="1:18" x14ac:dyDescent="0.55000000000000004">
      <c r="F560" s="126"/>
      <c r="G560" s="126"/>
      <c r="H560" s="126"/>
      <c r="P560" s="126"/>
      <c r="Q560" s="126"/>
      <c r="R560" s="126"/>
    </row>
    <row r="561" spans="1:19" x14ac:dyDescent="0.55000000000000004">
      <c r="F561" s="126"/>
      <c r="G561" s="126"/>
      <c r="H561" s="126"/>
      <c r="P561" s="126"/>
      <c r="Q561" s="126"/>
      <c r="R561" s="126"/>
    </row>
    <row r="562" spans="1:19" x14ac:dyDescent="0.55000000000000004">
      <c r="F562" s="126"/>
      <c r="G562" s="126"/>
      <c r="H562" s="126"/>
      <c r="P562" s="126"/>
      <c r="Q562" s="126"/>
      <c r="R562" s="126"/>
    </row>
    <row r="563" spans="1:19" x14ac:dyDescent="0.55000000000000004">
      <c r="F563" s="126"/>
      <c r="G563" s="126"/>
      <c r="H563" s="126"/>
      <c r="P563" s="126"/>
      <c r="Q563" s="126"/>
      <c r="R563" s="126"/>
    </row>
    <row r="564" spans="1:19" x14ac:dyDescent="0.55000000000000004">
      <c r="F564" s="126"/>
      <c r="G564" s="130"/>
      <c r="H564" s="131">
        <f>SUM(G549:G564)</f>
        <v>2140</v>
      </c>
      <c r="P564" s="126"/>
      <c r="Q564" s="130"/>
      <c r="R564" s="131">
        <f>SUM(Q549:Q564)</f>
        <v>17434.5</v>
      </c>
    </row>
    <row r="565" spans="1:19" x14ac:dyDescent="0.55000000000000004">
      <c r="A565" s="127" t="s">
        <v>28</v>
      </c>
      <c r="B565" s="127"/>
      <c r="C565" s="127"/>
      <c r="D565" s="127"/>
      <c r="E565" s="127"/>
      <c r="F565" s="127"/>
      <c r="G565" s="127"/>
      <c r="H565" s="132">
        <f>+H548-H564</f>
        <v>60860</v>
      </c>
      <c r="K565" s="127" t="s">
        <v>28</v>
      </c>
      <c r="L565" s="127"/>
      <c r="M565" s="127"/>
      <c r="N565" s="127"/>
      <c r="O565" s="127"/>
      <c r="P565" s="127"/>
      <c r="Q565" s="127"/>
      <c r="R565" s="132">
        <f>+R548-R564</f>
        <v>11035.5</v>
      </c>
    </row>
    <row r="566" spans="1:19" x14ac:dyDescent="0.55000000000000004">
      <c r="A566" s="83" t="str">
        <f>A539</f>
        <v xml:space="preserve">ข้าราชการถ่ายโอน รพ.สต. </v>
      </c>
      <c r="H566" s="132"/>
      <c r="J566" s="133"/>
      <c r="K566" s="83" t="str">
        <f>A566</f>
        <v xml:space="preserve">ข้าราชการถ่ายโอน รพ.สต. </v>
      </c>
      <c r="R566" s="132"/>
    </row>
    <row r="567" spans="1:19" x14ac:dyDescent="0.55000000000000004">
      <c r="A567" s="83" t="str">
        <f>+$T$2</f>
        <v>หมายเหตุ โอนเงินเข้าบัญชีวันที่ 26 มีนาคม 2567</v>
      </c>
      <c r="K567" s="83" t="str">
        <f>+$T$2</f>
        <v>หมายเหตุ โอนเงินเข้าบัญชีวันที่ 26 มีนาคม 2567</v>
      </c>
    </row>
    <row r="568" spans="1:19" ht="29.25" customHeight="1" x14ac:dyDescent="0.55000000000000004">
      <c r="A568" s="263" t="s">
        <v>7</v>
      </c>
      <c r="B568" s="263"/>
      <c r="C568" s="263"/>
      <c r="D568" s="263"/>
      <c r="E568" s="263"/>
      <c r="F568" s="263"/>
      <c r="G568" s="263"/>
      <c r="H568" s="263"/>
      <c r="I568" s="263"/>
      <c r="K568" s="263" t="s">
        <v>7</v>
      </c>
      <c r="L568" s="263"/>
      <c r="M568" s="263"/>
      <c r="N568" s="263"/>
      <c r="O568" s="263"/>
      <c r="P568" s="263"/>
      <c r="Q568" s="263"/>
      <c r="R568" s="263"/>
      <c r="S568" s="263"/>
    </row>
    <row r="569" spans="1:19" ht="29.25" customHeight="1" x14ac:dyDescent="0.55000000000000004">
      <c r="A569" s="263" t="str">
        <f>+$T$1</f>
        <v>ประจำเดือน มีนาคม 2567</v>
      </c>
      <c r="B569" s="263"/>
      <c r="C569" s="263"/>
      <c r="D569" s="263"/>
      <c r="E569" s="263"/>
      <c r="F569" s="263"/>
      <c r="G569" s="263"/>
      <c r="H569" s="263"/>
      <c r="I569" s="263"/>
      <c r="K569" s="263" t="str">
        <f>+$T$1</f>
        <v>ประจำเดือน มีนาคม 2567</v>
      </c>
      <c r="L569" s="263"/>
      <c r="M569" s="263"/>
      <c r="N569" s="263"/>
      <c r="O569" s="263"/>
      <c r="P569" s="263"/>
      <c r="Q569" s="263"/>
      <c r="R569" s="263"/>
      <c r="S569" s="263"/>
    </row>
    <row r="570" spans="1:19" ht="29.25" customHeight="1" x14ac:dyDescent="0.55000000000000004">
      <c r="A570" s="265" t="s">
        <v>167</v>
      </c>
      <c r="B570" s="264"/>
      <c r="C570" s="264"/>
      <c r="D570" s="264"/>
      <c r="E570" s="264"/>
      <c r="F570" s="264"/>
      <c r="G570" s="264"/>
      <c r="H570" s="264"/>
      <c r="I570" s="264"/>
      <c r="K570" s="264" t="s">
        <v>168</v>
      </c>
      <c r="L570" s="264"/>
      <c r="M570" s="264"/>
      <c r="N570" s="264"/>
      <c r="O570" s="264"/>
      <c r="P570" s="264"/>
      <c r="Q570" s="264"/>
      <c r="R570" s="264"/>
      <c r="S570" s="264"/>
    </row>
    <row r="571" spans="1:19" x14ac:dyDescent="0.55000000000000004">
      <c r="A571" s="83" t="s">
        <v>23</v>
      </c>
      <c r="C571" s="83" t="str">
        <f>+$T$3</f>
        <v>เงินเดือน</v>
      </c>
      <c r="F571" s="126"/>
      <c r="G571" s="126"/>
      <c r="H571" s="126">
        <f>+VLOOKUP(A570,'เงินเดือน '!$B$8:$D$60,3,0)</f>
        <v>44280</v>
      </c>
      <c r="K571" s="83" t="s">
        <v>23</v>
      </c>
      <c r="M571" s="83" t="str">
        <f>+$T$3</f>
        <v>เงินเดือน</v>
      </c>
      <c r="P571" s="126"/>
      <c r="Q571" s="126"/>
      <c r="R571" s="126">
        <f>+VLOOKUP(K570,'เงินเดือน '!$B$8:$D$60,3,0)</f>
        <v>29110</v>
      </c>
    </row>
    <row r="572" spans="1:19" x14ac:dyDescent="0.55000000000000004">
      <c r="C572" s="83" t="str">
        <f>+$T$4</f>
        <v>เงินประจำตำแหน่ง</v>
      </c>
      <c r="F572" s="126"/>
      <c r="G572" s="126"/>
      <c r="H572" s="126">
        <f>VLOOKUP(A570,'เงินเดือน '!$B$8:$F$60,5,0)</f>
        <v>3500</v>
      </c>
      <c r="M572" s="83" t="str">
        <f>+$T$4</f>
        <v>เงินประจำตำแหน่ง</v>
      </c>
      <c r="P572" s="126"/>
      <c r="Q572" s="126"/>
      <c r="R572" s="126">
        <f>VLOOKUP(K570,'เงินเดือน '!$B$8:$F$60,5,0)</f>
        <v>3500</v>
      </c>
    </row>
    <row r="573" spans="1:19" x14ac:dyDescent="0.55000000000000004">
      <c r="C573" s="83" t="str">
        <f>+$T$5</f>
        <v>เงินค่าตอบแทนรายเดือน</v>
      </c>
      <c r="F573" s="126"/>
      <c r="G573" s="126"/>
      <c r="H573" s="126">
        <f>VLOOKUP(A570,'เงินเดือน '!$B$8:$G$60,6,0)</f>
        <v>0</v>
      </c>
      <c r="M573" s="83" t="str">
        <f>+$T$5</f>
        <v>เงินค่าตอบแทนรายเดือน</v>
      </c>
      <c r="P573" s="126"/>
      <c r="Q573" s="126"/>
      <c r="R573" s="126">
        <f>VLOOKUP(K570,'เงินเดือน '!$B$8:$G$60,6,0)</f>
        <v>0</v>
      </c>
    </row>
    <row r="574" spans="1:19" x14ac:dyDescent="0.55000000000000004">
      <c r="C574" s="83" t="str">
        <f>+$T$6</f>
        <v>เงินเพิ่มการครองชีพชั่วคราว</v>
      </c>
      <c r="F574" s="126"/>
      <c r="G574" s="126"/>
      <c r="H574" s="126">
        <f>VLOOKUP(A570,'เงินเดือน '!$B$8:$E$60,4,0)</f>
        <v>0</v>
      </c>
      <c r="M574" s="83" t="str">
        <f>+$T$6</f>
        <v>เงินเพิ่มการครองชีพชั่วคราว</v>
      </c>
      <c r="P574" s="126"/>
      <c r="Q574" s="126"/>
      <c r="R574" s="126">
        <f>VLOOKUP(K570,'เงินเดือน '!$B$8:$E$60,4,0)</f>
        <v>0</v>
      </c>
    </row>
    <row r="575" spans="1:19" x14ac:dyDescent="0.55000000000000004">
      <c r="A575" s="127" t="s">
        <v>25</v>
      </c>
      <c r="B575" s="127"/>
      <c r="C575" s="128"/>
      <c r="D575" s="127"/>
      <c r="E575" s="127"/>
      <c r="F575" s="129"/>
      <c r="G575" s="129"/>
      <c r="H575" s="129">
        <f>SUM(H571:H574)</f>
        <v>47780</v>
      </c>
      <c r="K575" s="127" t="s">
        <v>25</v>
      </c>
      <c r="L575" s="127"/>
      <c r="M575" s="128"/>
      <c r="N575" s="127"/>
      <c r="O575" s="127"/>
      <c r="P575" s="129"/>
      <c r="Q575" s="129"/>
      <c r="R575" s="129">
        <f>SUM(R571:R574)</f>
        <v>32610</v>
      </c>
    </row>
    <row r="576" spans="1:19" x14ac:dyDescent="0.55000000000000004">
      <c r="A576" s="83" t="s">
        <v>26</v>
      </c>
      <c r="C576" s="83" t="str">
        <f>+$T$7</f>
        <v>ภาษีหัก ณ ที่จ่าย</v>
      </c>
      <c r="F576" s="126"/>
      <c r="G576" s="126">
        <f>VLOOKUP(A570,'เงินเดือน '!$B$8:$I$60,8,0)</f>
        <v>1069</v>
      </c>
      <c r="H576" s="126"/>
      <c r="K576" s="83" t="s">
        <v>26</v>
      </c>
      <c r="M576" s="83" t="str">
        <f>+$T$7</f>
        <v>ภาษีหัก ณ ที่จ่าย</v>
      </c>
      <c r="P576" s="126"/>
      <c r="Q576" s="126">
        <f>VLOOKUP(K570,'เงินเดือน '!$B$8:$I$60,8,0)</f>
        <v>67</v>
      </c>
      <c r="R576" s="126"/>
    </row>
    <row r="577" spans="1:18" x14ac:dyDescent="0.55000000000000004">
      <c r="C577" s="83" t="s">
        <v>317</v>
      </c>
      <c r="F577" s="126"/>
      <c r="G577" s="126">
        <f>VLOOKUP(A570,'เงินเดือน '!$B$8:$J$60,9,0)</f>
        <v>1328.4</v>
      </c>
      <c r="H577" s="126"/>
      <c r="M577" s="83" t="s">
        <v>317</v>
      </c>
      <c r="P577" s="126"/>
      <c r="Q577" s="126">
        <f>VLOOKUP(K570,'เงินเดือน '!$B$8:$J$60,9,0)</f>
        <v>873.3</v>
      </c>
      <c r="R577" s="126"/>
    </row>
    <row r="578" spans="1:18" x14ac:dyDescent="0.55000000000000004">
      <c r="C578" s="83" t="s">
        <v>360</v>
      </c>
      <c r="F578" s="126"/>
      <c r="G578" s="126">
        <f>VLOOKUP(A570,'เงินเดือน '!$B$8:$K$60,10,0)</f>
        <v>3913.76</v>
      </c>
      <c r="H578" s="126"/>
      <c r="M578" s="83" t="s">
        <v>360</v>
      </c>
      <c r="P578" s="126"/>
      <c r="Q578" s="126">
        <f>VLOOKUP(K570,'เงินเดือน '!$B$8:$K$60,10,0)</f>
        <v>15089.56</v>
      </c>
      <c r="R578" s="126"/>
    </row>
    <row r="579" spans="1:18" x14ac:dyDescent="0.55000000000000004">
      <c r="C579" s="83" t="str">
        <f>+$T$8</f>
        <v>กรมสรรพากร (กยศ)</v>
      </c>
      <c r="F579" s="126"/>
      <c r="G579" s="126">
        <f>VLOOKUP(A570,'เงินเดือน '!$B$8:$L$60,11,0)</f>
        <v>0</v>
      </c>
      <c r="H579" s="126"/>
      <c r="M579" s="83" t="str">
        <f>+$T$8</f>
        <v>กรมสรรพากร (กยศ)</v>
      </c>
      <c r="P579" s="126"/>
      <c r="Q579" s="126">
        <f>VLOOKUP(K570,'เงินเดือน '!$B$8:$L$60,11,0)</f>
        <v>0</v>
      </c>
      <c r="R579" s="126"/>
    </row>
    <row r="580" spans="1:18" x14ac:dyDescent="0.55000000000000004">
      <c r="C580" s="83" t="str">
        <f>T13</f>
        <v>ฌกส.</v>
      </c>
      <c r="F580" s="126"/>
      <c r="G580" s="126">
        <f>VLOOKUP(A570,'เงินเดือน '!$B$8:$M$60,12,0)</f>
        <v>0</v>
      </c>
      <c r="H580" s="126"/>
      <c r="M580" s="83" t="str">
        <f>T13</f>
        <v>ฌกส.</v>
      </c>
      <c r="P580" s="126"/>
      <c r="Q580" s="126">
        <f>VLOOKUP(K570,'เงินเดือน '!$B$8:$M$60,12,0)</f>
        <v>0</v>
      </c>
      <c r="R580" s="126"/>
    </row>
    <row r="581" spans="1:18" x14ac:dyDescent="0.55000000000000004">
      <c r="C581" s="83" t="str">
        <f>+$T$14</f>
        <v>ธนาคารกรุงไทย</v>
      </c>
      <c r="F581" s="126"/>
      <c r="G581" s="126">
        <f>VLOOKUP(A570,'เงินเดือน '!$B$8:$N$60,13,0)</f>
        <v>0</v>
      </c>
      <c r="H581" s="126"/>
      <c r="M581" s="83" t="str">
        <f>+$T$14</f>
        <v>ธนาคารกรุงไทย</v>
      </c>
      <c r="P581" s="126"/>
      <c r="Q581" s="126">
        <f>VLOOKUP(K570,'เงินเดือน '!$B$8:$N$60,13,0)</f>
        <v>0</v>
      </c>
      <c r="R581" s="126"/>
    </row>
    <row r="582" spans="1:18" x14ac:dyDescent="0.55000000000000004">
      <c r="F582" s="126"/>
      <c r="G582" s="126"/>
      <c r="H582" s="126"/>
      <c r="P582" s="126"/>
      <c r="Q582" s="126"/>
      <c r="R582" s="126"/>
    </row>
    <row r="583" spans="1:18" x14ac:dyDescent="0.55000000000000004">
      <c r="F583" s="126"/>
      <c r="G583" s="126"/>
      <c r="H583" s="126"/>
      <c r="P583" s="126"/>
      <c r="Q583" s="126"/>
      <c r="R583" s="126"/>
    </row>
    <row r="584" spans="1:18" x14ac:dyDescent="0.55000000000000004">
      <c r="F584" s="126"/>
      <c r="G584" s="126"/>
      <c r="H584" s="126"/>
      <c r="P584" s="126"/>
      <c r="Q584" s="126"/>
      <c r="R584" s="126"/>
    </row>
    <row r="585" spans="1:18" x14ac:dyDescent="0.55000000000000004">
      <c r="F585" s="126"/>
      <c r="G585" s="126"/>
      <c r="H585" s="126"/>
      <c r="P585" s="126"/>
      <c r="Q585" s="126"/>
      <c r="R585" s="126"/>
    </row>
    <row r="586" spans="1:18" x14ac:dyDescent="0.55000000000000004">
      <c r="F586" s="126"/>
      <c r="G586" s="126"/>
      <c r="H586" s="126"/>
      <c r="P586" s="126"/>
      <c r="Q586" s="126"/>
      <c r="R586" s="126"/>
    </row>
    <row r="587" spans="1:18" x14ac:dyDescent="0.55000000000000004">
      <c r="F587" s="126"/>
      <c r="G587" s="126"/>
      <c r="H587" s="126"/>
      <c r="P587" s="126"/>
      <c r="Q587" s="126"/>
      <c r="R587" s="126"/>
    </row>
    <row r="588" spans="1:18" x14ac:dyDescent="0.55000000000000004">
      <c r="F588" s="126"/>
      <c r="G588" s="126"/>
      <c r="H588" s="126"/>
      <c r="P588" s="126"/>
      <c r="Q588" s="126"/>
      <c r="R588" s="126"/>
    </row>
    <row r="589" spans="1:18" x14ac:dyDescent="0.55000000000000004">
      <c r="F589" s="126"/>
      <c r="G589" s="126"/>
      <c r="H589" s="126"/>
      <c r="P589" s="126"/>
      <c r="Q589" s="126"/>
      <c r="R589" s="126"/>
    </row>
    <row r="590" spans="1:18" x14ac:dyDescent="0.55000000000000004">
      <c r="F590" s="126"/>
      <c r="G590" s="126"/>
      <c r="H590" s="126"/>
      <c r="P590" s="126"/>
      <c r="Q590" s="126"/>
      <c r="R590" s="126"/>
    </row>
    <row r="591" spans="1:18" x14ac:dyDescent="0.55000000000000004">
      <c r="F591" s="126"/>
      <c r="G591" s="130"/>
      <c r="H591" s="131">
        <f>SUM(G576:G591)</f>
        <v>6311.16</v>
      </c>
      <c r="P591" s="126"/>
      <c r="Q591" s="130"/>
      <c r="R591" s="131">
        <f>SUM(Q576:Q591)</f>
        <v>16029.859999999999</v>
      </c>
    </row>
    <row r="592" spans="1:18" x14ac:dyDescent="0.55000000000000004">
      <c r="A592" s="127" t="s">
        <v>28</v>
      </c>
      <c r="B592" s="127"/>
      <c r="C592" s="127"/>
      <c r="D592" s="127"/>
      <c r="E592" s="127"/>
      <c r="F592" s="127"/>
      <c r="G592" s="127"/>
      <c r="H592" s="132">
        <f>+H575-H591</f>
        <v>41468.839999999997</v>
      </c>
      <c r="K592" s="127" t="s">
        <v>28</v>
      </c>
      <c r="L592" s="127"/>
      <c r="M592" s="127"/>
      <c r="N592" s="127"/>
      <c r="O592" s="127"/>
      <c r="P592" s="127"/>
      <c r="Q592" s="127"/>
      <c r="R592" s="132">
        <f>+R575-R591</f>
        <v>16580.14</v>
      </c>
    </row>
    <row r="593" spans="1:19" x14ac:dyDescent="0.55000000000000004">
      <c r="A593" s="83" t="str">
        <f>A566</f>
        <v xml:space="preserve">ข้าราชการถ่ายโอน รพ.สต. </v>
      </c>
      <c r="H593" s="132"/>
      <c r="J593" s="133"/>
      <c r="K593" s="83" t="str">
        <f>A593</f>
        <v xml:space="preserve">ข้าราชการถ่ายโอน รพ.สต. </v>
      </c>
      <c r="R593" s="132"/>
    </row>
    <row r="594" spans="1:19" x14ac:dyDescent="0.55000000000000004">
      <c r="A594" s="83" t="str">
        <f>+$T$2</f>
        <v>หมายเหตุ โอนเงินเข้าบัญชีวันที่ 26 มีนาคม 2567</v>
      </c>
      <c r="K594" s="83" t="str">
        <f>+$T$2</f>
        <v>หมายเหตุ โอนเงินเข้าบัญชีวันที่ 26 มีนาคม 2567</v>
      </c>
    </row>
    <row r="595" spans="1:19" ht="29.25" customHeight="1" x14ac:dyDescent="0.55000000000000004">
      <c r="A595" s="263" t="s">
        <v>7</v>
      </c>
      <c r="B595" s="263"/>
      <c r="C595" s="263"/>
      <c r="D595" s="263"/>
      <c r="E595" s="263"/>
      <c r="F595" s="263"/>
      <c r="G595" s="263"/>
      <c r="H595" s="263"/>
      <c r="I595" s="263"/>
      <c r="J595" s="127"/>
      <c r="K595" s="263" t="s">
        <v>7</v>
      </c>
      <c r="L595" s="263"/>
      <c r="M595" s="263"/>
      <c r="N595" s="263"/>
      <c r="O595" s="263"/>
      <c r="P595" s="263"/>
      <c r="Q595" s="263"/>
      <c r="R595" s="263"/>
      <c r="S595" s="263"/>
    </row>
    <row r="596" spans="1:19" ht="29.25" customHeight="1" x14ac:dyDescent="0.55000000000000004">
      <c r="A596" s="263" t="str">
        <f>+$T$1</f>
        <v>ประจำเดือน มีนาคม 2567</v>
      </c>
      <c r="B596" s="263"/>
      <c r="C596" s="263"/>
      <c r="D596" s="263"/>
      <c r="E596" s="263"/>
      <c r="F596" s="263"/>
      <c r="G596" s="263"/>
      <c r="H596" s="263"/>
      <c r="I596" s="263"/>
      <c r="J596" s="127"/>
      <c r="K596" s="263" t="str">
        <f>+$T$1</f>
        <v>ประจำเดือน มีนาคม 2567</v>
      </c>
      <c r="L596" s="263"/>
      <c r="M596" s="263"/>
      <c r="N596" s="263"/>
      <c r="O596" s="263"/>
      <c r="P596" s="263"/>
      <c r="Q596" s="263"/>
      <c r="R596" s="263"/>
      <c r="S596" s="263"/>
    </row>
    <row r="597" spans="1:19" ht="29.25" customHeight="1" x14ac:dyDescent="0.55000000000000004">
      <c r="A597" s="264" t="s">
        <v>169</v>
      </c>
      <c r="B597" s="264"/>
      <c r="C597" s="264"/>
      <c r="D597" s="264"/>
      <c r="E597" s="264"/>
      <c r="F597" s="264"/>
      <c r="G597" s="264"/>
      <c r="H597" s="264"/>
      <c r="I597" s="264"/>
      <c r="J597" s="127"/>
      <c r="K597" s="264" t="s">
        <v>170</v>
      </c>
      <c r="L597" s="264"/>
      <c r="M597" s="264"/>
      <c r="N597" s="264"/>
      <c r="O597" s="264"/>
      <c r="P597" s="264"/>
      <c r="Q597" s="264"/>
      <c r="R597" s="264"/>
      <c r="S597" s="264"/>
    </row>
    <row r="598" spans="1:19" x14ac:dyDescent="0.55000000000000004">
      <c r="A598" s="83" t="s">
        <v>23</v>
      </c>
      <c r="C598" s="83" t="str">
        <f>+$T$3</f>
        <v>เงินเดือน</v>
      </c>
      <c r="F598" s="126"/>
      <c r="G598" s="126"/>
      <c r="H598" s="126">
        <f>+VLOOKUP(A597,'เงินเดือน '!$B$8:$D$60,3,0)</f>
        <v>22490</v>
      </c>
      <c r="K598" s="83" t="s">
        <v>23</v>
      </c>
      <c r="M598" s="83" t="str">
        <f>+$T$3</f>
        <v>เงินเดือน</v>
      </c>
      <c r="P598" s="126"/>
      <c r="Q598" s="126"/>
      <c r="R598" s="126">
        <f>+VLOOKUP(K597,'เงินเดือน '!$B$8:$D$60,3,0)</f>
        <v>17570</v>
      </c>
    </row>
    <row r="599" spans="1:19" x14ac:dyDescent="0.55000000000000004">
      <c r="C599" s="83" t="str">
        <f>+$T$4</f>
        <v>เงินประจำตำแหน่ง</v>
      </c>
      <c r="F599" s="126"/>
      <c r="G599" s="126"/>
      <c r="H599" s="126">
        <f>VLOOKUP(A597,'เงินเดือน '!$B$8:$F$60,5,0)</f>
        <v>0</v>
      </c>
      <c r="M599" s="83" t="str">
        <f>+$T$4</f>
        <v>เงินประจำตำแหน่ง</v>
      </c>
      <c r="P599" s="126"/>
      <c r="Q599" s="126"/>
      <c r="R599" s="126">
        <f>VLOOKUP(K597,'เงินเดือน '!$B$8:$F$60,5,0)</f>
        <v>0</v>
      </c>
    </row>
    <row r="600" spans="1:19" x14ac:dyDescent="0.55000000000000004">
      <c r="C600" s="83" t="str">
        <f>+$T$5</f>
        <v>เงินค่าตอบแทนรายเดือน</v>
      </c>
      <c r="F600" s="126"/>
      <c r="G600" s="126"/>
      <c r="H600" s="126">
        <f>VLOOKUP(A597,'เงินเดือน '!$B$8:$G$60,6,0)</f>
        <v>0</v>
      </c>
      <c r="M600" s="83" t="str">
        <f>+$T$5</f>
        <v>เงินค่าตอบแทนรายเดือน</v>
      </c>
      <c r="P600" s="126"/>
      <c r="Q600" s="126"/>
      <c r="R600" s="126">
        <f>VLOOKUP(K597,'เงินเดือน '!$B$8:$G$60,6,0)</f>
        <v>0</v>
      </c>
    </row>
    <row r="601" spans="1:19" x14ac:dyDescent="0.55000000000000004">
      <c r="C601" s="83" t="str">
        <f>+$T$6</f>
        <v>เงินเพิ่มการครองชีพชั่วคราว</v>
      </c>
      <c r="F601" s="126"/>
      <c r="G601" s="126"/>
      <c r="H601" s="126">
        <f>VLOOKUP(A597,'เงินเดือน '!$B$8:$E$60,4,0)</f>
        <v>0</v>
      </c>
      <c r="M601" s="83" t="str">
        <f>+$T$6</f>
        <v>เงินเพิ่มการครองชีพชั่วคราว</v>
      </c>
      <c r="P601" s="126"/>
      <c r="Q601" s="126"/>
      <c r="R601" s="126">
        <f>VLOOKUP(K597,'เงินเดือน '!$B$8:$E$60,4,0)</f>
        <v>0</v>
      </c>
    </row>
    <row r="602" spans="1:19" x14ac:dyDescent="0.55000000000000004">
      <c r="A602" s="127" t="s">
        <v>25</v>
      </c>
      <c r="B602" s="127"/>
      <c r="C602" s="128"/>
      <c r="D602" s="127"/>
      <c r="E602" s="127"/>
      <c r="F602" s="129"/>
      <c r="G602" s="129"/>
      <c r="H602" s="129">
        <f>SUM(H598:H601)</f>
        <v>22490</v>
      </c>
      <c r="K602" s="127" t="s">
        <v>25</v>
      </c>
      <c r="L602" s="127"/>
      <c r="M602" s="128"/>
      <c r="N602" s="127"/>
      <c r="O602" s="127"/>
      <c r="P602" s="129"/>
      <c r="Q602" s="129"/>
      <c r="R602" s="129">
        <f>SUM(R598:R601)</f>
        <v>17570</v>
      </c>
    </row>
    <row r="603" spans="1:19" x14ac:dyDescent="0.55000000000000004">
      <c r="A603" s="83" t="s">
        <v>26</v>
      </c>
      <c r="C603" s="83" t="str">
        <f>+$T$7</f>
        <v>ภาษีหัก ณ ที่จ่าย</v>
      </c>
      <c r="F603" s="126"/>
      <c r="G603" s="126">
        <f>VLOOKUP(A597,'เงินเดือน '!$B$8:$I$60,8,0)</f>
        <v>0</v>
      </c>
      <c r="H603" s="126"/>
      <c r="K603" s="83" t="s">
        <v>26</v>
      </c>
      <c r="M603" s="83" t="str">
        <f>+$T$7</f>
        <v>ภาษีหัก ณ ที่จ่าย</v>
      </c>
      <c r="P603" s="126"/>
      <c r="Q603" s="126">
        <f>VLOOKUP(K597,'เงินเดือน '!$B$8:$I$60,8,0)</f>
        <v>0</v>
      </c>
      <c r="R603" s="126"/>
    </row>
    <row r="604" spans="1:19" x14ac:dyDescent="0.55000000000000004">
      <c r="C604" s="83" t="s">
        <v>317</v>
      </c>
      <c r="F604" s="126"/>
      <c r="G604" s="126">
        <f>VLOOKUP(A597,'เงินเดือน '!$B$8:$J$60,9,0)</f>
        <v>674.7</v>
      </c>
      <c r="H604" s="126"/>
      <c r="M604" s="83" t="s">
        <v>317</v>
      </c>
      <c r="P604" s="126"/>
      <c r="Q604" s="126">
        <f>VLOOKUP(K597,'เงินเดือน '!$B$8:$J$60,9,0)</f>
        <v>1229.9000000000001</v>
      </c>
      <c r="R604" s="126"/>
    </row>
    <row r="605" spans="1:19" x14ac:dyDescent="0.55000000000000004">
      <c r="C605" s="83" t="s">
        <v>360</v>
      </c>
      <c r="F605" s="126"/>
      <c r="G605" s="126">
        <f>VLOOKUP(A597,'เงินเดือน '!$B$8:$K$60,10,0)</f>
        <v>8160</v>
      </c>
      <c r="H605" s="126"/>
      <c r="M605" s="83" t="s">
        <v>360</v>
      </c>
      <c r="P605" s="126"/>
      <c r="Q605" s="126">
        <f>VLOOKUP(K597,'เงินเดือน '!$B$8:$K$60,10,0)</f>
        <v>1000</v>
      </c>
      <c r="R605" s="126"/>
    </row>
    <row r="606" spans="1:19" x14ac:dyDescent="0.55000000000000004">
      <c r="C606" s="83" t="str">
        <f>+$T$8</f>
        <v>กรมสรรพากร (กยศ)</v>
      </c>
      <c r="F606" s="126"/>
      <c r="G606" s="126">
        <f>VLOOKUP(A597,'เงินเดือน '!$B$8:$L$60,11,0)</f>
        <v>0</v>
      </c>
      <c r="H606" s="126"/>
      <c r="M606" s="83" t="str">
        <f>+$T$8</f>
        <v>กรมสรรพากร (กยศ)</v>
      </c>
      <c r="P606" s="126"/>
      <c r="Q606" s="126">
        <f>VLOOKUP(K597,'เงินเดือน '!$B$8:$L$60,11,0)</f>
        <v>362</v>
      </c>
      <c r="R606" s="126"/>
    </row>
    <row r="607" spans="1:19" x14ac:dyDescent="0.55000000000000004">
      <c r="C607" s="83" t="str">
        <f>T13</f>
        <v>ฌกส.</v>
      </c>
      <c r="F607" s="126"/>
      <c r="G607" s="126">
        <f>VLOOKUP(A597,'เงินเดือน '!$B$8:$M$60,12,0)</f>
        <v>0</v>
      </c>
      <c r="H607" s="126"/>
      <c r="M607" s="83" t="str">
        <f>T13</f>
        <v>ฌกส.</v>
      </c>
      <c r="P607" s="126"/>
      <c r="Q607" s="126">
        <f>VLOOKUP(K597,'เงินเดือน '!$B$8:$M$60,12,0)</f>
        <v>0</v>
      </c>
      <c r="R607" s="126"/>
    </row>
    <row r="608" spans="1:19" x14ac:dyDescent="0.55000000000000004">
      <c r="C608" s="83" t="str">
        <f>+$T$14</f>
        <v>ธนาคารกรุงไทย</v>
      </c>
      <c r="F608" s="126"/>
      <c r="G608" s="126">
        <f>VLOOKUP(A597,'เงินเดือน '!$B$8:$N$60,13,0)</f>
        <v>0</v>
      </c>
      <c r="H608" s="126"/>
      <c r="M608" s="83" t="str">
        <f>+$T$14</f>
        <v>ธนาคารกรุงไทย</v>
      </c>
      <c r="P608" s="126"/>
      <c r="Q608" s="126">
        <f>VLOOKUP(K597,'เงินเดือน '!$B$8:$N$60,13,0)</f>
        <v>0</v>
      </c>
      <c r="R608" s="126"/>
    </row>
    <row r="609" spans="1:19" x14ac:dyDescent="0.55000000000000004">
      <c r="F609" s="126"/>
      <c r="G609" s="126"/>
      <c r="H609" s="126"/>
      <c r="P609" s="126"/>
      <c r="Q609" s="126"/>
      <c r="R609" s="126"/>
    </row>
    <row r="610" spans="1:19" x14ac:dyDescent="0.55000000000000004">
      <c r="F610" s="126"/>
      <c r="G610" s="126"/>
      <c r="H610" s="126"/>
      <c r="P610" s="126"/>
      <c r="Q610" s="126"/>
      <c r="R610" s="126"/>
    </row>
    <row r="611" spans="1:19" x14ac:dyDescent="0.55000000000000004">
      <c r="F611" s="126"/>
      <c r="G611" s="126"/>
      <c r="H611" s="126"/>
      <c r="P611" s="126"/>
      <c r="Q611" s="126"/>
      <c r="R611" s="126"/>
    </row>
    <row r="612" spans="1:19" x14ac:dyDescent="0.55000000000000004">
      <c r="F612" s="126"/>
      <c r="G612" s="126"/>
      <c r="H612" s="126"/>
      <c r="P612" s="126"/>
      <c r="Q612" s="126"/>
      <c r="R612" s="126"/>
    </row>
    <row r="613" spans="1:19" x14ac:dyDescent="0.55000000000000004">
      <c r="F613" s="126"/>
      <c r="G613" s="126"/>
      <c r="H613" s="126"/>
      <c r="P613" s="126"/>
      <c r="Q613" s="126"/>
      <c r="R613" s="126"/>
    </row>
    <row r="614" spans="1:19" x14ac:dyDescent="0.55000000000000004">
      <c r="F614" s="126"/>
      <c r="G614" s="126"/>
      <c r="H614" s="126"/>
      <c r="P614" s="126"/>
      <c r="Q614" s="126"/>
      <c r="R614" s="126"/>
    </row>
    <row r="615" spans="1:19" x14ac:dyDescent="0.55000000000000004">
      <c r="F615" s="126"/>
      <c r="G615" s="126"/>
      <c r="H615" s="126"/>
      <c r="P615" s="126"/>
      <c r="Q615" s="126"/>
      <c r="R615" s="126"/>
    </row>
    <row r="616" spans="1:19" x14ac:dyDescent="0.55000000000000004">
      <c r="F616" s="126"/>
      <c r="G616" s="126"/>
      <c r="H616" s="126"/>
      <c r="P616" s="126"/>
      <c r="Q616" s="126"/>
      <c r="R616" s="126"/>
    </row>
    <row r="617" spans="1:19" x14ac:dyDescent="0.55000000000000004">
      <c r="F617" s="126"/>
      <c r="G617" s="126"/>
      <c r="H617" s="126"/>
      <c r="P617" s="126"/>
      <c r="Q617" s="126"/>
      <c r="R617" s="126"/>
    </row>
    <row r="618" spans="1:19" x14ac:dyDescent="0.55000000000000004">
      <c r="F618" s="126"/>
      <c r="G618" s="130"/>
      <c r="H618" s="131">
        <f>SUM(G603:G618)</f>
        <v>8834.7000000000007</v>
      </c>
      <c r="P618" s="126"/>
      <c r="Q618" s="130"/>
      <c r="R618" s="131">
        <f>SUM(Q603:Q618)</f>
        <v>2591.9</v>
      </c>
    </row>
    <row r="619" spans="1:19" x14ac:dyDescent="0.55000000000000004">
      <c r="A619" s="127" t="s">
        <v>28</v>
      </c>
      <c r="B619" s="127"/>
      <c r="C619" s="127"/>
      <c r="D619" s="127"/>
      <c r="E619" s="127"/>
      <c r="F619" s="127"/>
      <c r="G619" s="127"/>
      <c r="H619" s="132">
        <f>+H602-H618</f>
        <v>13655.3</v>
      </c>
      <c r="K619" s="127" t="s">
        <v>28</v>
      </c>
      <c r="L619" s="127"/>
      <c r="M619" s="127"/>
      <c r="N619" s="127"/>
      <c r="O619" s="127"/>
      <c r="P619" s="127"/>
      <c r="Q619" s="127"/>
      <c r="R619" s="132">
        <f>+R602-R618</f>
        <v>14978.1</v>
      </c>
    </row>
    <row r="620" spans="1:19" x14ac:dyDescent="0.55000000000000004">
      <c r="A620" s="83" t="str">
        <f>$T$23</f>
        <v xml:space="preserve">ข้าราชการถ่ายโอน รพ.สต. </v>
      </c>
      <c r="H620" s="132"/>
      <c r="J620" s="133"/>
      <c r="K620" s="83" t="str">
        <f>$T$23</f>
        <v xml:space="preserve">ข้าราชการถ่ายโอน รพ.สต. </v>
      </c>
      <c r="R620" s="132"/>
    </row>
    <row r="621" spans="1:19" x14ac:dyDescent="0.55000000000000004">
      <c r="A621" s="83" t="str">
        <f>+$T$2</f>
        <v>หมายเหตุ โอนเงินเข้าบัญชีวันที่ 26 มีนาคม 2567</v>
      </c>
      <c r="K621" s="83" t="str">
        <f>+$T$2</f>
        <v>หมายเหตุ โอนเงินเข้าบัญชีวันที่ 26 มีนาคม 2567</v>
      </c>
    </row>
    <row r="622" spans="1:19" ht="29.25" customHeight="1" x14ac:dyDescent="0.55000000000000004">
      <c r="A622" s="263" t="s">
        <v>7</v>
      </c>
      <c r="B622" s="263"/>
      <c r="C622" s="263"/>
      <c r="D622" s="263"/>
      <c r="E622" s="263"/>
      <c r="F622" s="263"/>
      <c r="G622" s="263"/>
      <c r="H622" s="263"/>
      <c r="I622" s="263"/>
      <c r="J622" s="127"/>
      <c r="K622" s="263" t="s">
        <v>7</v>
      </c>
      <c r="L622" s="263"/>
      <c r="M622" s="263"/>
      <c r="N622" s="263"/>
      <c r="O622" s="263"/>
      <c r="P622" s="263"/>
      <c r="Q622" s="263"/>
      <c r="R622" s="263"/>
      <c r="S622" s="263"/>
    </row>
    <row r="623" spans="1:19" ht="29.25" customHeight="1" x14ac:dyDescent="0.55000000000000004">
      <c r="A623" s="263" t="str">
        <f>+$T$1</f>
        <v>ประจำเดือน มีนาคม 2567</v>
      </c>
      <c r="B623" s="263"/>
      <c r="C623" s="263"/>
      <c r="D623" s="263"/>
      <c r="E623" s="263"/>
      <c r="F623" s="263"/>
      <c r="G623" s="263"/>
      <c r="H623" s="263"/>
      <c r="I623" s="263"/>
      <c r="J623" s="127"/>
      <c r="K623" s="263" t="str">
        <f>+$T$1</f>
        <v>ประจำเดือน มีนาคม 2567</v>
      </c>
      <c r="L623" s="263"/>
      <c r="M623" s="263"/>
      <c r="N623" s="263"/>
      <c r="O623" s="263"/>
      <c r="P623" s="263"/>
      <c r="Q623" s="263"/>
      <c r="R623" s="263"/>
      <c r="S623" s="263"/>
    </row>
    <row r="624" spans="1:19" ht="29.25" customHeight="1" x14ac:dyDescent="0.55000000000000004">
      <c r="A624" s="264" t="s">
        <v>171</v>
      </c>
      <c r="B624" s="264"/>
      <c r="C624" s="264"/>
      <c r="D624" s="264"/>
      <c r="E624" s="264"/>
      <c r="F624" s="264"/>
      <c r="G624" s="264"/>
      <c r="H624" s="264"/>
      <c r="I624" s="264"/>
      <c r="J624" s="127"/>
      <c r="K624" s="264" t="s">
        <v>172</v>
      </c>
      <c r="L624" s="264"/>
      <c r="M624" s="264"/>
      <c r="N624" s="264"/>
      <c r="O624" s="264"/>
      <c r="P624" s="264"/>
      <c r="Q624" s="264"/>
      <c r="R624" s="264"/>
      <c r="S624" s="264"/>
    </row>
    <row r="625" spans="1:18" x14ac:dyDescent="0.55000000000000004">
      <c r="A625" s="83" t="s">
        <v>23</v>
      </c>
      <c r="C625" s="83" t="str">
        <f>+$T$3</f>
        <v>เงินเดือน</v>
      </c>
      <c r="F625" s="126"/>
      <c r="G625" s="126"/>
      <c r="H625" s="126">
        <f>+VLOOKUP(A624,'เงินเดือน '!$B$8:$D$60,3,0)</f>
        <v>14310</v>
      </c>
      <c r="K625" s="83" t="s">
        <v>23</v>
      </c>
      <c r="M625" s="83" t="str">
        <f>+$T$3</f>
        <v>เงินเดือน</v>
      </c>
      <c r="P625" s="126"/>
      <c r="Q625" s="126"/>
      <c r="R625" s="126">
        <f>+VLOOKUP(K624,'เงินเดือน '!$B$8:$D$60,3,0)</f>
        <v>18840</v>
      </c>
    </row>
    <row r="626" spans="1:18" x14ac:dyDescent="0.55000000000000004">
      <c r="C626" s="83" t="str">
        <f>+$T$4</f>
        <v>เงินประจำตำแหน่ง</v>
      </c>
      <c r="F626" s="126"/>
      <c r="G626" s="126"/>
      <c r="H626" s="126">
        <f>VLOOKUP(A624,'เงินเดือน '!$B$8:$F$60,5,0)</f>
        <v>0</v>
      </c>
      <c r="M626" s="83" t="str">
        <f>+$T$4</f>
        <v>เงินประจำตำแหน่ง</v>
      </c>
      <c r="P626" s="126"/>
      <c r="Q626" s="126"/>
      <c r="R626" s="126">
        <f>VLOOKUP(K624,'เงินเดือน '!$B$8:$F$60,5,0)</f>
        <v>0</v>
      </c>
    </row>
    <row r="627" spans="1:18" x14ac:dyDescent="0.55000000000000004">
      <c r="C627" s="83" t="str">
        <f>+$T$5</f>
        <v>เงินค่าตอบแทนรายเดือน</v>
      </c>
      <c r="F627" s="126"/>
      <c r="G627" s="126"/>
      <c r="H627" s="126">
        <f>VLOOKUP(A624,'เงินเดือน '!$B$8:$G$60,6,0)</f>
        <v>0</v>
      </c>
      <c r="M627" s="83" t="str">
        <f>+$T$5</f>
        <v>เงินค่าตอบแทนรายเดือน</v>
      </c>
      <c r="P627" s="126"/>
      <c r="Q627" s="126"/>
      <c r="R627" s="126">
        <f>VLOOKUP(K624,'เงินเดือน '!$B$8:$G$60,6,0)</f>
        <v>0</v>
      </c>
    </row>
    <row r="628" spans="1:18" x14ac:dyDescent="0.55000000000000004">
      <c r="C628" s="83" t="str">
        <f>+$T$6</f>
        <v>เงินเพิ่มการครองชีพชั่วคราว</v>
      </c>
      <c r="F628" s="126"/>
      <c r="G628" s="126"/>
      <c r="H628" s="126">
        <f>VLOOKUP(A624,'เงินเดือน '!$B$8:$E$60,4,0)</f>
        <v>0</v>
      </c>
      <c r="M628" s="83" t="str">
        <f>+$T$6</f>
        <v>เงินเพิ่มการครองชีพชั่วคราว</v>
      </c>
      <c r="P628" s="126"/>
      <c r="Q628" s="126"/>
      <c r="R628" s="126">
        <f>VLOOKUP(K624,'เงินเดือน '!$B$8:$E$60,4,0)</f>
        <v>0</v>
      </c>
    </row>
    <row r="629" spans="1:18" x14ac:dyDescent="0.55000000000000004">
      <c r="A629" s="127" t="s">
        <v>25</v>
      </c>
      <c r="B629" s="127"/>
      <c r="E629" s="127"/>
      <c r="F629" s="129"/>
      <c r="G629" s="129"/>
      <c r="H629" s="129">
        <f>SUM(H625:H628)</f>
        <v>14310</v>
      </c>
      <c r="K629" s="127" t="s">
        <v>25</v>
      </c>
      <c r="L629" s="127"/>
      <c r="O629" s="127"/>
      <c r="P629" s="129"/>
      <c r="Q629" s="129"/>
      <c r="R629" s="129">
        <f>SUM(R625:R628)</f>
        <v>18840</v>
      </c>
    </row>
    <row r="630" spans="1:18" x14ac:dyDescent="0.55000000000000004">
      <c r="A630" s="83" t="s">
        <v>26</v>
      </c>
      <c r="C630" s="83" t="str">
        <f>M603</f>
        <v>ภาษีหัก ณ ที่จ่าย</v>
      </c>
      <c r="F630" s="126"/>
      <c r="G630" s="126">
        <f>VLOOKUP(A624,'เงินเดือน '!$B$8:$I$60,8,0)</f>
        <v>0</v>
      </c>
      <c r="H630" s="126"/>
      <c r="K630" s="83" t="s">
        <v>26</v>
      </c>
      <c r="M630" s="83" t="str">
        <f>M603</f>
        <v>ภาษีหัก ณ ที่จ่าย</v>
      </c>
      <c r="P630" s="126"/>
      <c r="Q630" s="126">
        <f>VLOOKUP(K624,'เงินเดือน '!$B$8:$I$60,8,0)</f>
        <v>0</v>
      </c>
      <c r="R630" s="126"/>
    </row>
    <row r="631" spans="1:18" x14ac:dyDescent="0.55000000000000004">
      <c r="C631" s="83" t="str">
        <f>M604</f>
        <v>กบข.</v>
      </c>
      <c r="F631" s="126"/>
      <c r="G631" s="126">
        <f>VLOOKUP(A624,'เงินเดือน '!$B$8:$J$60,9,0)</f>
        <v>858.6</v>
      </c>
      <c r="H631" s="126"/>
      <c r="M631" s="83" t="str">
        <f>M604</f>
        <v>กบข.</v>
      </c>
      <c r="P631" s="126"/>
      <c r="Q631" s="126">
        <f>VLOOKUP(K624,'เงินเดือน '!$B$8:$J$60,9,0)</f>
        <v>1130.4000000000001</v>
      </c>
      <c r="R631" s="126"/>
    </row>
    <row r="632" spans="1:18" x14ac:dyDescent="0.55000000000000004">
      <c r="C632" s="83" t="str">
        <f>M605</f>
        <v>สหกรณ์ฯ สาธารสุข</v>
      </c>
      <c r="F632" s="126"/>
      <c r="G632" s="126">
        <f>VLOOKUP(A624,'เงินเดือน '!$B$8:$K$60,10,0)</f>
        <v>6219.08</v>
      </c>
      <c r="H632" s="126"/>
      <c r="M632" s="83" t="str">
        <f>M605</f>
        <v>สหกรณ์ฯ สาธารสุข</v>
      </c>
      <c r="P632" s="126"/>
      <c r="Q632" s="126">
        <f>VLOOKUP(K624,'เงินเดือน '!$B$8:$K$60,10,0)</f>
        <v>1000</v>
      </c>
      <c r="R632" s="126"/>
    </row>
    <row r="633" spans="1:18" x14ac:dyDescent="0.55000000000000004">
      <c r="C633" s="83" t="str">
        <f>M606</f>
        <v>กรมสรรพากร (กยศ)</v>
      </c>
      <c r="F633" s="126"/>
      <c r="G633" s="126">
        <f>VLOOKUP(A624,'เงินเดือน '!$B$8:$L$60,11,0)</f>
        <v>0</v>
      </c>
      <c r="H633" s="126"/>
      <c r="M633" s="83" t="str">
        <f>M606</f>
        <v>กรมสรรพากร (กยศ)</v>
      </c>
      <c r="P633" s="126"/>
      <c r="Q633" s="126">
        <f>VLOOKUP(K624,'เงินเดือน '!$B$8:$L$60,11,0)</f>
        <v>0</v>
      </c>
      <c r="R633" s="126"/>
    </row>
    <row r="634" spans="1:18" x14ac:dyDescent="0.55000000000000004">
      <c r="C634" s="83" t="str">
        <f>T13</f>
        <v>ฌกส.</v>
      </c>
      <c r="F634" s="126"/>
      <c r="G634" s="126">
        <f>VLOOKUP(A624,'เงินเดือน '!$B$8:$M$60,12,0)</f>
        <v>0</v>
      </c>
      <c r="H634" s="126"/>
      <c r="M634" s="83" t="str">
        <f>T13</f>
        <v>ฌกส.</v>
      </c>
      <c r="P634" s="126"/>
      <c r="Q634" s="126">
        <f>VLOOKUP(K624,'เงินเดือน '!$B$8:$M$60,12,0)</f>
        <v>0</v>
      </c>
      <c r="R634" s="126"/>
    </row>
    <row r="635" spans="1:18" x14ac:dyDescent="0.55000000000000004">
      <c r="C635" s="83" t="str">
        <f>+$T$14</f>
        <v>ธนาคารกรุงไทย</v>
      </c>
      <c r="F635" s="126"/>
      <c r="G635" s="126">
        <f>VLOOKUP(A624,'เงินเดือน '!$B$8:$N$60,13,0)</f>
        <v>0</v>
      </c>
      <c r="H635" s="126"/>
      <c r="M635" s="83" t="str">
        <f>+$T$14</f>
        <v>ธนาคารกรุงไทย</v>
      </c>
      <c r="P635" s="126"/>
      <c r="Q635" s="126">
        <f>VLOOKUP(K624,'เงินเดือน '!$B$8:$N$60,13,0)</f>
        <v>0</v>
      </c>
      <c r="R635" s="126"/>
    </row>
    <row r="636" spans="1:18" x14ac:dyDescent="0.55000000000000004">
      <c r="F636" s="126"/>
      <c r="G636" s="126"/>
      <c r="H636" s="126"/>
      <c r="P636" s="126"/>
      <c r="Q636" s="126"/>
      <c r="R636" s="126"/>
    </row>
    <row r="637" spans="1:18" x14ac:dyDescent="0.55000000000000004">
      <c r="F637" s="126"/>
      <c r="G637" s="126"/>
      <c r="H637" s="126"/>
      <c r="P637" s="126"/>
      <c r="Q637" s="126"/>
      <c r="R637" s="126"/>
    </row>
    <row r="638" spans="1:18" x14ac:dyDescent="0.55000000000000004">
      <c r="F638" s="126"/>
      <c r="G638" s="126"/>
      <c r="H638" s="126"/>
      <c r="P638" s="126"/>
      <c r="Q638" s="126"/>
      <c r="R638" s="126"/>
    </row>
    <row r="639" spans="1:18" x14ac:dyDescent="0.55000000000000004">
      <c r="F639" s="126"/>
      <c r="G639" s="126"/>
      <c r="H639" s="126"/>
      <c r="P639" s="126"/>
      <c r="Q639" s="126"/>
      <c r="R639" s="126"/>
    </row>
    <row r="640" spans="1:18" x14ac:dyDescent="0.55000000000000004">
      <c r="F640" s="126"/>
      <c r="G640" s="126"/>
      <c r="H640" s="126"/>
      <c r="P640" s="126"/>
      <c r="Q640" s="126"/>
      <c r="R640" s="126"/>
    </row>
    <row r="641" spans="1:19" x14ac:dyDescent="0.55000000000000004">
      <c r="F641" s="126"/>
      <c r="G641" s="126"/>
      <c r="H641" s="126"/>
      <c r="P641" s="126"/>
      <c r="Q641" s="126"/>
      <c r="R641" s="126"/>
    </row>
    <row r="642" spans="1:19" x14ac:dyDescent="0.55000000000000004">
      <c r="F642" s="126"/>
      <c r="G642" s="126"/>
      <c r="H642" s="126"/>
      <c r="P642" s="126"/>
      <c r="Q642" s="126"/>
      <c r="R642" s="126"/>
    </row>
    <row r="643" spans="1:19" x14ac:dyDescent="0.55000000000000004">
      <c r="F643" s="126"/>
      <c r="G643" s="126"/>
      <c r="H643" s="126"/>
      <c r="P643" s="126"/>
      <c r="Q643" s="126"/>
      <c r="R643" s="126"/>
    </row>
    <row r="644" spans="1:19" x14ac:dyDescent="0.55000000000000004">
      <c r="F644" s="126"/>
      <c r="G644" s="126"/>
      <c r="H644" s="126"/>
      <c r="P644" s="126"/>
      <c r="Q644" s="126"/>
      <c r="R644" s="126"/>
    </row>
    <row r="645" spans="1:19" x14ac:dyDescent="0.55000000000000004">
      <c r="F645" s="126"/>
      <c r="G645" s="130"/>
      <c r="H645" s="131">
        <f>SUM(G630:G645)</f>
        <v>7077.68</v>
      </c>
      <c r="P645" s="126"/>
      <c r="Q645" s="130"/>
      <c r="R645" s="131">
        <f>SUM(Q630:Q645)</f>
        <v>2130.4</v>
      </c>
    </row>
    <row r="646" spans="1:19" x14ac:dyDescent="0.55000000000000004">
      <c r="A646" s="127" t="s">
        <v>28</v>
      </c>
      <c r="B646" s="127"/>
      <c r="C646" s="127"/>
      <c r="D646" s="127"/>
      <c r="E646" s="127"/>
      <c r="F646" s="127"/>
      <c r="G646" s="127"/>
      <c r="H646" s="132">
        <f>+H629-H645</f>
        <v>7232.32</v>
      </c>
      <c r="K646" s="127" t="s">
        <v>28</v>
      </c>
      <c r="L646" s="127"/>
      <c r="M646" s="127"/>
      <c r="N646" s="127"/>
      <c r="O646" s="127"/>
      <c r="P646" s="127"/>
      <c r="Q646" s="127"/>
      <c r="R646" s="132">
        <f>+R629-R645</f>
        <v>16709.599999999999</v>
      </c>
    </row>
    <row r="647" spans="1:19" x14ac:dyDescent="0.55000000000000004">
      <c r="A647" s="83" t="str">
        <f>$T$23</f>
        <v xml:space="preserve">ข้าราชการถ่ายโอน รพ.สต. </v>
      </c>
      <c r="H647" s="132"/>
      <c r="J647" s="133"/>
      <c r="K647" s="83" t="str">
        <f>$T$23</f>
        <v xml:space="preserve">ข้าราชการถ่ายโอน รพ.สต. </v>
      </c>
      <c r="R647" s="132"/>
    </row>
    <row r="648" spans="1:19" x14ac:dyDescent="0.55000000000000004">
      <c r="A648" s="83" t="str">
        <f>+$T$2</f>
        <v>หมายเหตุ โอนเงินเข้าบัญชีวันที่ 26 มีนาคม 2567</v>
      </c>
      <c r="K648" s="83" t="str">
        <f>+$T$2</f>
        <v>หมายเหตุ โอนเงินเข้าบัญชีวันที่ 26 มีนาคม 2567</v>
      </c>
    </row>
    <row r="649" spans="1:19" ht="29.25" customHeight="1" x14ac:dyDescent="0.55000000000000004">
      <c r="A649" s="263" t="s">
        <v>7</v>
      </c>
      <c r="B649" s="263"/>
      <c r="C649" s="263"/>
      <c r="D649" s="263"/>
      <c r="E649" s="263"/>
      <c r="F649" s="263"/>
      <c r="G649" s="263"/>
      <c r="H649" s="263"/>
      <c r="I649" s="263"/>
      <c r="J649" s="127"/>
      <c r="K649" s="263" t="s">
        <v>7</v>
      </c>
      <c r="L649" s="263"/>
      <c r="M649" s="263"/>
      <c r="N649" s="263"/>
      <c r="O649" s="263"/>
      <c r="P649" s="263"/>
      <c r="Q649" s="263"/>
      <c r="R649" s="263"/>
      <c r="S649" s="263"/>
    </row>
    <row r="650" spans="1:19" ht="29.25" customHeight="1" x14ac:dyDescent="0.55000000000000004">
      <c r="A650" s="263" t="str">
        <f>+$T$1</f>
        <v>ประจำเดือน มีนาคม 2567</v>
      </c>
      <c r="B650" s="263"/>
      <c r="C650" s="263"/>
      <c r="D650" s="263"/>
      <c r="E650" s="263"/>
      <c r="F650" s="263"/>
      <c r="G650" s="263"/>
      <c r="H650" s="263"/>
      <c r="I650" s="263"/>
      <c r="J650" s="127"/>
      <c r="K650" s="263" t="str">
        <f>+$T$1</f>
        <v>ประจำเดือน มีนาคม 2567</v>
      </c>
      <c r="L650" s="263"/>
      <c r="M650" s="263"/>
      <c r="N650" s="263"/>
      <c r="O650" s="263"/>
      <c r="P650" s="263"/>
      <c r="Q650" s="263"/>
      <c r="R650" s="263"/>
      <c r="S650" s="263"/>
    </row>
    <row r="651" spans="1:19" ht="29.25" customHeight="1" x14ac:dyDescent="0.55000000000000004">
      <c r="A651" s="264" t="s">
        <v>173</v>
      </c>
      <c r="B651" s="264"/>
      <c r="C651" s="264"/>
      <c r="D651" s="264"/>
      <c r="E651" s="264"/>
      <c r="F651" s="264"/>
      <c r="G651" s="264"/>
      <c r="H651" s="264"/>
      <c r="I651" s="264"/>
      <c r="J651" s="127"/>
      <c r="K651" s="264" t="str">
        <f>'เงินเดือน '!B59</f>
        <v>นางสาวสุพัฒตรา แอเด็น</v>
      </c>
      <c r="L651" s="264"/>
      <c r="M651" s="264"/>
      <c r="N651" s="264"/>
      <c r="O651" s="264"/>
      <c r="P651" s="264"/>
      <c r="Q651" s="264"/>
      <c r="R651" s="264"/>
      <c r="S651" s="264"/>
    </row>
    <row r="652" spans="1:19" x14ac:dyDescent="0.55000000000000004">
      <c r="A652" s="83" t="s">
        <v>23</v>
      </c>
      <c r="C652" s="83" t="str">
        <f>+$T$3</f>
        <v>เงินเดือน</v>
      </c>
      <c r="F652" s="126"/>
      <c r="G652" s="126"/>
      <c r="H652" s="126">
        <f>+VLOOKUP(A651,'เงินเดือน '!$B$8:$D$60,3,0)</f>
        <v>37960</v>
      </c>
      <c r="K652" s="83" t="s">
        <v>23</v>
      </c>
      <c r="M652" s="83" t="str">
        <f>+$T$3</f>
        <v>เงินเดือน</v>
      </c>
      <c r="P652" s="126"/>
      <c r="Q652" s="126"/>
      <c r="R652" s="126">
        <f>+VLOOKUP(K651,'เงินเดือน '!$B$8:$D$60,3,0)</f>
        <v>39080</v>
      </c>
    </row>
    <row r="653" spans="1:19" x14ac:dyDescent="0.55000000000000004">
      <c r="C653" s="83" t="str">
        <f>+$T$4</f>
        <v>เงินประจำตำแหน่ง</v>
      </c>
      <c r="F653" s="126"/>
      <c r="G653" s="126"/>
      <c r="H653" s="126">
        <f>VLOOKUP(A651,'เงินเดือน '!$B$8:$F$60,5,0)</f>
        <v>3500</v>
      </c>
      <c r="M653" s="83" t="str">
        <f>+$T$4</f>
        <v>เงินประจำตำแหน่ง</v>
      </c>
      <c r="P653" s="126"/>
      <c r="Q653" s="126"/>
      <c r="R653" s="126">
        <f>VLOOKUP(K651,'เงินเดือน '!$B$8:$F$60,5,0)</f>
        <v>3500</v>
      </c>
    </row>
    <row r="654" spans="1:19" x14ac:dyDescent="0.55000000000000004">
      <c r="C654" s="83" t="str">
        <f>+$T$5</f>
        <v>เงินค่าตอบแทนรายเดือน</v>
      </c>
      <c r="F654" s="126"/>
      <c r="G654" s="126"/>
      <c r="H654" s="126">
        <f>VLOOKUP(A651,'เงินเดือน '!$B$8:$G$60,6,0)</f>
        <v>0</v>
      </c>
      <c r="M654" s="83" t="str">
        <f>+$T$5</f>
        <v>เงินค่าตอบแทนรายเดือน</v>
      </c>
      <c r="P654" s="126"/>
      <c r="Q654" s="126"/>
      <c r="R654" s="126">
        <f>VLOOKUP(K651,'เงินเดือน '!$B$8:$G$60,6,0)</f>
        <v>0</v>
      </c>
    </row>
    <row r="655" spans="1:19" x14ac:dyDescent="0.55000000000000004">
      <c r="C655" s="83" t="str">
        <f>+$T$6</f>
        <v>เงินเพิ่มการครองชีพชั่วคราว</v>
      </c>
      <c r="F655" s="126"/>
      <c r="G655" s="126"/>
      <c r="H655" s="126">
        <f>VLOOKUP(A651,'เงินเดือน '!$B$8:$E$60,4,0)</f>
        <v>0</v>
      </c>
      <c r="M655" s="83" t="str">
        <f>+$T$6</f>
        <v>เงินเพิ่มการครองชีพชั่วคราว</v>
      </c>
      <c r="P655" s="126"/>
      <c r="Q655" s="126"/>
      <c r="R655" s="126">
        <f>VLOOKUP(K651,'เงินเดือน '!$B$8:$E$60,4,0)</f>
        <v>0</v>
      </c>
    </row>
    <row r="656" spans="1:19" x14ac:dyDescent="0.55000000000000004">
      <c r="A656" s="127" t="s">
        <v>25</v>
      </c>
      <c r="B656" s="127"/>
      <c r="C656" s="128"/>
      <c r="D656" s="127"/>
      <c r="E656" s="127"/>
      <c r="F656" s="129"/>
      <c r="G656" s="129"/>
      <c r="H656" s="129">
        <f>SUM(H652:H655)</f>
        <v>41460</v>
      </c>
      <c r="K656" s="127" t="s">
        <v>25</v>
      </c>
      <c r="L656" s="127"/>
      <c r="M656" s="128"/>
      <c r="N656" s="127"/>
      <c r="O656" s="127"/>
      <c r="P656" s="129"/>
      <c r="Q656" s="129"/>
      <c r="R656" s="129">
        <f>SUM(R652:R655)</f>
        <v>42580</v>
      </c>
    </row>
    <row r="657" spans="1:18" x14ac:dyDescent="0.55000000000000004">
      <c r="A657" s="83" t="s">
        <v>26</v>
      </c>
      <c r="C657" s="83" t="str">
        <f>+$T$7</f>
        <v>ภาษีหัก ณ ที่จ่าย</v>
      </c>
      <c r="F657" s="126"/>
      <c r="G657" s="126">
        <f>VLOOKUP(A651,'เงินเดือน '!$B$8:$I$60,8,0)</f>
        <v>281</v>
      </c>
      <c r="H657" s="126"/>
      <c r="K657" s="83" t="s">
        <v>26</v>
      </c>
      <c r="M657" s="83" t="str">
        <f>+$T$7</f>
        <v>ภาษีหัก ณ ที่จ่าย</v>
      </c>
      <c r="P657" s="126"/>
      <c r="Q657" s="126">
        <f>VLOOKUP(K651,'เงินเดือน '!$B$8:$I$60,8,0)</f>
        <v>587</v>
      </c>
      <c r="R657" s="126"/>
    </row>
    <row r="658" spans="1:18" x14ac:dyDescent="0.55000000000000004">
      <c r="C658" s="83" t="s">
        <v>317</v>
      </c>
      <c r="F658" s="126"/>
      <c r="G658" s="126">
        <f>VLOOKUP(A651,'เงินเดือน '!$B$8:$J$60,9,0)</f>
        <v>3036.8</v>
      </c>
      <c r="H658" s="126"/>
      <c r="M658" s="83" t="s">
        <v>317</v>
      </c>
      <c r="P658" s="126"/>
      <c r="Q658" s="126">
        <f>VLOOKUP(K651,'เงินเดือน '!$B$8:$J$60,9,0)</f>
        <v>1172.4000000000001</v>
      </c>
      <c r="R658" s="126"/>
    </row>
    <row r="659" spans="1:18" x14ac:dyDescent="0.55000000000000004">
      <c r="C659" s="83" t="s">
        <v>360</v>
      </c>
      <c r="F659" s="126"/>
      <c r="G659" s="126">
        <f>VLOOKUP(A651,'เงินเดือน '!$B$8:$K$60,10,0)</f>
        <v>19500</v>
      </c>
      <c r="H659" s="126"/>
      <c r="M659" s="83" t="s">
        <v>360</v>
      </c>
      <c r="P659" s="126"/>
      <c r="Q659" s="126">
        <f>VLOOKUP(K651,'เงินเดือน '!$B$8:$K$60,10,0)</f>
        <v>8255.56</v>
      </c>
      <c r="R659" s="126"/>
    </row>
    <row r="660" spans="1:18" x14ac:dyDescent="0.55000000000000004">
      <c r="C660" s="83" t="str">
        <f>+$T$8</f>
        <v>กรมสรรพากร (กยศ)</v>
      </c>
      <c r="F660" s="126"/>
      <c r="G660" s="126">
        <f>VLOOKUP(A651,'เงินเดือน '!$B$8:$L$60,11,0)</f>
        <v>0</v>
      </c>
      <c r="H660" s="126"/>
      <c r="M660" s="83" t="str">
        <f>+$T$8</f>
        <v>กรมสรรพากร (กยศ)</v>
      </c>
      <c r="P660" s="126"/>
      <c r="Q660" s="126">
        <f>VLOOKUP(K651,'เงินเดือน '!$B$8:$L$60,11,0)</f>
        <v>0</v>
      </c>
      <c r="R660" s="126"/>
    </row>
    <row r="661" spans="1:18" x14ac:dyDescent="0.55000000000000004">
      <c r="C661" s="83" t="str">
        <f>T13</f>
        <v>ฌกส.</v>
      </c>
      <c r="F661" s="126"/>
      <c r="G661" s="126">
        <f>VLOOKUP(A651,'เงินเดือน '!$B$8:$M$60,12,0)</f>
        <v>764</v>
      </c>
      <c r="H661" s="126"/>
      <c r="M661" s="83" t="str">
        <f>T13</f>
        <v>ฌกส.</v>
      </c>
      <c r="P661" s="126"/>
      <c r="Q661" s="126">
        <f>VLOOKUP(K651,'เงินเดือน '!$B$8:$M$60,12,0)</f>
        <v>0</v>
      </c>
      <c r="R661" s="126"/>
    </row>
    <row r="662" spans="1:18" x14ac:dyDescent="0.55000000000000004">
      <c r="C662" s="83" t="str">
        <f>+$T$14</f>
        <v>ธนาคารกรุงไทย</v>
      </c>
      <c r="F662" s="126"/>
      <c r="G662" s="126">
        <f>VLOOKUP(A651,'เงินเดือน '!$B$8:$N$60,13,0)</f>
        <v>0</v>
      </c>
      <c r="H662" s="126"/>
      <c r="M662" s="83" t="str">
        <f>+$T$14</f>
        <v>ธนาคารกรุงไทย</v>
      </c>
      <c r="P662" s="126"/>
      <c r="Q662" s="126">
        <f>VLOOKUP(K651,'เงินเดือน '!$B$8:$N$60,13,0)</f>
        <v>0</v>
      </c>
      <c r="R662" s="126"/>
    </row>
    <row r="663" spans="1:18" x14ac:dyDescent="0.55000000000000004">
      <c r="F663" s="126"/>
      <c r="G663" s="126"/>
      <c r="H663" s="126"/>
      <c r="P663" s="126"/>
      <c r="Q663" s="126"/>
      <c r="R663" s="126"/>
    </row>
    <row r="664" spans="1:18" x14ac:dyDescent="0.55000000000000004">
      <c r="F664" s="126"/>
      <c r="G664" s="126"/>
      <c r="H664" s="126"/>
      <c r="P664" s="126"/>
      <c r="Q664" s="126"/>
      <c r="R664" s="126"/>
    </row>
    <row r="665" spans="1:18" x14ac:dyDescent="0.55000000000000004">
      <c r="F665" s="126"/>
      <c r="G665" s="126"/>
      <c r="H665" s="126"/>
      <c r="P665" s="126"/>
      <c r="Q665" s="126"/>
      <c r="R665" s="126"/>
    </row>
    <row r="666" spans="1:18" x14ac:dyDescent="0.55000000000000004">
      <c r="F666" s="126"/>
      <c r="G666" s="126"/>
      <c r="H666" s="126"/>
      <c r="P666" s="126"/>
      <c r="Q666" s="126"/>
      <c r="R666" s="126"/>
    </row>
    <row r="667" spans="1:18" x14ac:dyDescent="0.55000000000000004">
      <c r="F667" s="126"/>
      <c r="G667" s="126"/>
      <c r="H667" s="126"/>
      <c r="P667" s="126"/>
      <c r="Q667" s="126"/>
      <c r="R667" s="126"/>
    </row>
    <row r="668" spans="1:18" x14ac:dyDescent="0.55000000000000004">
      <c r="F668" s="126"/>
      <c r="G668" s="126"/>
      <c r="H668" s="126"/>
      <c r="P668" s="126"/>
      <c r="Q668" s="126"/>
      <c r="R668" s="126"/>
    </row>
    <row r="669" spans="1:18" x14ac:dyDescent="0.55000000000000004">
      <c r="F669" s="126"/>
      <c r="G669" s="126"/>
      <c r="H669" s="126"/>
      <c r="P669" s="126"/>
      <c r="Q669" s="126"/>
      <c r="R669" s="126"/>
    </row>
    <row r="670" spans="1:18" x14ac:dyDescent="0.55000000000000004">
      <c r="F670" s="126"/>
      <c r="G670" s="126"/>
      <c r="H670" s="126"/>
      <c r="P670" s="126"/>
      <c r="Q670" s="126"/>
      <c r="R670" s="126"/>
    </row>
    <row r="671" spans="1:18" x14ac:dyDescent="0.55000000000000004">
      <c r="F671" s="126"/>
      <c r="G671" s="126"/>
      <c r="H671" s="126"/>
      <c r="P671" s="126"/>
      <c r="Q671" s="126"/>
      <c r="R671" s="126"/>
    </row>
    <row r="672" spans="1:18" x14ac:dyDescent="0.55000000000000004">
      <c r="F672" s="126"/>
      <c r="G672" s="130"/>
      <c r="H672" s="131">
        <f>SUM(G657:G672)</f>
        <v>23581.8</v>
      </c>
      <c r="P672" s="126"/>
      <c r="Q672" s="130"/>
      <c r="R672" s="131">
        <f>SUM(Q657:Q672)</f>
        <v>10014.959999999999</v>
      </c>
    </row>
    <row r="673" spans="1:19" x14ac:dyDescent="0.55000000000000004">
      <c r="A673" s="127" t="s">
        <v>28</v>
      </c>
      <c r="B673" s="127"/>
      <c r="C673" s="127"/>
      <c r="D673" s="127"/>
      <c r="E673" s="127"/>
      <c r="F673" s="127"/>
      <c r="G673" s="127"/>
      <c r="H673" s="132">
        <f>+H656-H672</f>
        <v>17878.2</v>
      </c>
      <c r="K673" s="127" t="s">
        <v>28</v>
      </c>
      <c r="L673" s="127"/>
      <c r="M673" s="127"/>
      <c r="N673" s="127"/>
      <c r="O673" s="127"/>
      <c r="P673" s="127"/>
      <c r="Q673" s="127"/>
      <c r="R673" s="132">
        <f>+R656-R672</f>
        <v>32565.040000000001</v>
      </c>
    </row>
    <row r="674" spans="1:19" x14ac:dyDescent="0.55000000000000004">
      <c r="A674" s="83" t="str">
        <f>$T$23</f>
        <v xml:space="preserve">ข้าราชการถ่ายโอน รพ.สต. </v>
      </c>
      <c r="H674" s="132"/>
      <c r="J674" s="133"/>
      <c r="K674" s="83" t="str">
        <f>$T$23</f>
        <v xml:space="preserve">ข้าราชการถ่ายโอน รพ.สต. </v>
      </c>
      <c r="R674" s="132"/>
    </row>
    <row r="675" spans="1:19" x14ac:dyDescent="0.55000000000000004">
      <c r="A675" s="83" t="str">
        <f>+$T$2</f>
        <v>หมายเหตุ โอนเงินเข้าบัญชีวันที่ 26 มีนาคม 2567</v>
      </c>
      <c r="K675" s="83" t="str">
        <f>+$T$2</f>
        <v>หมายเหตุ โอนเงินเข้าบัญชีวันที่ 26 มีนาคม 2567</v>
      </c>
    </row>
    <row r="676" spans="1:19" ht="29.25" customHeight="1" x14ac:dyDescent="0.55000000000000004">
      <c r="A676" s="263" t="s">
        <v>7</v>
      </c>
      <c r="B676" s="263"/>
      <c r="C676" s="263"/>
      <c r="D676" s="263"/>
      <c r="E676" s="263"/>
      <c r="F676" s="263"/>
      <c r="G676" s="263"/>
      <c r="H676" s="263"/>
      <c r="I676" s="263"/>
      <c r="J676" s="127"/>
      <c r="K676" s="263" t="s">
        <v>7</v>
      </c>
      <c r="L676" s="263"/>
      <c r="M676" s="263"/>
      <c r="N676" s="263"/>
      <c r="O676" s="263"/>
      <c r="P676" s="263"/>
      <c r="Q676" s="263"/>
      <c r="R676" s="263"/>
      <c r="S676" s="263"/>
    </row>
    <row r="677" spans="1:19" ht="29.25" customHeight="1" x14ac:dyDescent="0.55000000000000004">
      <c r="A677" s="263" t="str">
        <f>+$T$1</f>
        <v>ประจำเดือน มีนาคม 2567</v>
      </c>
      <c r="B677" s="263"/>
      <c r="C677" s="263"/>
      <c r="D677" s="263"/>
      <c r="E677" s="263"/>
      <c r="F677" s="263"/>
      <c r="G677" s="263"/>
      <c r="H677" s="263"/>
      <c r="I677" s="263"/>
      <c r="J677" s="127"/>
      <c r="K677" s="263" t="str">
        <f>+$T$1</f>
        <v>ประจำเดือน มีนาคม 2567</v>
      </c>
      <c r="L677" s="263"/>
      <c r="M677" s="263"/>
      <c r="N677" s="263"/>
      <c r="O677" s="263"/>
      <c r="P677" s="263"/>
      <c r="Q677" s="263"/>
      <c r="R677" s="263"/>
      <c r="S677" s="263"/>
    </row>
    <row r="678" spans="1:19" ht="29.25" customHeight="1" x14ac:dyDescent="0.55000000000000004">
      <c r="A678" s="264" t="s">
        <v>174</v>
      </c>
      <c r="B678" s="264"/>
      <c r="C678" s="264"/>
      <c r="D678" s="264"/>
      <c r="E678" s="264"/>
      <c r="F678" s="264"/>
      <c r="G678" s="264"/>
      <c r="H678" s="264"/>
      <c r="I678" s="264"/>
      <c r="J678" s="127"/>
      <c r="K678" s="264" t="str">
        <f>'เงินเดือน '!B61</f>
        <v>นางสาวธิดาพร จิตรเที่ยง</v>
      </c>
      <c r="L678" s="264"/>
      <c r="M678" s="264"/>
      <c r="N678" s="264"/>
      <c r="O678" s="264"/>
      <c r="P678" s="264"/>
      <c r="Q678" s="264"/>
      <c r="R678" s="264"/>
      <c r="S678" s="264"/>
    </row>
    <row r="679" spans="1:19" x14ac:dyDescent="0.55000000000000004">
      <c r="A679" s="83" t="s">
        <v>23</v>
      </c>
      <c r="C679" s="83" t="str">
        <f>+$T$3</f>
        <v>เงินเดือน</v>
      </c>
      <c r="F679" s="126"/>
      <c r="G679" s="126"/>
      <c r="H679" s="126">
        <f>+VLOOKUP(A678,'เงินเดือน '!$B$8:$D$60,3,0)</f>
        <v>19480</v>
      </c>
      <c r="K679" s="83" t="s">
        <v>23</v>
      </c>
      <c r="M679" s="83" t="str">
        <f>+$T$3</f>
        <v>เงินเดือน</v>
      </c>
      <c r="P679" s="126"/>
      <c r="Q679" s="126"/>
      <c r="R679" s="126">
        <f>+VLOOKUP(K678,'เงินเดือน '!$B$8:$D$73,3,0)</f>
        <v>24490</v>
      </c>
    </row>
    <row r="680" spans="1:19" x14ac:dyDescent="0.55000000000000004">
      <c r="C680" s="83" t="str">
        <f>+$T$4</f>
        <v>เงินประจำตำแหน่ง</v>
      </c>
      <c r="F680" s="126"/>
      <c r="G680" s="126"/>
      <c r="H680" s="126">
        <f>VLOOKUP(A678,'เงินเดือน '!$B$8:$F$60,5,0)</f>
        <v>0</v>
      </c>
      <c r="M680" s="83" t="str">
        <f>+$T$4</f>
        <v>เงินประจำตำแหน่ง</v>
      </c>
      <c r="P680" s="126"/>
      <c r="Q680" s="126"/>
      <c r="R680" s="126">
        <f>VLOOKUP(K678,'เงินเดือน '!$B$8:$F$73,5,0)</f>
        <v>0</v>
      </c>
    </row>
    <row r="681" spans="1:19" x14ac:dyDescent="0.55000000000000004">
      <c r="C681" s="83" t="str">
        <f>+$T$5</f>
        <v>เงินค่าตอบแทนรายเดือน</v>
      </c>
      <c r="F681" s="126"/>
      <c r="G681" s="126"/>
      <c r="H681" s="126">
        <f>VLOOKUP(A678,'เงินเดือน '!$B$8:$G$60,6,0)</f>
        <v>0</v>
      </c>
      <c r="M681" s="83" t="str">
        <f>+$T$5</f>
        <v>เงินค่าตอบแทนรายเดือน</v>
      </c>
      <c r="P681" s="126"/>
      <c r="Q681" s="126"/>
      <c r="R681" s="126">
        <f>VLOOKUP(K678,'เงินเดือน '!$B$8:$G$73,6,0)</f>
        <v>0</v>
      </c>
    </row>
    <row r="682" spans="1:19" x14ac:dyDescent="0.55000000000000004">
      <c r="C682" s="83" t="str">
        <f>+$T$6</f>
        <v>เงินเพิ่มการครองชีพชั่วคราว</v>
      </c>
      <c r="F682" s="126"/>
      <c r="G682" s="126"/>
      <c r="H682" s="126">
        <f>VLOOKUP(A678,'เงินเดือน '!$B$8:$E$60,4,0)</f>
        <v>0</v>
      </c>
      <c r="M682" s="83" t="str">
        <f>+$T$6</f>
        <v>เงินเพิ่มการครองชีพชั่วคราว</v>
      </c>
      <c r="P682" s="126"/>
      <c r="Q682" s="126"/>
      <c r="R682" s="126">
        <f>VLOOKUP(K678,'เงินเดือน '!$B$8:$E$73,4,0)</f>
        <v>0</v>
      </c>
    </row>
    <row r="683" spans="1:19" x14ac:dyDescent="0.55000000000000004">
      <c r="A683" s="127" t="s">
        <v>25</v>
      </c>
      <c r="B683" s="127"/>
      <c r="C683" s="128"/>
      <c r="D683" s="127"/>
      <c r="E683" s="127"/>
      <c r="F683" s="129"/>
      <c r="G683" s="129"/>
      <c r="H683" s="129">
        <f>SUM(H679:H682)</f>
        <v>19480</v>
      </c>
      <c r="K683" s="127" t="s">
        <v>25</v>
      </c>
      <c r="L683" s="127"/>
      <c r="M683" s="128"/>
      <c r="N683" s="127"/>
      <c r="O683" s="127"/>
      <c r="P683" s="129"/>
      <c r="Q683" s="129"/>
      <c r="R683" s="129">
        <f>SUM(R679:R682)</f>
        <v>24490</v>
      </c>
    </row>
    <row r="684" spans="1:19" x14ac:dyDescent="0.55000000000000004">
      <c r="A684" s="83" t="s">
        <v>26</v>
      </c>
      <c r="C684" s="83" t="str">
        <f>+$T$7</f>
        <v>ภาษีหัก ณ ที่จ่าย</v>
      </c>
      <c r="F684" s="126"/>
      <c r="G684" s="126">
        <f>VLOOKUP(A678,'เงินเดือน '!$B$8:$I$60,8,0)</f>
        <v>0</v>
      </c>
      <c r="H684" s="126"/>
      <c r="K684" s="83" t="s">
        <v>26</v>
      </c>
      <c r="M684" s="83" t="str">
        <f>+$T$7</f>
        <v>ภาษีหัก ณ ที่จ่าย</v>
      </c>
      <c r="P684" s="126"/>
      <c r="Q684" s="126">
        <f>VLOOKUP(K678,'เงินเดือน '!$B$8:$I$73,8,0)</f>
        <v>0</v>
      </c>
      <c r="R684" s="126"/>
    </row>
    <row r="685" spans="1:19" x14ac:dyDescent="0.55000000000000004">
      <c r="C685" s="83" t="s">
        <v>317</v>
      </c>
      <c r="F685" s="126"/>
      <c r="G685" s="126">
        <f>VLOOKUP(A678,'เงินเดือน '!$B$8:$J$60,9,0)</f>
        <v>584.4</v>
      </c>
      <c r="H685" s="126"/>
      <c r="M685" s="83" t="s">
        <v>317</v>
      </c>
      <c r="P685" s="126"/>
      <c r="Q685" s="126">
        <f>VLOOKUP(K678,'เงินเดือน '!$B$8:$J$73,9,0)</f>
        <v>1224.5</v>
      </c>
      <c r="R685" s="126"/>
    </row>
    <row r="686" spans="1:19" x14ac:dyDescent="0.55000000000000004">
      <c r="C686" s="83" t="s">
        <v>360</v>
      </c>
      <c r="F686" s="126"/>
      <c r="G686" s="126">
        <f>VLOOKUP(A678,'เงินเดือน '!$B$8:$K$60,10,0)</f>
        <v>5850</v>
      </c>
      <c r="H686" s="126"/>
      <c r="M686" s="83" t="s">
        <v>360</v>
      </c>
      <c r="P686" s="126"/>
      <c r="Q686" s="126">
        <f>VLOOKUP(K678,'เงินเดือน '!$B$8:$K$73,10,0)</f>
        <v>5380</v>
      </c>
      <c r="R686" s="126"/>
    </row>
    <row r="687" spans="1:19" x14ac:dyDescent="0.55000000000000004">
      <c r="C687" s="83" t="str">
        <f>+$T$8</f>
        <v>กรมสรรพากร (กยศ)</v>
      </c>
      <c r="F687" s="126"/>
      <c r="G687" s="126">
        <f>VLOOKUP(A678,'เงินเดือน '!$B$8:$L$60,11,0)</f>
        <v>0</v>
      </c>
      <c r="H687" s="126"/>
      <c r="M687" s="83" t="str">
        <f>+$T$8</f>
        <v>กรมสรรพากร (กยศ)</v>
      </c>
      <c r="P687" s="126"/>
      <c r="Q687" s="126">
        <f>VLOOKUP(K678,'เงินเดือน '!$B$8:$L$73,11,0)</f>
        <v>1021</v>
      </c>
      <c r="R687" s="126"/>
    </row>
    <row r="688" spans="1:19" x14ac:dyDescent="0.55000000000000004">
      <c r="C688" s="83" t="str">
        <f>T13</f>
        <v>ฌกส.</v>
      </c>
      <c r="F688" s="126"/>
      <c r="G688" s="126">
        <f>VLOOKUP(A678,'เงินเดือน '!$B$8:$M$60,12,0)</f>
        <v>0</v>
      </c>
      <c r="H688" s="126"/>
      <c r="M688" s="83" t="str">
        <f>T13</f>
        <v>ฌกส.</v>
      </c>
      <c r="P688" s="126"/>
      <c r="Q688" s="126">
        <f>VLOOKUP(K678,'เงินเดือน '!$B$8:$M$73,12,0)</f>
        <v>0</v>
      </c>
      <c r="R688" s="126"/>
    </row>
    <row r="689" spans="1:19" x14ac:dyDescent="0.55000000000000004">
      <c r="C689" s="83" t="str">
        <f>+$T$14</f>
        <v>ธนาคารกรุงไทย</v>
      </c>
      <c r="F689" s="126"/>
      <c r="G689" s="126">
        <f>VLOOKUP(A678,'เงินเดือน '!$B$8:$N$60,13,0)</f>
        <v>11000</v>
      </c>
      <c r="H689" s="126"/>
      <c r="M689" s="83" t="str">
        <f>T14</f>
        <v>ธนาคารกรุงไทย</v>
      </c>
      <c r="P689" s="126"/>
      <c r="Q689" s="126">
        <f>VLOOKUP(K678,'เงินเดือน '!$B$8:$N$73,13,0)</f>
        <v>0</v>
      </c>
      <c r="R689" s="126"/>
    </row>
    <row r="690" spans="1:19" x14ac:dyDescent="0.55000000000000004">
      <c r="F690" s="126"/>
      <c r="G690" s="126"/>
      <c r="H690" s="126"/>
      <c r="P690" s="126"/>
      <c r="Q690" s="126"/>
      <c r="R690" s="126"/>
    </row>
    <row r="691" spans="1:19" x14ac:dyDescent="0.55000000000000004">
      <c r="F691" s="126"/>
      <c r="G691" s="126"/>
      <c r="H691" s="126"/>
      <c r="P691" s="126"/>
      <c r="Q691" s="126"/>
      <c r="R691" s="126"/>
    </row>
    <row r="692" spans="1:19" x14ac:dyDescent="0.55000000000000004">
      <c r="F692" s="126"/>
      <c r="G692" s="126"/>
      <c r="H692" s="126"/>
      <c r="P692" s="126"/>
      <c r="Q692" s="126"/>
      <c r="R692" s="126"/>
    </row>
    <row r="693" spans="1:19" x14ac:dyDescent="0.55000000000000004">
      <c r="F693" s="126"/>
      <c r="G693" s="126"/>
      <c r="H693" s="126"/>
      <c r="P693" s="126"/>
      <c r="Q693" s="126"/>
      <c r="R693" s="126"/>
    </row>
    <row r="694" spans="1:19" x14ac:dyDescent="0.55000000000000004">
      <c r="F694" s="126"/>
      <c r="G694" s="126"/>
      <c r="H694" s="126"/>
      <c r="P694" s="126"/>
      <c r="Q694" s="126"/>
      <c r="R694" s="126"/>
    </row>
    <row r="695" spans="1:19" x14ac:dyDescent="0.55000000000000004">
      <c r="F695" s="126"/>
      <c r="G695" s="126"/>
      <c r="H695" s="126"/>
      <c r="P695" s="126"/>
      <c r="Q695" s="126"/>
      <c r="R695" s="126"/>
    </row>
    <row r="696" spans="1:19" x14ac:dyDescent="0.55000000000000004">
      <c r="F696" s="126"/>
      <c r="G696" s="126"/>
      <c r="H696" s="126"/>
      <c r="P696" s="126"/>
      <c r="Q696" s="126"/>
      <c r="R696" s="126"/>
    </row>
    <row r="697" spans="1:19" x14ac:dyDescent="0.55000000000000004">
      <c r="F697" s="126"/>
      <c r="G697" s="126"/>
      <c r="H697" s="126"/>
      <c r="P697" s="126"/>
      <c r="Q697" s="126"/>
      <c r="R697" s="126"/>
    </row>
    <row r="698" spans="1:19" x14ac:dyDescent="0.55000000000000004">
      <c r="F698" s="126"/>
      <c r="G698" s="126"/>
      <c r="H698" s="126"/>
      <c r="P698" s="126"/>
      <c r="Q698" s="126"/>
      <c r="R698" s="126"/>
    </row>
    <row r="699" spans="1:19" x14ac:dyDescent="0.55000000000000004">
      <c r="F699" s="126"/>
      <c r="G699" s="130"/>
      <c r="H699" s="131">
        <f>SUM(G684:G699)</f>
        <v>17434.400000000001</v>
      </c>
      <c r="P699" s="126"/>
      <c r="Q699" s="130"/>
      <c r="R699" s="131">
        <f>SUM(Q684:Q699)</f>
        <v>7625.5</v>
      </c>
    </row>
    <row r="700" spans="1:19" x14ac:dyDescent="0.55000000000000004">
      <c r="A700" s="127" t="s">
        <v>28</v>
      </c>
      <c r="B700" s="127"/>
      <c r="C700" s="127"/>
      <c r="D700" s="127"/>
      <c r="E700" s="127"/>
      <c r="F700" s="127"/>
      <c r="G700" s="127"/>
      <c r="H700" s="132">
        <f>+H683-H699</f>
        <v>2045.5999999999985</v>
      </c>
      <c r="K700" s="127" t="s">
        <v>28</v>
      </c>
      <c r="L700" s="127"/>
      <c r="M700" s="127"/>
      <c r="N700" s="127"/>
      <c r="O700" s="127"/>
      <c r="P700" s="127"/>
      <c r="Q700" s="127"/>
      <c r="R700" s="132">
        <f>+R683-R699</f>
        <v>16864.5</v>
      </c>
    </row>
    <row r="701" spans="1:19" x14ac:dyDescent="0.55000000000000004">
      <c r="A701" s="83" t="str">
        <f>$T$23</f>
        <v xml:space="preserve">ข้าราชการถ่ายโอน รพ.สต. </v>
      </c>
      <c r="H701" s="132"/>
      <c r="J701" s="133"/>
      <c r="K701" s="83" t="str">
        <f>$T$23</f>
        <v xml:space="preserve">ข้าราชการถ่ายโอน รพ.สต. </v>
      </c>
      <c r="R701" s="132"/>
    </row>
    <row r="702" spans="1:19" x14ac:dyDescent="0.55000000000000004">
      <c r="A702" s="83" t="str">
        <f>+$T$2</f>
        <v>หมายเหตุ โอนเงินเข้าบัญชีวันที่ 26 มีนาคม 2567</v>
      </c>
      <c r="K702" s="83" t="str">
        <f>+$T$2</f>
        <v>หมายเหตุ โอนเงินเข้าบัญชีวันที่ 26 มีนาคม 2567</v>
      </c>
    </row>
    <row r="703" spans="1:19" ht="29.25" customHeight="1" x14ac:dyDescent="0.55000000000000004">
      <c r="A703" s="263" t="s">
        <v>7</v>
      </c>
      <c r="B703" s="263"/>
      <c r="C703" s="263"/>
      <c r="D703" s="263"/>
      <c r="E703" s="263"/>
      <c r="F703" s="263"/>
      <c r="G703" s="263"/>
      <c r="H703" s="263"/>
      <c r="I703" s="263"/>
      <c r="J703" s="127"/>
      <c r="K703" s="263" t="s">
        <v>7</v>
      </c>
      <c r="L703" s="263"/>
      <c r="M703" s="263"/>
      <c r="N703" s="263"/>
      <c r="O703" s="263"/>
      <c r="P703" s="263"/>
      <c r="Q703" s="263"/>
      <c r="R703" s="263"/>
      <c r="S703" s="263"/>
    </row>
    <row r="704" spans="1:19" ht="29.25" customHeight="1" x14ac:dyDescent="0.55000000000000004">
      <c r="A704" s="263" t="str">
        <f>+$T$1</f>
        <v>ประจำเดือน มีนาคม 2567</v>
      </c>
      <c r="B704" s="263"/>
      <c r="C704" s="263"/>
      <c r="D704" s="263"/>
      <c r="E704" s="263"/>
      <c r="F704" s="263"/>
      <c r="G704" s="263"/>
      <c r="H704" s="263"/>
      <c r="I704" s="263"/>
      <c r="J704" s="127"/>
      <c r="K704" s="263" t="str">
        <f>+$T$1</f>
        <v>ประจำเดือน มีนาคม 2567</v>
      </c>
      <c r="L704" s="263"/>
      <c r="M704" s="263"/>
      <c r="N704" s="263"/>
      <c r="O704" s="263"/>
      <c r="P704" s="263"/>
      <c r="Q704" s="263"/>
      <c r="R704" s="263"/>
      <c r="S704" s="263"/>
    </row>
    <row r="705" spans="1:19" ht="29.25" customHeight="1" x14ac:dyDescent="0.55000000000000004">
      <c r="A705" s="264" t="str">
        <f>'เงินเดือน '!B62</f>
        <v>นางชมษร ฤกษ์สรรทัด</v>
      </c>
      <c r="B705" s="264"/>
      <c r="C705" s="264"/>
      <c r="D705" s="264"/>
      <c r="E705" s="264"/>
      <c r="F705" s="264"/>
      <c r="G705" s="264"/>
      <c r="H705" s="264"/>
      <c r="I705" s="264"/>
      <c r="J705" s="127"/>
      <c r="K705" s="264" t="str">
        <f>'เงินเดือน '!B63</f>
        <v>นางจิตรา โรมินทร์</v>
      </c>
      <c r="L705" s="264"/>
      <c r="M705" s="264"/>
      <c r="N705" s="264"/>
      <c r="O705" s="264"/>
      <c r="P705" s="264"/>
      <c r="Q705" s="264"/>
      <c r="R705" s="264"/>
      <c r="S705" s="264"/>
    </row>
    <row r="706" spans="1:19" x14ac:dyDescent="0.55000000000000004">
      <c r="A706" s="83" t="s">
        <v>23</v>
      </c>
      <c r="C706" s="83" t="str">
        <f>+$T$3</f>
        <v>เงินเดือน</v>
      </c>
      <c r="F706" s="126"/>
      <c r="G706" s="126"/>
      <c r="H706" s="126">
        <f>+VLOOKUP(A705,'เงินเดือน '!$B$8:$D$73,3,0)</f>
        <v>40260</v>
      </c>
      <c r="K706" s="83" t="s">
        <v>23</v>
      </c>
      <c r="M706" s="83" t="str">
        <f>+$T$3</f>
        <v>เงินเดือน</v>
      </c>
      <c r="P706" s="126"/>
      <c r="Q706" s="126"/>
      <c r="R706" s="126">
        <f>+VLOOKUP(K705,'เงินเดือน '!$B$8:$D$73,3,0)</f>
        <v>58560</v>
      </c>
    </row>
    <row r="707" spans="1:19" x14ac:dyDescent="0.55000000000000004">
      <c r="C707" s="83" t="str">
        <f>+$T$4</f>
        <v>เงินประจำตำแหน่ง</v>
      </c>
      <c r="F707" s="126"/>
      <c r="G707" s="126"/>
      <c r="H707" s="126">
        <f>VLOOKUP(A705,'เงินเดือน '!$B$8:$F$73,5,0)</f>
        <v>3500</v>
      </c>
      <c r="M707" s="83" t="str">
        <f>+$T$4</f>
        <v>เงินประจำตำแหน่ง</v>
      </c>
      <c r="P707" s="126"/>
      <c r="Q707" s="126"/>
      <c r="R707" s="126">
        <f>VLOOKUP(K705,'เงินเดือน '!$B$8:$F$73,5,0)</f>
        <v>3500</v>
      </c>
    </row>
    <row r="708" spans="1:19" x14ac:dyDescent="0.55000000000000004">
      <c r="C708" s="83" t="str">
        <f>+$T$5</f>
        <v>เงินค่าตอบแทนรายเดือน</v>
      </c>
      <c r="F708" s="126"/>
      <c r="G708" s="126"/>
      <c r="H708" s="126">
        <f>VLOOKUP(A705,'เงินเดือน '!$B$8:$G$73,6,0)</f>
        <v>0</v>
      </c>
      <c r="M708" s="83" t="str">
        <f>+$T$5</f>
        <v>เงินค่าตอบแทนรายเดือน</v>
      </c>
      <c r="P708" s="126"/>
      <c r="Q708" s="126"/>
      <c r="R708" s="126">
        <f>VLOOKUP(K705,'เงินเดือน '!$B$8:$G$73,6,0)</f>
        <v>0</v>
      </c>
    </row>
    <row r="709" spans="1:19" x14ac:dyDescent="0.55000000000000004">
      <c r="C709" s="83" t="str">
        <f>+$T$6</f>
        <v>เงินเพิ่มการครองชีพชั่วคราว</v>
      </c>
      <c r="F709" s="126"/>
      <c r="G709" s="126"/>
      <c r="H709" s="126">
        <f>VLOOKUP(A705,'เงินเดือน '!$B$8:$E$73,4,0)</f>
        <v>0</v>
      </c>
      <c r="M709" s="83" t="str">
        <f>+$T$6</f>
        <v>เงินเพิ่มการครองชีพชั่วคราว</v>
      </c>
      <c r="P709" s="126"/>
      <c r="Q709" s="126"/>
      <c r="R709" s="126">
        <f>VLOOKUP(K705,'เงินเดือน '!$B$8:$E$73,4,0)</f>
        <v>0</v>
      </c>
    </row>
    <row r="710" spans="1:19" x14ac:dyDescent="0.55000000000000004">
      <c r="A710" s="127" t="s">
        <v>25</v>
      </c>
      <c r="B710" s="127"/>
      <c r="C710" s="128"/>
      <c r="D710" s="127"/>
      <c r="E710" s="127"/>
      <c r="F710" s="129"/>
      <c r="G710" s="129"/>
      <c r="H710" s="129">
        <f>SUM(H706:H709)</f>
        <v>43760</v>
      </c>
      <c r="K710" s="127" t="s">
        <v>25</v>
      </c>
      <c r="L710" s="127"/>
      <c r="M710" s="128"/>
      <c r="N710" s="127"/>
      <c r="O710" s="127"/>
      <c r="P710" s="129"/>
      <c r="Q710" s="129"/>
      <c r="R710" s="129">
        <f>SUM(R706:R709)</f>
        <v>62060</v>
      </c>
    </row>
    <row r="711" spans="1:19" x14ac:dyDescent="0.55000000000000004">
      <c r="A711" s="83" t="s">
        <v>26</v>
      </c>
      <c r="C711" s="83" t="str">
        <f>+$T$7</f>
        <v>ภาษีหัก ณ ที่จ่าย</v>
      </c>
      <c r="F711" s="126"/>
      <c r="G711" s="126">
        <f>VLOOKUP(A705,'เงินเดือน '!$B$8:$I$73,8,0)</f>
        <v>521</v>
      </c>
      <c r="H711" s="126"/>
      <c r="K711" s="83" t="s">
        <v>26</v>
      </c>
      <c r="M711" s="83" t="str">
        <f>+$T$7</f>
        <v>ภาษีหัก ณ ที่จ่าย</v>
      </c>
      <c r="P711" s="126"/>
      <c r="Q711" s="126">
        <f>VLOOKUP(K705,'เงินเดือน '!$B$8:$I$73,8,0)</f>
        <v>2975</v>
      </c>
      <c r="R711" s="126"/>
    </row>
    <row r="712" spans="1:19" x14ac:dyDescent="0.55000000000000004">
      <c r="C712" s="83" t="s">
        <v>317</v>
      </c>
      <c r="F712" s="126"/>
      <c r="G712" s="126">
        <f>VLOOKUP(A705,'เงินเดือน '!$B$8:$J$73,9,0)</f>
        <v>1207.8</v>
      </c>
      <c r="H712" s="126"/>
      <c r="M712" s="83" t="s">
        <v>317</v>
      </c>
      <c r="P712" s="126"/>
      <c r="Q712" s="126">
        <f>VLOOKUP(K705,'เงินเดือน '!$B$8:$J$73,9,0)</f>
        <v>1756.8</v>
      </c>
      <c r="R712" s="126"/>
    </row>
    <row r="713" spans="1:19" x14ac:dyDescent="0.55000000000000004">
      <c r="C713" s="83" t="s">
        <v>360</v>
      </c>
      <c r="F713" s="126"/>
      <c r="G713" s="126">
        <f>VLOOKUP(A705,'เงินเดือน '!$B$8:$K$73,10,0)</f>
        <v>5000</v>
      </c>
      <c r="H713" s="126"/>
      <c r="M713" s="83" t="s">
        <v>360</v>
      </c>
      <c r="P713" s="126"/>
      <c r="Q713" s="126">
        <f>VLOOKUP(K705,'เงินเดือน '!$B$8:$K$73,10,0)</f>
        <v>41839.11</v>
      </c>
      <c r="R713" s="126"/>
    </row>
    <row r="714" spans="1:19" x14ac:dyDescent="0.55000000000000004">
      <c r="C714" s="83" t="str">
        <f>+$T$8</f>
        <v>กรมสรรพากร (กยศ)</v>
      </c>
      <c r="F714" s="126"/>
      <c r="G714" s="126">
        <f>VLOOKUP(A705,'เงินเดือน '!$B$8:$L$73,11,0)</f>
        <v>0</v>
      </c>
      <c r="H714" s="126"/>
      <c r="M714" s="83" t="str">
        <f>+$T$8</f>
        <v>กรมสรรพากร (กยศ)</v>
      </c>
      <c r="P714" s="126"/>
      <c r="Q714" s="126">
        <f>VLOOKUP(K705,'เงินเดือน '!$B$8:$L$73,11,0)</f>
        <v>0</v>
      </c>
      <c r="R714" s="126"/>
    </row>
    <row r="715" spans="1:19" x14ac:dyDescent="0.55000000000000004">
      <c r="C715" s="83" t="str">
        <f>T13</f>
        <v>ฌกส.</v>
      </c>
      <c r="F715" s="126"/>
      <c r="G715" s="126">
        <f>VLOOKUP(A705,'เงินเดือน '!$B$8:$M$73,12,0)</f>
        <v>0</v>
      </c>
      <c r="H715" s="126"/>
      <c r="M715" s="83" t="str">
        <f>T13</f>
        <v>ฌกส.</v>
      </c>
      <c r="P715" s="126"/>
      <c r="Q715" s="126">
        <f>VLOOKUP(K705,'เงินเดือน '!$B$8:$M$73,12,0)</f>
        <v>764</v>
      </c>
      <c r="R715" s="126"/>
    </row>
    <row r="716" spans="1:19" x14ac:dyDescent="0.55000000000000004">
      <c r="C716" s="83" t="str">
        <f>T14</f>
        <v>ธนาคารกรุงไทย</v>
      </c>
      <c r="F716" s="126"/>
      <c r="G716" s="126">
        <f>VLOOKUP(A705,'เงินเดือน '!$B$8:$N$73,13,0)</f>
        <v>0</v>
      </c>
      <c r="H716" s="126"/>
      <c r="M716" s="83" t="str">
        <f>T14</f>
        <v>ธนาคารกรุงไทย</v>
      </c>
      <c r="P716" s="126"/>
      <c r="Q716" s="126">
        <f>VLOOKUP(K705,'เงินเดือน '!$B$8:$N$73,13,0)</f>
        <v>0</v>
      </c>
      <c r="R716" s="126"/>
    </row>
    <row r="717" spans="1:19" x14ac:dyDescent="0.55000000000000004">
      <c r="F717" s="126"/>
      <c r="G717" s="126"/>
      <c r="H717" s="126"/>
      <c r="P717" s="126"/>
      <c r="Q717" s="126"/>
      <c r="R717" s="126"/>
    </row>
    <row r="718" spans="1:19" x14ac:dyDescent="0.55000000000000004">
      <c r="F718" s="126"/>
      <c r="G718" s="126"/>
      <c r="H718" s="126"/>
      <c r="P718" s="126"/>
      <c r="Q718" s="126"/>
      <c r="R718" s="126"/>
    </row>
    <row r="719" spans="1:19" x14ac:dyDescent="0.55000000000000004">
      <c r="F719" s="126"/>
      <c r="G719" s="126"/>
      <c r="H719" s="126"/>
      <c r="P719" s="126"/>
      <c r="Q719" s="126"/>
      <c r="R719" s="126"/>
    </row>
    <row r="720" spans="1:19" x14ac:dyDescent="0.55000000000000004">
      <c r="F720" s="126"/>
      <c r="G720" s="126"/>
      <c r="H720" s="126"/>
      <c r="P720" s="126"/>
      <c r="Q720" s="126"/>
      <c r="R720" s="126"/>
    </row>
    <row r="721" spans="1:19" x14ac:dyDescent="0.55000000000000004">
      <c r="F721" s="126"/>
      <c r="G721" s="126"/>
      <c r="H721" s="126"/>
      <c r="P721" s="126"/>
      <c r="Q721" s="126"/>
      <c r="R721" s="126"/>
    </row>
    <row r="722" spans="1:19" x14ac:dyDescent="0.55000000000000004">
      <c r="F722" s="126"/>
      <c r="G722" s="126"/>
      <c r="H722" s="126"/>
      <c r="P722" s="126"/>
      <c r="Q722" s="126"/>
      <c r="R722" s="126"/>
    </row>
    <row r="723" spans="1:19" x14ac:dyDescent="0.55000000000000004">
      <c r="F723" s="126"/>
      <c r="G723" s="126"/>
      <c r="H723" s="126"/>
      <c r="P723" s="126"/>
      <c r="Q723" s="126"/>
      <c r="R723" s="126"/>
    </row>
    <row r="724" spans="1:19" x14ac:dyDescent="0.55000000000000004">
      <c r="F724" s="126"/>
      <c r="G724" s="126"/>
      <c r="H724" s="126"/>
      <c r="P724" s="126"/>
      <c r="Q724" s="126"/>
      <c r="R724" s="126"/>
    </row>
    <row r="725" spans="1:19" x14ac:dyDescent="0.55000000000000004">
      <c r="F725" s="126"/>
      <c r="G725" s="126"/>
      <c r="H725" s="126"/>
      <c r="P725" s="126"/>
      <c r="Q725" s="126"/>
      <c r="R725" s="126"/>
    </row>
    <row r="726" spans="1:19" x14ac:dyDescent="0.55000000000000004">
      <c r="F726" s="126"/>
      <c r="G726" s="130"/>
      <c r="H726" s="131">
        <f>SUM(G711:G726)</f>
        <v>6728.8</v>
      </c>
      <c r="P726" s="126"/>
      <c r="Q726" s="130"/>
      <c r="R726" s="131">
        <f>SUM(Q711:Q726)</f>
        <v>47334.91</v>
      </c>
    </row>
    <row r="727" spans="1:19" x14ac:dyDescent="0.55000000000000004">
      <c r="A727" s="127" t="s">
        <v>28</v>
      </c>
      <c r="B727" s="127"/>
      <c r="C727" s="127"/>
      <c r="D727" s="127"/>
      <c r="E727" s="127"/>
      <c r="F727" s="127"/>
      <c r="G727" s="127"/>
      <c r="H727" s="132">
        <f>+H710-H726</f>
        <v>37031.199999999997</v>
      </c>
      <c r="K727" s="127" t="s">
        <v>28</v>
      </c>
      <c r="L727" s="127"/>
      <c r="M727" s="127"/>
      <c r="N727" s="127"/>
      <c r="O727" s="127"/>
      <c r="P727" s="127"/>
      <c r="Q727" s="127"/>
      <c r="R727" s="132">
        <f>+R710-R726</f>
        <v>14725.089999999997</v>
      </c>
    </row>
    <row r="728" spans="1:19" x14ac:dyDescent="0.55000000000000004">
      <c r="A728" s="83" t="str">
        <f>$T$23</f>
        <v xml:space="preserve">ข้าราชการถ่ายโอน รพ.สต. </v>
      </c>
      <c r="H728" s="132"/>
      <c r="J728" s="133"/>
      <c r="K728" s="83" t="str">
        <f>$T$23</f>
        <v xml:space="preserve">ข้าราชการถ่ายโอน รพ.สต. </v>
      </c>
      <c r="R728" s="132"/>
    </row>
    <row r="729" spans="1:19" x14ac:dyDescent="0.55000000000000004">
      <c r="A729" s="83" t="str">
        <f>+$T$2</f>
        <v>หมายเหตุ โอนเงินเข้าบัญชีวันที่ 26 มีนาคม 2567</v>
      </c>
      <c r="K729" s="83" t="str">
        <f>+$T$2</f>
        <v>หมายเหตุ โอนเงินเข้าบัญชีวันที่ 26 มีนาคม 2567</v>
      </c>
    </row>
    <row r="730" spans="1:19" ht="29.25" customHeight="1" x14ac:dyDescent="0.55000000000000004">
      <c r="A730" s="263" t="s">
        <v>7</v>
      </c>
      <c r="B730" s="263"/>
      <c r="C730" s="263"/>
      <c r="D730" s="263"/>
      <c r="E730" s="263"/>
      <c r="F730" s="263"/>
      <c r="G730" s="263"/>
      <c r="H730" s="263"/>
      <c r="I730" s="263"/>
      <c r="K730" s="263" t="s">
        <v>7</v>
      </c>
      <c r="L730" s="263"/>
      <c r="M730" s="263"/>
      <c r="N730" s="263"/>
      <c r="O730" s="263"/>
      <c r="P730" s="263"/>
      <c r="Q730" s="263"/>
      <c r="R730" s="263"/>
      <c r="S730" s="263"/>
    </row>
    <row r="731" spans="1:19" ht="29.25" customHeight="1" x14ac:dyDescent="0.55000000000000004">
      <c r="A731" s="263" t="str">
        <f>+$T$1</f>
        <v>ประจำเดือน มีนาคม 2567</v>
      </c>
      <c r="B731" s="263"/>
      <c r="C731" s="263"/>
      <c r="D731" s="263"/>
      <c r="E731" s="263"/>
      <c r="F731" s="263"/>
      <c r="G731" s="263"/>
      <c r="H731" s="263"/>
      <c r="I731" s="263"/>
      <c r="K731" s="263" t="str">
        <f>+$T$1</f>
        <v>ประจำเดือน มีนาคม 2567</v>
      </c>
      <c r="L731" s="263"/>
      <c r="M731" s="263"/>
      <c r="N731" s="263"/>
      <c r="O731" s="263"/>
      <c r="P731" s="263"/>
      <c r="Q731" s="263"/>
      <c r="R731" s="263"/>
      <c r="S731" s="263"/>
    </row>
    <row r="732" spans="1:19" ht="29.25" customHeight="1" x14ac:dyDescent="0.55000000000000004">
      <c r="A732" s="264" t="str">
        <f>'เงินเดือน '!B64</f>
        <v>นายศุภกร ชื่นรอด</v>
      </c>
      <c r="B732" s="264"/>
      <c r="C732" s="264"/>
      <c r="D732" s="264"/>
      <c r="E732" s="264"/>
      <c r="F732" s="264"/>
      <c r="G732" s="264"/>
      <c r="H732" s="264"/>
      <c r="I732" s="264"/>
      <c r="K732" s="264" t="str">
        <f>'เงินเดือน '!B65</f>
        <v>นายสุภกิจ ราชรักษ์</v>
      </c>
      <c r="L732" s="264"/>
      <c r="M732" s="264"/>
      <c r="N732" s="264"/>
      <c r="O732" s="264"/>
      <c r="P732" s="264"/>
      <c r="Q732" s="264"/>
      <c r="R732" s="264"/>
      <c r="S732" s="264"/>
    </row>
    <row r="733" spans="1:19" x14ac:dyDescent="0.55000000000000004">
      <c r="A733" s="83" t="s">
        <v>23</v>
      </c>
      <c r="C733" s="83" t="str">
        <f>+$T$3</f>
        <v>เงินเดือน</v>
      </c>
      <c r="F733" s="126"/>
      <c r="G733" s="126"/>
      <c r="H733" s="126">
        <f>+VLOOKUP(A732,'เงินเดือน '!$B$8:$D$73,3,0)</f>
        <v>53230</v>
      </c>
      <c r="K733" s="83" t="s">
        <v>23</v>
      </c>
      <c r="M733" s="83" t="str">
        <f>+$T$3</f>
        <v>เงินเดือน</v>
      </c>
      <c r="P733" s="126"/>
      <c r="Q733" s="126"/>
      <c r="R733" s="126">
        <f>+VLOOKUP(K732,'เงินเดือน '!$B$8:$D$73,3,0)</f>
        <v>26120</v>
      </c>
    </row>
    <row r="734" spans="1:19" x14ac:dyDescent="0.55000000000000004">
      <c r="C734" s="83" t="str">
        <f>+$T$4</f>
        <v>เงินประจำตำแหน่ง</v>
      </c>
      <c r="F734" s="126"/>
      <c r="G734" s="126"/>
      <c r="H734" s="126">
        <f>VLOOKUP(A732,'เงินเดือน '!$B$8:$F$73,5,0)</f>
        <v>0</v>
      </c>
      <c r="M734" s="83" t="str">
        <f>+$T$4</f>
        <v>เงินประจำตำแหน่ง</v>
      </c>
      <c r="P734" s="126"/>
      <c r="Q734" s="126"/>
      <c r="R734" s="126">
        <f>VLOOKUP(K732,'เงินเดือน '!$B$8:$F$73,5,0)</f>
        <v>0</v>
      </c>
    </row>
    <row r="735" spans="1:19" x14ac:dyDescent="0.55000000000000004">
      <c r="C735" s="83" t="str">
        <f>+$T$5</f>
        <v>เงินค่าตอบแทนรายเดือน</v>
      </c>
      <c r="F735" s="126"/>
      <c r="G735" s="126"/>
      <c r="H735" s="126">
        <f>VLOOKUP(A732,'เงินเดือน '!$B$8:$G$73,6,0)</f>
        <v>0</v>
      </c>
      <c r="M735" s="83" t="str">
        <f>+$T$5</f>
        <v>เงินค่าตอบแทนรายเดือน</v>
      </c>
      <c r="P735" s="126"/>
      <c r="Q735" s="126"/>
      <c r="R735" s="126">
        <f>VLOOKUP(K732,'เงินเดือน '!$B$8:$G$73,6,0)</f>
        <v>0</v>
      </c>
    </row>
    <row r="736" spans="1:19" x14ac:dyDescent="0.55000000000000004">
      <c r="C736" s="83" t="str">
        <f>+$T$6</f>
        <v>เงินเพิ่มการครองชีพชั่วคราว</v>
      </c>
      <c r="F736" s="126"/>
      <c r="G736" s="126"/>
      <c r="H736" s="126">
        <f>VLOOKUP(A732,'เงินเดือน '!$B$8:$E$73,4,0)</f>
        <v>0</v>
      </c>
      <c r="M736" s="83" t="str">
        <f>+$T$6</f>
        <v>เงินเพิ่มการครองชีพชั่วคราว</v>
      </c>
      <c r="P736" s="126"/>
      <c r="Q736" s="126"/>
      <c r="R736" s="126">
        <f>VLOOKUP(K732,'เงินเดือน '!$B$8:$E$73,4,0)</f>
        <v>0</v>
      </c>
    </row>
    <row r="737" spans="1:18" x14ac:dyDescent="0.55000000000000004">
      <c r="A737" s="127" t="s">
        <v>25</v>
      </c>
      <c r="B737" s="127"/>
      <c r="C737" s="128"/>
      <c r="D737" s="127"/>
      <c r="E737" s="127"/>
      <c r="F737" s="129"/>
      <c r="G737" s="129"/>
      <c r="H737" s="129">
        <f>SUM(H733:H736)</f>
        <v>53230</v>
      </c>
      <c r="K737" s="127" t="s">
        <v>25</v>
      </c>
      <c r="L737" s="127"/>
      <c r="M737" s="128"/>
      <c r="N737" s="127"/>
      <c r="O737" s="127"/>
      <c r="P737" s="129"/>
      <c r="Q737" s="129"/>
      <c r="R737" s="129">
        <f>SUM(R733:R736)</f>
        <v>26120</v>
      </c>
    </row>
    <row r="738" spans="1:18" x14ac:dyDescent="0.55000000000000004">
      <c r="A738" s="83" t="s">
        <v>26</v>
      </c>
      <c r="C738" s="83" t="str">
        <f>+$T$7</f>
        <v>ภาษีหัก ณ ที่จ่าย</v>
      </c>
      <c r="F738" s="126"/>
      <c r="G738" s="126">
        <f>VLOOKUP(A732,'เงินเดือน '!$B$8:$I$73,8,0)</f>
        <v>1614</v>
      </c>
      <c r="H738" s="126"/>
      <c r="K738" s="83" t="s">
        <v>26</v>
      </c>
      <c r="M738" s="83" t="str">
        <f>+$T$7</f>
        <v>ภาษีหัก ณ ที่จ่าย</v>
      </c>
      <c r="P738" s="126"/>
      <c r="Q738" s="126">
        <f>VLOOKUP(K732,'เงินเดือน '!$B$8:$I$73,8,0)</f>
        <v>0</v>
      </c>
      <c r="R738" s="126"/>
    </row>
    <row r="739" spans="1:18" x14ac:dyDescent="0.55000000000000004">
      <c r="C739" s="83" t="s">
        <v>317</v>
      </c>
      <c r="F739" s="126"/>
      <c r="G739" s="126">
        <f>VLOOKUP(A732,'เงินเดือน '!$B$8:$J$73,9,0)</f>
        <v>1596.9</v>
      </c>
      <c r="H739" s="126"/>
      <c r="M739" s="83" t="s">
        <v>317</v>
      </c>
      <c r="P739" s="126"/>
      <c r="Q739" s="126">
        <f>VLOOKUP(K732,'เงินเดือน '!$B$8:$J$73,9,0)</f>
        <v>783.6</v>
      </c>
      <c r="R739" s="126"/>
    </row>
    <row r="740" spans="1:18" x14ac:dyDescent="0.55000000000000004">
      <c r="C740" s="83" t="s">
        <v>360</v>
      </c>
      <c r="F740" s="126"/>
      <c r="G740" s="126">
        <f>VLOOKUP(A732,'เงินเดือน '!$B$8:$K$73,10,0)</f>
        <v>26844.38</v>
      </c>
      <c r="H740" s="126"/>
      <c r="M740" s="83" t="s">
        <v>360</v>
      </c>
      <c r="P740" s="126"/>
      <c r="Q740" s="126">
        <f>VLOOKUP(K732,'เงินเดือน '!$B$8:$K$73,10,0)</f>
        <v>14271.85</v>
      </c>
      <c r="R740" s="126"/>
    </row>
    <row r="741" spans="1:18" x14ac:dyDescent="0.55000000000000004">
      <c r="C741" s="83" t="str">
        <f>+$T$8</f>
        <v>กรมสรรพากร (กยศ)</v>
      </c>
      <c r="F741" s="126"/>
      <c r="G741" s="126">
        <f>VLOOKUP(A732,'เงินเดือน '!$B$8:$L$73,11,0)</f>
        <v>0</v>
      </c>
      <c r="H741" s="126"/>
      <c r="M741" s="83" t="str">
        <f>+$T$8</f>
        <v>กรมสรรพากร (กยศ)</v>
      </c>
      <c r="P741" s="126"/>
      <c r="Q741" s="126">
        <f>VLOOKUP(K732,'เงินเดือน '!$B$8:$L$73,11,0)</f>
        <v>0</v>
      </c>
      <c r="R741" s="126"/>
    </row>
    <row r="742" spans="1:18" x14ac:dyDescent="0.55000000000000004">
      <c r="C742" s="83" t="str">
        <f>T13</f>
        <v>ฌกส.</v>
      </c>
      <c r="F742" s="126"/>
      <c r="G742" s="126">
        <f>VLOOKUP(A732,'เงินเดือน '!$B$8:$M$73,12,0)</f>
        <v>764</v>
      </c>
      <c r="H742" s="126"/>
      <c r="M742" s="83" t="str">
        <f>T13</f>
        <v>ฌกส.</v>
      </c>
      <c r="P742" s="126"/>
      <c r="Q742" s="126">
        <f>VLOOKUP(K732,'เงินเดือน '!$B$8:$M$73,12,0)</f>
        <v>0</v>
      </c>
      <c r="R742" s="126"/>
    </row>
    <row r="743" spans="1:18" x14ac:dyDescent="0.55000000000000004">
      <c r="C743" s="83" t="str">
        <f>T14</f>
        <v>ธนาคารกรุงไทย</v>
      </c>
      <c r="F743" s="126"/>
      <c r="G743" s="126">
        <f>VLOOKUP(A732,'เงินเดือน '!$B$8:$N$73,13,0)</f>
        <v>0</v>
      </c>
      <c r="H743" s="126"/>
      <c r="M743" s="83" t="str">
        <f>T14</f>
        <v>ธนาคารกรุงไทย</v>
      </c>
      <c r="P743" s="126"/>
      <c r="Q743" s="126">
        <f>VLOOKUP(K732,'เงินเดือน '!$B$8:$N$73,13,0)</f>
        <v>0</v>
      </c>
      <c r="R743" s="126"/>
    </row>
    <row r="744" spans="1:18" x14ac:dyDescent="0.55000000000000004">
      <c r="F744" s="126"/>
      <c r="G744" s="126"/>
      <c r="H744" s="126"/>
      <c r="P744" s="126"/>
      <c r="Q744" s="126"/>
      <c r="R744" s="126"/>
    </row>
    <row r="745" spans="1:18" x14ac:dyDescent="0.55000000000000004">
      <c r="F745" s="126"/>
      <c r="G745" s="126"/>
      <c r="H745" s="126"/>
      <c r="P745" s="126"/>
      <c r="Q745" s="126"/>
      <c r="R745" s="126"/>
    </row>
    <row r="746" spans="1:18" x14ac:dyDescent="0.55000000000000004">
      <c r="F746" s="126"/>
      <c r="G746" s="126"/>
      <c r="H746" s="126"/>
      <c r="P746" s="126"/>
      <c r="Q746" s="126"/>
      <c r="R746" s="126"/>
    </row>
    <row r="747" spans="1:18" x14ac:dyDescent="0.55000000000000004">
      <c r="F747" s="126"/>
      <c r="G747" s="126"/>
      <c r="H747" s="126"/>
      <c r="P747" s="126"/>
      <c r="Q747" s="126"/>
      <c r="R747" s="126"/>
    </row>
    <row r="748" spans="1:18" x14ac:dyDescent="0.55000000000000004">
      <c r="F748" s="126"/>
      <c r="G748" s="126"/>
      <c r="H748" s="126"/>
      <c r="P748" s="126"/>
      <c r="Q748" s="126"/>
      <c r="R748" s="126"/>
    </row>
    <row r="749" spans="1:18" x14ac:dyDescent="0.55000000000000004">
      <c r="F749" s="126"/>
      <c r="G749" s="126"/>
      <c r="H749" s="126"/>
      <c r="P749" s="126"/>
      <c r="Q749" s="126"/>
      <c r="R749" s="126"/>
    </row>
    <row r="750" spans="1:18" x14ac:dyDescent="0.55000000000000004">
      <c r="F750" s="126"/>
      <c r="G750" s="126"/>
      <c r="H750" s="126"/>
      <c r="P750" s="126"/>
      <c r="Q750" s="126"/>
      <c r="R750" s="126"/>
    </row>
    <row r="751" spans="1:18" x14ac:dyDescent="0.55000000000000004">
      <c r="F751" s="126"/>
      <c r="G751" s="126"/>
      <c r="H751" s="126"/>
      <c r="P751" s="126"/>
      <c r="Q751" s="126"/>
      <c r="R751" s="126"/>
    </row>
    <row r="752" spans="1:18" x14ac:dyDescent="0.55000000000000004">
      <c r="F752" s="126"/>
      <c r="G752" s="126"/>
      <c r="H752" s="126"/>
      <c r="P752" s="126"/>
      <c r="Q752" s="126"/>
      <c r="R752" s="126"/>
    </row>
    <row r="753" spans="1:19" x14ac:dyDescent="0.55000000000000004">
      <c r="F753" s="126"/>
      <c r="G753" s="130"/>
      <c r="H753" s="131">
        <f>SUM(G738:G753)</f>
        <v>30819.280000000002</v>
      </c>
      <c r="P753" s="126"/>
      <c r="Q753" s="130"/>
      <c r="R753" s="131">
        <f>SUM(Q738:Q753)</f>
        <v>15055.45</v>
      </c>
    </row>
    <row r="754" spans="1:19" x14ac:dyDescent="0.55000000000000004">
      <c r="A754" s="127" t="s">
        <v>28</v>
      </c>
      <c r="B754" s="127"/>
      <c r="C754" s="127"/>
      <c r="D754" s="127"/>
      <c r="E754" s="127"/>
      <c r="F754" s="127"/>
      <c r="G754" s="127"/>
      <c r="H754" s="132">
        <f>+H737-H753</f>
        <v>22410.719999999998</v>
      </c>
      <c r="K754" s="127" t="s">
        <v>28</v>
      </c>
      <c r="L754" s="127"/>
      <c r="M754" s="127"/>
      <c r="N754" s="127"/>
      <c r="O754" s="127"/>
      <c r="P754" s="127"/>
      <c r="Q754" s="127"/>
      <c r="R754" s="132">
        <f>+R737-R753</f>
        <v>11064.55</v>
      </c>
    </row>
    <row r="755" spans="1:19" x14ac:dyDescent="0.55000000000000004">
      <c r="A755" s="83" t="str">
        <f>$T$23</f>
        <v xml:space="preserve">ข้าราชการถ่ายโอน รพ.สต. </v>
      </c>
      <c r="H755" s="132"/>
      <c r="K755" s="83" t="str">
        <f>$T$23</f>
        <v xml:space="preserve">ข้าราชการถ่ายโอน รพ.สต. </v>
      </c>
      <c r="R755" s="132"/>
    </row>
    <row r="756" spans="1:19" x14ac:dyDescent="0.55000000000000004">
      <c r="A756" s="83" t="str">
        <f>+$T$2</f>
        <v>หมายเหตุ โอนเงินเข้าบัญชีวันที่ 26 มีนาคม 2567</v>
      </c>
      <c r="K756" s="83" t="str">
        <f>+$T$2</f>
        <v>หมายเหตุ โอนเงินเข้าบัญชีวันที่ 26 มีนาคม 2567</v>
      </c>
    </row>
    <row r="757" spans="1:19" ht="29.25" customHeight="1" x14ac:dyDescent="0.55000000000000004">
      <c r="A757" s="263" t="s">
        <v>7</v>
      </c>
      <c r="B757" s="263"/>
      <c r="C757" s="263"/>
      <c r="D757" s="263"/>
      <c r="E757" s="263"/>
      <c r="F757" s="263"/>
      <c r="G757" s="263"/>
      <c r="H757" s="263"/>
      <c r="I757" s="263"/>
      <c r="K757" s="263" t="s">
        <v>7</v>
      </c>
      <c r="L757" s="263"/>
      <c r="M757" s="263"/>
      <c r="N757" s="263"/>
      <c r="O757" s="263"/>
      <c r="P757" s="263"/>
      <c r="Q757" s="263"/>
      <c r="R757" s="263"/>
      <c r="S757" s="263"/>
    </row>
    <row r="758" spans="1:19" ht="29.25" customHeight="1" x14ac:dyDescent="0.55000000000000004">
      <c r="A758" s="263" t="str">
        <f>+$T$1</f>
        <v>ประจำเดือน มีนาคม 2567</v>
      </c>
      <c r="B758" s="263"/>
      <c r="C758" s="263"/>
      <c r="D758" s="263"/>
      <c r="E758" s="263"/>
      <c r="F758" s="263"/>
      <c r="G758" s="263"/>
      <c r="H758" s="263"/>
      <c r="I758" s="263"/>
      <c r="K758" s="263" t="str">
        <f>+$T$1</f>
        <v>ประจำเดือน มีนาคม 2567</v>
      </c>
      <c r="L758" s="263"/>
      <c r="M758" s="263"/>
      <c r="N758" s="263"/>
      <c r="O758" s="263"/>
      <c r="P758" s="263"/>
      <c r="Q758" s="263"/>
      <c r="R758" s="263"/>
      <c r="S758" s="263"/>
    </row>
    <row r="759" spans="1:19" ht="29.25" customHeight="1" x14ac:dyDescent="0.55000000000000004">
      <c r="A759" s="264" t="str">
        <f>'เงินเดือน '!B66</f>
        <v>นายจิรวัฒน์ จันแก้ว</v>
      </c>
      <c r="B759" s="264"/>
      <c r="C759" s="264"/>
      <c r="D759" s="264"/>
      <c r="E759" s="264"/>
      <c r="F759" s="264"/>
      <c r="G759" s="264"/>
      <c r="H759" s="264"/>
      <c r="I759" s="264"/>
      <c r="K759" s="264" t="str">
        <f>'เงินเดือน '!B67</f>
        <v>นางสาวเกสร ไกรรักษ์</v>
      </c>
      <c r="L759" s="264"/>
      <c r="M759" s="264"/>
      <c r="N759" s="264"/>
      <c r="O759" s="264"/>
      <c r="P759" s="264"/>
      <c r="Q759" s="264"/>
      <c r="R759" s="264"/>
      <c r="S759" s="264"/>
    </row>
    <row r="760" spans="1:19" x14ac:dyDescent="0.55000000000000004">
      <c r="A760" s="83" t="s">
        <v>23</v>
      </c>
      <c r="C760" s="83" t="str">
        <f>+$T$3</f>
        <v>เงินเดือน</v>
      </c>
      <c r="F760" s="126"/>
      <c r="G760" s="126"/>
      <c r="H760" s="126">
        <f>+VLOOKUP(A759,'เงินเดือน '!$B$8:$D$73,3,0)</f>
        <v>28430</v>
      </c>
      <c r="K760" s="83" t="s">
        <v>23</v>
      </c>
      <c r="M760" s="83" t="str">
        <f>+$T$3</f>
        <v>เงินเดือน</v>
      </c>
      <c r="P760" s="126"/>
      <c r="Q760" s="126"/>
      <c r="R760" s="126">
        <f>+VLOOKUP(K759,'เงินเดือน '!$B$8:$D$73,3,0)</f>
        <v>25660</v>
      </c>
    </row>
    <row r="761" spans="1:19" x14ac:dyDescent="0.55000000000000004">
      <c r="C761" s="83" t="str">
        <f>+$T$4</f>
        <v>เงินประจำตำแหน่ง</v>
      </c>
      <c r="F761" s="126"/>
      <c r="G761" s="126"/>
      <c r="H761" s="126">
        <f>VLOOKUP(A759,'เงินเดือน '!$B$8:$F$73,5,0)</f>
        <v>0</v>
      </c>
      <c r="M761" s="83" t="str">
        <f>+$T$4</f>
        <v>เงินประจำตำแหน่ง</v>
      </c>
      <c r="P761" s="126"/>
      <c r="Q761" s="126"/>
      <c r="R761" s="126">
        <f>VLOOKUP(K759,'เงินเดือน '!$B$8:$F$73,5,0)</f>
        <v>0</v>
      </c>
    </row>
    <row r="762" spans="1:19" x14ac:dyDescent="0.55000000000000004">
      <c r="C762" s="83" t="str">
        <f>+$T$5</f>
        <v>เงินค่าตอบแทนรายเดือน</v>
      </c>
      <c r="F762" s="126"/>
      <c r="G762" s="126"/>
      <c r="H762" s="126">
        <f>VLOOKUP(A759,'เงินเดือน '!$B$8:$G$73,6,0)</f>
        <v>0</v>
      </c>
      <c r="M762" s="83" t="str">
        <f>+$T$5</f>
        <v>เงินค่าตอบแทนรายเดือน</v>
      </c>
      <c r="P762" s="126"/>
      <c r="Q762" s="126"/>
      <c r="R762" s="126">
        <f>VLOOKUP(K759,'เงินเดือน '!$B$8:$G$73,6,0)</f>
        <v>0</v>
      </c>
    </row>
    <row r="763" spans="1:19" x14ac:dyDescent="0.55000000000000004">
      <c r="C763" s="83" t="str">
        <f>+$T$6</f>
        <v>เงินเพิ่มการครองชีพชั่วคราว</v>
      </c>
      <c r="F763" s="126"/>
      <c r="G763" s="126"/>
      <c r="H763" s="126">
        <f>VLOOKUP(A759,'เงินเดือน '!$B$8:$E$73,4,0)</f>
        <v>0</v>
      </c>
      <c r="M763" s="83" t="str">
        <f>+$T$6</f>
        <v>เงินเพิ่มการครองชีพชั่วคราว</v>
      </c>
      <c r="P763" s="126"/>
      <c r="Q763" s="126"/>
      <c r="R763" s="126">
        <f>VLOOKUP(K759,'เงินเดือน '!$B$8:$E$73,4,0)</f>
        <v>0</v>
      </c>
    </row>
    <row r="764" spans="1:19" x14ac:dyDescent="0.55000000000000004">
      <c r="A764" s="127" t="s">
        <v>25</v>
      </c>
      <c r="B764" s="127"/>
      <c r="C764" s="128"/>
      <c r="D764" s="127"/>
      <c r="E764" s="127"/>
      <c r="F764" s="129"/>
      <c r="G764" s="129"/>
      <c r="H764" s="129">
        <f>SUM(H760:H763)</f>
        <v>28430</v>
      </c>
      <c r="K764" s="127" t="s">
        <v>25</v>
      </c>
      <c r="L764" s="127"/>
      <c r="M764" s="128"/>
      <c r="N764" s="127"/>
      <c r="O764" s="127"/>
      <c r="P764" s="129"/>
      <c r="Q764" s="129"/>
      <c r="R764" s="129">
        <f>SUM(R760:R763)</f>
        <v>25660</v>
      </c>
    </row>
    <row r="765" spans="1:19" x14ac:dyDescent="0.55000000000000004">
      <c r="A765" s="83" t="s">
        <v>26</v>
      </c>
      <c r="C765" s="83" t="str">
        <f>+$T$7</f>
        <v>ภาษีหัก ณ ที่จ่าย</v>
      </c>
      <c r="F765" s="126"/>
      <c r="G765" s="126">
        <f>VLOOKUP(A759,'เงินเดือน '!$B$8:$I$73,8,0)</f>
        <v>0</v>
      </c>
      <c r="H765" s="126"/>
      <c r="K765" s="83" t="s">
        <v>26</v>
      </c>
      <c r="M765" s="83" t="str">
        <f>+$T$7</f>
        <v>ภาษีหัก ณ ที่จ่าย</v>
      </c>
      <c r="P765" s="126"/>
      <c r="Q765" s="126">
        <f>VLOOKUP(K759,'เงินเดือน '!$B$8:$I$73,8,0)</f>
        <v>0</v>
      </c>
      <c r="R765" s="126"/>
    </row>
    <row r="766" spans="1:19" x14ac:dyDescent="0.55000000000000004">
      <c r="C766" s="83" t="s">
        <v>317</v>
      </c>
      <c r="F766" s="126"/>
      <c r="G766" s="126">
        <f>VLOOKUP(A759,'เงินเดือน '!$B$8:$J$73,9,0)</f>
        <v>4264.5</v>
      </c>
      <c r="H766" s="126"/>
      <c r="M766" s="83" t="s">
        <v>317</v>
      </c>
      <c r="P766" s="126"/>
      <c r="Q766" s="126">
        <f>VLOOKUP(K759,'เงินเดือน '!$B$8:$J$73,9,0)</f>
        <v>769.8</v>
      </c>
      <c r="R766" s="126"/>
    </row>
    <row r="767" spans="1:19" x14ac:dyDescent="0.55000000000000004">
      <c r="C767" s="83" t="s">
        <v>360</v>
      </c>
      <c r="F767" s="126"/>
      <c r="G767" s="126">
        <f>VLOOKUP(A759,'เงินเดือน '!$B$8:$K$73,10,0)</f>
        <v>9396.23</v>
      </c>
      <c r="H767" s="126"/>
      <c r="M767" s="83" t="s">
        <v>360</v>
      </c>
      <c r="P767" s="126"/>
      <c r="Q767" s="126">
        <f>VLOOKUP(K759,'เงินเดือน '!$B$8:$K$73,10,0)</f>
        <v>16792.73</v>
      </c>
      <c r="R767" s="126"/>
    </row>
    <row r="768" spans="1:19" x14ac:dyDescent="0.55000000000000004">
      <c r="C768" s="83" t="str">
        <f>+$T$8</f>
        <v>กรมสรรพากร (กยศ)</v>
      </c>
      <c r="F768" s="126"/>
      <c r="G768" s="126">
        <f>VLOOKUP(A759,'เงินเดือน '!$B$8:$L$73,11,0)</f>
        <v>0</v>
      </c>
      <c r="H768" s="126"/>
      <c r="M768" s="83" t="str">
        <f>+$T$8</f>
        <v>กรมสรรพากร (กยศ)</v>
      </c>
      <c r="P768" s="126"/>
      <c r="Q768" s="126">
        <f>VLOOKUP(K759,'เงินเดือน '!$B$8:$L$73,11,0)</f>
        <v>0</v>
      </c>
      <c r="R768" s="126"/>
    </row>
    <row r="769" spans="1:19" x14ac:dyDescent="0.55000000000000004">
      <c r="C769" s="83" t="str">
        <f>T13</f>
        <v>ฌกส.</v>
      </c>
      <c r="F769" s="126"/>
      <c r="G769" s="126">
        <f>VLOOKUP(A759,'เงินเดือน '!$B$8:$M$73,12,0)</f>
        <v>0</v>
      </c>
      <c r="H769" s="126"/>
      <c r="M769" s="83" t="str">
        <f>T13</f>
        <v>ฌกส.</v>
      </c>
      <c r="P769" s="126"/>
      <c r="Q769" s="126">
        <f>VLOOKUP(K759,'เงินเดือน '!$B$8:$M$73,12,0)</f>
        <v>382</v>
      </c>
      <c r="R769" s="126"/>
    </row>
    <row r="770" spans="1:19" x14ac:dyDescent="0.55000000000000004">
      <c r="C770" s="83" t="str">
        <f>T14</f>
        <v>ธนาคารกรุงไทย</v>
      </c>
      <c r="F770" s="126"/>
      <c r="G770" s="126">
        <f>VLOOKUP(A759,'เงินเดือน '!$B$8:$N$73,13,0)</f>
        <v>0</v>
      </c>
      <c r="H770" s="126"/>
      <c r="M770" s="83" t="str">
        <f>T14</f>
        <v>ธนาคารกรุงไทย</v>
      </c>
      <c r="P770" s="126"/>
      <c r="Q770" s="126">
        <f>VLOOKUP(K759,'เงินเดือน '!$B$8:$N$73,13,0)</f>
        <v>0</v>
      </c>
      <c r="R770" s="126"/>
    </row>
    <row r="771" spans="1:19" x14ac:dyDescent="0.55000000000000004">
      <c r="F771" s="126"/>
      <c r="G771" s="126"/>
      <c r="H771" s="126"/>
      <c r="P771" s="126"/>
      <c r="Q771" s="126"/>
      <c r="R771" s="126"/>
    </row>
    <row r="772" spans="1:19" x14ac:dyDescent="0.55000000000000004">
      <c r="F772" s="126"/>
      <c r="G772" s="126"/>
      <c r="H772" s="126"/>
      <c r="P772" s="126"/>
      <c r="Q772" s="126"/>
      <c r="R772" s="126"/>
    </row>
    <row r="773" spans="1:19" x14ac:dyDescent="0.55000000000000004">
      <c r="F773" s="126"/>
      <c r="G773" s="126"/>
      <c r="H773" s="126"/>
      <c r="P773" s="126"/>
      <c r="Q773" s="126"/>
      <c r="R773" s="126"/>
    </row>
    <row r="774" spans="1:19" x14ac:dyDescent="0.55000000000000004">
      <c r="F774" s="126"/>
      <c r="G774" s="126"/>
      <c r="H774" s="126"/>
      <c r="P774" s="126"/>
      <c r="Q774" s="126"/>
      <c r="R774" s="126"/>
    </row>
    <row r="775" spans="1:19" x14ac:dyDescent="0.55000000000000004">
      <c r="F775" s="126"/>
      <c r="G775" s="126"/>
      <c r="H775" s="126"/>
      <c r="P775" s="126"/>
      <c r="Q775" s="126"/>
      <c r="R775" s="126"/>
    </row>
    <row r="776" spans="1:19" x14ac:dyDescent="0.55000000000000004">
      <c r="F776" s="126"/>
      <c r="G776" s="126"/>
      <c r="H776" s="126"/>
      <c r="P776" s="126"/>
      <c r="Q776" s="126"/>
      <c r="R776" s="126"/>
    </row>
    <row r="777" spans="1:19" x14ac:dyDescent="0.55000000000000004">
      <c r="F777" s="126"/>
      <c r="G777" s="126"/>
      <c r="H777" s="126"/>
      <c r="P777" s="126"/>
      <c r="Q777" s="126"/>
      <c r="R777" s="126"/>
    </row>
    <row r="778" spans="1:19" x14ac:dyDescent="0.55000000000000004">
      <c r="F778" s="126"/>
      <c r="G778" s="126"/>
      <c r="H778" s="126"/>
      <c r="P778" s="126"/>
      <c r="Q778" s="126"/>
      <c r="R778" s="126"/>
    </row>
    <row r="779" spans="1:19" x14ac:dyDescent="0.55000000000000004">
      <c r="F779" s="126"/>
      <c r="G779" s="126"/>
      <c r="H779" s="126"/>
      <c r="P779" s="126"/>
      <c r="Q779" s="126"/>
      <c r="R779" s="126"/>
    </row>
    <row r="780" spans="1:19" x14ac:dyDescent="0.55000000000000004">
      <c r="F780" s="126"/>
      <c r="G780" s="130"/>
      <c r="H780" s="131">
        <f>SUM(G765:G780)</f>
        <v>13660.73</v>
      </c>
      <c r="P780" s="126"/>
      <c r="Q780" s="130"/>
      <c r="R780" s="131">
        <f>SUM(Q765:Q780)</f>
        <v>17944.53</v>
      </c>
    </row>
    <row r="781" spans="1:19" x14ac:dyDescent="0.55000000000000004">
      <c r="A781" s="127" t="s">
        <v>28</v>
      </c>
      <c r="B781" s="127"/>
      <c r="C781" s="127"/>
      <c r="D781" s="127"/>
      <c r="E781" s="127"/>
      <c r="F781" s="127"/>
      <c r="G781" s="127"/>
      <c r="H781" s="132">
        <f>+H764-H780</f>
        <v>14769.27</v>
      </c>
      <c r="K781" s="127" t="s">
        <v>28</v>
      </c>
      <c r="L781" s="127"/>
      <c r="M781" s="127"/>
      <c r="N781" s="127"/>
      <c r="O781" s="127"/>
      <c r="P781" s="127"/>
      <c r="Q781" s="127"/>
      <c r="R781" s="132">
        <f>+R764-R780</f>
        <v>7715.4700000000012</v>
      </c>
    </row>
    <row r="782" spans="1:19" x14ac:dyDescent="0.55000000000000004">
      <c r="A782" s="83" t="str">
        <f>$T$23</f>
        <v xml:space="preserve">ข้าราชการถ่ายโอน รพ.สต. </v>
      </c>
      <c r="H782" s="132"/>
      <c r="K782" s="83" t="str">
        <f>$T$23</f>
        <v xml:space="preserve">ข้าราชการถ่ายโอน รพ.สต. </v>
      </c>
      <c r="R782" s="132"/>
    </row>
    <row r="783" spans="1:19" x14ac:dyDescent="0.55000000000000004">
      <c r="A783" s="83" t="str">
        <f>+$T$2</f>
        <v>หมายเหตุ โอนเงินเข้าบัญชีวันที่ 26 มีนาคม 2567</v>
      </c>
      <c r="K783" s="83" t="str">
        <f>+$T$2</f>
        <v>หมายเหตุ โอนเงินเข้าบัญชีวันที่ 26 มีนาคม 2567</v>
      </c>
    </row>
    <row r="784" spans="1:19" ht="29.25" customHeight="1" x14ac:dyDescent="0.55000000000000004">
      <c r="A784" s="263" t="s">
        <v>7</v>
      </c>
      <c r="B784" s="263"/>
      <c r="C784" s="263"/>
      <c r="D784" s="263"/>
      <c r="E784" s="263"/>
      <c r="F784" s="263"/>
      <c r="G784" s="263"/>
      <c r="H784" s="263"/>
      <c r="I784" s="263"/>
      <c r="K784" s="263" t="s">
        <v>7</v>
      </c>
      <c r="L784" s="263"/>
      <c r="M784" s="263"/>
      <c r="N784" s="263"/>
      <c r="O784" s="263"/>
      <c r="P784" s="263"/>
      <c r="Q784" s="263"/>
      <c r="R784" s="263"/>
      <c r="S784" s="263"/>
    </row>
    <row r="785" spans="1:19" ht="29.25" customHeight="1" x14ac:dyDescent="0.55000000000000004">
      <c r="A785" s="263" t="str">
        <f>+$T$1</f>
        <v>ประจำเดือน มีนาคม 2567</v>
      </c>
      <c r="B785" s="263"/>
      <c r="C785" s="263"/>
      <c r="D785" s="263"/>
      <c r="E785" s="263"/>
      <c r="F785" s="263"/>
      <c r="G785" s="263"/>
      <c r="H785" s="263"/>
      <c r="I785" s="263"/>
      <c r="K785" s="263" t="str">
        <f>+$T$1</f>
        <v>ประจำเดือน มีนาคม 2567</v>
      </c>
      <c r="L785" s="263"/>
      <c r="M785" s="263"/>
      <c r="N785" s="263"/>
      <c r="O785" s="263"/>
      <c r="P785" s="263"/>
      <c r="Q785" s="263"/>
      <c r="R785" s="263"/>
      <c r="S785" s="263"/>
    </row>
    <row r="786" spans="1:19" ht="29.25" customHeight="1" x14ac:dyDescent="0.55000000000000004">
      <c r="A786" s="264" t="str">
        <f>'เงินเดือน '!B68</f>
        <v>นางจุไรลักน์ ขวัญแคว้น</v>
      </c>
      <c r="B786" s="264"/>
      <c r="C786" s="264"/>
      <c r="D786" s="264"/>
      <c r="E786" s="264"/>
      <c r="F786" s="264"/>
      <c r="G786" s="264"/>
      <c r="H786" s="264"/>
      <c r="I786" s="264"/>
      <c r="K786" s="264" t="str">
        <f>'เงินเดือน '!B69</f>
        <v>นายจรัญวิทย์ ชำนาญเนียม</v>
      </c>
      <c r="L786" s="264"/>
      <c r="M786" s="264"/>
      <c r="N786" s="264"/>
      <c r="O786" s="264"/>
      <c r="P786" s="264"/>
      <c r="Q786" s="264"/>
      <c r="R786" s="264"/>
      <c r="S786" s="264"/>
    </row>
    <row r="787" spans="1:19" x14ac:dyDescent="0.55000000000000004">
      <c r="A787" s="83" t="s">
        <v>23</v>
      </c>
      <c r="C787" s="83" t="str">
        <f>+$T$3</f>
        <v>เงินเดือน</v>
      </c>
      <c r="F787" s="126"/>
      <c r="G787" s="126"/>
      <c r="H787" s="126">
        <f>+VLOOKUP(A786,'เงินเดือน '!$B$8:$D$73,3,0)</f>
        <v>49830</v>
      </c>
      <c r="K787" s="83" t="s">
        <v>23</v>
      </c>
      <c r="M787" s="83" t="str">
        <f>+$T$3</f>
        <v>เงินเดือน</v>
      </c>
      <c r="P787" s="126"/>
      <c r="Q787" s="126"/>
      <c r="R787" s="126">
        <f>+VLOOKUP(K786,'เงินเดือน '!$B$8:$D$73,3,0)</f>
        <v>42210</v>
      </c>
    </row>
    <row r="788" spans="1:19" x14ac:dyDescent="0.55000000000000004">
      <c r="C788" s="83" t="str">
        <f>+$T$4</f>
        <v>เงินประจำตำแหน่ง</v>
      </c>
      <c r="F788" s="126"/>
      <c r="G788" s="126"/>
      <c r="H788" s="126">
        <f>VLOOKUP(A786,'เงินเดือน '!$B$8:$F$73,5,0)</f>
        <v>3500</v>
      </c>
      <c r="M788" s="83" t="str">
        <f>+$T$4</f>
        <v>เงินประจำตำแหน่ง</v>
      </c>
      <c r="P788" s="126"/>
      <c r="Q788" s="126"/>
      <c r="R788" s="126">
        <f>VLOOKUP(K786,'เงินเดือน '!$B$8:$F$73,5,0)</f>
        <v>0</v>
      </c>
    </row>
    <row r="789" spans="1:19" x14ac:dyDescent="0.55000000000000004">
      <c r="C789" s="83" t="str">
        <f>+$T$5</f>
        <v>เงินค่าตอบแทนรายเดือน</v>
      </c>
      <c r="F789" s="126"/>
      <c r="G789" s="126"/>
      <c r="H789" s="126">
        <f>VLOOKUP(A786,'เงินเดือน '!$B$8:$G$73,6,0)</f>
        <v>0</v>
      </c>
      <c r="M789" s="83" t="str">
        <f>+$T$5</f>
        <v>เงินค่าตอบแทนรายเดือน</v>
      </c>
      <c r="P789" s="126"/>
      <c r="Q789" s="126"/>
      <c r="R789" s="126">
        <f>VLOOKUP(K786,'เงินเดือน '!$B$8:$G$73,6,0)</f>
        <v>0</v>
      </c>
    </row>
    <row r="790" spans="1:19" x14ac:dyDescent="0.55000000000000004">
      <c r="C790" s="83" t="str">
        <f>+$T$6</f>
        <v>เงินเพิ่มการครองชีพชั่วคราว</v>
      </c>
      <c r="F790" s="126"/>
      <c r="G790" s="126"/>
      <c r="H790" s="126">
        <f>VLOOKUP(A786,'เงินเดือน '!$B$8:$E$73,4,0)</f>
        <v>0</v>
      </c>
      <c r="M790" s="83" t="str">
        <f>+$T$6</f>
        <v>เงินเพิ่มการครองชีพชั่วคราว</v>
      </c>
      <c r="P790" s="126"/>
      <c r="Q790" s="126"/>
      <c r="R790" s="126">
        <f>VLOOKUP(K786,'เงินเดือน '!$B$8:$E$73,4,0)</f>
        <v>0</v>
      </c>
    </row>
    <row r="791" spans="1:19" x14ac:dyDescent="0.55000000000000004">
      <c r="A791" s="127" t="s">
        <v>25</v>
      </c>
      <c r="B791" s="127"/>
      <c r="C791" s="128"/>
      <c r="D791" s="127"/>
      <c r="E791" s="127"/>
      <c r="F791" s="129"/>
      <c r="G791" s="129"/>
      <c r="H791" s="129">
        <f>SUM(H787:H790)</f>
        <v>53330</v>
      </c>
      <c r="K791" s="127" t="s">
        <v>25</v>
      </c>
      <c r="L791" s="127"/>
      <c r="M791" s="128"/>
      <c r="N791" s="127"/>
      <c r="O791" s="127"/>
      <c r="P791" s="129"/>
      <c r="Q791" s="129"/>
      <c r="R791" s="129">
        <f>SUM(R787:R790)</f>
        <v>42210</v>
      </c>
    </row>
    <row r="792" spans="1:19" x14ac:dyDescent="0.55000000000000004">
      <c r="A792" s="83" t="s">
        <v>26</v>
      </c>
      <c r="C792" s="83" t="str">
        <f>+$T$7</f>
        <v>ภาษีหัก ณ ที่จ่าย</v>
      </c>
      <c r="F792" s="126"/>
      <c r="G792" s="126">
        <f>VLOOKUP(A786,'เงินเดือน '!$B$8:$I$73,8,0)</f>
        <v>1501</v>
      </c>
      <c r="H792" s="126"/>
      <c r="K792" s="83" t="s">
        <v>26</v>
      </c>
      <c r="M792" s="83" t="str">
        <f>+$T$7</f>
        <v>ภาษีหัก ณ ที่จ่าย</v>
      </c>
      <c r="P792" s="126"/>
      <c r="Q792" s="126">
        <f>VLOOKUP(K786,'เงินเดือน '!$B$8:$I$73,8,0)</f>
        <v>499</v>
      </c>
      <c r="R792" s="126"/>
    </row>
    <row r="793" spans="1:19" x14ac:dyDescent="0.55000000000000004">
      <c r="C793" s="83" t="s">
        <v>317</v>
      </c>
      <c r="F793" s="126"/>
      <c r="G793" s="126">
        <f>VLOOKUP(A786,'เงินเดือน '!$B$8:$J$73,9,0)</f>
        <v>1494.9</v>
      </c>
      <c r="H793" s="126"/>
      <c r="M793" s="83" t="s">
        <v>317</v>
      </c>
      <c r="P793" s="126"/>
      <c r="Q793" s="126">
        <f>VLOOKUP(K786,'เงินเดือน '!$B$8:$J$73,9,0)</f>
        <v>1266.3</v>
      </c>
      <c r="R793" s="126"/>
    </row>
    <row r="794" spans="1:19" x14ac:dyDescent="0.55000000000000004">
      <c r="C794" s="83" t="s">
        <v>360</v>
      </c>
      <c r="F794" s="126"/>
      <c r="G794" s="126">
        <f>VLOOKUP(A786,'เงินเดือน '!$B$8:$K$73,10,0)</f>
        <v>11850</v>
      </c>
      <c r="H794" s="126"/>
      <c r="M794" s="83" t="s">
        <v>360</v>
      </c>
      <c r="P794" s="126"/>
      <c r="Q794" s="126">
        <f>VLOOKUP(K786,'เงินเดือน '!$B$8:$K$73,10,0)</f>
        <v>23734.25</v>
      </c>
      <c r="R794" s="126"/>
    </row>
    <row r="795" spans="1:19" x14ac:dyDescent="0.55000000000000004">
      <c r="C795" s="83" t="str">
        <f>+$T$8</f>
        <v>กรมสรรพากร (กยศ)</v>
      </c>
      <c r="F795" s="126"/>
      <c r="G795" s="126">
        <f>VLOOKUP(A786,'เงินเดือน '!$B$8:$L$73,11,0)</f>
        <v>0</v>
      </c>
      <c r="H795" s="126"/>
      <c r="M795" s="83" t="str">
        <f>+$T$8</f>
        <v>กรมสรรพากร (กยศ)</v>
      </c>
      <c r="P795" s="126"/>
      <c r="Q795" s="126">
        <f>VLOOKUP(K786,'เงินเดือน '!$B$8:$L$73,11,0)</f>
        <v>0</v>
      </c>
      <c r="R795" s="126"/>
    </row>
    <row r="796" spans="1:19" x14ac:dyDescent="0.55000000000000004">
      <c r="C796" s="83" t="str">
        <f>T13</f>
        <v>ฌกส.</v>
      </c>
      <c r="F796" s="126"/>
      <c r="G796" s="126">
        <f>VLOOKUP(A786,'เงินเดือน '!$B$8:$M$73,12,0)</f>
        <v>382</v>
      </c>
      <c r="H796" s="126"/>
      <c r="M796" s="83" t="str">
        <f>T13</f>
        <v>ฌกส.</v>
      </c>
      <c r="P796" s="126"/>
      <c r="Q796" s="126">
        <f>VLOOKUP(K786,'เงินเดือน '!$B$8:$M$73,12,0)</f>
        <v>382</v>
      </c>
      <c r="R796" s="126"/>
    </row>
    <row r="797" spans="1:19" x14ac:dyDescent="0.55000000000000004">
      <c r="C797" s="83" t="str">
        <f>T14</f>
        <v>ธนาคารกรุงไทย</v>
      </c>
      <c r="F797" s="126"/>
      <c r="G797" s="126">
        <f>VLOOKUP(A786,'เงินเดือน '!$B$8:$N$73,13,0)</f>
        <v>19800</v>
      </c>
      <c r="H797" s="126"/>
      <c r="M797" s="83" t="str">
        <f>T14</f>
        <v>ธนาคารกรุงไทย</v>
      </c>
      <c r="P797" s="126"/>
      <c r="Q797" s="126">
        <v>0</v>
      </c>
      <c r="R797" s="126"/>
    </row>
    <row r="798" spans="1:19" x14ac:dyDescent="0.55000000000000004">
      <c r="F798" s="126"/>
      <c r="G798" s="126"/>
      <c r="H798" s="126"/>
      <c r="P798" s="126"/>
      <c r="Q798" s="126"/>
      <c r="R798" s="126"/>
    </row>
    <row r="799" spans="1:19" x14ac:dyDescent="0.55000000000000004">
      <c r="F799" s="126"/>
      <c r="G799" s="126"/>
      <c r="H799" s="126"/>
      <c r="P799" s="126"/>
      <c r="Q799" s="126"/>
      <c r="R799" s="126"/>
    </row>
    <row r="800" spans="1:19" x14ac:dyDescent="0.55000000000000004">
      <c r="F800" s="126"/>
      <c r="G800" s="126"/>
      <c r="H800" s="126"/>
      <c r="P800" s="126"/>
      <c r="Q800" s="126"/>
      <c r="R800" s="126"/>
    </row>
    <row r="801" spans="1:19" x14ac:dyDescent="0.55000000000000004">
      <c r="F801" s="126"/>
      <c r="G801" s="126"/>
      <c r="H801" s="126"/>
      <c r="P801" s="126"/>
      <c r="Q801" s="126"/>
      <c r="R801" s="126"/>
    </row>
    <row r="802" spans="1:19" x14ac:dyDescent="0.55000000000000004">
      <c r="F802" s="126"/>
      <c r="G802" s="126"/>
      <c r="H802" s="126"/>
      <c r="P802" s="126"/>
      <c r="Q802" s="126"/>
      <c r="R802" s="126"/>
    </row>
    <row r="803" spans="1:19" x14ac:dyDescent="0.55000000000000004">
      <c r="F803" s="126"/>
      <c r="G803" s="126"/>
      <c r="H803" s="126"/>
      <c r="P803" s="126"/>
      <c r="Q803" s="126"/>
      <c r="R803" s="126"/>
    </row>
    <row r="804" spans="1:19" x14ac:dyDescent="0.55000000000000004">
      <c r="F804" s="126"/>
      <c r="G804" s="126"/>
      <c r="H804" s="126"/>
      <c r="P804" s="126"/>
      <c r="Q804" s="126"/>
      <c r="R804" s="126"/>
    </row>
    <row r="805" spans="1:19" x14ac:dyDescent="0.55000000000000004">
      <c r="F805" s="126"/>
      <c r="G805" s="126"/>
      <c r="H805" s="126"/>
      <c r="P805" s="126"/>
      <c r="Q805" s="126"/>
      <c r="R805" s="126"/>
    </row>
    <row r="806" spans="1:19" x14ac:dyDescent="0.55000000000000004">
      <c r="F806" s="126"/>
      <c r="G806" s="126"/>
      <c r="H806" s="126"/>
      <c r="P806" s="126"/>
      <c r="Q806" s="126"/>
      <c r="R806" s="126"/>
    </row>
    <row r="807" spans="1:19" x14ac:dyDescent="0.55000000000000004">
      <c r="F807" s="126"/>
      <c r="G807" s="130"/>
      <c r="H807" s="131">
        <f>SUM(G792:G807)</f>
        <v>35027.9</v>
      </c>
      <c r="P807" s="126"/>
      <c r="Q807" s="130"/>
      <c r="R807" s="131">
        <f>SUM(Q792:Q807)</f>
        <v>25881.55</v>
      </c>
    </row>
    <row r="808" spans="1:19" x14ac:dyDescent="0.55000000000000004">
      <c r="A808" s="127" t="s">
        <v>28</v>
      </c>
      <c r="B808" s="127"/>
      <c r="C808" s="127"/>
      <c r="D808" s="127"/>
      <c r="E808" s="127"/>
      <c r="F808" s="127"/>
      <c r="G808" s="127"/>
      <c r="H808" s="132">
        <f>+H791-H807</f>
        <v>18302.099999999999</v>
      </c>
      <c r="K808" s="127" t="s">
        <v>28</v>
      </c>
      <c r="L808" s="127"/>
      <c r="M808" s="127"/>
      <c r="N808" s="127"/>
      <c r="O808" s="127"/>
      <c r="P808" s="127"/>
      <c r="Q808" s="127"/>
      <c r="R808" s="132">
        <f>+R791-R807</f>
        <v>16328.45</v>
      </c>
    </row>
    <row r="809" spans="1:19" x14ac:dyDescent="0.55000000000000004">
      <c r="A809" s="83" t="str">
        <f>$T$23</f>
        <v xml:space="preserve">ข้าราชการถ่ายโอน รพ.สต. </v>
      </c>
      <c r="H809" s="132"/>
      <c r="K809" s="83" t="str">
        <f>$T$23</f>
        <v xml:space="preserve">ข้าราชการถ่ายโอน รพ.สต. </v>
      </c>
      <c r="R809" s="132"/>
    </row>
    <row r="810" spans="1:19" x14ac:dyDescent="0.55000000000000004">
      <c r="A810" s="83" t="str">
        <f>+$T$2</f>
        <v>หมายเหตุ โอนเงินเข้าบัญชีวันที่ 26 มีนาคม 2567</v>
      </c>
      <c r="K810" s="83" t="str">
        <f>+$T$2</f>
        <v>หมายเหตุ โอนเงินเข้าบัญชีวันที่ 26 มีนาคม 2567</v>
      </c>
    </row>
    <row r="811" spans="1:19" ht="26.25" customHeight="1" x14ac:dyDescent="0.55000000000000004">
      <c r="A811" s="263" t="s">
        <v>7</v>
      </c>
      <c r="B811" s="263"/>
      <c r="C811" s="263"/>
      <c r="D811" s="263"/>
      <c r="E811" s="263"/>
      <c r="F811" s="263"/>
      <c r="G811" s="263"/>
      <c r="H811" s="263"/>
      <c r="I811" s="263"/>
      <c r="K811" s="263" t="s">
        <v>7</v>
      </c>
      <c r="L811" s="263"/>
      <c r="M811" s="263"/>
      <c r="N811" s="263"/>
      <c r="O811" s="263"/>
      <c r="P811" s="263"/>
      <c r="Q811" s="263"/>
      <c r="R811" s="263"/>
      <c r="S811" s="263"/>
    </row>
    <row r="812" spans="1:19" x14ac:dyDescent="0.55000000000000004">
      <c r="A812" s="263" t="str">
        <f>+$T$1</f>
        <v>ประจำเดือน มีนาคม 2567</v>
      </c>
      <c r="B812" s="263"/>
      <c r="C812" s="263"/>
      <c r="D812" s="263"/>
      <c r="E812" s="263"/>
      <c r="F812" s="263"/>
      <c r="G812" s="263"/>
      <c r="H812" s="263"/>
      <c r="I812" s="263"/>
      <c r="K812" s="263" t="str">
        <f>+$T$1</f>
        <v>ประจำเดือน มีนาคม 2567</v>
      </c>
      <c r="L812" s="263"/>
      <c r="M812" s="263"/>
      <c r="N812" s="263"/>
      <c r="O812" s="263"/>
      <c r="P812" s="263"/>
      <c r="Q812" s="263"/>
      <c r="R812" s="263"/>
      <c r="S812" s="263"/>
    </row>
    <row r="813" spans="1:19" ht="30" customHeight="1" x14ac:dyDescent="0.55000000000000004">
      <c r="A813" s="264" t="str">
        <f>'เงินเดือน '!B70</f>
        <v>นางสาวธัญวรัตน์ วงษ์สถิตย์</v>
      </c>
      <c r="B813" s="264"/>
      <c r="C813" s="264"/>
      <c r="D813" s="264"/>
      <c r="E813" s="264"/>
      <c r="F813" s="264"/>
      <c r="G813" s="264"/>
      <c r="H813" s="264"/>
      <c r="I813" s="264"/>
      <c r="K813" s="264" t="str">
        <f>'เงินเดือน '!B71</f>
        <v>นายคมสันต์ สุขจิต</v>
      </c>
      <c r="L813" s="264"/>
      <c r="M813" s="264"/>
      <c r="N813" s="264"/>
      <c r="O813" s="264"/>
      <c r="P813" s="264"/>
      <c r="Q813" s="264"/>
      <c r="R813" s="264"/>
      <c r="S813" s="264"/>
    </row>
    <row r="814" spans="1:19" ht="26.25" customHeight="1" x14ac:dyDescent="0.55000000000000004">
      <c r="A814" s="83" t="s">
        <v>23</v>
      </c>
      <c r="C814" s="83" t="str">
        <f>+$T$3</f>
        <v>เงินเดือน</v>
      </c>
      <c r="F814" s="126"/>
      <c r="G814" s="126"/>
      <c r="H814" s="126">
        <f>+VLOOKUP(A813,'เงินเดือน '!$B$8:$D$73,3,0)</f>
        <v>18520</v>
      </c>
      <c r="K814" s="83" t="s">
        <v>23</v>
      </c>
      <c r="M814" s="83" t="str">
        <f>+$T$3</f>
        <v>เงินเดือน</v>
      </c>
      <c r="P814" s="126"/>
      <c r="Q814" s="126"/>
      <c r="R814" s="126">
        <f>+VLOOKUP(K813,'เงินเดือน '!$B$8:$D$73,3,0)</f>
        <v>31340</v>
      </c>
    </row>
    <row r="815" spans="1:19" x14ac:dyDescent="0.55000000000000004">
      <c r="C815" s="83" t="str">
        <f>+$T$4</f>
        <v>เงินประจำตำแหน่ง</v>
      </c>
      <c r="F815" s="126"/>
      <c r="G815" s="126"/>
      <c r="H815" s="126">
        <f>VLOOKUP(A813,'เงินเดือน '!$B$8:$F$73,5,0)</f>
        <v>0</v>
      </c>
      <c r="M815" s="83" t="str">
        <f>+$T$4</f>
        <v>เงินประจำตำแหน่ง</v>
      </c>
      <c r="P815" s="126"/>
      <c r="Q815" s="126"/>
      <c r="R815" s="126">
        <f>VLOOKUP(K813,'เงินเดือน '!$B$8:$F$73,5,0)</f>
        <v>0</v>
      </c>
    </row>
    <row r="816" spans="1:19" x14ac:dyDescent="0.55000000000000004">
      <c r="C816" s="83" t="str">
        <f>+$T$5</f>
        <v>เงินค่าตอบแทนรายเดือน</v>
      </c>
      <c r="F816" s="126"/>
      <c r="G816" s="126"/>
      <c r="H816" s="126">
        <f>VLOOKUP(A813,'เงินเดือน '!$B$8:$G$73,6,0)</f>
        <v>0</v>
      </c>
      <c r="M816" s="83" t="str">
        <f>+$T$5</f>
        <v>เงินค่าตอบแทนรายเดือน</v>
      </c>
      <c r="P816" s="126"/>
      <c r="Q816" s="126"/>
      <c r="R816" s="126">
        <f>VLOOKUP(K813,'เงินเดือน '!$B$8:$G$73,6,0)</f>
        <v>0</v>
      </c>
    </row>
    <row r="817" spans="1:18" x14ac:dyDescent="0.55000000000000004">
      <c r="C817" s="83" t="str">
        <f>+$T$6</f>
        <v>เงินเพิ่มการครองชีพชั่วคราว</v>
      </c>
      <c r="F817" s="126"/>
      <c r="G817" s="126"/>
      <c r="H817" s="126">
        <f>VLOOKUP(A813,'เงินเดือน '!$B$8:$E$73,4,0)</f>
        <v>0</v>
      </c>
      <c r="M817" s="83" t="str">
        <f>+$T$6</f>
        <v>เงินเพิ่มการครองชีพชั่วคราว</v>
      </c>
      <c r="P817" s="126"/>
      <c r="Q817" s="126"/>
      <c r="R817" s="126">
        <f>VLOOKUP(K813,'เงินเดือน '!$B$8:$E$73,4,0)</f>
        <v>0</v>
      </c>
    </row>
    <row r="818" spans="1:18" x14ac:dyDescent="0.55000000000000004">
      <c r="A818" s="127" t="s">
        <v>25</v>
      </c>
      <c r="B818" s="127"/>
      <c r="C818" s="128"/>
      <c r="D818" s="127"/>
      <c r="E818" s="127"/>
      <c r="F818" s="129"/>
      <c r="G818" s="129"/>
      <c r="H818" s="129">
        <f>SUM(H814:H817)</f>
        <v>18520</v>
      </c>
      <c r="K818" s="127" t="s">
        <v>25</v>
      </c>
      <c r="L818" s="127"/>
      <c r="M818" s="128"/>
      <c r="N818" s="127"/>
      <c r="O818" s="127"/>
      <c r="P818" s="129"/>
      <c r="Q818" s="129"/>
      <c r="R818" s="129">
        <f>SUM(R814:R817)</f>
        <v>31340</v>
      </c>
    </row>
    <row r="819" spans="1:18" x14ac:dyDescent="0.55000000000000004">
      <c r="A819" s="83" t="s">
        <v>26</v>
      </c>
      <c r="C819" s="83" t="str">
        <f>+$T$7</f>
        <v>ภาษีหัก ณ ที่จ่าย</v>
      </c>
      <c r="F819" s="126"/>
      <c r="G819" s="126">
        <f>VLOOKUP(A813,'เงินเดือน '!$B$8:$I$73,8,0)</f>
        <v>0</v>
      </c>
      <c r="H819" s="126"/>
      <c r="K819" s="83" t="s">
        <v>26</v>
      </c>
      <c r="M819" s="83" t="str">
        <f>+$T$7</f>
        <v>ภาษีหัก ณ ที่จ่าย</v>
      </c>
      <c r="P819" s="126"/>
      <c r="Q819" s="126">
        <f>VLOOKUP(K813,'เงินเดือน '!$B$8:$I$73,8,0)</f>
        <v>0</v>
      </c>
      <c r="R819" s="126"/>
    </row>
    <row r="820" spans="1:18" x14ac:dyDescent="0.55000000000000004">
      <c r="C820" s="83" t="s">
        <v>317</v>
      </c>
      <c r="F820" s="126"/>
      <c r="G820" s="126">
        <f>VLOOKUP(A813,'เงินเดือน '!$B$8:$J$73,9,0)</f>
        <v>926</v>
      </c>
      <c r="H820" s="126"/>
      <c r="M820" s="83" t="s">
        <v>317</v>
      </c>
      <c r="P820" s="126"/>
      <c r="Q820" s="126">
        <f>VLOOKUP(K813,'เงินเดือน '!$B$8:$J$73,9,0)</f>
        <v>940.2</v>
      </c>
      <c r="R820" s="126"/>
    </row>
    <row r="821" spans="1:18" x14ac:dyDescent="0.55000000000000004">
      <c r="C821" s="83" t="s">
        <v>360</v>
      </c>
      <c r="F821" s="126"/>
      <c r="G821" s="126">
        <f>VLOOKUP(A813,'เงินเดือน '!$B$8:$K$73,10,0)</f>
        <v>5650</v>
      </c>
      <c r="H821" s="126"/>
      <c r="M821" s="83" t="s">
        <v>360</v>
      </c>
      <c r="P821" s="126"/>
      <c r="Q821" s="126">
        <f>VLOOKUP(K813,'เงินเดือน '!$B$8:$K$73,10,0)</f>
        <v>11620</v>
      </c>
      <c r="R821" s="126"/>
    </row>
    <row r="822" spans="1:18" x14ac:dyDescent="0.55000000000000004">
      <c r="C822" s="83" t="str">
        <f>+$T$8</f>
        <v>กรมสรรพากร (กยศ)</v>
      </c>
      <c r="F822" s="126"/>
      <c r="G822" s="126">
        <f>VLOOKUP(A813,'เงินเดือน '!$B$8:$L$73,11,0)</f>
        <v>698</v>
      </c>
      <c r="H822" s="126"/>
      <c r="M822" s="83" t="str">
        <f>+$T$8</f>
        <v>กรมสรรพากร (กยศ)</v>
      </c>
      <c r="P822" s="126"/>
      <c r="Q822" s="126">
        <f>VLOOKUP(K813,'เงินเดือน '!$B$8:$L$73,11,0)</f>
        <v>1189</v>
      </c>
      <c r="R822" s="126"/>
    </row>
    <row r="823" spans="1:18" x14ac:dyDescent="0.55000000000000004">
      <c r="C823" s="83" t="str">
        <f>T13</f>
        <v>ฌกส.</v>
      </c>
      <c r="F823" s="126"/>
      <c r="G823" s="126">
        <f>VLOOKUP(A813,'เงินเดือน '!$B$8:$M$73,12,0)</f>
        <v>0</v>
      </c>
      <c r="H823" s="126"/>
      <c r="M823" s="83" t="str">
        <f>T13</f>
        <v>ฌกส.</v>
      </c>
      <c r="P823" s="126"/>
      <c r="Q823" s="126">
        <f>VLOOKUP(K813,'เงินเดือน '!$B$8:$M$73,12,0)</f>
        <v>0</v>
      </c>
      <c r="R823" s="126"/>
    </row>
    <row r="824" spans="1:18" x14ac:dyDescent="0.55000000000000004">
      <c r="C824" s="83" t="str">
        <f>T14</f>
        <v>ธนาคารกรุงไทย</v>
      </c>
      <c r="F824" s="126"/>
      <c r="G824" s="126">
        <f>VLOOKUP(A813,'เงินเดือน '!$B$8:$N$73,13,0)</f>
        <v>0</v>
      </c>
      <c r="H824" s="126"/>
      <c r="M824" s="83" t="str">
        <f>T14</f>
        <v>ธนาคารกรุงไทย</v>
      </c>
      <c r="P824" s="126"/>
      <c r="Q824" s="126">
        <f>VLOOKUP(K813,'เงินเดือน '!$B$8:$N$73,13,0)</f>
        <v>0</v>
      </c>
      <c r="R824" s="126"/>
    </row>
    <row r="825" spans="1:18" x14ac:dyDescent="0.55000000000000004">
      <c r="F825" s="126"/>
      <c r="G825" s="126"/>
      <c r="H825" s="126"/>
      <c r="P825" s="126"/>
      <c r="Q825" s="126"/>
      <c r="R825" s="126"/>
    </row>
    <row r="826" spans="1:18" x14ac:dyDescent="0.55000000000000004">
      <c r="F826" s="126"/>
      <c r="G826" s="126"/>
      <c r="H826" s="126"/>
      <c r="P826" s="126"/>
      <c r="Q826" s="126"/>
      <c r="R826" s="126"/>
    </row>
    <row r="827" spans="1:18" x14ac:dyDescent="0.55000000000000004">
      <c r="F827" s="126"/>
      <c r="G827" s="126"/>
      <c r="H827" s="126"/>
      <c r="P827" s="126"/>
      <c r="Q827" s="126"/>
      <c r="R827" s="126"/>
    </row>
    <row r="828" spans="1:18" x14ac:dyDescent="0.55000000000000004">
      <c r="F828" s="126"/>
      <c r="G828" s="126"/>
      <c r="H828" s="126"/>
      <c r="P828" s="126"/>
      <c r="Q828" s="126"/>
      <c r="R828" s="126"/>
    </row>
    <row r="829" spans="1:18" x14ac:dyDescent="0.55000000000000004">
      <c r="F829" s="126"/>
      <c r="G829" s="126"/>
      <c r="H829" s="126"/>
      <c r="P829" s="126"/>
      <c r="Q829" s="126"/>
      <c r="R829" s="126"/>
    </row>
    <row r="830" spans="1:18" x14ac:dyDescent="0.55000000000000004">
      <c r="F830" s="126"/>
      <c r="G830" s="126"/>
      <c r="H830" s="126"/>
      <c r="P830" s="126"/>
      <c r="Q830" s="126"/>
      <c r="R830" s="126"/>
    </row>
    <row r="831" spans="1:18" x14ac:dyDescent="0.55000000000000004">
      <c r="F831" s="126"/>
      <c r="G831" s="126"/>
      <c r="H831" s="126"/>
      <c r="P831" s="126"/>
      <c r="Q831" s="126"/>
      <c r="R831" s="126"/>
    </row>
    <row r="832" spans="1:18" x14ac:dyDescent="0.55000000000000004">
      <c r="F832" s="126"/>
      <c r="G832" s="126"/>
      <c r="H832" s="126"/>
      <c r="P832" s="126"/>
      <c r="Q832" s="126"/>
      <c r="R832" s="126"/>
    </row>
    <row r="833" spans="1:19" x14ac:dyDescent="0.55000000000000004">
      <c r="F833" s="126"/>
      <c r="G833" s="126"/>
      <c r="H833" s="126"/>
      <c r="P833" s="126"/>
      <c r="Q833" s="126"/>
      <c r="R833" s="126"/>
    </row>
    <row r="834" spans="1:19" x14ac:dyDescent="0.55000000000000004">
      <c r="F834" s="126"/>
      <c r="G834" s="130"/>
      <c r="H834" s="131">
        <f>SUM(G819:G834)</f>
        <v>7274</v>
      </c>
      <c r="P834" s="126"/>
      <c r="Q834" s="130"/>
      <c r="R834" s="131">
        <f>SUM(Q819:Q834)</f>
        <v>13749.2</v>
      </c>
    </row>
    <row r="835" spans="1:19" x14ac:dyDescent="0.55000000000000004">
      <c r="A835" s="127" t="s">
        <v>28</v>
      </c>
      <c r="B835" s="127"/>
      <c r="C835" s="127"/>
      <c r="D835" s="127"/>
      <c r="E835" s="127"/>
      <c r="F835" s="127"/>
      <c r="G835" s="127"/>
      <c r="H835" s="132">
        <f>+H818-H834</f>
        <v>11246</v>
      </c>
      <c r="K835" s="127" t="s">
        <v>28</v>
      </c>
      <c r="L835" s="127"/>
      <c r="M835" s="127"/>
      <c r="N835" s="127"/>
      <c r="O835" s="127"/>
      <c r="P835" s="127"/>
      <c r="Q835" s="127"/>
      <c r="R835" s="132">
        <f>+R818-R834</f>
        <v>17590.8</v>
      </c>
    </row>
    <row r="836" spans="1:19" x14ac:dyDescent="0.55000000000000004">
      <c r="A836" s="83" t="str">
        <f>$T$23</f>
        <v xml:space="preserve">ข้าราชการถ่ายโอน รพ.สต. </v>
      </c>
      <c r="H836" s="132"/>
      <c r="K836" s="83" t="str">
        <f>$T$23</f>
        <v xml:space="preserve">ข้าราชการถ่ายโอน รพ.สต. </v>
      </c>
      <c r="R836" s="132"/>
    </row>
    <row r="837" spans="1:19" x14ac:dyDescent="0.55000000000000004">
      <c r="A837" s="83" t="str">
        <f>+$T$2</f>
        <v>หมายเหตุ โอนเงินเข้าบัญชีวันที่ 26 มีนาคม 2567</v>
      </c>
      <c r="K837" s="83" t="str">
        <f>+$T$2</f>
        <v>หมายเหตุ โอนเงินเข้าบัญชีวันที่ 26 มีนาคม 2567</v>
      </c>
    </row>
    <row r="838" spans="1:19" ht="25.5" customHeight="1" x14ac:dyDescent="0.55000000000000004">
      <c r="A838" s="263" t="s">
        <v>7</v>
      </c>
      <c r="B838" s="263"/>
      <c r="C838" s="263"/>
      <c r="D838" s="263"/>
      <c r="E838" s="263"/>
      <c r="F838" s="263"/>
      <c r="G838" s="263"/>
      <c r="H838" s="263"/>
      <c r="I838" s="263"/>
      <c r="K838" s="263" t="s">
        <v>7</v>
      </c>
      <c r="L838" s="263"/>
      <c r="M838" s="263"/>
      <c r="N838" s="263"/>
      <c r="O838" s="263"/>
      <c r="P838" s="263"/>
      <c r="Q838" s="263"/>
      <c r="R838" s="263"/>
      <c r="S838" s="263"/>
    </row>
    <row r="839" spans="1:19" x14ac:dyDescent="0.55000000000000004">
      <c r="A839" s="263" t="str">
        <f>+$T$1</f>
        <v>ประจำเดือน มีนาคม 2567</v>
      </c>
      <c r="B839" s="263"/>
      <c r="C839" s="263"/>
      <c r="D839" s="263"/>
      <c r="E839" s="263"/>
      <c r="F839" s="263"/>
      <c r="G839" s="263"/>
      <c r="H839" s="263"/>
      <c r="I839" s="263"/>
      <c r="K839" s="263" t="str">
        <f>+$T$1</f>
        <v>ประจำเดือน มีนาคม 2567</v>
      </c>
      <c r="L839" s="263"/>
      <c r="M839" s="263"/>
      <c r="N839" s="263"/>
      <c r="O839" s="263"/>
      <c r="P839" s="263"/>
      <c r="Q839" s="263"/>
      <c r="R839" s="263"/>
      <c r="S839" s="263"/>
    </row>
    <row r="840" spans="1:19" ht="30" customHeight="1" x14ac:dyDescent="0.55000000000000004">
      <c r="A840" s="264" t="str">
        <f>'เงินเดือน '!B72</f>
        <v>นางสาวสุมา อิสลาม</v>
      </c>
      <c r="B840" s="264"/>
      <c r="C840" s="264"/>
      <c r="D840" s="264"/>
      <c r="E840" s="264"/>
      <c r="F840" s="264"/>
      <c r="G840" s="264"/>
      <c r="H840" s="264"/>
      <c r="I840" s="264"/>
      <c r="K840" s="264" t="str">
        <f>'เงินเดือน '!B73</f>
        <v>นางดรุณรัตน์ พู่ตระกูล</v>
      </c>
      <c r="L840" s="264"/>
      <c r="M840" s="264"/>
      <c r="N840" s="264"/>
      <c r="O840" s="264"/>
      <c r="P840" s="264"/>
      <c r="Q840" s="264"/>
      <c r="R840" s="264"/>
      <c r="S840" s="264"/>
    </row>
    <row r="841" spans="1:19" ht="25.5" customHeight="1" x14ac:dyDescent="0.55000000000000004">
      <c r="A841" s="83" t="s">
        <v>23</v>
      </c>
      <c r="C841" s="83" t="str">
        <f>+$T$3</f>
        <v>เงินเดือน</v>
      </c>
      <c r="F841" s="126"/>
      <c r="G841" s="126"/>
      <c r="H841" s="126">
        <f>+VLOOKUP(A840,'เงินเดือน '!$B$8:$D$73,3,0)</f>
        <v>49480</v>
      </c>
      <c r="K841" s="83" t="s">
        <v>23</v>
      </c>
      <c r="M841" s="83" t="str">
        <f>+$T$3</f>
        <v>เงินเดือน</v>
      </c>
      <c r="P841" s="126"/>
      <c r="Q841" s="126"/>
      <c r="R841" s="126">
        <f>+VLOOKUP(K840,'เงินเดือน '!$B$8:$D$73,3,0)</f>
        <v>36860</v>
      </c>
    </row>
    <row r="842" spans="1:19" x14ac:dyDescent="0.55000000000000004">
      <c r="C842" s="83" t="str">
        <f>+$T$4</f>
        <v>เงินประจำตำแหน่ง</v>
      </c>
      <c r="F842" s="126"/>
      <c r="G842" s="126"/>
      <c r="H842" s="126">
        <f>VLOOKUP(A840,'เงินเดือน '!$B$8:$F$73,5,0)</f>
        <v>0</v>
      </c>
      <c r="M842" s="83" t="str">
        <f>+$T$4</f>
        <v>เงินประจำตำแหน่ง</v>
      </c>
      <c r="P842" s="126"/>
      <c r="Q842" s="126"/>
      <c r="R842" s="126">
        <f>VLOOKUP(K840,'เงินเดือน '!$B$8:$F$73,5,0)</f>
        <v>3500</v>
      </c>
    </row>
    <row r="843" spans="1:19" x14ac:dyDescent="0.55000000000000004">
      <c r="C843" s="83" t="str">
        <f>+$T$5</f>
        <v>เงินค่าตอบแทนรายเดือน</v>
      </c>
      <c r="F843" s="126"/>
      <c r="G843" s="126"/>
      <c r="H843" s="126">
        <f>VLOOKUP(A840,'เงินเดือน '!$B$8:$G$73,6,0)</f>
        <v>0</v>
      </c>
      <c r="M843" s="83" t="str">
        <f>+$T$5</f>
        <v>เงินค่าตอบแทนรายเดือน</v>
      </c>
      <c r="P843" s="126"/>
      <c r="Q843" s="126"/>
      <c r="R843" s="126">
        <f>VLOOKUP(K840,'เงินเดือน '!$B$8:$G$73,6,0)</f>
        <v>0</v>
      </c>
    </row>
    <row r="844" spans="1:19" x14ac:dyDescent="0.55000000000000004">
      <c r="C844" s="83" t="str">
        <f>+$T$6</f>
        <v>เงินเพิ่มการครองชีพชั่วคราว</v>
      </c>
      <c r="F844" s="126"/>
      <c r="G844" s="126"/>
      <c r="H844" s="126">
        <f>VLOOKUP(A840,'เงินเดือน '!$B$8:$E$73,4,0)</f>
        <v>0</v>
      </c>
      <c r="M844" s="83" t="str">
        <f>+$T$6</f>
        <v>เงินเพิ่มการครองชีพชั่วคราว</v>
      </c>
      <c r="P844" s="126"/>
      <c r="Q844" s="126"/>
      <c r="R844" s="126">
        <f>VLOOKUP(K840,'เงินเดือน '!$B$8:$E$73,4,0)</f>
        <v>0</v>
      </c>
    </row>
    <row r="845" spans="1:19" x14ac:dyDescent="0.55000000000000004">
      <c r="A845" s="127" t="s">
        <v>25</v>
      </c>
      <c r="B845" s="127"/>
      <c r="C845" s="128"/>
      <c r="D845" s="127"/>
      <c r="E845" s="127"/>
      <c r="F845" s="129"/>
      <c r="G845" s="129"/>
      <c r="H845" s="129">
        <f>SUM(H841:H844)</f>
        <v>49480</v>
      </c>
      <c r="K845" s="127" t="s">
        <v>25</v>
      </c>
      <c r="L845" s="127"/>
      <c r="M845" s="128"/>
      <c r="N845" s="127"/>
      <c r="O845" s="127"/>
      <c r="P845" s="129"/>
      <c r="Q845" s="129"/>
      <c r="R845" s="129">
        <f>SUM(R841:R844)</f>
        <v>40360</v>
      </c>
    </row>
    <row r="846" spans="1:19" x14ac:dyDescent="0.55000000000000004">
      <c r="A846" s="83" t="s">
        <v>26</v>
      </c>
      <c r="C846" s="83" t="str">
        <f>+$T$7</f>
        <v>ภาษีหัก ณ ที่จ่าย</v>
      </c>
      <c r="F846" s="126"/>
      <c r="G846" s="126">
        <f>VLOOKUP(A840,'เงินเดือน '!$B$8:$I$73,8,0)</f>
        <v>989</v>
      </c>
      <c r="H846" s="126"/>
      <c r="K846" s="83" t="s">
        <v>26</v>
      </c>
      <c r="M846" s="83" t="str">
        <f>+$T$7</f>
        <v>ภาษีหัก ณ ที่จ่าย</v>
      </c>
      <c r="P846" s="126"/>
      <c r="Q846" s="126">
        <f>VLOOKUP(K840,'เงินเดือน '!$B$8:$I$73,8,0)</f>
        <v>226</v>
      </c>
      <c r="R846" s="126"/>
    </row>
    <row r="847" spans="1:19" x14ac:dyDescent="0.55000000000000004">
      <c r="C847" s="83" t="s">
        <v>317</v>
      </c>
      <c r="F847" s="126"/>
      <c r="G847" s="126">
        <f>VLOOKUP(A840,'เงินเดือน '!$B$8:$J$73,9,0)</f>
        <v>1484.4</v>
      </c>
      <c r="H847" s="126"/>
      <c r="M847" s="83" t="s">
        <v>317</v>
      </c>
      <c r="P847" s="126"/>
      <c r="Q847" s="126">
        <f>VLOOKUP(K840,'เงินเดือน '!$B$8:$J$73,9,0)</f>
        <v>1105.8</v>
      </c>
      <c r="R847" s="126"/>
    </row>
    <row r="848" spans="1:19" x14ac:dyDescent="0.55000000000000004">
      <c r="C848" s="83" t="s">
        <v>360</v>
      </c>
      <c r="F848" s="126"/>
      <c r="G848" s="126">
        <f>VLOOKUP(A840,'เงินเดือน '!$B$8:$K$73,10,0)</f>
        <v>37800</v>
      </c>
      <c r="H848" s="126"/>
      <c r="M848" s="83" t="s">
        <v>360</v>
      </c>
      <c r="P848" s="126"/>
      <c r="Q848" s="126">
        <f>VLOOKUP(K840,'เงินเดือน '!$B$8:$K$73,10,0)</f>
        <v>13767.12</v>
      </c>
      <c r="R848" s="126"/>
    </row>
    <row r="849" spans="1:18" x14ac:dyDescent="0.55000000000000004">
      <c r="C849" s="83" t="str">
        <f>+$T$8</f>
        <v>กรมสรรพากร (กยศ)</v>
      </c>
      <c r="F849" s="126"/>
      <c r="G849" s="126">
        <f>VLOOKUP(A840,'เงินเดือน '!$B$8:$L$73,11,0)</f>
        <v>0</v>
      </c>
      <c r="H849" s="126"/>
      <c r="M849" s="83" t="str">
        <f>+$T$8</f>
        <v>กรมสรรพากร (กยศ)</v>
      </c>
      <c r="P849" s="126"/>
      <c r="Q849" s="126">
        <f>VLOOKUP(K840,'เงินเดือน '!$B$8:$L$73,11,0)</f>
        <v>0</v>
      </c>
      <c r="R849" s="126"/>
    </row>
    <row r="850" spans="1:18" x14ac:dyDescent="0.55000000000000004">
      <c r="C850" s="83" t="str">
        <f>T13</f>
        <v>ฌกส.</v>
      </c>
      <c r="F850" s="126"/>
      <c r="G850" s="126">
        <f>VLOOKUP(A840,'เงินเดือน '!$B$8:$M$73,12,0)</f>
        <v>382</v>
      </c>
      <c r="H850" s="126"/>
      <c r="M850" s="83" t="str">
        <f>T13</f>
        <v>ฌกส.</v>
      </c>
      <c r="P850" s="126"/>
      <c r="Q850" s="126">
        <f>VLOOKUP(K840,'เงินเดือน '!$B$8:$M$73,12,0)</f>
        <v>0</v>
      </c>
      <c r="R850" s="126"/>
    </row>
    <row r="851" spans="1:18" x14ac:dyDescent="0.55000000000000004">
      <c r="C851" s="83" t="str">
        <f>T14</f>
        <v>ธนาคารกรุงไทย</v>
      </c>
      <c r="F851" s="126"/>
      <c r="G851" s="126">
        <f>VLOOKUP(A840,'เงินเดือน '!$B$8:$N$73,13,0)</f>
        <v>0</v>
      </c>
      <c r="H851" s="126"/>
      <c r="M851" s="83" t="str">
        <f>T14</f>
        <v>ธนาคารกรุงไทย</v>
      </c>
      <c r="P851" s="126"/>
      <c r="Q851" s="126">
        <f>VLOOKUP(K840,'เงินเดือน '!$B$8:$N$73,13,0)</f>
        <v>23600</v>
      </c>
      <c r="R851" s="126"/>
    </row>
    <row r="852" spans="1:18" x14ac:dyDescent="0.55000000000000004">
      <c r="F852" s="126"/>
      <c r="G852" s="126"/>
      <c r="H852" s="126"/>
      <c r="P852" s="126"/>
      <c r="Q852" s="126"/>
      <c r="R852" s="126"/>
    </row>
    <row r="853" spans="1:18" x14ac:dyDescent="0.55000000000000004">
      <c r="F853" s="126"/>
      <c r="G853" s="126"/>
      <c r="H853" s="126"/>
      <c r="P853" s="126"/>
      <c r="Q853" s="126"/>
      <c r="R853" s="126"/>
    </row>
    <row r="854" spans="1:18" x14ac:dyDescent="0.55000000000000004">
      <c r="F854" s="126"/>
      <c r="G854" s="126"/>
      <c r="H854" s="126"/>
      <c r="P854" s="126"/>
      <c r="Q854" s="126"/>
      <c r="R854" s="126"/>
    </row>
    <row r="855" spans="1:18" x14ac:dyDescent="0.55000000000000004">
      <c r="F855" s="126"/>
      <c r="G855" s="126"/>
      <c r="H855" s="126"/>
      <c r="P855" s="126"/>
      <c r="Q855" s="126"/>
      <c r="R855" s="126"/>
    </row>
    <row r="856" spans="1:18" x14ac:dyDescent="0.55000000000000004">
      <c r="F856" s="126"/>
      <c r="G856" s="126"/>
      <c r="H856" s="126"/>
      <c r="P856" s="126"/>
      <c r="Q856" s="126"/>
      <c r="R856" s="126"/>
    </row>
    <row r="857" spans="1:18" x14ac:dyDescent="0.55000000000000004">
      <c r="F857" s="126"/>
      <c r="G857" s="126"/>
      <c r="H857" s="126"/>
      <c r="P857" s="126"/>
      <c r="Q857" s="126"/>
      <c r="R857" s="126"/>
    </row>
    <row r="858" spans="1:18" x14ac:dyDescent="0.55000000000000004">
      <c r="F858" s="126"/>
      <c r="G858" s="126"/>
      <c r="H858" s="126"/>
      <c r="P858" s="126"/>
      <c r="Q858" s="126"/>
      <c r="R858" s="126"/>
    </row>
    <row r="859" spans="1:18" x14ac:dyDescent="0.55000000000000004">
      <c r="F859" s="126"/>
      <c r="G859" s="126"/>
      <c r="H859" s="126"/>
      <c r="P859" s="126"/>
      <c r="Q859" s="126"/>
      <c r="R859" s="126"/>
    </row>
    <row r="860" spans="1:18" x14ac:dyDescent="0.55000000000000004">
      <c r="F860" s="126"/>
      <c r="G860" s="126"/>
      <c r="H860" s="126"/>
      <c r="P860" s="126"/>
      <c r="Q860" s="126"/>
      <c r="R860" s="126"/>
    </row>
    <row r="861" spans="1:18" x14ac:dyDescent="0.55000000000000004">
      <c r="F861" s="126"/>
      <c r="G861" s="130"/>
      <c r="H861" s="131">
        <f>SUM(G846:G861)</f>
        <v>40655.4</v>
      </c>
      <c r="P861" s="126"/>
      <c r="Q861" s="130"/>
      <c r="R861" s="131">
        <f>SUM(Q846:Q861)</f>
        <v>38698.92</v>
      </c>
    </row>
    <row r="862" spans="1:18" x14ac:dyDescent="0.55000000000000004">
      <c r="A862" s="127" t="s">
        <v>28</v>
      </c>
      <c r="B862" s="127"/>
      <c r="C862" s="127"/>
      <c r="D862" s="127"/>
      <c r="E862" s="127"/>
      <c r="F862" s="127"/>
      <c r="G862" s="127"/>
      <c r="H862" s="132">
        <f>+H845-H861</f>
        <v>8824.5999999999985</v>
      </c>
      <c r="K862" s="127" t="s">
        <v>28</v>
      </c>
      <c r="L862" s="127"/>
      <c r="M862" s="127"/>
      <c r="N862" s="127"/>
      <c r="O862" s="127"/>
      <c r="P862" s="127"/>
      <c r="Q862" s="127"/>
      <c r="R862" s="132">
        <f>+R845-R861</f>
        <v>1661.0800000000017</v>
      </c>
    </row>
    <row r="863" spans="1:18" x14ac:dyDescent="0.55000000000000004">
      <c r="A863" s="83" t="str">
        <f>$T$23</f>
        <v xml:space="preserve">ข้าราชการถ่ายโอน รพ.สต. </v>
      </c>
      <c r="H863" s="132"/>
      <c r="K863" s="83" t="str">
        <f>$T$23</f>
        <v xml:space="preserve">ข้าราชการถ่ายโอน รพ.สต. </v>
      </c>
      <c r="R863" s="132"/>
    </row>
    <row r="864" spans="1:18" x14ac:dyDescent="0.55000000000000004">
      <c r="A864" s="83" t="str">
        <f>+$T$2</f>
        <v>หมายเหตุ โอนเงินเข้าบัญชีวันที่ 26 มีนาคม 2567</v>
      </c>
      <c r="K864" s="83" t="str">
        <f>+$T$2</f>
        <v>หมายเหตุ โอนเงินเข้าบัญชีวันที่ 26 มีนาคม 2567</v>
      </c>
    </row>
    <row r="865" spans="1:9" ht="28.5" customHeight="1" x14ac:dyDescent="0.55000000000000004">
      <c r="A865" s="263" t="s">
        <v>7</v>
      </c>
      <c r="B865" s="263"/>
      <c r="C865" s="263"/>
      <c r="D865" s="263"/>
      <c r="E865" s="263"/>
      <c r="F865" s="263"/>
      <c r="G865" s="263"/>
      <c r="H865" s="263"/>
      <c r="I865" s="263"/>
    </row>
    <row r="866" spans="1:9" x14ac:dyDescent="0.55000000000000004">
      <c r="A866" s="263" t="str">
        <f>+$T$1</f>
        <v>ประจำเดือน มีนาคม 2567</v>
      </c>
      <c r="B866" s="263"/>
      <c r="C866" s="263"/>
      <c r="D866" s="263"/>
      <c r="E866" s="263"/>
      <c r="F866" s="263"/>
      <c r="G866" s="263"/>
      <c r="H866" s="263"/>
      <c r="I866" s="263"/>
    </row>
    <row r="867" spans="1:9" ht="27" customHeight="1" x14ac:dyDescent="0.55000000000000004">
      <c r="A867" s="264" t="str">
        <f>'เงินเดือน '!B74</f>
        <v>นางสาวจุฑาทิพย์ ช่วยคล้าย</v>
      </c>
      <c r="B867" s="264"/>
      <c r="C867" s="264"/>
      <c r="D867" s="264"/>
      <c r="E867" s="264"/>
      <c r="F867" s="264"/>
      <c r="G867" s="264"/>
      <c r="H867" s="264"/>
      <c r="I867" s="264"/>
    </row>
    <row r="868" spans="1:9" ht="27.75" customHeight="1" x14ac:dyDescent="0.55000000000000004">
      <c r="A868" s="83" t="s">
        <v>23</v>
      </c>
      <c r="C868" s="83" t="str">
        <f>+$T$3</f>
        <v>เงินเดือน</v>
      </c>
      <c r="F868" s="126"/>
      <c r="G868" s="126"/>
      <c r="H868" s="126">
        <f>+VLOOKUP(A867,'เงินเดือน '!$B$8:$D$74,3,0)</f>
        <v>19160</v>
      </c>
    </row>
    <row r="869" spans="1:9" x14ac:dyDescent="0.55000000000000004">
      <c r="C869" s="83" t="str">
        <f>+$T$4</f>
        <v>เงินประจำตำแหน่ง</v>
      </c>
      <c r="F869" s="126"/>
      <c r="G869" s="126"/>
      <c r="H869" s="126">
        <f>VLOOKUP(A867,'เงินเดือน '!$B$8:$F$74,5,0)</f>
        <v>0</v>
      </c>
    </row>
    <row r="870" spans="1:9" x14ac:dyDescent="0.55000000000000004">
      <c r="C870" s="83" t="str">
        <f>+$T$5</f>
        <v>เงินค่าตอบแทนรายเดือน</v>
      </c>
      <c r="F870" s="126"/>
      <c r="G870" s="126"/>
      <c r="H870" s="126">
        <f>VLOOKUP(A867,'เงินเดือน '!$B$8:$G$74,6,0)</f>
        <v>0</v>
      </c>
    </row>
    <row r="871" spans="1:9" x14ac:dyDescent="0.55000000000000004">
      <c r="C871" s="83" t="str">
        <f>+$T$6</f>
        <v>เงินเพิ่มการครองชีพชั่วคราว</v>
      </c>
      <c r="F871" s="126"/>
      <c r="G871" s="126"/>
      <c r="H871" s="126">
        <f>VLOOKUP(A867,'เงินเดือน '!$B$8:$E$74,4,0)</f>
        <v>0</v>
      </c>
    </row>
    <row r="872" spans="1:9" x14ac:dyDescent="0.55000000000000004">
      <c r="A872" s="127" t="s">
        <v>25</v>
      </c>
      <c r="B872" s="127"/>
      <c r="C872" s="128"/>
      <c r="D872" s="127"/>
      <c r="E872" s="127"/>
      <c r="F872" s="129"/>
      <c r="G872" s="129"/>
      <c r="H872" s="129">
        <f>SUM(H868:H871)</f>
        <v>19160</v>
      </c>
    </row>
    <row r="873" spans="1:9" x14ac:dyDescent="0.55000000000000004">
      <c r="A873" s="83" t="s">
        <v>26</v>
      </c>
      <c r="C873" s="83" t="str">
        <f>+$T$7</f>
        <v>ภาษีหัก ณ ที่จ่าย</v>
      </c>
      <c r="F873" s="126"/>
      <c r="G873" s="126">
        <f>VLOOKUP(A867,'เงินเดือน '!$B$8:$I$74,8,0)</f>
        <v>0</v>
      </c>
      <c r="H873" s="126"/>
    </row>
    <row r="874" spans="1:9" x14ac:dyDescent="0.55000000000000004">
      <c r="C874" s="83" t="s">
        <v>317</v>
      </c>
      <c r="F874" s="126"/>
      <c r="G874" s="126">
        <f>VLOOKUP(A867,'เงินเดือน '!$B$8:$J$74,9,0)</f>
        <v>574.79999999999995</v>
      </c>
      <c r="H874" s="126"/>
    </row>
    <row r="875" spans="1:9" x14ac:dyDescent="0.55000000000000004">
      <c r="C875" s="83" t="s">
        <v>360</v>
      </c>
      <c r="F875" s="126"/>
      <c r="G875" s="126">
        <f>VLOOKUP(A867,'เงินเดือน '!$B$8:$K$74,10,0)</f>
        <v>0</v>
      </c>
      <c r="H875" s="126"/>
    </row>
    <row r="876" spans="1:9" x14ac:dyDescent="0.55000000000000004">
      <c r="C876" s="83" t="str">
        <f>+$T$8</f>
        <v>กรมสรรพากร (กยศ)</v>
      </c>
      <c r="F876" s="126"/>
      <c r="G876" s="126">
        <f>VLOOKUP(A867,'เงินเดือน '!$B$8:$L$74,11,0)</f>
        <v>0</v>
      </c>
      <c r="H876" s="126"/>
    </row>
    <row r="877" spans="1:9" x14ac:dyDescent="0.55000000000000004">
      <c r="C877" s="83" t="str">
        <f>T13</f>
        <v>ฌกส.</v>
      </c>
      <c r="F877" s="126"/>
      <c r="G877" s="126">
        <f>VLOOKUP(A867,'เงินเดือน '!$B$8:$M$74,12,0)</f>
        <v>0</v>
      </c>
      <c r="H877" s="126"/>
    </row>
    <row r="878" spans="1:9" x14ac:dyDescent="0.55000000000000004">
      <c r="C878" s="83" t="str">
        <f>T14</f>
        <v>ธนาคารกรุงไทย</v>
      </c>
      <c r="F878" s="126"/>
      <c r="G878" s="126">
        <f>VLOOKUP(A867,'เงินเดือน '!$B$8:$N$74,13,0)</f>
        <v>0</v>
      </c>
      <c r="H878" s="126"/>
    </row>
    <row r="879" spans="1:9" x14ac:dyDescent="0.55000000000000004">
      <c r="F879" s="126"/>
      <c r="G879" s="126"/>
      <c r="H879" s="126"/>
    </row>
    <row r="880" spans="1:9" x14ac:dyDescent="0.55000000000000004">
      <c r="F880" s="126"/>
      <c r="G880" s="126"/>
      <c r="H880" s="126"/>
    </row>
    <row r="881" spans="1:8" x14ac:dyDescent="0.55000000000000004">
      <c r="F881" s="126"/>
      <c r="G881" s="126"/>
      <c r="H881" s="126"/>
    </row>
    <row r="882" spans="1:8" x14ac:dyDescent="0.55000000000000004">
      <c r="F882" s="126"/>
      <c r="G882" s="126"/>
      <c r="H882" s="126"/>
    </row>
    <row r="883" spans="1:8" x14ac:dyDescent="0.55000000000000004">
      <c r="F883" s="126"/>
      <c r="G883" s="126"/>
      <c r="H883" s="126"/>
    </row>
    <row r="884" spans="1:8" x14ac:dyDescent="0.55000000000000004">
      <c r="F884" s="126"/>
      <c r="G884" s="126"/>
      <c r="H884" s="126"/>
    </row>
    <row r="885" spans="1:8" x14ac:dyDescent="0.55000000000000004">
      <c r="F885" s="126"/>
      <c r="G885" s="126"/>
      <c r="H885" s="126"/>
    </row>
    <row r="886" spans="1:8" x14ac:dyDescent="0.55000000000000004">
      <c r="F886" s="126"/>
      <c r="G886" s="126"/>
      <c r="H886" s="126"/>
    </row>
    <row r="887" spans="1:8" x14ac:dyDescent="0.55000000000000004">
      <c r="F887" s="126"/>
      <c r="G887" s="126"/>
      <c r="H887" s="126"/>
    </row>
    <row r="888" spans="1:8" x14ac:dyDescent="0.55000000000000004">
      <c r="F888" s="126"/>
      <c r="G888" s="130"/>
      <c r="H888" s="131">
        <f>SUM(G873:G888)</f>
        <v>574.79999999999995</v>
      </c>
    </row>
    <row r="889" spans="1:8" x14ac:dyDescent="0.55000000000000004">
      <c r="A889" s="127" t="s">
        <v>28</v>
      </c>
      <c r="B889" s="127"/>
      <c r="C889" s="127"/>
      <c r="D889" s="127"/>
      <c r="E889" s="127"/>
      <c r="F889" s="127"/>
      <c r="G889" s="127"/>
      <c r="H889" s="132">
        <f>+H872-H888</f>
        <v>18585.2</v>
      </c>
    </row>
    <row r="890" spans="1:8" x14ac:dyDescent="0.55000000000000004">
      <c r="A890" s="83" t="str">
        <f>$T$23</f>
        <v xml:space="preserve">ข้าราชการถ่ายโอน รพ.สต. </v>
      </c>
      <c r="H890" s="132"/>
    </row>
    <row r="891" spans="1:8" x14ac:dyDescent="0.55000000000000004">
      <c r="A891" s="83" t="str">
        <f>+$T$2</f>
        <v>หมายเหตุ โอนเงินเข้าบัญชีวันที่ 26 มีนาคม 2567</v>
      </c>
    </row>
  </sheetData>
  <mergeCells count="198">
    <mergeCell ref="A865:I865"/>
    <mergeCell ref="A866:I866"/>
    <mergeCell ref="A867:I867"/>
    <mergeCell ref="A811:I811"/>
    <mergeCell ref="A812:I812"/>
    <mergeCell ref="A813:I813"/>
    <mergeCell ref="K811:S811"/>
    <mergeCell ref="K812:S812"/>
    <mergeCell ref="K813:S813"/>
    <mergeCell ref="A838:I838"/>
    <mergeCell ref="A839:I839"/>
    <mergeCell ref="A840:I840"/>
    <mergeCell ref="K838:S838"/>
    <mergeCell ref="K839:S839"/>
    <mergeCell ref="K840:S840"/>
    <mergeCell ref="A757:I757"/>
    <mergeCell ref="A758:I758"/>
    <mergeCell ref="A759:I759"/>
    <mergeCell ref="K757:S757"/>
    <mergeCell ref="K758:S758"/>
    <mergeCell ref="K759:S759"/>
    <mergeCell ref="A784:I784"/>
    <mergeCell ref="A785:I785"/>
    <mergeCell ref="A786:I786"/>
    <mergeCell ref="K784:S784"/>
    <mergeCell ref="K785:S785"/>
    <mergeCell ref="K786:S786"/>
    <mergeCell ref="A703:I703"/>
    <mergeCell ref="A704:I704"/>
    <mergeCell ref="A705:I705"/>
    <mergeCell ref="K703:S703"/>
    <mergeCell ref="K704:S704"/>
    <mergeCell ref="K705:S705"/>
    <mergeCell ref="A730:I730"/>
    <mergeCell ref="A731:I731"/>
    <mergeCell ref="A732:I732"/>
    <mergeCell ref="K730:S730"/>
    <mergeCell ref="K731:S731"/>
    <mergeCell ref="K732:S732"/>
    <mergeCell ref="A676:I676"/>
    <mergeCell ref="K676:S676"/>
    <mergeCell ref="A677:I677"/>
    <mergeCell ref="K677:S677"/>
    <mergeCell ref="A678:I678"/>
    <mergeCell ref="K678:S678"/>
    <mergeCell ref="A623:I623"/>
    <mergeCell ref="K623:S623"/>
    <mergeCell ref="A624:I624"/>
    <mergeCell ref="K624:S624"/>
    <mergeCell ref="A649:I649"/>
    <mergeCell ref="K649:S649"/>
    <mergeCell ref="A650:I650"/>
    <mergeCell ref="K650:S650"/>
    <mergeCell ref="A651:I651"/>
    <mergeCell ref="K651:S651"/>
    <mergeCell ref="A570:I570"/>
    <mergeCell ref="K570:S570"/>
    <mergeCell ref="A595:I595"/>
    <mergeCell ref="K595:S595"/>
    <mergeCell ref="A596:I596"/>
    <mergeCell ref="K596:S596"/>
    <mergeCell ref="A597:I597"/>
    <mergeCell ref="K597:S597"/>
    <mergeCell ref="A622:I622"/>
    <mergeCell ref="K622:S622"/>
    <mergeCell ref="A541:I541"/>
    <mergeCell ref="K541:S541"/>
    <mergeCell ref="A542:I542"/>
    <mergeCell ref="K542:S542"/>
    <mergeCell ref="A543:I543"/>
    <mergeCell ref="K543:S543"/>
    <mergeCell ref="A568:I568"/>
    <mergeCell ref="K568:S568"/>
    <mergeCell ref="A569:I569"/>
    <mergeCell ref="K569:S569"/>
    <mergeCell ref="T28:AB28"/>
    <mergeCell ref="T29:AB29"/>
    <mergeCell ref="T30:AB30"/>
    <mergeCell ref="A57:I57"/>
    <mergeCell ref="K30:S30"/>
    <mergeCell ref="A82:I82"/>
    <mergeCell ref="A55:I55"/>
    <mergeCell ref="A28:I28"/>
    <mergeCell ref="K1:S1"/>
    <mergeCell ref="A29:I29"/>
    <mergeCell ref="A30:I30"/>
    <mergeCell ref="K3:S3"/>
    <mergeCell ref="K2:S2"/>
    <mergeCell ref="A1:I1"/>
    <mergeCell ref="A2:I2"/>
    <mergeCell ref="A111:I111"/>
    <mergeCell ref="K84:S84"/>
    <mergeCell ref="A84:I84"/>
    <mergeCell ref="K110:S110"/>
    <mergeCell ref="K136:S136"/>
    <mergeCell ref="A138:I138"/>
    <mergeCell ref="K111:S111"/>
    <mergeCell ref="K137:S137"/>
    <mergeCell ref="A3:I3"/>
    <mergeCell ref="K28:S28"/>
    <mergeCell ref="A56:I56"/>
    <mergeCell ref="K29:S29"/>
    <mergeCell ref="K55:S55"/>
    <mergeCell ref="A83:I83"/>
    <mergeCell ref="K56:S56"/>
    <mergeCell ref="K57:S57"/>
    <mergeCell ref="K82:S82"/>
    <mergeCell ref="K83:S83"/>
    <mergeCell ref="A109:I109"/>
    <mergeCell ref="A110:I110"/>
    <mergeCell ref="A136:I136"/>
    <mergeCell ref="K109:S109"/>
    <mergeCell ref="A164:I164"/>
    <mergeCell ref="K217:S217"/>
    <mergeCell ref="K192:S192"/>
    <mergeCell ref="K163:S163"/>
    <mergeCell ref="A137:I137"/>
    <mergeCell ref="A165:I165"/>
    <mergeCell ref="K138:S138"/>
    <mergeCell ref="A163:I163"/>
    <mergeCell ref="A191:I191"/>
    <mergeCell ref="K164:S164"/>
    <mergeCell ref="K190:S190"/>
    <mergeCell ref="A190:I190"/>
    <mergeCell ref="K218:S218"/>
    <mergeCell ref="K244:S244"/>
    <mergeCell ref="K245:S245"/>
    <mergeCell ref="A217:I217"/>
    <mergeCell ref="K219:S219"/>
    <mergeCell ref="A219:I219"/>
    <mergeCell ref="A192:I192"/>
    <mergeCell ref="K165:S165"/>
    <mergeCell ref="K191:S191"/>
    <mergeCell ref="A218:I218"/>
    <mergeCell ref="A246:I246"/>
    <mergeCell ref="A272:I272"/>
    <mergeCell ref="A298:I298"/>
    <mergeCell ref="A273:I273"/>
    <mergeCell ref="K246:S246"/>
    <mergeCell ref="A244:I244"/>
    <mergeCell ref="K271:S271"/>
    <mergeCell ref="K273:S273"/>
    <mergeCell ref="K272:S272"/>
    <mergeCell ref="A245:I245"/>
    <mergeCell ref="A271:I271"/>
    <mergeCell ref="K300:S300"/>
    <mergeCell ref="K298:S298"/>
    <mergeCell ref="K325:S325"/>
    <mergeCell ref="K326:S326"/>
    <mergeCell ref="A380:I380"/>
    <mergeCell ref="K381:S381"/>
    <mergeCell ref="A353:I353"/>
    <mergeCell ref="A354:I354"/>
    <mergeCell ref="K299:S299"/>
    <mergeCell ref="A299:I299"/>
    <mergeCell ref="A326:I326"/>
    <mergeCell ref="A327:I327"/>
    <mergeCell ref="A300:I300"/>
    <mergeCell ref="A325:I325"/>
    <mergeCell ref="A352:I352"/>
    <mergeCell ref="K353:S353"/>
    <mergeCell ref="K352:S352"/>
    <mergeCell ref="K327:S327"/>
    <mergeCell ref="A379:I379"/>
    <mergeCell ref="A381:I381"/>
    <mergeCell ref="K354:S354"/>
    <mergeCell ref="K379:S379"/>
    <mergeCell ref="A433:I433"/>
    <mergeCell ref="A487:I487"/>
    <mergeCell ref="K380:S380"/>
    <mergeCell ref="A408:I408"/>
    <mergeCell ref="A435:I435"/>
    <mergeCell ref="K460:S460"/>
    <mergeCell ref="K461:S461"/>
    <mergeCell ref="K462:S462"/>
    <mergeCell ref="A407:I407"/>
    <mergeCell ref="A406:I406"/>
    <mergeCell ref="K433:S433"/>
    <mergeCell ref="K434:S434"/>
    <mergeCell ref="K435:S435"/>
    <mergeCell ref="K487:S487"/>
    <mergeCell ref="K408:S408"/>
    <mergeCell ref="K407:S407"/>
    <mergeCell ref="K406:S406"/>
    <mergeCell ref="K488:S488"/>
    <mergeCell ref="K489:S489"/>
    <mergeCell ref="K514:S514"/>
    <mergeCell ref="K515:S515"/>
    <mergeCell ref="K516:S516"/>
    <mergeCell ref="A516:I516"/>
    <mergeCell ref="A515:I515"/>
    <mergeCell ref="A434:I434"/>
    <mergeCell ref="A460:I460"/>
    <mergeCell ref="A514:I514"/>
    <mergeCell ref="A461:I461"/>
    <mergeCell ref="A489:I489"/>
    <mergeCell ref="A462:I462"/>
    <mergeCell ref="A488:I488"/>
  </mergeCells>
  <printOptions horizontalCentered="1" verticalCentered="1"/>
  <pageMargins left="0.15748031496062992" right="0.19685039370078741" top="0" bottom="0" header="0.23622047244094491" footer="0.15748031496062992"/>
  <pageSetup paperSize="9" scale="93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4</vt:i4>
      </vt:variant>
      <vt:variant>
        <vt:lpstr>ช่วงที่มีชื่อ</vt:lpstr>
      </vt:variant>
      <vt:variant>
        <vt:i4>5</vt:i4>
      </vt:variant>
    </vt:vector>
  </HeadingPairs>
  <TitlesOfParts>
    <vt:vector size="9" baseType="lpstr">
      <vt:lpstr>Detal</vt:lpstr>
      <vt:lpstr>Summery</vt:lpstr>
      <vt:lpstr>เงินเดือน </vt:lpstr>
      <vt:lpstr>สลิป รพ.สต.</vt:lpstr>
      <vt:lpstr>Summery!Print_Area</vt:lpstr>
      <vt:lpstr>'เงินเดือน '!Print_Area</vt:lpstr>
      <vt:lpstr>Detal!Print_Titles</vt:lpstr>
      <vt:lpstr>Summery!Print_Titles</vt:lpstr>
      <vt:lpstr>'เงินเดือน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PAO PHUKET</cp:lastModifiedBy>
  <cp:lastPrinted>2024-03-21T09:20:11Z</cp:lastPrinted>
  <dcterms:created xsi:type="dcterms:W3CDTF">1998-03-25T04:12:10Z</dcterms:created>
  <dcterms:modified xsi:type="dcterms:W3CDTF">2024-03-21T09:24:51Z</dcterms:modified>
</cp:coreProperties>
</file>