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usatedu-my.sharepoint.com/personal/71566020_usat_pe/Documents/6to ciclo/Investigacion de Operaciones/FINAL/"/>
    </mc:Choice>
  </mc:AlternateContent>
  <xr:revisionPtr revIDLastSave="7829" documentId="8_{6F6052F0-AF88-49EE-AD32-542884204757}" xr6:coauthVersionLast="47" xr6:coauthVersionMax="47" xr10:uidLastSave="{06BB3816-E3DA-45D7-A5A3-5438642FC703}"/>
  <bookViews>
    <workbookView xWindow="22932" yWindow="-108" windowWidth="23256" windowHeight="12456" xr2:uid="{D18C3194-5D42-4520-B400-3246DDB1B719}"/>
  </bookViews>
  <sheets>
    <sheet name="Hoja1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Hoja1!$C$6:$G$17,Hoja1!$J$6:$N$17,Hoja1!$Q$6:$U$17,Hoja1!$AE$6:$AI$17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Hoja1!$BE$6:$BE$17</definedName>
    <definedName name="solver_lhs1" localSheetId="0" hidden="1">Hoja1!$AA$66</definedName>
    <definedName name="solver_lhs10" localSheetId="0" hidden="1">Hoja1!$BF$6:$BF$17</definedName>
    <definedName name="solver_lhs11" localSheetId="0" hidden="1">Hoja1!$BG$6:$BG$17</definedName>
    <definedName name="solver_lhs12" localSheetId="0" hidden="1">Hoja1!$BH$6:$BH$17</definedName>
    <definedName name="solver_lhs13" localSheetId="0" hidden="1">Hoja1!$BI$6:$BI$17</definedName>
    <definedName name="solver_lhs14" localSheetId="0" hidden="1">Hoja1!$BJ$6:$BJ$17</definedName>
    <definedName name="solver_lhs15" localSheetId="0" hidden="1">Hoja1!$BK$6:$BK$17</definedName>
    <definedName name="solver_lhs16" localSheetId="0" hidden="1">Hoja1!$BL$6:$BL$17</definedName>
    <definedName name="solver_lhs17" localSheetId="0" hidden="1">Hoja1!$BM$6:$BM$17</definedName>
    <definedName name="solver_lhs18" localSheetId="0" hidden="1">Hoja1!$BN$6:$BN$17</definedName>
    <definedName name="solver_lhs19" localSheetId="0" hidden="1">Hoja1!$BO$6:$BO$17</definedName>
    <definedName name="solver_lhs2" localSheetId="0" hidden="1">Hoja1!$AE$6:$AI$17</definedName>
    <definedName name="solver_lhs20" localSheetId="0" hidden="1">Hoja1!$C$6:$G$17</definedName>
    <definedName name="solver_lhs21" localSheetId="0" hidden="1">Hoja1!$C$6:$G$17</definedName>
    <definedName name="solver_lhs22" localSheetId="0" hidden="1">Hoja1!$C$6:$G$17</definedName>
    <definedName name="solver_lhs23" localSheetId="0" hidden="1">Hoja1!$C$6:$G$17</definedName>
    <definedName name="solver_lhs24" localSheetId="0" hidden="1">Hoja1!$J$6:$N$17</definedName>
    <definedName name="solver_lhs25" localSheetId="0" hidden="1">Hoja1!$J$6:$N$17</definedName>
    <definedName name="solver_lhs26" localSheetId="0" hidden="1">Hoja1!$BE$92:$BI$103</definedName>
    <definedName name="solver_lhs27" localSheetId="0" hidden="1">Hoja1!$Q$6:$U$17</definedName>
    <definedName name="solver_lhs28" localSheetId="0" hidden="1">Hoja1!$Q$6:$U$17</definedName>
    <definedName name="solver_lhs3" localSheetId="0" hidden="1">Hoja1!$AL$6:$AP$17</definedName>
    <definedName name="solver_lhs4" localSheetId="0" hidden="1">Hoja1!$AL$6:$AP$17</definedName>
    <definedName name="solver_lhs5" localSheetId="0" hidden="1">Hoja1!$AL$6:$AP$17</definedName>
    <definedName name="solver_lhs6" localSheetId="0" hidden="1">Hoja1!$BE$24:$BI$35</definedName>
    <definedName name="solver_lhs7" localSheetId="0" hidden="1">Hoja1!$Q$6:$U$17</definedName>
    <definedName name="solver_lhs8" localSheetId="0" hidden="1">Hoja1!$BE$92:$BI$103</definedName>
    <definedName name="solver_lhs9" localSheetId="0" hidden="1">Hoja1!$BE$6:$BE$17</definedName>
    <definedName name="solver_neg" localSheetId="0" hidden="1">1</definedName>
    <definedName name="solver_num" localSheetId="0" hidden="1">25</definedName>
    <definedName name="solver_nwt" localSheetId="0" hidden="1">1</definedName>
    <definedName name="solver_opt" localSheetId="0" hidden="1">Hoja1!$AA$66</definedName>
    <definedName name="solver_rel0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5</definedName>
    <definedName name="solver_rel20" localSheetId="0" hidden="1">1</definedName>
    <definedName name="solver_rel21" localSheetId="0" hidden="1">1</definedName>
    <definedName name="solver_rel22" localSheetId="0" hidden="1">3</definedName>
    <definedName name="solver_rel23" localSheetId="0" hidden="1">3</definedName>
    <definedName name="solver_rel24" localSheetId="0" hidden="1">1</definedName>
    <definedName name="solver_rel25" localSheetId="0" hidden="1">3</definedName>
    <definedName name="solver_rel26" localSheetId="0" hidden="1">1</definedName>
    <definedName name="solver_rel27" localSheetId="0" hidden="1">4</definedName>
    <definedName name="solver_rel28" localSheetId="0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el9" localSheetId="0" hidden="1">1</definedName>
    <definedName name="solver_rhs0" localSheetId="0" hidden="1">Hoja1!$AA$60</definedName>
    <definedName name="solver_rhs1" localSheetId="0" hidden="1">Hoja1!$AA$60</definedName>
    <definedName name="solver_rhs10" localSheetId="0" hidden="1">Hoja1!$BF$18</definedName>
    <definedName name="solver_rhs11" localSheetId="0" hidden="1">Hoja1!$BG$18</definedName>
    <definedName name="solver_rhs12" localSheetId="0" hidden="1">Hoja1!$BH$18</definedName>
    <definedName name="solver_rhs13" localSheetId="0" hidden="1">Hoja1!$BI$18</definedName>
    <definedName name="solver_rhs14" localSheetId="0" hidden="1">Hoja1!$BJ$18</definedName>
    <definedName name="solver_rhs15" localSheetId="0" hidden="1">Hoja1!$BK$18</definedName>
    <definedName name="solver_rhs16" localSheetId="0" hidden="1">Hoja1!$BL$18</definedName>
    <definedName name="solver_rhs17" localSheetId="0" hidden="1">Hoja1!$BM$18</definedName>
    <definedName name="solver_rhs18" localSheetId="0" hidden="1">Hoja1!$BN$18</definedName>
    <definedName name="solver_rhs19" localSheetId="0" hidden="1">Hoja1!$BO$18</definedName>
    <definedName name="solver_rhs2" localSheetId="0" hidden="1">"binario"</definedName>
    <definedName name="solver_rhs20" localSheetId="0" hidden="1">Hoja1!$BE$75:$BI$86</definedName>
    <definedName name="solver_rhs21" localSheetId="0" hidden="1">Hoja1!$G$35</definedName>
    <definedName name="solver_rhs22" localSheetId="0" hidden="1">Hoja1!$BE$58:$BI$69</definedName>
    <definedName name="solver_rhs23" localSheetId="0" hidden="1">0</definedName>
    <definedName name="solver_rhs24" localSheetId="0" hidden="1">Hoja1!$N$22</definedName>
    <definedName name="solver_rhs25" localSheetId="0" hidden="1">0</definedName>
    <definedName name="solver_rhs26" localSheetId="0" hidden="1">Hoja1!$AE$39:$AI$50</definedName>
    <definedName name="solver_rhs27" localSheetId="0" hidden="1">"entero"</definedName>
    <definedName name="solver_rhs28" localSheetId="0" hidden="1">0</definedName>
    <definedName name="solver_rhs3" localSheetId="0" hidden="1">Hoja1!$AK$37</definedName>
    <definedName name="solver_rhs4" localSheetId="0" hidden="1">Hoja1!$X$6:$AB$17</definedName>
    <definedName name="solver_rhs5" localSheetId="0" hidden="1">0</definedName>
    <definedName name="solver_rhs6" localSheetId="0" hidden="1">Hoja1!$BE$41:$BI$52</definedName>
    <definedName name="solver_rhs7" localSheetId="0" hidden="1">0</definedName>
    <definedName name="solver_rhs8" localSheetId="0" hidden="1">Hoja1!$AE$39:$AI$50</definedName>
    <definedName name="solver_rhs9" localSheetId="0" hidden="1">Hoja1!$BE$18</definedName>
    <definedName name="solver_rlx" localSheetId="0" hidden="1">2</definedName>
    <definedName name="solver_scl" localSheetId="0" hidden="1">2</definedName>
    <definedName name="solver_sho" localSheetId="0" hidden="1">0</definedName>
    <definedName name="solver_tim" localSheetId="0" hidden="1">2147483647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41" i="1" l="1"/>
  <c r="AL7" i="1"/>
  <c r="AO6" i="1"/>
  <c r="AO7" i="1" s="1"/>
  <c r="BG76" i="1"/>
  <c r="BH76" i="1"/>
  <c r="BH77" i="1"/>
  <c r="BG78" i="1"/>
  <c r="BH78" i="1"/>
  <c r="BH81" i="1"/>
  <c r="BG82" i="1"/>
  <c r="BH82" i="1"/>
  <c r="BH83" i="1"/>
  <c r="BH84" i="1"/>
  <c r="BE81" i="1"/>
  <c r="BE82" i="1"/>
  <c r="BE83" i="1"/>
  <c r="AL6" i="1"/>
  <c r="BE6" i="1"/>
  <c r="BG44" i="1"/>
  <c r="L25" i="1"/>
  <c r="AE40" i="1"/>
  <c r="AF40" i="1"/>
  <c r="AG40" i="1"/>
  <c r="AH40" i="1"/>
  <c r="AI40" i="1"/>
  <c r="AE41" i="1"/>
  <c r="AF41" i="1"/>
  <c r="AG41" i="1"/>
  <c r="AH41" i="1"/>
  <c r="AI41" i="1"/>
  <c r="AE42" i="1"/>
  <c r="AF42" i="1"/>
  <c r="AG42" i="1"/>
  <c r="AH42" i="1"/>
  <c r="AI42" i="1"/>
  <c r="AE43" i="1"/>
  <c r="AF43" i="1"/>
  <c r="AG43" i="1"/>
  <c r="AH43" i="1"/>
  <c r="AI43" i="1"/>
  <c r="AE44" i="1"/>
  <c r="AF44" i="1"/>
  <c r="AG44" i="1"/>
  <c r="AH44" i="1"/>
  <c r="AI44" i="1"/>
  <c r="AE45" i="1"/>
  <c r="AF45" i="1"/>
  <c r="AG45" i="1"/>
  <c r="AH45" i="1"/>
  <c r="AI45" i="1"/>
  <c r="AE46" i="1"/>
  <c r="AF46" i="1"/>
  <c r="AG46" i="1"/>
  <c r="AH46" i="1"/>
  <c r="AI46" i="1"/>
  <c r="AE47" i="1"/>
  <c r="AF47" i="1"/>
  <c r="AG47" i="1"/>
  <c r="AH47" i="1"/>
  <c r="AI47" i="1"/>
  <c r="AE48" i="1"/>
  <c r="AF48" i="1"/>
  <c r="AG48" i="1"/>
  <c r="AH48" i="1"/>
  <c r="AI48" i="1"/>
  <c r="AE49" i="1"/>
  <c r="AF49" i="1"/>
  <c r="AG49" i="1"/>
  <c r="AH49" i="1"/>
  <c r="AI49" i="1"/>
  <c r="AE50" i="1"/>
  <c r="AF50" i="1"/>
  <c r="AG50" i="1"/>
  <c r="AH50" i="1"/>
  <c r="AI50" i="1"/>
  <c r="AF39" i="1"/>
  <c r="AG39" i="1"/>
  <c r="AH39" i="1"/>
  <c r="AI39" i="1"/>
  <c r="AE39" i="1"/>
  <c r="BI103" i="1"/>
  <c r="BE93" i="1"/>
  <c r="BF93" i="1"/>
  <c r="BG93" i="1"/>
  <c r="BH93" i="1"/>
  <c r="BI93" i="1"/>
  <c r="BE94" i="1"/>
  <c r="BF94" i="1"/>
  <c r="BG94" i="1"/>
  <c r="BH94" i="1"/>
  <c r="BI94" i="1"/>
  <c r="BE95" i="1"/>
  <c r="BF95" i="1"/>
  <c r="BG95" i="1"/>
  <c r="BH95" i="1"/>
  <c r="BI95" i="1"/>
  <c r="BE96" i="1"/>
  <c r="BF96" i="1"/>
  <c r="BG96" i="1"/>
  <c r="BH96" i="1"/>
  <c r="BI96" i="1"/>
  <c r="BE97" i="1"/>
  <c r="BF97" i="1"/>
  <c r="BG97" i="1"/>
  <c r="BH97" i="1"/>
  <c r="BI97" i="1"/>
  <c r="BE98" i="1"/>
  <c r="BF98" i="1"/>
  <c r="BG98" i="1"/>
  <c r="BH98" i="1"/>
  <c r="BI98" i="1"/>
  <c r="BE99" i="1"/>
  <c r="BF99" i="1"/>
  <c r="BG99" i="1"/>
  <c r="BH99" i="1"/>
  <c r="BI99" i="1"/>
  <c r="BE100" i="1"/>
  <c r="BF100" i="1"/>
  <c r="BG100" i="1"/>
  <c r="BH100" i="1"/>
  <c r="BI100" i="1"/>
  <c r="BE101" i="1"/>
  <c r="BF101" i="1"/>
  <c r="BG101" i="1"/>
  <c r="BH101" i="1"/>
  <c r="BI101" i="1"/>
  <c r="BE102" i="1"/>
  <c r="BF102" i="1"/>
  <c r="BG102" i="1"/>
  <c r="BH102" i="1"/>
  <c r="BI102" i="1"/>
  <c r="BE103" i="1"/>
  <c r="BF103" i="1"/>
  <c r="BG103" i="1"/>
  <c r="BH103" i="1"/>
  <c r="BF92" i="1"/>
  <c r="BG92" i="1"/>
  <c r="BH92" i="1"/>
  <c r="BI92" i="1"/>
  <c r="BE92" i="1"/>
  <c r="BI52" i="1"/>
  <c r="BG43" i="1"/>
  <c r="BE42" i="1"/>
  <c r="BF42" i="1"/>
  <c r="BG42" i="1"/>
  <c r="BH42" i="1"/>
  <c r="BI42" i="1"/>
  <c r="BE43" i="1"/>
  <c r="BF43" i="1"/>
  <c r="BH43" i="1"/>
  <c r="BI43" i="1"/>
  <c r="BE44" i="1"/>
  <c r="BF44" i="1"/>
  <c r="BH44" i="1"/>
  <c r="BI44" i="1"/>
  <c r="BE45" i="1"/>
  <c r="BF45" i="1"/>
  <c r="BG45" i="1"/>
  <c r="BH45" i="1"/>
  <c r="BI45" i="1"/>
  <c r="BE46" i="1"/>
  <c r="BF46" i="1"/>
  <c r="BG46" i="1"/>
  <c r="BH46" i="1"/>
  <c r="BI46" i="1"/>
  <c r="BE47" i="1"/>
  <c r="BF47" i="1"/>
  <c r="BG47" i="1"/>
  <c r="BH47" i="1"/>
  <c r="BI47" i="1"/>
  <c r="BE48" i="1"/>
  <c r="BF48" i="1"/>
  <c r="BG48" i="1"/>
  <c r="BH48" i="1"/>
  <c r="BI48" i="1"/>
  <c r="BE49" i="1"/>
  <c r="BF49" i="1"/>
  <c r="BG49" i="1"/>
  <c r="BH49" i="1"/>
  <c r="BI49" i="1"/>
  <c r="BE50" i="1"/>
  <c r="BF50" i="1"/>
  <c r="BG50" i="1"/>
  <c r="BH50" i="1"/>
  <c r="BI50" i="1"/>
  <c r="BE51" i="1"/>
  <c r="BF51" i="1"/>
  <c r="BG51" i="1"/>
  <c r="BH51" i="1"/>
  <c r="BI51" i="1"/>
  <c r="BE52" i="1"/>
  <c r="BF52" i="1"/>
  <c r="BG52" i="1"/>
  <c r="BH52" i="1"/>
  <c r="BF41" i="1"/>
  <c r="BG41" i="1"/>
  <c r="BH41" i="1"/>
  <c r="BI41" i="1"/>
  <c r="BF78" i="1"/>
  <c r="BI79" i="1"/>
  <c r="BG81" i="1"/>
  <c r="BF86" i="1"/>
  <c r="BE59" i="1"/>
  <c r="BF59" i="1"/>
  <c r="BG59" i="1"/>
  <c r="BH59" i="1"/>
  <c r="BI59" i="1"/>
  <c r="BE60" i="1"/>
  <c r="BF60" i="1"/>
  <c r="BG60" i="1"/>
  <c r="BH60" i="1"/>
  <c r="BI60" i="1"/>
  <c r="BE61" i="1"/>
  <c r="BF61" i="1"/>
  <c r="BG61" i="1"/>
  <c r="BH61" i="1"/>
  <c r="BI61" i="1"/>
  <c r="BE62" i="1"/>
  <c r="BF62" i="1"/>
  <c r="BG62" i="1"/>
  <c r="BH62" i="1"/>
  <c r="BI62" i="1"/>
  <c r="BE63" i="1"/>
  <c r="BF63" i="1"/>
  <c r="BG63" i="1"/>
  <c r="BH63" i="1"/>
  <c r="BI63" i="1"/>
  <c r="BE64" i="1"/>
  <c r="BF64" i="1"/>
  <c r="BG64" i="1"/>
  <c r="BH64" i="1"/>
  <c r="BI64" i="1"/>
  <c r="BE65" i="1"/>
  <c r="BF65" i="1"/>
  <c r="BG65" i="1"/>
  <c r="BH65" i="1"/>
  <c r="BI65" i="1"/>
  <c r="BE66" i="1"/>
  <c r="BF66" i="1"/>
  <c r="BG66" i="1"/>
  <c r="BH66" i="1"/>
  <c r="BI66" i="1"/>
  <c r="BE67" i="1"/>
  <c r="BF67" i="1"/>
  <c r="BG67" i="1"/>
  <c r="BH67" i="1"/>
  <c r="BI67" i="1"/>
  <c r="BE68" i="1"/>
  <c r="BF68" i="1"/>
  <c r="BG68" i="1"/>
  <c r="BH68" i="1"/>
  <c r="BI68" i="1"/>
  <c r="BE69" i="1"/>
  <c r="BF69" i="1"/>
  <c r="BG69" i="1"/>
  <c r="BH69" i="1"/>
  <c r="BI69" i="1"/>
  <c r="BF58" i="1"/>
  <c r="BG58" i="1"/>
  <c r="BH58" i="1"/>
  <c r="BI58" i="1"/>
  <c r="BE58" i="1"/>
  <c r="BE26" i="1"/>
  <c r="BF25" i="1"/>
  <c r="BE25" i="1"/>
  <c r="BF29" i="1"/>
  <c r="BF24" i="1"/>
  <c r="BG24" i="1"/>
  <c r="BH24" i="1"/>
  <c r="BI24" i="1"/>
  <c r="BG25" i="1"/>
  <c r="BH25" i="1"/>
  <c r="BI25" i="1"/>
  <c r="BF26" i="1"/>
  <c r="BG26" i="1"/>
  <c r="BH26" i="1"/>
  <c r="BI26" i="1"/>
  <c r="BF27" i="1"/>
  <c r="BG27" i="1"/>
  <c r="BH27" i="1"/>
  <c r="BI27" i="1"/>
  <c r="BF28" i="1"/>
  <c r="BG28" i="1"/>
  <c r="BH28" i="1"/>
  <c r="BI28" i="1"/>
  <c r="BG29" i="1"/>
  <c r="BH29" i="1"/>
  <c r="BI29" i="1"/>
  <c r="BF30" i="1"/>
  <c r="BG30" i="1"/>
  <c r="BH30" i="1"/>
  <c r="BI30" i="1"/>
  <c r="BF31" i="1"/>
  <c r="BG31" i="1"/>
  <c r="BH31" i="1"/>
  <c r="BI31" i="1"/>
  <c r="BF32" i="1"/>
  <c r="BG32" i="1"/>
  <c r="BH32" i="1"/>
  <c r="BI32" i="1"/>
  <c r="BF33" i="1"/>
  <c r="BG33" i="1"/>
  <c r="BH33" i="1"/>
  <c r="BI33" i="1"/>
  <c r="BF34" i="1"/>
  <c r="BG34" i="1"/>
  <c r="BH34" i="1"/>
  <c r="BI34" i="1"/>
  <c r="BF35" i="1"/>
  <c r="BG35" i="1"/>
  <c r="BH35" i="1"/>
  <c r="BI35" i="1"/>
  <c r="BE27" i="1"/>
  <c r="BE28" i="1"/>
  <c r="BE29" i="1"/>
  <c r="BE30" i="1"/>
  <c r="BE31" i="1"/>
  <c r="BE32" i="1"/>
  <c r="BE33" i="1"/>
  <c r="BE34" i="1"/>
  <c r="BE35" i="1"/>
  <c r="BE24" i="1"/>
  <c r="BE76" i="1"/>
  <c r="BF76" i="1"/>
  <c r="BI76" i="1"/>
  <c r="BE77" i="1"/>
  <c r="BF77" i="1"/>
  <c r="BG77" i="1"/>
  <c r="BI77" i="1"/>
  <c r="BE78" i="1"/>
  <c r="BI78" i="1"/>
  <c r="BE79" i="1"/>
  <c r="BF79" i="1"/>
  <c r="BG79" i="1"/>
  <c r="BH79" i="1"/>
  <c r="BE80" i="1"/>
  <c r="BF80" i="1"/>
  <c r="BG80" i="1"/>
  <c r="BH80" i="1"/>
  <c r="BI80" i="1"/>
  <c r="BF81" i="1"/>
  <c r="BI81" i="1"/>
  <c r="BF82" i="1"/>
  <c r="BI82" i="1"/>
  <c r="BF83" i="1"/>
  <c r="BG83" i="1"/>
  <c r="BI83" i="1"/>
  <c r="BE84" i="1"/>
  <c r="BF84" i="1"/>
  <c r="BG84" i="1"/>
  <c r="BI84" i="1"/>
  <c r="BE85" i="1"/>
  <c r="BF85" i="1"/>
  <c r="BG85" i="1"/>
  <c r="BH85" i="1"/>
  <c r="BI85" i="1"/>
  <c r="BE86" i="1"/>
  <c r="BG86" i="1"/>
  <c r="BH86" i="1"/>
  <c r="BI86" i="1"/>
  <c r="AM6" i="1"/>
  <c r="AN6" i="1"/>
  <c r="BH75" i="1"/>
  <c r="BI75" i="1"/>
  <c r="BK7" i="1"/>
  <c r="BK8" i="1"/>
  <c r="BK9" i="1"/>
  <c r="BK10" i="1"/>
  <c r="BK11" i="1"/>
  <c r="BK12" i="1"/>
  <c r="BK13" i="1"/>
  <c r="BK14" i="1"/>
  <c r="BK15" i="1"/>
  <c r="BK16" i="1"/>
  <c r="BK17" i="1"/>
  <c r="BK6" i="1"/>
  <c r="BL7" i="1"/>
  <c r="BL8" i="1"/>
  <c r="BL9" i="1"/>
  <c r="BL10" i="1"/>
  <c r="BL11" i="1"/>
  <c r="BL12" i="1"/>
  <c r="BL13" i="1"/>
  <c r="BL14" i="1"/>
  <c r="BL15" i="1"/>
  <c r="BL16" i="1"/>
  <c r="BL17" i="1"/>
  <c r="BL6" i="1"/>
  <c r="BM7" i="1"/>
  <c r="BM8" i="1"/>
  <c r="BM9" i="1"/>
  <c r="BM10" i="1"/>
  <c r="BM11" i="1"/>
  <c r="BM12" i="1"/>
  <c r="BM13" i="1"/>
  <c r="BM14" i="1"/>
  <c r="BM15" i="1"/>
  <c r="BM16" i="1"/>
  <c r="BM17" i="1"/>
  <c r="BJ17" i="1"/>
  <c r="BM6" i="1"/>
  <c r="BJ7" i="1"/>
  <c r="BJ8" i="1"/>
  <c r="BJ9" i="1"/>
  <c r="BJ10" i="1"/>
  <c r="BJ11" i="1"/>
  <c r="BJ12" i="1"/>
  <c r="BJ13" i="1"/>
  <c r="BJ14" i="1"/>
  <c r="BJ15" i="1"/>
  <c r="BJ16" i="1"/>
  <c r="BJ6" i="1"/>
  <c r="BN7" i="1"/>
  <c r="BN8" i="1"/>
  <c r="BN9" i="1"/>
  <c r="BN10" i="1"/>
  <c r="BN11" i="1"/>
  <c r="BN12" i="1"/>
  <c r="BN13" i="1"/>
  <c r="BN14" i="1"/>
  <c r="BN15" i="1"/>
  <c r="BN16" i="1"/>
  <c r="BN17" i="1"/>
  <c r="BN6" i="1"/>
  <c r="BI9" i="1"/>
  <c r="BI7" i="1"/>
  <c r="BI8" i="1"/>
  <c r="BI10" i="1"/>
  <c r="BI11" i="1"/>
  <c r="BI12" i="1"/>
  <c r="BI13" i="1"/>
  <c r="BI14" i="1"/>
  <c r="BI15" i="1"/>
  <c r="BI16" i="1"/>
  <c r="BI17" i="1"/>
  <c r="BI6" i="1"/>
  <c r="BO7" i="1"/>
  <c r="BO8" i="1"/>
  <c r="BO9" i="1"/>
  <c r="BO10" i="1"/>
  <c r="BO11" i="1"/>
  <c r="BO12" i="1"/>
  <c r="BO13" i="1"/>
  <c r="BO14" i="1"/>
  <c r="BO15" i="1"/>
  <c r="BO16" i="1"/>
  <c r="BO17" i="1"/>
  <c r="BO6" i="1"/>
  <c r="BH7" i="1"/>
  <c r="BH6" i="1"/>
  <c r="BH8" i="1"/>
  <c r="BH9" i="1"/>
  <c r="BH10" i="1"/>
  <c r="BH11" i="1"/>
  <c r="BH12" i="1"/>
  <c r="BH13" i="1"/>
  <c r="BH14" i="1"/>
  <c r="BH15" i="1"/>
  <c r="BH16" i="1"/>
  <c r="BH17" i="1"/>
  <c r="BG7" i="1"/>
  <c r="BG8" i="1"/>
  <c r="BG9" i="1"/>
  <c r="BG10" i="1"/>
  <c r="BG11" i="1"/>
  <c r="BG12" i="1"/>
  <c r="BG13" i="1"/>
  <c r="BG14" i="1"/>
  <c r="BG15" i="1"/>
  <c r="BG16" i="1"/>
  <c r="BG17" i="1"/>
  <c r="BG6" i="1"/>
  <c r="BF7" i="1"/>
  <c r="BF8" i="1"/>
  <c r="BF9" i="1"/>
  <c r="BF10" i="1"/>
  <c r="BF11" i="1"/>
  <c r="BF12" i="1"/>
  <c r="BF13" i="1"/>
  <c r="BF14" i="1"/>
  <c r="BF15" i="1"/>
  <c r="BF16" i="1"/>
  <c r="BF17" i="1"/>
  <c r="BF6" i="1"/>
  <c r="BE17" i="1"/>
  <c r="BE7" i="1"/>
  <c r="BE8" i="1"/>
  <c r="BE9" i="1"/>
  <c r="BE10" i="1"/>
  <c r="BE11" i="1"/>
  <c r="BE12" i="1"/>
  <c r="BE13" i="1"/>
  <c r="BE14" i="1"/>
  <c r="BE15" i="1"/>
  <c r="BE16" i="1"/>
  <c r="AP6" i="1"/>
  <c r="AP7" i="1" s="1"/>
  <c r="AG52" i="1"/>
  <c r="S35" i="1"/>
  <c r="J4" i="1"/>
  <c r="K4" i="1"/>
  <c r="L4" i="1"/>
  <c r="M4" i="1"/>
  <c r="N4" i="1"/>
  <c r="E38" i="1"/>
  <c r="AN7" i="1" l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BE75" i="1"/>
  <c r="BG75" i="1"/>
  <c r="BF75" i="1"/>
  <c r="AM7" i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P8" i="1"/>
  <c r="AP9" i="1" s="1"/>
  <c r="AP10" i="1" s="1"/>
  <c r="AP11" i="1" s="1"/>
  <c r="AP12" i="1" s="1"/>
  <c r="AP13" i="1" s="1"/>
  <c r="AP14" i="1" s="1"/>
  <c r="AP15" i="1" s="1"/>
  <c r="AP16" i="1" s="1"/>
  <c r="AP17" i="1" s="1"/>
  <c r="AO8" i="1"/>
  <c r="AO9" i="1" s="1"/>
  <c r="AO10" i="1" s="1"/>
  <c r="AO11" i="1" s="1"/>
  <c r="AO12" i="1" s="1"/>
  <c r="AO13" i="1" s="1"/>
  <c r="AO14" i="1" s="1"/>
  <c r="AO15" i="1" s="1"/>
  <c r="AO16" i="1" s="1"/>
  <c r="AO17" i="1" s="1"/>
  <c r="Z35" i="1"/>
  <c r="AL8" i="1"/>
  <c r="AL9" i="1" s="1"/>
  <c r="AL10" i="1" s="1"/>
  <c r="AL11" i="1" s="1"/>
  <c r="AL12" i="1" s="1"/>
  <c r="AL13" i="1" s="1"/>
  <c r="AL14" i="1" s="1"/>
  <c r="AL15" i="1" s="1"/>
  <c r="AL16" i="1" s="1"/>
  <c r="AL17" i="1" s="1"/>
  <c r="AN39" i="1" l="1"/>
  <c r="AA66" i="1" s="1"/>
</calcChain>
</file>

<file path=xl/sharedStrings.xml><?xml version="1.0" encoding="utf-8"?>
<sst xmlns="http://schemas.openxmlformats.org/spreadsheetml/2006/main" count="382" uniqueCount="67">
  <si>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</si>
  <si>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</si>
  <si>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</si>
  <si>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</si>
  <si>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</si>
  <si>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</si>
  <si>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</si>
  <si>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</si>
  <si>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</si>
  <si>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</si>
  <si>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</si>
  <si>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</si>
  <si>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fresa</t>
  </si>
  <si>
    <t>lucuma</t>
  </si>
  <si>
    <t>durazno</t>
  </si>
  <si>
    <t>guanabana</t>
  </si>
  <si>
    <t>sauco</t>
  </si>
  <si>
    <t>Cantidad a producir (Xjt)</t>
  </si>
  <si>
    <t>Capacidad de produccion (CPR)</t>
  </si>
  <si>
    <t>septiembre</t>
  </si>
  <si>
    <t>Costo unitario de produccion (CUPjt)</t>
  </si>
  <si>
    <t>Costo total de produccion:</t>
  </si>
  <si>
    <t>lúcuma</t>
  </si>
  <si>
    <t>guanábana</t>
  </si>
  <si>
    <t>inicial</t>
  </si>
  <si>
    <t>Capacidad de inventario (CIN)</t>
  </si>
  <si>
    <t>Costo total de inventario:</t>
  </si>
  <si>
    <t>Costo total de horas extra:</t>
  </si>
  <si>
    <t>Costo de horas extra (CHE)</t>
  </si>
  <si>
    <t>Cantidad de unidades de horas extra (UHEjt)</t>
  </si>
  <si>
    <t>Costo total de subcontraración:</t>
  </si>
  <si>
    <t>Costo total de stock de seguridad:</t>
  </si>
  <si>
    <t>Cantidad de stock de seguridad (SSjt)</t>
  </si>
  <si>
    <t>Cantidad de unidades subcontratadas (USjt)</t>
  </si>
  <si>
    <t>Costo unitario de subcontraracion (CSUBjt)</t>
  </si>
  <si>
    <t>Costo unitario de setup (CSjt)</t>
  </si>
  <si>
    <t>Cantidad en inventario (Ijt)</t>
  </si>
  <si>
    <t>Demanda (Djt)</t>
  </si>
  <si>
    <t>horas hombre</t>
  </si>
  <si>
    <t>leche (lt)</t>
  </si>
  <si>
    <t>esencia fruta (kg)</t>
  </si>
  <si>
    <t>azúcar (kg)</t>
  </si>
  <si>
    <t>cultivo láctico (lt)</t>
  </si>
  <si>
    <t>colorante (lt)</t>
  </si>
  <si>
    <t>conservante (kg)</t>
  </si>
  <si>
    <t>bolsas</t>
  </si>
  <si>
    <t>etiquetas</t>
  </si>
  <si>
    <t>H-maq</t>
  </si>
  <si>
    <t>energía eléctrica (kw)</t>
  </si>
  <si>
    <t>Aij * (Xjt + UHEjt)</t>
  </si>
  <si>
    <t>Uso de recursos por (Aij)</t>
  </si>
  <si>
    <t>disponibilidad/mes</t>
  </si>
  <si>
    <t>FO</t>
  </si>
  <si>
    <t>Costo total de setup:</t>
  </si>
  <si>
    <t>TABLAS AUXILIARES</t>
  </si>
  <si>
    <t>Xjt * HHjt</t>
  </si>
  <si>
    <t>Presupuesto (PRE)</t>
  </si>
  <si>
    <t>UHEjt * USjt</t>
  </si>
  <si>
    <t>Djt - SSjt</t>
  </si>
  <si>
    <t>Capacidad de unidades horas extra (CUHE)</t>
  </si>
  <si>
    <t>(UHEjt * HHjt) + DHHj</t>
  </si>
  <si>
    <t>Produccion total (Xjt + UHjt + USjt)</t>
  </si>
  <si>
    <t>M * SETjt</t>
  </si>
  <si>
    <t>M</t>
  </si>
  <si>
    <t>Cantidad de setup (SETjt)</t>
  </si>
  <si>
    <t>Costo unitario de stock de seguridad (CSSjt)</t>
  </si>
  <si>
    <t>Costo unitario de inventario (CUIjt)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</si>
</sst>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S/&quot;\ #,##0.00;[Red]\-&quot;S/&quot;\ #,##0.00"/>
    <numFmt numFmtId="164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6.5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7" fontId="0" fillId="0" borderId="0" xfId="0" applyNumberForma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 indent="3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6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 indent="3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2" fontId="6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2" fontId="10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8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2" fontId="6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 indent="10"/>
    </xf>
    <xf numFmtId="0" fontId="9" fillId="0" borderId="0" xfId="0" applyFont="1" applyAlignment="1">
      <alignment horizontal="left" vertical="center" wrapText="1" indent="3"/>
    </xf>
    <xf numFmtId="0" fontId="12" fillId="0" borderId="0" xfId="0" applyFont="1"/>
    <xf numFmtId="2" fontId="6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4" fillId="5" borderId="0" xfId="0" applyFont="1" applyFill="1" applyAlignment="1">
      <alignment horizontal="center"/>
    </xf>
    <xf numFmtId="1" fontId="15" fillId="5" borderId="0" xfId="0" applyNumberFormat="1" applyFont="1" applyFill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1" fontId="0" fillId="0" borderId="0" xfId="0" applyNumberFormat="1"/>
    <xf numFmtId="0" fontId="0" fillId="3" borderId="0" xfId="0" applyFill="1" applyAlignment="1">
      <alignment horizontal="center"/>
    </xf>
    <xf numFmtId="0" fontId="13" fillId="4" borderId="0" xfId="0" applyFont="1" applyFill="1" applyAlignment="1">
      <alignment horizontal="center" vertical="center" textRotation="255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419670</xdr:colOff>
      <xdr:row>29</xdr:row>
      <xdr:rowOff>65444</xdr:rowOff>
    </xdr:from>
    <xdr:to>
      <xdr:col>13</xdr:col>
      <xdr:colOff>756070</xdr:colOff>
      <xdr:row>38</xdr:row>
      <xdr:rowOff>103545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A2788A-8210-55FC-AEFD-37F7D808F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3690" y="5605184"/>
          <a:ext cx="5045560" cy="1760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469710</xdr:colOff>
      <xdr:row>50</xdr:row>
      <xdr:rowOff>53961</xdr:rowOff>
    </xdr:from>
    <xdr:to>
      <xdr:col>40</xdr:col>
      <xdr:colOff>706154</xdr:colOff>
      <xdr:row>66</xdr:row>
      <xdr:rowOff>44437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0515E9-E5E8-F33A-C47C-FFE91A1C1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5828" y="9493796"/>
          <a:ext cx="4969808" cy="3002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20137</xdr:colOff>
      <xdr:row>66</xdr:row>
      <xdr:rowOff>9025</xdr:rowOff>
    </xdr:from>
    <xdr:to>
      <xdr:col>40</xdr:col>
      <xdr:colOff>596934</xdr:colOff>
      <xdr:row>94</xdr:row>
      <xdr:rowOff>182429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8B7C104-166A-26AD-779B-E8BBC3683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7417" y="12170545"/>
          <a:ext cx="5331677" cy="5324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1E0B-D1FA-4F43-AF34-AD45C6B85A82}">
  <dimension ref="A1:EH135"/>
  <sheetViews>
    <sheetView tabSelected="1" topLeftCell="AA44" zoomScale="85" zoomScaleNormal="85" workbookViewId="0">
      <selection activeCell="C5" sqref="C5:G5"/>
    </sheetView>
  </sheetViews>
  <sheetFormatPr baseColWidth="10" defaultColWidth="11.7109375" defaultRowHeight="15" x14ac:dyDescent="0.25"/>
  <cols>
    <col min="12" max="12" width="11.7109375" customWidth="1"/>
    <col min="21" max="21" width="11.85546875" customWidth="1"/>
    <col min="27" max="27" width="24.28515625" customWidth="1"/>
    <col min="43" max="43" width="18.7109375" bestFit="1" customWidth="1"/>
    <col min="44" max="44" width="20.42578125" customWidth="1"/>
    <col min="45" max="45" width="15" customWidth="1"/>
    <col min="46" max="46" width="17.42578125" bestFit="1" customWidth="1"/>
    <col min="47" max="47" width="11.7109375" customWidth="1"/>
    <col min="48" max="48" width="16.85546875" bestFit="1" customWidth="1"/>
    <col min="49" max="49" width="13" bestFit="1" customWidth="1"/>
    <col min="50" max="50" width="18.7109375" bestFit="1" customWidth="1"/>
    <col min="51" max="51" width="18.85546875" customWidth="1"/>
    <col min="52" max="52" width="18.7109375" customWidth="1"/>
    <col min="56" max="56" width="21.5703125" bestFit="1" customWidth="1"/>
    <col min="57" max="57" width="14.28515625" bestFit="1" customWidth="1"/>
    <col min="58" max="58" width="9.28515625" bestFit="1" customWidth="1"/>
    <col min="59" max="59" width="17.42578125" bestFit="1" customWidth="1"/>
    <col min="61" max="61" width="16.85546875" bestFit="1" customWidth="1"/>
    <col min="62" max="62" width="18.7109375" bestFit="1" customWidth="1"/>
    <col min="63" max="63" width="17.140625" bestFit="1" customWidth="1"/>
    <col min="64" max="64" width="7.42578125" bestFit="1" customWidth="1"/>
    <col min="65" max="65" width="10.140625" bestFit="1" customWidth="1"/>
    <col min="66" max="66" width="7.85546875" bestFit="1" customWidth="1"/>
    <col min="67" max="67" width="21.5703125" bestFit="1" customWidth="1"/>
  </cols>
  <sheetData>
    <row r="1" spans="1:138" s="5" customFormat="1" ht="15" customHeight="1" x14ac:dyDescent="0.25">
      <c r="A1" s="5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</row>
    <row r="2" spans="1:138" x14ac:dyDescent="0.25">
      <c r="AK2" s="39" t="s">
        <v>36</v>
      </c>
      <c r="AL2" s="39"/>
      <c r="AM2" s="39"/>
      <c r="AN2" s="39"/>
      <c r="AO2" s="39"/>
      <c r="AP2" s="39"/>
    </row>
    <row r="3" spans="1:138" ht="15" customHeight="1" x14ac:dyDescent="0.25">
      <c r="B3" s="39" t="s">
        <v>17</v>
      </c>
      <c r="C3" s="39"/>
      <c r="D3" s="39"/>
      <c r="E3" s="39"/>
      <c r="F3" s="39"/>
      <c r="G3" s="39"/>
      <c r="H3" s="2"/>
      <c r="I3" s="39" t="s">
        <v>29</v>
      </c>
      <c r="J3" s="39"/>
      <c r="K3" s="39"/>
      <c r="L3" s="39"/>
      <c r="M3" s="39"/>
      <c r="N3" s="39"/>
      <c r="P3" s="39" t="s">
        <v>33</v>
      </c>
      <c r="Q3" s="39"/>
      <c r="R3" s="39"/>
      <c r="S3" s="39"/>
      <c r="T3" s="39"/>
      <c r="U3" s="39"/>
      <c r="V3" s="1"/>
      <c r="W3" s="39" t="s">
        <v>32</v>
      </c>
      <c r="X3" s="39"/>
      <c r="Y3" s="39"/>
      <c r="Z3" s="39"/>
      <c r="AA3" s="39"/>
      <c r="AB3" s="39"/>
      <c r="AD3" s="39" t="s">
        <v>64</v>
      </c>
      <c r="AE3" s="39"/>
      <c r="AF3" s="39"/>
      <c r="AG3" s="39"/>
      <c r="AH3" s="39"/>
      <c r="AI3" s="39"/>
      <c r="AR3" s="39" t="s">
        <v>37</v>
      </c>
      <c r="AS3" s="39"/>
      <c r="AT3" s="39"/>
      <c r="AU3" s="39"/>
      <c r="AV3" s="39"/>
      <c r="AW3" s="39"/>
      <c r="AZ3" s="40" t="s">
        <v>54</v>
      </c>
      <c r="BA3" s="40"/>
      <c r="BD3" s="39" t="s">
        <v>49</v>
      </c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Z3" s="1"/>
      <c r="CF3" s="1"/>
      <c r="CL3" s="1"/>
      <c r="CR3" s="1"/>
      <c r="CX3" s="1"/>
      <c r="DD3" s="1"/>
      <c r="DJ3" s="1"/>
      <c r="DP3" s="1"/>
      <c r="DV3" s="1"/>
      <c r="EB3" s="1"/>
      <c r="EH3" s="1"/>
    </row>
    <row r="4" spans="1:138" x14ac:dyDescent="0.25">
      <c r="H4" s="3"/>
      <c r="J4" s="5">
        <f>5*0.067</f>
        <v>0.33500000000000002</v>
      </c>
      <c r="K4" s="5">
        <f t="shared" ref="K4:N4" si="0">5*0.067</f>
        <v>0.33500000000000002</v>
      </c>
      <c r="L4" s="5">
        <f t="shared" si="0"/>
        <v>0.33500000000000002</v>
      </c>
      <c r="M4" s="5">
        <f t="shared" si="0"/>
        <v>0.33500000000000002</v>
      </c>
      <c r="N4" s="5">
        <f t="shared" si="0"/>
        <v>0.33500000000000002</v>
      </c>
      <c r="O4" s="22"/>
      <c r="AK4" s="5"/>
      <c r="AL4" s="6" t="s">
        <v>12</v>
      </c>
      <c r="AM4" s="6" t="s">
        <v>13</v>
      </c>
      <c r="AN4" s="6" t="s">
        <v>14</v>
      </c>
      <c r="AO4" s="6" t="s">
        <v>15</v>
      </c>
      <c r="AP4" s="6" t="s">
        <v>16</v>
      </c>
      <c r="AZ4" s="40"/>
      <c r="BA4" s="40"/>
    </row>
    <row r="5" spans="1:138" x14ac:dyDescent="0.25">
      <c r="B5" s="5"/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  <c r="H5" s="4"/>
      <c r="J5" s="17" t="s">
        <v>12</v>
      </c>
      <c r="K5" s="17" t="s">
        <v>13</v>
      </c>
      <c r="L5" s="17" t="s">
        <v>14</v>
      </c>
      <c r="M5" s="17" t="s">
        <v>15</v>
      </c>
      <c r="N5" s="21" t="s">
        <v>16</v>
      </c>
      <c r="P5" s="5"/>
      <c r="Q5" s="6" t="s">
        <v>12</v>
      </c>
      <c r="R5" s="6" t="s">
        <v>13</v>
      </c>
      <c r="S5" s="6" t="s">
        <v>14</v>
      </c>
      <c r="T5" s="6" t="s">
        <v>15</v>
      </c>
      <c r="U5" s="6" t="s">
        <v>16</v>
      </c>
      <c r="W5" s="5"/>
      <c r="X5" s="6" t="s">
        <v>12</v>
      </c>
      <c r="Y5" s="6" t="s">
        <v>13</v>
      </c>
      <c r="Z5" s="6" t="s">
        <v>14</v>
      </c>
      <c r="AA5" s="6" t="s">
        <v>15</v>
      </c>
      <c r="AB5" s="6" t="s">
        <v>16</v>
      </c>
      <c r="AE5" s="6" t="s">
        <v>12</v>
      </c>
      <c r="AF5" s="17" t="s">
        <v>13</v>
      </c>
      <c r="AG5" s="17" t="s">
        <v>14</v>
      </c>
      <c r="AH5" s="17" t="s">
        <v>15</v>
      </c>
      <c r="AI5" s="17" t="s">
        <v>16</v>
      </c>
      <c r="AK5" s="6" t="s">
        <v>24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S5" s="6" t="s">
        <v>12</v>
      </c>
      <c r="AT5" s="17" t="s">
        <v>13</v>
      </c>
      <c r="AU5" s="17" t="s">
        <v>14</v>
      </c>
      <c r="AV5" s="17" t="s">
        <v>15</v>
      </c>
      <c r="AW5" s="17" t="s">
        <v>16</v>
      </c>
      <c r="AZ5" s="40"/>
      <c r="BA5" s="40"/>
      <c r="BE5" s="6" t="s">
        <v>38</v>
      </c>
      <c r="BF5" s="6" t="s">
        <v>39</v>
      </c>
      <c r="BG5" s="6" t="s">
        <v>40</v>
      </c>
      <c r="BH5" s="6" t="s">
        <v>41</v>
      </c>
      <c r="BI5" s="6" t="s">
        <v>42</v>
      </c>
      <c r="BJ5" s="6" t="s">
        <v>43</v>
      </c>
      <c r="BK5" s="6" t="s">
        <v>44</v>
      </c>
      <c r="BL5" s="6" t="s">
        <v>45</v>
      </c>
      <c r="BM5" s="6" t="s">
        <v>46</v>
      </c>
      <c r="BN5" s="6" t="s">
        <v>47</v>
      </c>
      <c r="BO5" s="6" t="s">
        <v>48</v>
      </c>
    </row>
    <row r="6" spans="1:138" x14ac:dyDescent="0.25">
      <c r="B6" s="6" t="s">
        <v>0</v>
      </c>
      <c r="C6" s="7">
        <v>783.5</v>
      </c>
      <c r="D6" s="7">
        <v>792</v>
      </c>
      <c r="E6" s="7">
        <v>250</v>
      </c>
      <c r="F6" s="7">
        <v>199.5</v>
      </c>
      <c r="G6" s="7">
        <v>33.5</v>
      </c>
      <c r="H6" s="4"/>
      <c r="I6" s="19" t="s">
        <v>0</v>
      </c>
      <c r="J6" s="20">
        <v>250</v>
      </c>
      <c r="K6" s="20">
        <v>250</v>
      </c>
      <c r="L6" s="20">
        <v>250</v>
      </c>
      <c r="M6" s="20">
        <v>199.5</v>
      </c>
      <c r="N6" s="20">
        <v>33.5</v>
      </c>
      <c r="P6" s="6" t="s">
        <v>0</v>
      </c>
      <c r="Q6" s="7">
        <v>533.5</v>
      </c>
      <c r="R6" s="7">
        <v>0</v>
      </c>
      <c r="S6" s="7">
        <v>0</v>
      </c>
      <c r="T6" s="7">
        <v>0</v>
      </c>
      <c r="U6" s="7">
        <v>0</v>
      </c>
      <c r="W6" s="6" t="s">
        <v>0</v>
      </c>
      <c r="X6" s="6">
        <v>3655</v>
      </c>
      <c r="Y6" s="6">
        <v>4168</v>
      </c>
      <c r="Z6" s="6">
        <v>1882</v>
      </c>
      <c r="AA6" s="6">
        <v>1594</v>
      </c>
      <c r="AB6" s="6">
        <v>9</v>
      </c>
      <c r="AD6" s="6" t="s">
        <v>0</v>
      </c>
      <c r="AE6" s="31">
        <v>1</v>
      </c>
      <c r="AF6" s="31">
        <v>1</v>
      </c>
      <c r="AG6" s="31">
        <v>1</v>
      </c>
      <c r="AH6" s="31">
        <v>1</v>
      </c>
      <c r="AI6" s="31">
        <v>1</v>
      </c>
      <c r="AK6" s="6" t="s">
        <v>0</v>
      </c>
      <c r="AL6" s="33">
        <f>+AL5+C6+Q6+J6+X6-AS6</f>
        <v>0</v>
      </c>
      <c r="AM6" s="33">
        <f t="shared" ref="AM6:AP6" si="1">+AM5+D6+R6+K6+Y6-AT6</f>
        <v>0</v>
      </c>
      <c r="AN6" s="33">
        <f t="shared" si="1"/>
        <v>30</v>
      </c>
      <c r="AO6" s="33">
        <f t="shared" si="1"/>
        <v>0</v>
      </c>
      <c r="AP6" s="33">
        <f t="shared" si="1"/>
        <v>0</v>
      </c>
      <c r="AR6" s="6" t="s">
        <v>0</v>
      </c>
      <c r="AS6" s="32">
        <v>5222</v>
      </c>
      <c r="AT6" s="32">
        <v>5210</v>
      </c>
      <c r="AU6" s="32">
        <v>2352</v>
      </c>
      <c r="AV6" s="32">
        <v>1993</v>
      </c>
      <c r="AW6" s="32">
        <v>76</v>
      </c>
      <c r="AZ6" s="40"/>
      <c r="BA6" s="40"/>
      <c r="BD6" s="6" t="s">
        <v>0</v>
      </c>
      <c r="BE6" s="6">
        <f>+SUMPRODUCT($AS$23:$AW$23,$C6:$G6)+SUMPRODUCT($J6:$N6,$AS$23:$AW$23)</f>
        <v>203.78050000000002</v>
      </c>
      <c r="BF6" s="6">
        <f t="shared" ref="BF6:BF17" si="2">+SUMPRODUCT($AS$24:$AW$24,$C6:$G6)+SUMPRODUCT($J6:$N6,$AS$24:$AW$24)</f>
        <v>3041.5</v>
      </c>
      <c r="BG6" s="6">
        <f>+SUMPRODUCT($AS$25:$AW$25,$C6:$G6)+SUMPRODUCT($J6:$N6,$AS$25:$AW$25)</f>
        <v>138.935</v>
      </c>
      <c r="BH6" s="6">
        <f>+SUMPRODUCT($AS$25:$AW$25,$C6:$G6)+SUMPRODUCT($J6:$N6,$AS$25:$AW$25)</f>
        <v>138.935</v>
      </c>
      <c r="BI6" s="6">
        <f t="shared" ref="BI6:BI17" si="3">+SUMPRODUCT($AS$27:$AW$27,$C6:$G6)+SUMPRODUCT($J6:$N6,$AS$27:$AW$27)</f>
        <v>143.18900000000002</v>
      </c>
      <c r="BJ6" s="6">
        <f t="shared" ref="BJ6:BJ17" si="4">+SUMPRODUCT($AS$28:$AW$28,$C6:$G6)+SUMPRODUCT($J6:$N6,$AS$28:$AW$28)</f>
        <v>82.51</v>
      </c>
      <c r="BK6" s="6">
        <f t="shared" ref="BK6:BK17" si="5">+SUMPRODUCT($AS$29:$AW$29,$C6:$G6)+SUMPRODUCT($J6:$N6,$AS$29:$AW$29)</f>
        <v>1.5460000000000003</v>
      </c>
      <c r="BL6" s="6">
        <f t="shared" ref="BL6:BL17" si="6">+SUMPRODUCT($AS$30:$AW$30,$C6:$G6)+SUMPRODUCT($J6:$N6,$AS$30:$AW$30)</f>
        <v>3041.5</v>
      </c>
      <c r="BM6" s="6">
        <f t="shared" ref="BM6:BM17" si="7">+SUMPRODUCT($AS$31:$AW$31,$C6:$G6)+SUMPRODUCT($J6:$N6,$AS$31:$AW$31)</f>
        <v>3041.5</v>
      </c>
      <c r="BN6" s="6">
        <f t="shared" ref="BN6:BN17" si="8">+SUMPRODUCT($AS$32:$AW$32,$C6:$G6)+SUMPRODUCT($J6:$N6,$AS$32:$AW$32)</f>
        <v>215.94650000000001</v>
      </c>
      <c r="BO6" s="6">
        <f t="shared" ref="BO6:BO17" si="9">+SUMPRODUCT($AS$33:$AW$33,$C6:$G6)+SUMPRODUCT($J6:$N6,$AS$33:$AW$33)</f>
        <v>3183.65</v>
      </c>
    </row>
    <row r="7" spans="1:138" x14ac:dyDescent="0.25">
      <c r="B7" s="6" t="s">
        <v>1</v>
      </c>
      <c r="C7" s="7">
        <v>464</v>
      </c>
      <c r="D7" s="7">
        <v>1000</v>
      </c>
      <c r="E7" s="7">
        <v>670.5</v>
      </c>
      <c r="F7" s="7">
        <v>116.5</v>
      </c>
      <c r="G7" s="7">
        <v>249</v>
      </c>
      <c r="H7" s="4"/>
      <c r="I7" s="19" t="s">
        <v>1</v>
      </c>
      <c r="J7" s="20">
        <v>250</v>
      </c>
      <c r="K7" s="20">
        <v>250</v>
      </c>
      <c r="L7" s="20">
        <v>250</v>
      </c>
      <c r="M7" s="20">
        <v>116.5</v>
      </c>
      <c r="N7" s="20">
        <v>249</v>
      </c>
      <c r="P7" s="6" t="s">
        <v>1</v>
      </c>
      <c r="Q7" s="7">
        <v>214</v>
      </c>
      <c r="R7" s="7">
        <v>132</v>
      </c>
      <c r="S7" s="7">
        <v>420.5</v>
      </c>
      <c r="T7" s="7">
        <v>0</v>
      </c>
      <c r="U7" s="7">
        <v>0</v>
      </c>
      <c r="W7" s="6" t="s">
        <v>1</v>
      </c>
      <c r="X7" s="6">
        <v>2166</v>
      </c>
      <c r="Y7" s="6">
        <v>5529</v>
      </c>
      <c r="Z7" s="6">
        <v>5485</v>
      </c>
      <c r="AA7" s="6">
        <v>931</v>
      </c>
      <c r="AB7" s="6">
        <v>68</v>
      </c>
      <c r="AD7" s="6" t="s">
        <v>1</v>
      </c>
      <c r="AE7" s="31">
        <v>1</v>
      </c>
      <c r="AF7" s="31">
        <v>1</v>
      </c>
      <c r="AG7" s="31">
        <v>1</v>
      </c>
      <c r="AH7" s="31">
        <v>1</v>
      </c>
      <c r="AI7" s="31">
        <v>1</v>
      </c>
      <c r="AK7" s="6" t="s">
        <v>1</v>
      </c>
      <c r="AL7" s="33">
        <f>+AL6+C7+Q7+J7+X7-AS7</f>
        <v>0</v>
      </c>
      <c r="AM7" s="33">
        <f t="shared" ref="AM7:AM17" si="10">+AM6+D7+R7+K7+Y7-AT7</f>
        <v>0</v>
      </c>
      <c r="AN7" s="33">
        <f t="shared" ref="AN7:AN17" si="11">+AN6+E7+S7+L7+Z7-AU7</f>
        <v>0</v>
      </c>
      <c r="AO7" s="33">
        <f t="shared" ref="AO7:AO17" si="12">+AO6+F7+T7+M7+AA7-AV7</f>
        <v>0</v>
      </c>
      <c r="AP7" s="33">
        <f t="shared" ref="AP7:AP17" si="13">+AP6+G7+U7+N7+AB7-AW7</f>
        <v>0</v>
      </c>
      <c r="AQ7" s="37"/>
      <c r="AR7" s="6" t="s">
        <v>1</v>
      </c>
      <c r="AS7" s="32">
        <v>3094</v>
      </c>
      <c r="AT7" s="32">
        <v>6911</v>
      </c>
      <c r="AU7" s="32">
        <v>6856</v>
      </c>
      <c r="AV7" s="32">
        <v>1164</v>
      </c>
      <c r="AW7" s="32">
        <v>566</v>
      </c>
      <c r="AZ7" s="40"/>
      <c r="BA7" s="40"/>
      <c r="BD7" s="6" t="s">
        <v>1</v>
      </c>
      <c r="BE7" s="6">
        <f t="shared" ref="BE7:BE17" si="14">+SUMPRODUCT($AS$23:$AW$23,C7:G7)+SUMPRODUCT(J7:N7,$AS$23:$AW$23)</f>
        <v>242.23849999999999</v>
      </c>
      <c r="BF7" s="6">
        <f t="shared" si="2"/>
        <v>3615.5</v>
      </c>
      <c r="BG7" s="6">
        <f t="shared" ref="BG7:BG17" si="15">+SUMPRODUCT($AS$25:$AW$25,$C7:$G7)+SUMPRODUCT($J7:$N7,$AS$25:$AW$25)</f>
        <v>155</v>
      </c>
      <c r="BH7" s="6">
        <f t="shared" ref="BH7:BH17" si="16">+SUMPRODUCT($AS$26:$AW$26,$C7:$G7)+SUMPRODUCT($J7:$N7,$AS$26:$AW$26)</f>
        <v>490.46029999999996</v>
      </c>
      <c r="BI7" s="6">
        <f t="shared" si="3"/>
        <v>174.2775</v>
      </c>
      <c r="BJ7" s="6">
        <f t="shared" si="4"/>
        <v>93.464999999999989</v>
      </c>
      <c r="BK7" s="6">
        <f t="shared" si="5"/>
        <v>1.7443000000000002</v>
      </c>
      <c r="BL7" s="6">
        <f t="shared" si="6"/>
        <v>3615.5</v>
      </c>
      <c r="BM7" s="6">
        <f t="shared" si="7"/>
        <v>3615.5</v>
      </c>
      <c r="BN7" s="6">
        <f t="shared" si="8"/>
        <v>256.70050000000003</v>
      </c>
      <c r="BO7" s="6">
        <f t="shared" si="9"/>
        <v>3567.6</v>
      </c>
    </row>
    <row r="8" spans="1:138" x14ac:dyDescent="0.25">
      <c r="B8" s="6" t="s">
        <v>2</v>
      </c>
      <c r="C8" s="7">
        <v>441.5</v>
      </c>
      <c r="D8" s="7">
        <v>660</v>
      </c>
      <c r="E8" s="7">
        <v>450.5</v>
      </c>
      <c r="F8" s="7">
        <v>210</v>
      </c>
      <c r="G8" s="7">
        <v>105</v>
      </c>
      <c r="H8" s="4"/>
      <c r="I8" s="19" t="s">
        <v>2</v>
      </c>
      <c r="J8" s="20">
        <v>250</v>
      </c>
      <c r="K8" s="20">
        <v>250</v>
      </c>
      <c r="L8" s="20">
        <v>250</v>
      </c>
      <c r="M8" s="20">
        <v>210</v>
      </c>
      <c r="N8" s="20">
        <v>105</v>
      </c>
      <c r="P8" s="6" t="s">
        <v>2</v>
      </c>
      <c r="Q8" s="7">
        <v>191.5</v>
      </c>
      <c r="R8" s="7">
        <v>0</v>
      </c>
      <c r="S8" s="7">
        <v>200.5</v>
      </c>
      <c r="T8" s="7">
        <v>0</v>
      </c>
      <c r="U8" s="7">
        <v>0</v>
      </c>
      <c r="W8" s="6" t="s">
        <v>2</v>
      </c>
      <c r="X8" s="6">
        <v>2060</v>
      </c>
      <c r="Y8" s="6">
        <v>3642</v>
      </c>
      <c r="Z8" s="6">
        <v>3606</v>
      </c>
      <c r="AA8" s="6">
        <v>1682</v>
      </c>
      <c r="AB8" s="6">
        <v>29</v>
      </c>
      <c r="AD8" s="6" t="s">
        <v>2</v>
      </c>
      <c r="AE8" s="31">
        <v>1</v>
      </c>
      <c r="AF8" s="31">
        <v>1</v>
      </c>
      <c r="AG8" s="31">
        <v>1</v>
      </c>
      <c r="AH8" s="31">
        <v>1</v>
      </c>
      <c r="AI8" s="31">
        <v>1</v>
      </c>
      <c r="AK8" s="6" t="s">
        <v>2</v>
      </c>
      <c r="AL8" s="33">
        <f t="shared" ref="AL8:AL17" si="17">+AL7+C8+Q8+J8+X8-AS8</f>
        <v>0</v>
      </c>
      <c r="AM8" s="33">
        <f t="shared" si="10"/>
        <v>0</v>
      </c>
      <c r="AN8" s="33">
        <f t="shared" si="11"/>
        <v>0</v>
      </c>
      <c r="AO8" s="33">
        <f t="shared" si="12"/>
        <v>0</v>
      </c>
      <c r="AP8" s="33">
        <f t="shared" si="13"/>
        <v>0</v>
      </c>
      <c r="AR8" s="6" t="s">
        <v>2</v>
      </c>
      <c r="AS8" s="32">
        <v>2943</v>
      </c>
      <c r="AT8" s="32">
        <v>4552</v>
      </c>
      <c r="AU8" s="32">
        <v>4507</v>
      </c>
      <c r="AV8" s="32">
        <v>2102</v>
      </c>
      <c r="AW8" s="32">
        <v>239</v>
      </c>
      <c r="AZ8" s="40"/>
      <c r="BA8" s="40"/>
      <c r="BD8" s="6" t="s">
        <v>2</v>
      </c>
      <c r="BE8" s="6">
        <f t="shared" si="14"/>
        <v>196.44399999999999</v>
      </c>
      <c r="BF8" s="6">
        <f t="shared" si="2"/>
        <v>2932</v>
      </c>
      <c r="BG8" s="6">
        <f t="shared" si="15"/>
        <v>126.13499999999999</v>
      </c>
      <c r="BH8" s="6">
        <f t="shared" si="16"/>
        <v>400.50905</v>
      </c>
      <c r="BI8" s="6">
        <f t="shared" si="3"/>
        <v>138.16650000000001</v>
      </c>
      <c r="BJ8" s="6">
        <f t="shared" si="4"/>
        <v>75.275000000000006</v>
      </c>
      <c r="BK8" s="6">
        <f t="shared" si="5"/>
        <v>1.4145000000000001</v>
      </c>
      <c r="BL8" s="6">
        <f t="shared" si="6"/>
        <v>2932</v>
      </c>
      <c r="BM8" s="6">
        <f t="shared" si="7"/>
        <v>2932</v>
      </c>
      <c r="BN8" s="6">
        <f t="shared" si="8"/>
        <v>208.17199999999997</v>
      </c>
      <c r="BO8" s="6">
        <f t="shared" si="9"/>
        <v>2899.85</v>
      </c>
    </row>
    <row r="9" spans="1:138" x14ac:dyDescent="0.25">
      <c r="B9" s="6" t="s">
        <v>3</v>
      </c>
      <c r="C9" s="7">
        <v>702</v>
      </c>
      <c r="D9" s="7">
        <v>846</v>
      </c>
      <c r="E9" s="7">
        <v>185</v>
      </c>
      <c r="F9" s="7">
        <v>180</v>
      </c>
      <c r="G9" s="7">
        <v>212.5</v>
      </c>
      <c r="H9" s="4"/>
      <c r="I9" s="19" t="s">
        <v>3</v>
      </c>
      <c r="J9" s="20">
        <v>250</v>
      </c>
      <c r="K9" s="20">
        <v>250</v>
      </c>
      <c r="L9" s="20">
        <v>185</v>
      </c>
      <c r="M9" s="20">
        <v>180</v>
      </c>
      <c r="N9" s="20">
        <v>212.5</v>
      </c>
      <c r="P9" s="6" t="s">
        <v>3</v>
      </c>
      <c r="Q9" s="7">
        <v>452</v>
      </c>
      <c r="R9" s="7">
        <v>0</v>
      </c>
      <c r="S9" s="7">
        <v>0</v>
      </c>
      <c r="T9" s="7">
        <v>0</v>
      </c>
      <c r="U9" s="7">
        <v>0</v>
      </c>
      <c r="W9" s="6" t="s">
        <v>3</v>
      </c>
      <c r="X9" s="6">
        <v>3277</v>
      </c>
      <c r="Y9" s="6">
        <v>4386</v>
      </c>
      <c r="Z9" s="6">
        <v>1481</v>
      </c>
      <c r="AA9" s="6">
        <v>1440</v>
      </c>
      <c r="AB9" s="6">
        <v>58</v>
      </c>
      <c r="AD9" s="6" t="s">
        <v>3</v>
      </c>
      <c r="AE9" s="31">
        <v>1</v>
      </c>
      <c r="AF9" s="31">
        <v>1</v>
      </c>
      <c r="AG9" s="31">
        <v>1</v>
      </c>
      <c r="AH9" s="31">
        <v>1</v>
      </c>
      <c r="AI9" s="31">
        <v>1</v>
      </c>
      <c r="AK9" s="6" t="s">
        <v>3</v>
      </c>
      <c r="AL9" s="33">
        <f t="shared" si="17"/>
        <v>0</v>
      </c>
      <c r="AM9" s="33">
        <f t="shared" si="10"/>
        <v>0</v>
      </c>
      <c r="AN9" s="33">
        <f t="shared" si="11"/>
        <v>0</v>
      </c>
      <c r="AO9" s="33">
        <f t="shared" si="12"/>
        <v>0</v>
      </c>
      <c r="AP9" s="33">
        <f t="shared" si="13"/>
        <v>0</v>
      </c>
      <c r="AR9" s="6" t="s">
        <v>3</v>
      </c>
      <c r="AS9" s="32">
        <v>4681</v>
      </c>
      <c r="AT9" s="32">
        <v>5482</v>
      </c>
      <c r="AU9" s="32">
        <v>1851</v>
      </c>
      <c r="AV9" s="32">
        <v>1800</v>
      </c>
      <c r="AW9" s="32">
        <v>483</v>
      </c>
      <c r="AZ9" s="40"/>
      <c r="BA9" s="40"/>
      <c r="BD9" s="6" t="s">
        <v>3</v>
      </c>
      <c r="BE9" s="6">
        <f t="shared" si="14"/>
        <v>214.601</v>
      </c>
      <c r="BF9" s="6">
        <f t="shared" si="2"/>
        <v>3203</v>
      </c>
      <c r="BG9" s="6">
        <f t="shared" si="15"/>
        <v>133.82</v>
      </c>
      <c r="BH9" s="6">
        <f t="shared" si="16"/>
        <v>438.17970000000003</v>
      </c>
      <c r="BI9" s="6">
        <f t="shared" si="3"/>
        <v>153.07</v>
      </c>
      <c r="BJ9" s="6">
        <f t="shared" si="4"/>
        <v>83.199999999999989</v>
      </c>
      <c r="BK9" s="6">
        <f t="shared" si="5"/>
        <v>1.5543999999999998</v>
      </c>
      <c r="BL9" s="6">
        <f t="shared" si="6"/>
        <v>3203</v>
      </c>
      <c r="BM9" s="6">
        <f t="shared" si="7"/>
        <v>3203</v>
      </c>
      <c r="BN9" s="6">
        <f t="shared" si="8"/>
        <v>227.41299999999998</v>
      </c>
      <c r="BO9" s="6">
        <f t="shared" si="9"/>
        <v>3147.8</v>
      </c>
    </row>
    <row r="10" spans="1:138" x14ac:dyDescent="0.25">
      <c r="B10" s="6" t="s">
        <v>4</v>
      </c>
      <c r="C10" s="7">
        <v>407</v>
      </c>
      <c r="D10" s="7">
        <v>643</v>
      </c>
      <c r="E10" s="7">
        <v>130</v>
      </c>
      <c r="F10" s="7">
        <v>110</v>
      </c>
      <c r="G10" s="7">
        <v>30.5</v>
      </c>
      <c r="H10" s="4"/>
      <c r="I10" s="19" t="s">
        <v>4</v>
      </c>
      <c r="J10" s="20">
        <v>250</v>
      </c>
      <c r="K10" s="20">
        <v>250</v>
      </c>
      <c r="L10" s="20">
        <v>130</v>
      </c>
      <c r="M10" s="20">
        <v>110</v>
      </c>
      <c r="N10" s="20">
        <v>30.5</v>
      </c>
      <c r="P10" s="6" t="s">
        <v>4</v>
      </c>
      <c r="Q10" s="7">
        <v>157</v>
      </c>
      <c r="R10" s="7">
        <v>0</v>
      </c>
      <c r="S10" s="7">
        <v>0</v>
      </c>
      <c r="T10" s="7">
        <v>0</v>
      </c>
      <c r="U10" s="7">
        <v>0</v>
      </c>
      <c r="W10" s="6" t="s">
        <v>4</v>
      </c>
      <c r="X10" s="6">
        <v>1898</v>
      </c>
      <c r="Y10" s="6">
        <v>3571</v>
      </c>
      <c r="Z10" s="6">
        <v>1041</v>
      </c>
      <c r="AA10" s="6">
        <v>879</v>
      </c>
      <c r="AB10" s="6">
        <v>8</v>
      </c>
      <c r="AD10" s="6" t="s">
        <v>4</v>
      </c>
      <c r="AE10" s="31">
        <v>1</v>
      </c>
      <c r="AF10" s="31">
        <v>1</v>
      </c>
      <c r="AG10" s="31">
        <v>1</v>
      </c>
      <c r="AH10" s="31">
        <v>1</v>
      </c>
      <c r="AI10" s="31">
        <v>1</v>
      </c>
      <c r="AK10" s="6" t="s">
        <v>4</v>
      </c>
      <c r="AL10" s="33">
        <f t="shared" si="17"/>
        <v>0</v>
      </c>
      <c r="AM10" s="33">
        <f t="shared" si="10"/>
        <v>0</v>
      </c>
      <c r="AN10" s="33">
        <f t="shared" si="11"/>
        <v>0</v>
      </c>
      <c r="AO10" s="33">
        <f t="shared" si="12"/>
        <v>0</v>
      </c>
      <c r="AP10" s="33">
        <f t="shared" si="13"/>
        <v>0</v>
      </c>
      <c r="AR10" s="6" t="s">
        <v>4</v>
      </c>
      <c r="AS10" s="32">
        <v>2712</v>
      </c>
      <c r="AT10" s="32">
        <v>4464</v>
      </c>
      <c r="AU10" s="32">
        <v>1301</v>
      </c>
      <c r="AV10" s="32">
        <v>1099</v>
      </c>
      <c r="AW10" s="32">
        <v>69</v>
      </c>
      <c r="AZ10" s="40"/>
      <c r="BA10" s="40"/>
      <c r="BD10" s="6" t="s">
        <v>4</v>
      </c>
      <c r="BE10" s="6">
        <f t="shared" si="14"/>
        <v>140.09700000000001</v>
      </c>
      <c r="BF10" s="6">
        <f t="shared" si="2"/>
        <v>2091</v>
      </c>
      <c r="BG10" s="6">
        <f t="shared" si="15"/>
        <v>91.8</v>
      </c>
      <c r="BH10" s="6">
        <f t="shared" si="16"/>
        <v>286.88159999999999</v>
      </c>
      <c r="BI10" s="6">
        <f t="shared" si="3"/>
        <v>97.579999999999984</v>
      </c>
      <c r="BJ10" s="6">
        <f t="shared" si="4"/>
        <v>55.36</v>
      </c>
      <c r="BK10" s="6">
        <f t="shared" si="5"/>
        <v>1.0179</v>
      </c>
      <c r="BL10" s="6">
        <f t="shared" si="6"/>
        <v>2091</v>
      </c>
      <c r="BM10" s="6">
        <f t="shared" si="7"/>
        <v>2091</v>
      </c>
      <c r="BN10" s="6">
        <f t="shared" si="8"/>
        <v>148.46100000000001</v>
      </c>
      <c r="BO10" s="6">
        <f t="shared" si="9"/>
        <v>2136.5</v>
      </c>
    </row>
    <row r="11" spans="1:138" x14ac:dyDescent="0.25">
      <c r="B11" s="6" t="s">
        <v>5</v>
      </c>
      <c r="C11" s="7">
        <v>581</v>
      </c>
      <c r="D11" s="7">
        <v>1000</v>
      </c>
      <c r="E11" s="7">
        <v>213.5</v>
      </c>
      <c r="F11" s="7">
        <v>209.5</v>
      </c>
      <c r="G11" s="7">
        <v>135</v>
      </c>
      <c r="H11" s="4"/>
      <c r="I11" s="19" t="s">
        <v>5</v>
      </c>
      <c r="J11" s="20">
        <v>250</v>
      </c>
      <c r="K11" s="20">
        <v>250</v>
      </c>
      <c r="L11" s="20">
        <v>213.5</v>
      </c>
      <c r="M11" s="20">
        <v>209.5</v>
      </c>
      <c r="N11" s="20">
        <v>135</v>
      </c>
      <c r="P11" s="6" t="s">
        <v>5</v>
      </c>
      <c r="Q11" s="7">
        <v>331</v>
      </c>
      <c r="R11" s="7">
        <v>55</v>
      </c>
      <c r="S11" s="7">
        <v>0</v>
      </c>
      <c r="T11" s="7">
        <v>0</v>
      </c>
      <c r="U11" s="7">
        <v>0</v>
      </c>
      <c r="W11" s="6" t="s">
        <v>5</v>
      </c>
      <c r="X11" s="6">
        <v>2710</v>
      </c>
      <c r="Y11" s="6">
        <v>5221</v>
      </c>
      <c r="Z11" s="6">
        <v>1710</v>
      </c>
      <c r="AA11" s="6">
        <v>1674</v>
      </c>
      <c r="AB11" s="6">
        <v>32</v>
      </c>
      <c r="AD11" s="6" t="s">
        <v>5</v>
      </c>
      <c r="AE11" s="31">
        <v>1</v>
      </c>
      <c r="AF11" s="31">
        <v>1</v>
      </c>
      <c r="AG11" s="31">
        <v>1</v>
      </c>
      <c r="AH11" s="31">
        <v>1</v>
      </c>
      <c r="AI11" s="31">
        <v>1</v>
      </c>
      <c r="AK11" s="6" t="s">
        <v>5</v>
      </c>
      <c r="AL11" s="33">
        <f t="shared" si="17"/>
        <v>0</v>
      </c>
      <c r="AM11" s="33">
        <f t="shared" si="10"/>
        <v>0</v>
      </c>
      <c r="AN11" s="33">
        <f t="shared" si="11"/>
        <v>0</v>
      </c>
      <c r="AO11" s="33">
        <f t="shared" si="12"/>
        <v>0</v>
      </c>
      <c r="AP11" s="33">
        <f t="shared" si="13"/>
        <v>32</v>
      </c>
      <c r="AR11" s="6" t="s">
        <v>5</v>
      </c>
      <c r="AS11" s="32">
        <v>3872</v>
      </c>
      <c r="AT11" s="32">
        <v>6526</v>
      </c>
      <c r="AU11" s="32">
        <v>2137</v>
      </c>
      <c r="AV11" s="32">
        <v>2093</v>
      </c>
      <c r="AW11" s="32">
        <v>270</v>
      </c>
      <c r="AZ11" s="40"/>
      <c r="BA11" s="40"/>
      <c r="BD11" s="6" t="s">
        <v>5</v>
      </c>
      <c r="BE11" s="6">
        <f t="shared" si="14"/>
        <v>214.19900000000001</v>
      </c>
      <c r="BF11" s="6">
        <f t="shared" si="2"/>
        <v>3197</v>
      </c>
      <c r="BG11" s="6">
        <f t="shared" si="15"/>
        <v>130.88</v>
      </c>
      <c r="BH11" s="6">
        <f t="shared" si="16"/>
        <v>431.53520000000003</v>
      </c>
      <c r="BI11" s="6">
        <f t="shared" si="3"/>
        <v>149.35499999999999</v>
      </c>
      <c r="BJ11" s="6">
        <f t="shared" si="4"/>
        <v>80.64</v>
      </c>
      <c r="BK11" s="6">
        <f t="shared" si="5"/>
        <v>1.4878</v>
      </c>
      <c r="BL11" s="6">
        <f t="shared" si="6"/>
        <v>3197</v>
      </c>
      <c r="BM11" s="6">
        <f t="shared" si="7"/>
        <v>3197</v>
      </c>
      <c r="BN11" s="6">
        <f t="shared" si="8"/>
        <v>226.98700000000002</v>
      </c>
      <c r="BO11" s="6">
        <f t="shared" si="9"/>
        <v>3088.5</v>
      </c>
    </row>
    <row r="12" spans="1:138" x14ac:dyDescent="0.25">
      <c r="B12" s="6" t="s">
        <v>6</v>
      </c>
      <c r="C12" s="7">
        <v>282.5</v>
      </c>
      <c r="D12" s="7">
        <v>1000</v>
      </c>
      <c r="E12" s="7">
        <v>229</v>
      </c>
      <c r="F12" s="7">
        <v>208</v>
      </c>
      <c r="G12" s="7">
        <v>308.5</v>
      </c>
      <c r="H12" s="4"/>
      <c r="I12" s="19" t="s">
        <v>6</v>
      </c>
      <c r="J12" s="20">
        <v>250</v>
      </c>
      <c r="K12" s="20">
        <v>250</v>
      </c>
      <c r="L12" s="20">
        <v>229</v>
      </c>
      <c r="M12" s="20">
        <v>208</v>
      </c>
      <c r="N12" s="20">
        <v>250</v>
      </c>
      <c r="P12" s="6" t="s">
        <v>6</v>
      </c>
      <c r="Q12" s="7">
        <v>32.5</v>
      </c>
      <c r="R12" s="7">
        <v>161</v>
      </c>
      <c r="S12" s="7">
        <v>0</v>
      </c>
      <c r="T12" s="7">
        <v>0</v>
      </c>
      <c r="U12" s="7">
        <v>58.5</v>
      </c>
      <c r="W12" s="6" t="s">
        <v>6</v>
      </c>
      <c r="X12" s="6">
        <v>1317</v>
      </c>
      <c r="Y12" s="6">
        <v>5646</v>
      </c>
      <c r="Z12" s="6">
        <v>1832</v>
      </c>
      <c r="AA12" s="6">
        <v>1666</v>
      </c>
      <c r="AB12" s="6">
        <v>88</v>
      </c>
      <c r="AD12" s="6" t="s">
        <v>6</v>
      </c>
      <c r="AE12" s="31">
        <v>1</v>
      </c>
      <c r="AF12" s="31">
        <v>1</v>
      </c>
      <c r="AG12" s="31">
        <v>1</v>
      </c>
      <c r="AH12" s="31">
        <v>1</v>
      </c>
      <c r="AI12" s="31">
        <v>1</v>
      </c>
      <c r="AK12" s="6" t="s">
        <v>6</v>
      </c>
      <c r="AL12" s="33">
        <f t="shared" si="17"/>
        <v>0</v>
      </c>
      <c r="AM12" s="33">
        <f t="shared" si="10"/>
        <v>0</v>
      </c>
      <c r="AN12" s="33">
        <f t="shared" si="11"/>
        <v>0</v>
      </c>
      <c r="AO12" s="33">
        <f t="shared" si="12"/>
        <v>0</v>
      </c>
      <c r="AP12" s="33">
        <f t="shared" si="13"/>
        <v>0</v>
      </c>
      <c r="AR12" s="6" t="s">
        <v>6</v>
      </c>
      <c r="AS12" s="32">
        <v>1882</v>
      </c>
      <c r="AT12" s="32">
        <v>7057</v>
      </c>
      <c r="AU12" s="32">
        <v>2290</v>
      </c>
      <c r="AV12" s="32">
        <v>2082</v>
      </c>
      <c r="AW12" s="32">
        <v>737</v>
      </c>
      <c r="AZ12" s="40"/>
      <c r="BA12" s="40"/>
      <c r="BD12" s="6" t="s">
        <v>6</v>
      </c>
      <c r="BE12" s="6">
        <f t="shared" si="14"/>
        <v>215.405</v>
      </c>
      <c r="BF12" s="6">
        <f t="shared" si="2"/>
        <v>3215</v>
      </c>
      <c r="BG12" s="6">
        <f t="shared" si="15"/>
        <v>117.58500000000001</v>
      </c>
      <c r="BH12" s="6">
        <f t="shared" si="16"/>
        <v>421.02480000000003</v>
      </c>
      <c r="BI12" s="6">
        <f t="shared" si="3"/>
        <v>150.86500000000001</v>
      </c>
      <c r="BJ12" s="6">
        <f t="shared" si="4"/>
        <v>75.37</v>
      </c>
      <c r="BK12" s="6">
        <f t="shared" si="5"/>
        <v>1.3824000000000001</v>
      </c>
      <c r="BL12" s="6">
        <f t="shared" si="6"/>
        <v>3215</v>
      </c>
      <c r="BM12" s="6">
        <f t="shared" si="7"/>
        <v>3215</v>
      </c>
      <c r="BN12" s="6">
        <f t="shared" si="8"/>
        <v>228.26499999999999</v>
      </c>
      <c r="BO12" s="6">
        <f t="shared" si="9"/>
        <v>2849.85</v>
      </c>
    </row>
    <row r="13" spans="1:138" x14ac:dyDescent="0.25">
      <c r="B13" s="6" t="s">
        <v>7</v>
      </c>
      <c r="C13" s="7">
        <v>153</v>
      </c>
      <c r="D13" s="7">
        <v>542</v>
      </c>
      <c r="E13" s="7">
        <v>201.5</v>
      </c>
      <c r="F13" s="7">
        <v>141</v>
      </c>
      <c r="G13" s="7">
        <v>153.5</v>
      </c>
      <c r="H13" s="4"/>
      <c r="I13" s="19" t="s">
        <v>7</v>
      </c>
      <c r="J13" s="20">
        <v>153</v>
      </c>
      <c r="K13" s="20">
        <v>250</v>
      </c>
      <c r="L13" s="20">
        <v>201.5</v>
      </c>
      <c r="M13" s="20">
        <v>141</v>
      </c>
      <c r="N13" s="20">
        <v>153.5</v>
      </c>
      <c r="P13" s="6" t="s">
        <v>7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W13" s="6" t="s">
        <v>7</v>
      </c>
      <c r="X13" s="6">
        <v>357</v>
      </c>
      <c r="Y13" s="6">
        <v>3170</v>
      </c>
      <c r="Z13" s="6">
        <v>1547</v>
      </c>
      <c r="AA13" s="6">
        <v>1129</v>
      </c>
      <c r="AB13" s="6">
        <v>42</v>
      </c>
      <c r="AD13" s="6" t="s">
        <v>7</v>
      </c>
      <c r="AE13" s="31">
        <v>1</v>
      </c>
      <c r="AF13" s="31">
        <v>1</v>
      </c>
      <c r="AG13" s="31">
        <v>1</v>
      </c>
      <c r="AH13" s="31">
        <v>1</v>
      </c>
      <c r="AI13" s="31">
        <v>1</v>
      </c>
      <c r="AK13" s="6" t="s">
        <v>7</v>
      </c>
      <c r="AL13" s="33">
        <f t="shared" si="17"/>
        <v>153</v>
      </c>
      <c r="AM13" s="33">
        <f t="shared" si="10"/>
        <v>0</v>
      </c>
      <c r="AN13" s="33">
        <f t="shared" si="11"/>
        <v>16</v>
      </c>
      <c r="AO13" s="33">
        <f t="shared" si="12"/>
        <v>0</v>
      </c>
      <c r="AP13" s="33">
        <f t="shared" si="13"/>
        <v>0</v>
      </c>
      <c r="AR13" s="6" t="s">
        <v>7</v>
      </c>
      <c r="AS13" s="32">
        <v>510</v>
      </c>
      <c r="AT13" s="32">
        <v>3962</v>
      </c>
      <c r="AU13" s="32">
        <v>1934</v>
      </c>
      <c r="AV13" s="32">
        <v>1411</v>
      </c>
      <c r="AW13" s="32">
        <v>349</v>
      </c>
      <c r="AZ13" s="40"/>
      <c r="BA13" s="40"/>
      <c r="BD13" s="6" t="s">
        <v>7</v>
      </c>
      <c r="BE13" s="6">
        <f t="shared" si="14"/>
        <v>140.03</v>
      </c>
      <c r="BF13" s="6">
        <f t="shared" si="2"/>
        <v>2090</v>
      </c>
      <c r="BG13" s="6">
        <f t="shared" si="15"/>
        <v>78.319999999999993</v>
      </c>
      <c r="BH13" s="6">
        <f t="shared" si="16"/>
        <v>274.15870000000001</v>
      </c>
      <c r="BI13" s="6">
        <f t="shared" si="3"/>
        <v>97.685000000000002</v>
      </c>
      <c r="BJ13" s="6">
        <f t="shared" si="4"/>
        <v>49.13</v>
      </c>
      <c r="BK13" s="6">
        <f t="shared" si="5"/>
        <v>0.90340000000000009</v>
      </c>
      <c r="BL13" s="6">
        <f t="shared" si="6"/>
        <v>2090</v>
      </c>
      <c r="BM13" s="6">
        <f t="shared" si="7"/>
        <v>2090</v>
      </c>
      <c r="BN13" s="6">
        <f t="shared" si="8"/>
        <v>148.38999999999999</v>
      </c>
      <c r="BO13" s="6">
        <f t="shared" si="9"/>
        <v>1873.1999999999998</v>
      </c>
    </row>
    <row r="14" spans="1:138" x14ac:dyDescent="0.25">
      <c r="B14" s="6" t="s">
        <v>8</v>
      </c>
      <c r="C14" s="7">
        <v>250</v>
      </c>
      <c r="D14" s="7">
        <v>884</v>
      </c>
      <c r="E14" s="7">
        <v>250</v>
      </c>
      <c r="F14" s="7">
        <v>250</v>
      </c>
      <c r="G14" s="7">
        <v>28</v>
      </c>
      <c r="H14" s="4"/>
      <c r="I14" s="19" t="s">
        <v>8</v>
      </c>
      <c r="J14" s="20">
        <v>250</v>
      </c>
      <c r="K14" s="20">
        <v>250</v>
      </c>
      <c r="L14" s="20">
        <v>250</v>
      </c>
      <c r="M14" s="20">
        <v>250</v>
      </c>
      <c r="N14" s="20">
        <v>28</v>
      </c>
      <c r="P14" s="6" t="s">
        <v>8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W14" s="6" t="s">
        <v>8</v>
      </c>
      <c r="X14" s="6">
        <v>1106</v>
      </c>
      <c r="Y14" s="6">
        <v>4536</v>
      </c>
      <c r="Z14" s="6">
        <v>2050</v>
      </c>
      <c r="AA14" s="6">
        <v>1102</v>
      </c>
      <c r="AB14" s="6">
        <v>8</v>
      </c>
      <c r="AD14" s="6" t="s">
        <v>8</v>
      </c>
      <c r="AE14" s="31">
        <v>1</v>
      </c>
      <c r="AF14" s="31">
        <v>1</v>
      </c>
      <c r="AG14" s="31">
        <v>1</v>
      </c>
      <c r="AH14" s="31">
        <v>1</v>
      </c>
      <c r="AI14" s="31">
        <v>1</v>
      </c>
      <c r="AK14" s="6" t="s">
        <v>8</v>
      </c>
      <c r="AL14" s="33">
        <f t="shared" si="17"/>
        <v>179</v>
      </c>
      <c r="AM14" s="33">
        <f t="shared" si="10"/>
        <v>0</v>
      </c>
      <c r="AN14" s="33">
        <f t="shared" si="11"/>
        <v>4</v>
      </c>
      <c r="AO14" s="33">
        <f t="shared" si="12"/>
        <v>225</v>
      </c>
      <c r="AP14" s="33">
        <f t="shared" si="13"/>
        <v>0</v>
      </c>
      <c r="AR14" s="6" t="s">
        <v>8</v>
      </c>
      <c r="AS14" s="32">
        <v>1580</v>
      </c>
      <c r="AT14" s="32">
        <v>5670</v>
      </c>
      <c r="AU14" s="32">
        <v>2562</v>
      </c>
      <c r="AV14" s="32">
        <v>1377</v>
      </c>
      <c r="AW14" s="32">
        <v>64</v>
      </c>
      <c r="AZ14" s="40"/>
      <c r="BA14" s="40"/>
      <c r="BD14" s="6" t="s">
        <v>8</v>
      </c>
      <c r="BE14" s="6">
        <f t="shared" si="14"/>
        <v>180.23000000000002</v>
      </c>
      <c r="BF14" s="6">
        <f t="shared" si="2"/>
        <v>2690</v>
      </c>
      <c r="BG14" s="6">
        <f t="shared" si="15"/>
        <v>105.14</v>
      </c>
      <c r="BH14" s="6">
        <f t="shared" si="16"/>
        <v>355.17679999999996</v>
      </c>
      <c r="BI14" s="6">
        <f t="shared" si="3"/>
        <v>121.264</v>
      </c>
      <c r="BJ14" s="6">
        <f t="shared" si="4"/>
        <v>63.8</v>
      </c>
      <c r="BK14" s="6">
        <f t="shared" si="5"/>
        <v>1.1626000000000001</v>
      </c>
      <c r="BL14" s="6">
        <f t="shared" si="6"/>
        <v>2690</v>
      </c>
      <c r="BM14" s="6">
        <f t="shared" si="7"/>
        <v>2690</v>
      </c>
      <c r="BN14" s="6">
        <f t="shared" si="8"/>
        <v>190.99</v>
      </c>
      <c r="BO14" s="6">
        <f t="shared" si="9"/>
        <v>2490.8000000000002</v>
      </c>
    </row>
    <row r="15" spans="1:138" x14ac:dyDescent="0.25">
      <c r="B15" s="6" t="s">
        <v>9</v>
      </c>
      <c r="C15" s="7">
        <v>250</v>
      </c>
      <c r="D15" s="7">
        <v>1000</v>
      </c>
      <c r="E15" s="7">
        <v>250</v>
      </c>
      <c r="F15" s="7">
        <v>277</v>
      </c>
      <c r="G15" s="7">
        <v>39.5</v>
      </c>
      <c r="H15" s="4"/>
      <c r="I15" s="19" t="s">
        <v>9</v>
      </c>
      <c r="J15" s="20">
        <v>250</v>
      </c>
      <c r="K15" s="20">
        <v>250</v>
      </c>
      <c r="L15" s="20">
        <v>250</v>
      </c>
      <c r="M15" s="20">
        <v>250</v>
      </c>
      <c r="N15" s="20">
        <v>39.5</v>
      </c>
      <c r="P15" s="6" t="s">
        <v>9</v>
      </c>
      <c r="Q15" s="7">
        <v>0</v>
      </c>
      <c r="R15" s="7">
        <v>354</v>
      </c>
      <c r="S15" s="7">
        <v>0</v>
      </c>
      <c r="T15" s="7">
        <v>27</v>
      </c>
      <c r="U15" s="7">
        <v>0</v>
      </c>
      <c r="W15" s="6" t="s">
        <v>9</v>
      </c>
      <c r="X15" s="6">
        <v>400</v>
      </c>
      <c r="Y15" s="6">
        <v>6415</v>
      </c>
      <c r="Z15" s="6">
        <v>2016</v>
      </c>
      <c r="AA15" s="6">
        <v>3118</v>
      </c>
      <c r="AB15" s="6">
        <v>9</v>
      </c>
      <c r="AD15" s="6" t="s">
        <v>9</v>
      </c>
      <c r="AE15" s="31">
        <v>1</v>
      </c>
      <c r="AF15" s="31">
        <v>1</v>
      </c>
      <c r="AG15" s="31">
        <v>1</v>
      </c>
      <c r="AH15" s="31">
        <v>1</v>
      </c>
      <c r="AI15" s="31">
        <v>1</v>
      </c>
      <c r="AK15" s="6" t="s">
        <v>9</v>
      </c>
      <c r="AL15" s="33">
        <f t="shared" si="17"/>
        <v>148</v>
      </c>
      <c r="AM15" s="33">
        <f t="shared" si="10"/>
        <v>0</v>
      </c>
      <c r="AN15" s="33">
        <f t="shared" si="11"/>
        <v>0</v>
      </c>
      <c r="AO15" s="33">
        <f t="shared" si="12"/>
        <v>0</v>
      </c>
      <c r="AP15" s="33">
        <f t="shared" si="13"/>
        <v>9</v>
      </c>
      <c r="AR15" s="6" t="s">
        <v>9</v>
      </c>
      <c r="AS15" s="32">
        <v>931</v>
      </c>
      <c r="AT15" s="32">
        <v>8019</v>
      </c>
      <c r="AU15" s="32">
        <v>2520</v>
      </c>
      <c r="AV15" s="32">
        <v>3897</v>
      </c>
      <c r="AW15" s="32">
        <v>79</v>
      </c>
      <c r="AZ15" s="40"/>
      <c r="BA15" s="40"/>
      <c r="BD15" s="6" t="s">
        <v>9</v>
      </c>
      <c r="BE15" s="6">
        <f t="shared" si="14"/>
        <v>191.352</v>
      </c>
      <c r="BF15" s="6">
        <f t="shared" si="2"/>
        <v>2856</v>
      </c>
      <c r="BG15" s="6">
        <f t="shared" si="15"/>
        <v>109.35</v>
      </c>
      <c r="BH15" s="6">
        <f t="shared" si="16"/>
        <v>374.75400000000002</v>
      </c>
      <c r="BI15" s="6">
        <f t="shared" si="3"/>
        <v>128.39600000000002</v>
      </c>
      <c r="BJ15" s="6">
        <f t="shared" si="4"/>
        <v>66.849999999999994</v>
      </c>
      <c r="BK15" s="6">
        <f t="shared" si="5"/>
        <v>1.2120000000000002</v>
      </c>
      <c r="BL15" s="6">
        <f t="shared" si="6"/>
        <v>2856</v>
      </c>
      <c r="BM15" s="6">
        <f t="shared" si="7"/>
        <v>2856</v>
      </c>
      <c r="BN15" s="6">
        <f t="shared" si="8"/>
        <v>202.77600000000001</v>
      </c>
      <c r="BO15" s="6">
        <f t="shared" si="9"/>
        <v>2608.1999999999998</v>
      </c>
    </row>
    <row r="16" spans="1:138" x14ac:dyDescent="0.25">
      <c r="B16" s="6" t="s">
        <v>10</v>
      </c>
      <c r="C16" s="7">
        <v>322.5</v>
      </c>
      <c r="D16" s="7">
        <v>738</v>
      </c>
      <c r="E16" s="7">
        <v>250</v>
      </c>
      <c r="F16" s="7">
        <v>300.5</v>
      </c>
      <c r="G16" s="7">
        <v>255.5</v>
      </c>
      <c r="H16" s="4"/>
      <c r="I16" s="19" t="s">
        <v>10</v>
      </c>
      <c r="J16" s="20">
        <v>250</v>
      </c>
      <c r="K16" s="20">
        <v>250</v>
      </c>
      <c r="L16" s="20">
        <v>250</v>
      </c>
      <c r="M16" s="20">
        <v>250</v>
      </c>
      <c r="N16" s="20">
        <v>250</v>
      </c>
      <c r="P16" s="6" t="s">
        <v>10</v>
      </c>
      <c r="Q16" s="7">
        <v>72.5</v>
      </c>
      <c r="R16" s="7">
        <v>0</v>
      </c>
      <c r="S16" s="7">
        <v>0</v>
      </c>
      <c r="T16" s="7">
        <v>50.5</v>
      </c>
      <c r="U16" s="7">
        <v>5.5</v>
      </c>
      <c r="W16" s="6" t="s">
        <v>10</v>
      </c>
      <c r="X16" s="6">
        <v>300</v>
      </c>
      <c r="Y16" s="6">
        <v>3952</v>
      </c>
      <c r="Z16" s="6">
        <v>1818</v>
      </c>
      <c r="AA16" s="6">
        <v>2406</v>
      </c>
      <c r="AB16" s="6">
        <v>71</v>
      </c>
      <c r="AD16" s="6" t="s">
        <v>10</v>
      </c>
      <c r="AE16" s="31">
        <v>1</v>
      </c>
      <c r="AF16" s="31">
        <v>1</v>
      </c>
      <c r="AG16" s="31">
        <v>1</v>
      </c>
      <c r="AH16" s="31">
        <v>1</v>
      </c>
      <c r="AI16" s="31">
        <v>1</v>
      </c>
      <c r="AK16" s="6" t="s">
        <v>10</v>
      </c>
      <c r="AL16" s="33">
        <f t="shared" si="17"/>
        <v>0</v>
      </c>
      <c r="AM16" s="33">
        <f t="shared" si="10"/>
        <v>0</v>
      </c>
      <c r="AN16" s="33">
        <f t="shared" si="11"/>
        <v>45</v>
      </c>
      <c r="AO16" s="33">
        <f t="shared" si="12"/>
        <v>0</v>
      </c>
      <c r="AP16" s="33">
        <f t="shared" si="13"/>
        <v>0</v>
      </c>
      <c r="AR16" s="6" t="s">
        <v>10</v>
      </c>
      <c r="AS16" s="32">
        <v>1093</v>
      </c>
      <c r="AT16" s="32">
        <v>4940</v>
      </c>
      <c r="AU16" s="32">
        <v>2273</v>
      </c>
      <c r="AV16" s="32">
        <v>3007</v>
      </c>
      <c r="AW16" s="32">
        <v>591</v>
      </c>
      <c r="AZ16" s="40"/>
      <c r="BA16" s="40"/>
      <c r="BD16" s="6" t="s">
        <v>10</v>
      </c>
      <c r="BE16" s="6">
        <f t="shared" si="14"/>
        <v>208.80549999999999</v>
      </c>
      <c r="BF16" s="6">
        <f t="shared" si="2"/>
        <v>3116.5</v>
      </c>
      <c r="BG16" s="6">
        <f t="shared" si="15"/>
        <v>115.33000000000001</v>
      </c>
      <c r="BH16" s="6">
        <f t="shared" si="16"/>
        <v>412.14985000000001</v>
      </c>
      <c r="BI16" s="6">
        <f t="shared" si="3"/>
        <v>146.03700000000001</v>
      </c>
      <c r="BJ16" s="6">
        <f t="shared" si="4"/>
        <v>73.275000000000006</v>
      </c>
      <c r="BK16" s="6">
        <f t="shared" si="5"/>
        <v>1.3667</v>
      </c>
      <c r="BL16" s="6">
        <f t="shared" si="6"/>
        <v>3116.5</v>
      </c>
      <c r="BM16" s="6">
        <f t="shared" si="7"/>
        <v>3116.5</v>
      </c>
      <c r="BN16" s="6">
        <f t="shared" si="8"/>
        <v>221.27149999999997</v>
      </c>
      <c r="BO16" s="6">
        <f t="shared" si="9"/>
        <v>2772.65</v>
      </c>
    </row>
    <row r="17" spans="2:67" x14ac:dyDescent="0.25">
      <c r="B17" s="6" t="s">
        <v>11</v>
      </c>
      <c r="C17" s="7">
        <v>142.5</v>
      </c>
      <c r="D17" s="7">
        <v>1000</v>
      </c>
      <c r="E17" s="7">
        <v>579.5</v>
      </c>
      <c r="F17" s="7">
        <v>91.5</v>
      </c>
      <c r="G17" s="7">
        <v>120</v>
      </c>
      <c r="H17" s="4"/>
      <c r="I17" s="19" t="s">
        <v>19</v>
      </c>
      <c r="J17" s="20">
        <v>142.5</v>
      </c>
      <c r="K17" s="20">
        <v>250</v>
      </c>
      <c r="L17" s="20">
        <v>250</v>
      </c>
      <c r="M17" s="20">
        <v>91.5</v>
      </c>
      <c r="N17" s="20">
        <v>120</v>
      </c>
      <c r="P17" s="6" t="s">
        <v>11</v>
      </c>
      <c r="Q17" s="7">
        <v>0</v>
      </c>
      <c r="R17" s="7">
        <v>146</v>
      </c>
      <c r="S17" s="7">
        <v>329.5</v>
      </c>
      <c r="T17" s="7">
        <v>0</v>
      </c>
      <c r="U17" s="7">
        <v>0</v>
      </c>
      <c r="W17" s="6" t="s">
        <v>11</v>
      </c>
      <c r="X17" s="6">
        <v>200</v>
      </c>
      <c r="Y17" s="6">
        <v>5582</v>
      </c>
      <c r="Z17" s="6">
        <v>4817</v>
      </c>
      <c r="AA17" s="6">
        <v>732</v>
      </c>
      <c r="AB17" s="6">
        <v>33</v>
      </c>
      <c r="AD17" s="6" t="s">
        <v>19</v>
      </c>
      <c r="AE17" s="31">
        <v>1</v>
      </c>
      <c r="AF17" s="31">
        <v>1</v>
      </c>
      <c r="AG17" s="31">
        <v>1</v>
      </c>
      <c r="AH17" s="31">
        <v>1</v>
      </c>
      <c r="AI17" s="31">
        <v>1</v>
      </c>
      <c r="AK17" s="6" t="s">
        <v>11</v>
      </c>
      <c r="AL17" s="33">
        <f t="shared" si="17"/>
        <v>0</v>
      </c>
      <c r="AM17" s="33">
        <f t="shared" si="10"/>
        <v>0</v>
      </c>
      <c r="AN17" s="33">
        <f t="shared" si="11"/>
        <v>0</v>
      </c>
      <c r="AO17" s="33">
        <f t="shared" si="12"/>
        <v>0</v>
      </c>
      <c r="AP17" s="33">
        <f t="shared" si="13"/>
        <v>0</v>
      </c>
      <c r="AR17" s="6" t="s">
        <v>19</v>
      </c>
      <c r="AS17" s="32">
        <v>485</v>
      </c>
      <c r="AT17" s="32">
        <v>6978</v>
      </c>
      <c r="AU17" s="32">
        <v>6021</v>
      </c>
      <c r="AV17" s="32">
        <v>915</v>
      </c>
      <c r="AW17" s="32">
        <v>273</v>
      </c>
      <c r="AZ17" s="40"/>
      <c r="BA17" s="40"/>
      <c r="BD17" s="6" t="s">
        <v>19</v>
      </c>
      <c r="BE17" s="6">
        <f t="shared" si="14"/>
        <v>186.76249999999999</v>
      </c>
      <c r="BF17" s="6">
        <f t="shared" si="2"/>
        <v>2787.5</v>
      </c>
      <c r="BG17" s="6">
        <f t="shared" si="15"/>
        <v>113.85000000000002</v>
      </c>
      <c r="BH17" s="6">
        <f t="shared" si="16"/>
        <v>366.5992</v>
      </c>
      <c r="BI17" s="6">
        <f t="shared" si="3"/>
        <v>130.2225</v>
      </c>
      <c r="BJ17" s="6">
        <f t="shared" si="4"/>
        <v>67.914999999999992</v>
      </c>
      <c r="BK17" s="6">
        <f t="shared" si="5"/>
        <v>1.2332999999999998</v>
      </c>
      <c r="BL17" s="6">
        <f t="shared" si="6"/>
        <v>2787.5</v>
      </c>
      <c r="BM17" s="6">
        <f t="shared" si="7"/>
        <v>2787.5</v>
      </c>
      <c r="BN17" s="6">
        <f t="shared" si="8"/>
        <v>197.91250000000002</v>
      </c>
      <c r="BO17" s="6">
        <f t="shared" si="9"/>
        <v>2640.1</v>
      </c>
    </row>
    <row r="18" spans="2:67" x14ac:dyDescent="0.25">
      <c r="H18" s="4"/>
      <c r="AS18" s="38"/>
      <c r="AZ18" s="40"/>
      <c r="BA18" s="40"/>
      <c r="BD18" s="6" t="s">
        <v>51</v>
      </c>
      <c r="BE18" s="18">
        <v>291</v>
      </c>
      <c r="BF18" s="18">
        <v>4500</v>
      </c>
      <c r="BG18" s="18">
        <v>200</v>
      </c>
      <c r="BH18" s="18">
        <v>700</v>
      </c>
      <c r="BI18" s="18">
        <v>220</v>
      </c>
      <c r="BJ18" s="18">
        <v>130</v>
      </c>
      <c r="BK18" s="18">
        <v>5</v>
      </c>
      <c r="BL18" s="18">
        <v>4500</v>
      </c>
      <c r="BM18" s="18">
        <v>4500</v>
      </c>
      <c r="BN18" s="18">
        <v>312</v>
      </c>
      <c r="BO18" s="18">
        <v>5000</v>
      </c>
    </row>
    <row r="19" spans="2:67" x14ac:dyDescent="0.25">
      <c r="B19" s="39" t="s">
        <v>20</v>
      </c>
      <c r="C19" s="39"/>
      <c r="D19" s="39"/>
      <c r="E19" s="39"/>
      <c r="F19" s="39"/>
      <c r="G19" s="39"/>
      <c r="H19" s="4"/>
      <c r="I19" s="39" t="s">
        <v>28</v>
      </c>
      <c r="J19" s="39"/>
      <c r="K19" s="39"/>
      <c r="L19" s="39"/>
      <c r="M19" s="39"/>
      <c r="N19">
        <v>5</v>
      </c>
      <c r="P19" s="39" t="s">
        <v>34</v>
      </c>
      <c r="Q19" s="39"/>
      <c r="R19" s="39"/>
      <c r="S19" s="39"/>
      <c r="T19" s="39"/>
      <c r="U19" s="39"/>
      <c r="W19" s="39" t="s">
        <v>65</v>
      </c>
      <c r="X19" s="39"/>
      <c r="Y19" s="39"/>
      <c r="Z19" s="39"/>
      <c r="AA19" s="39"/>
      <c r="AB19" s="39"/>
      <c r="AD19" s="39" t="s">
        <v>35</v>
      </c>
      <c r="AE19" s="39"/>
      <c r="AF19" s="39"/>
      <c r="AG19" s="39"/>
      <c r="AH19" s="39"/>
      <c r="AI19" s="39"/>
      <c r="AZ19" s="40"/>
      <c r="BA19" s="40"/>
    </row>
    <row r="20" spans="2:67" x14ac:dyDescent="0.25">
      <c r="H20" s="4"/>
      <c r="AK20" s="39" t="s">
        <v>66</v>
      </c>
      <c r="AL20" s="39"/>
      <c r="AM20" s="39"/>
      <c r="AN20" s="39"/>
      <c r="AO20" s="39"/>
      <c r="AP20" s="39"/>
      <c r="AR20" s="39" t="s">
        <v>50</v>
      </c>
      <c r="AS20" s="39"/>
      <c r="AT20" s="39"/>
      <c r="AU20" s="39"/>
      <c r="AV20" s="39"/>
      <c r="AW20" s="39"/>
      <c r="AZ20" s="40"/>
      <c r="BA20" s="40"/>
    </row>
    <row r="21" spans="2:67" ht="15.75" x14ac:dyDescent="0.25">
      <c r="B21" s="10"/>
      <c r="C21" s="6" t="s">
        <v>12</v>
      </c>
      <c r="D21" s="17" t="s">
        <v>13</v>
      </c>
      <c r="E21" s="17" t="s">
        <v>14</v>
      </c>
      <c r="F21" s="17" t="s">
        <v>15</v>
      </c>
      <c r="G21" s="17" t="s">
        <v>16</v>
      </c>
      <c r="H21" s="4"/>
      <c r="P21" s="10"/>
      <c r="Q21" s="6" t="s">
        <v>12</v>
      </c>
      <c r="R21" s="17" t="s">
        <v>13</v>
      </c>
      <c r="S21" s="17" t="s">
        <v>14</v>
      </c>
      <c r="T21" s="17" t="s">
        <v>15</v>
      </c>
      <c r="U21" s="17" t="s">
        <v>16</v>
      </c>
      <c r="W21" s="10"/>
      <c r="X21" s="6" t="s">
        <v>12</v>
      </c>
      <c r="Y21" s="17" t="s">
        <v>13</v>
      </c>
      <c r="Z21" s="17" t="s">
        <v>14</v>
      </c>
      <c r="AA21" s="17" t="s">
        <v>15</v>
      </c>
      <c r="AB21" s="17" t="s">
        <v>16</v>
      </c>
      <c r="AD21" s="10"/>
      <c r="AE21" s="6" t="s">
        <v>12</v>
      </c>
      <c r="AF21" s="17" t="s">
        <v>13</v>
      </c>
      <c r="AG21" s="17" t="s">
        <v>14</v>
      </c>
      <c r="AH21" s="17" t="s">
        <v>15</v>
      </c>
      <c r="AI21" s="17" t="s">
        <v>16</v>
      </c>
      <c r="AZ21" s="40"/>
      <c r="BA21" s="40"/>
      <c r="BD21" s="39" t="s">
        <v>55</v>
      </c>
      <c r="BE21" s="39"/>
      <c r="BF21" s="39"/>
      <c r="BG21" s="39"/>
      <c r="BH21" s="39"/>
      <c r="BI21" s="39"/>
    </row>
    <row r="22" spans="2:67" ht="15.75" x14ac:dyDescent="0.25">
      <c r="B22" s="6" t="s">
        <v>0</v>
      </c>
      <c r="C22" s="18">
        <v>4</v>
      </c>
      <c r="D22" s="18">
        <v>3.1</v>
      </c>
      <c r="E22" s="18">
        <v>3.3</v>
      </c>
      <c r="F22" s="18">
        <v>3.8</v>
      </c>
      <c r="G22" s="18">
        <v>3.6</v>
      </c>
      <c r="H22" s="4"/>
      <c r="I22" s="39" t="s">
        <v>59</v>
      </c>
      <c r="J22" s="39"/>
      <c r="K22" s="39"/>
      <c r="L22" s="39"/>
      <c r="M22" s="39"/>
      <c r="N22">
        <v>250</v>
      </c>
      <c r="P22" s="6" t="s">
        <v>0</v>
      </c>
      <c r="Q22" s="25">
        <v>3.5</v>
      </c>
      <c r="R22" s="25">
        <v>3.3</v>
      </c>
      <c r="S22" s="25">
        <v>3.2</v>
      </c>
      <c r="T22" s="25">
        <v>3</v>
      </c>
      <c r="U22" s="25">
        <v>2.8</v>
      </c>
      <c r="W22" s="6" t="s">
        <v>0</v>
      </c>
      <c r="X22" s="25">
        <v>2.8</v>
      </c>
      <c r="Y22" s="25">
        <v>2.6</v>
      </c>
      <c r="Z22" s="25">
        <v>2.4</v>
      </c>
      <c r="AA22" s="25">
        <v>2.1</v>
      </c>
      <c r="AB22" s="25">
        <v>2</v>
      </c>
      <c r="AD22" s="6" t="s">
        <v>0</v>
      </c>
      <c r="AE22" s="25">
        <v>92.1</v>
      </c>
      <c r="AF22" s="25">
        <v>84.6</v>
      </c>
      <c r="AG22" s="25">
        <v>86.4</v>
      </c>
      <c r="AH22" s="25">
        <v>80.8</v>
      </c>
      <c r="AI22" s="25">
        <v>80.2</v>
      </c>
      <c r="AK22" s="10"/>
      <c r="AL22" s="6" t="s">
        <v>12</v>
      </c>
      <c r="AM22" s="17" t="s">
        <v>22</v>
      </c>
      <c r="AN22" s="17" t="s">
        <v>14</v>
      </c>
      <c r="AO22" s="17" t="s">
        <v>23</v>
      </c>
      <c r="AP22" s="17" t="s">
        <v>16</v>
      </c>
      <c r="AS22" s="17" t="s">
        <v>12</v>
      </c>
      <c r="AT22" s="17" t="s">
        <v>13</v>
      </c>
      <c r="AU22" s="17" t="s">
        <v>14</v>
      </c>
      <c r="AV22" s="17" t="s">
        <v>15</v>
      </c>
      <c r="AW22" s="17" t="s">
        <v>16</v>
      </c>
      <c r="AX22" s="6" t="s">
        <v>51</v>
      </c>
      <c r="AY22" s="5"/>
      <c r="AZ22" s="40"/>
      <c r="BA22" s="40"/>
      <c r="BD22" s="5"/>
      <c r="BE22" s="5"/>
      <c r="BF22" s="5"/>
      <c r="BG22" s="5"/>
      <c r="BH22" s="5"/>
      <c r="BI22" s="5"/>
    </row>
    <row r="23" spans="2:67" x14ac:dyDescent="0.25">
      <c r="B23" s="6" t="s">
        <v>1</v>
      </c>
      <c r="C23" s="18">
        <v>4</v>
      </c>
      <c r="D23" s="18">
        <v>3.1</v>
      </c>
      <c r="E23" s="18">
        <v>3.3</v>
      </c>
      <c r="F23" s="18">
        <v>3.8</v>
      </c>
      <c r="G23" s="18">
        <v>3.6</v>
      </c>
      <c r="H23" s="4"/>
      <c r="P23" s="6" t="s">
        <v>1</v>
      </c>
      <c r="Q23" s="25">
        <v>3.5</v>
      </c>
      <c r="R23" s="25">
        <v>3.3</v>
      </c>
      <c r="S23" s="25">
        <v>3.2</v>
      </c>
      <c r="T23" s="25">
        <v>3</v>
      </c>
      <c r="U23" s="25">
        <v>2.8</v>
      </c>
      <c r="W23" s="6" t="s">
        <v>1</v>
      </c>
      <c r="X23" s="25">
        <v>2.8</v>
      </c>
      <c r="Y23" s="25">
        <v>2.6</v>
      </c>
      <c r="Z23" s="25">
        <v>2.4</v>
      </c>
      <c r="AA23" s="25">
        <v>2.1</v>
      </c>
      <c r="AB23" s="25">
        <v>2</v>
      </c>
      <c r="AD23" s="6" t="s">
        <v>1</v>
      </c>
      <c r="AE23" s="25">
        <v>92.1</v>
      </c>
      <c r="AF23" s="25">
        <v>84.6</v>
      </c>
      <c r="AG23" s="25">
        <v>86.4</v>
      </c>
      <c r="AH23" s="25">
        <v>80.8</v>
      </c>
      <c r="AI23" s="25">
        <v>80.2</v>
      </c>
      <c r="AK23" s="6" t="s">
        <v>0</v>
      </c>
      <c r="AL23" s="18">
        <v>0.24</v>
      </c>
      <c r="AM23" s="18">
        <v>0.59</v>
      </c>
      <c r="AN23" s="18">
        <v>0.43</v>
      </c>
      <c r="AO23" s="18">
        <v>1.1399999999999999</v>
      </c>
      <c r="AP23" s="18">
        <v>0.51</v>
      </c>
      <c r="AR23" s="6" t="s">
        <v>38</v>
      </c>
      <c r="AS23" s="18">
        <v>6.7000000000000004E-2</v>
      </c>
      <c r="AT23" s="18">
        <v>6.7000000000000004E-2</v>
      </c>
      <c r="AU23" s="18">
        <v>6.7000000000000004E-2</v>
      </c>
      <c r="AV23" s="18">
        <v>6.7000000000000004E-2</v>
      </c>
      <c r="AW23" s="18">
        <v>6.7000000000000004E-2</v>
      </c>
      <c r="AX23" s="18">
        <v>291</v>
      </c>
      <c r="AY23" s="34"/>
      <c r="AZ23" s="40"/>
      <c r="BA23" s="40"/>
      <c r="BD23" s="5"/>
      <c r="BE23" s="17" t="s">
        <v>12</v>
      </c>
      <c r="BF23" s="17" t="s">
        <v>13</v>
      </c>
      <c r="BG23" s="17" t="s">
        <v>14</v>
      </c>
      <c r="BH23" s="17" t="s">
        <v>15</v>
      </c>
      <c r="BI23" s="17" t="s">
        <v>16</v>
      </c>
    </row>
    <row r="24" spans="2:67" x14ac:dyDescent="0.25">
      <c r="B24" s="6" t="s">
        <v>2</v>
      </c>
      <c r="C24" s="18">
        <v>4</v>
      </c>
      <c r="D24" s="18">
        <v>3.1</v>
      </c>
      <c r="E24" s="18">
        <v>3.3</v>
      </c>
      <c r="F24" s="18">
        <v>3.8</v>
      </c>
      <c r="G24" s="18">
        <v>3.6</v>
      </c>
      <c r="H24" s="4"/>
      <c r="P24" s="6" t="s">
        <v>2</v>
      </c>
      <c r="Q24" s="25">
        <v>3.5</v>
      </c>
      <c r="R24" s="25">
        <v>3.3</v>
      </c>
      <c r="S24" s="25">
        <v>3.2</v>
      </c>
      <c r="T24" s="25">
        <v>3</v>
      </c>
      <c r="U24" s="25">
        <v>2.8</v>
      </c>
      <c r="W24" s="6" t="s">
        <v>2</v>
      </c>
      <c r="X24" s="25">
        <v>2.8</v>
      </c>
      <c r="Y24" s="25">
        <v>2.6</v>
      </c>
      <c r="Z24" s="25">
        <v>2.4</v>
      </c>
      <c r="AA24" s="25">
        <v>2.1</v>
      </c>
      <c r="AB24" s="25">
        <v>2</v>
      </c>
      <c r="AD24" s="6" t="s">
        <v>2</v>
      </c>
      <c r="AE24" s="25">
        <v>92.1</v>
      </c>
      <c r="AF24" s="25">
        <v>84.6</v>
      </c>
      <c r="AG24" s="25">
        <v>86.4</v>
      </c>
      <c r="AH24" s="25">
        <v>80.8</v>
      </c>
      <c r="AI24" s="25">
        <v>80.2</v>
      </c>
      <c r="AK24" s="6" t="s">
        <v>1</v>
      </c>
      <c r="AL24" s="18">
        <v>0.24</v>
      </c>
      <c r="AM24" s="18">
        <v>0.59</v>
      </c>
      <c r="AN24" s="18">
        <v>0.43</v>
      </c>
      <c r="AO24" s="18">
        <v>1.1399999999999999</v>
      </c>
      <c r="AP24" s="18">
        <v>0.51</v>
      </c>
      <c r="AR24" s="6" t="s">
        <v>39</v>
      </c>
      <c r="AS24" s="18">
        <v>1</v>
      </c>
      <c r="AT24" s="18">
        <v>1</v>
      </c>
      <c r="AU24" s="18">
        <v>1</v>
      </c>
      <c r="AV24" s="18">
        <v>1</v>
      </c>
      <c r="AW24" s="18">
        <v>1</v>
      </c>
      <c r="AX24" s="18">
        <v>4500</v>
      </c>
      <c r="AY24" s="34"/>
      <c r="AZ24" s="40"/>
      <c r="BA24" s="40"/>
      <c r="BD24" s="6" t="s">
        <v>0</v>
      </c>
      <c r="BE24" s="6">
        <f>+C6*0.067</f>
        <v>52.494500000000002</v>
      </c>
      <c r="BF24" s="6">
        <f t="shared" ref="BF24:BI35" si="18">+D6*0.067</f>
        <v>53.064</v>
      </c>
      <c r="BG24" s="6">
        <f t="shared" si="18"/>
        <v>16.75</v>
      </c>
      <c r="BH24" s="6">
        <f t="shared" si="18"/>
        <v>13.3665</v>
      </c>
      <c r="BI24" s="6">
        <f t="shared" si="18"/>
        <v>2.2444999999999999</v>
      </c>
    </row>
    <row r="25" spans="2:67" x14ac:dyDescent="0.25">
      <c r="B25" s="6" t="s">
        <v>3</v>
      </c>
      <c r="C25" s="18">
        <v>4</v>
      </c>
      <c r="D25" s="18">
        <v>3.1</v>
      </c>
      <c r="E25" s="18">
        <v>3.3</v>
      </c>
      <c r="F25" s="18">
        <v>3.8</v>
      </c>
      <c r="G25" s="18">
        <v>3.6</v>
      </c>
      <c r="H25" s="4"/>
      <c r="I25" s="39" t="s">
        <v>27</v>
      </c>
      <c r="J25" s="39"/>
      <c r="K25" s="39"/>
      <c r="L25">
        <f>SUM(J6:N17)*J4</f>
        <v>4129.5450000000001</v>
      </c>
      <c r="P25" s="6" t="s">
        <v>3</v>
      </c>
      <c r="Q25" s="25">
        <v>3.5</v>
      </c>
      <c r="R25" s="25">
        <v>3.3</v>
      </c>
      <c r="S25" s="25">
        <v>3.2</v>
      </c>
      <c r="T25" s="25">
        <v>3</v>
      </c>
      <c r="U25" s="25">
        <v>2.8</v>
      </c>
      <c r="W25" s="6" t="s">
        <v>3</v>
      </c>
      <c r="X25" s="25">
        <v>2.8</v>
      </c>
      <c r="Y25" s="25">
        <v>2.6</v>
      </c>
      <c r="Z25" s="25">
        <v>2.4</v>
      </c>
      <c r="AA25" s="25">
        <v>2.1</v>
      </c>
      <c r="AB25" s="25">
        <v>2</v>
      </c>
      <c r="AD25" s="6" t="s">
        <v>3</v>
      </c>
      <c r="AE25" s="25">
        <v>92.1</v>
      </c>
      <c r="AF25" s="25">
        <v>84.6</v>
      </c>
      <c r="AG25" s="25">
        <v>86.4</v>
      </c>
      <c r="AH25" s="25">
        <v>80.8</v>
      </c>
      <c r="AI25" s="25">
        <v>80.2</v>
      </c>
      <c r="AK25" s="6" t="s">
        <v>2</v>
      </c>
      <c r="AL25" s="18">
        <v>0.24</v>
      </c>
      <c r="AM25" s="18">
        <v>0.59</v>
      </c>
      <c r="AN25" s="18">
        <v>0.43</v>
      </c>
      <c r="AO25" s="18">
        <v>1.1399999999999999</v>
      </c>
      <c r="AP25" s="18">
        <v>0.51</v>
      </c>
      <c r="AR25" s="6" t="s">
        <v>40</v>
      </c>
      <c r="AS25" s="18">
        <v>7.0000000000000007E-2</v>
      </c>
      <c r="AT25" s="18">
        <v>0.03</v>
      </c>
      <c r="AU25" s="18">
        <v>0.06</v>
      </c>
      <c r="AV25" s="18">
        <v>0.01</v>
      </c>
      <c r="AW25" s="18">
        <v>0.02</v>
      </c>
      <c r="AX25" s="18">
        <v>200</v>
      </c>
      <c r="AY25" s="34"/>
      <c r="AZ25" s="40"/>
      <c r="BA25" s="40"/>
      <c r="BD25" s="6" t="s">
        <v>1</v>
      </c>
      <c r="BE25" s="6">
        <f>+C7*0.067</f>
        <v>31.088000000000001</v>
      </c>
      <c r="BF25" s="6">
        <f>+D7*0.067</f>
        <v>67</v>
      </c>
      <c r="BG25" s="6">
        <f t="shared" si="18"/>
        <v>44.923500000000004</v>
      </c>
      <c r="BH25" s="6">
        <f t="shared" si="18"/>
        <v>7.8055000000000003</v>
      </c>
      <c r="BI25" s="6">
        <f t="shared" si="18"/>
        <v>16.683</v>
      </c>
    </row>
    <row r="26" spans="2:67" x14ac:dyDescent="0.25">
      <c r="B26" s="6" t="s">
        <v>4</v>
      </c>
      <c r="C26" s="18">
        <v>4</v>
      </c>
      <c r="D26" s="18">
        <v>3.1</v>
      </c>
      <c r="E26" s="18">
        <v>3.3</v>
      </c>
      <c r="F26" s="18">
        <v>3.8</v>
      </c>
      <c r="G26" s="18">
        <v>3.6</v>
      </c>
      <c r="H26" s="4"/>
      <c r="P26" s="6" t="s">
        <v>4</v>
      </c>
      <c r="Q26" s="25">
        <v>3.5</v>
      </c>
      <c r="R26" s="25">
        <v>3.3</v>
      </c>
      <c r="S26" s="25">
        <v>3.2</v>
      </c>
      <c r="T26" s="25">
        <v>3</v>
      </c>
      <c r="U26" s="25">
        <v>2.8</v>
      </c>
      <c r="W26" s="6" t="s">
        <v>4</v>
      </c>
      <c r="X26" s="25">
        <v>2.8</v>
      </c>
      <c r="Y26" s="25">
        <v>2.6</v>
      </c>
      <c r="Z26" s="25">
        <v>2.4</v>
      </c>
      <c r="AA26" s="25">
        <v>2.1</v>
      </c>
      <c r="AB26" s="25">
        <v>2</v>
      </c>
      <c r="AD26" s="6" t="s">
        <v>4</v>
      </c>
      <c r="AE26" s="25">
        <v>92.1</v>
      </c>
      <c r="AF26" s="25">
        <v>84.6</v>
      </c>
      <c r="AG26" s="25">
        <v>86.4</v>
      </c>
      <c r="AH26" s="25">
        <v>80.8</v>
      </c>
      <c r="AI26" s="25">
        <v>80.2</v>
      </c>
      <c r="AK26" s="6" t="s">
        <v>3</v>
      </c>
      <c r="AL26" s="18">
        <v>0.24</v>
      </c>
      <c r="AM26" s="18">
        <v>0.59</v>
      </c>
      <c r="AN26" s="18">
        <v>0.43</v>
      </c>
      <c r="AO26" s="18">
        <v>1.1399999999999999</v>
      </c>
      <c r="AP26" s="18">
        <v>0.51</v>
      </c>
      <c r="AR26" s="6" t="s">
        <v>41</v>
      </c>
      <c r="AS26" s="18">
        <v>0.16950000000000001</v>
      </c>
      <c r="AT26" s="18">
        <v>0.1172</v>
      </c>
      <c r="AU26" s="18">
        <v>0.14560000000000001</v>
      </c>
      <c r="AV26" s="18">
        <v>0.11550000000000001</v>
      </c>
      <c r="AW26" s="18">
        <v>0.1245</v>
      </c>
      <c r="AX26" s="18">
        <v>700</v>
      </c>
      <c r="AY26" s="34"/>
      <c r="AZ26" s="40"/>
      <c r="BA26" s="40"/>
      <c r="BD26" s="6" t="s">
        <v>2</v>
      </c>
      <c r="BE26" s="6">
        <f>+C8*0.067</f>
        <v>29.580500000000001</v>
      </c>
      <c r="BF26" s="6">
        <f t="shared" si="18"/>
        <v>44.220000000000006</v>
      </c>
      <c r="BG26" s="6">
        <f t="shared" si="18"/>
        <v>30.183500000000002</v>
      </c>
      <c r="BH26" s="6">
        <f t="shared" si="18"/>
        <v>14.07</v>
      </c>
      <c r="BI26" s="6">
        <f t="shared" si="18"/>
        <v>7.0350000000000001</v>
      </c>
    </row>
    <row r="27" spans="2:67" x14ac:dyDescent="0.25">
      <c r="B27" s="6" t="s">
        <v>5</v>
      </c>
      <c r="C27" s="18">
        <v>4</v>
      </c>
      <c r="D27" s="18">
        <v>3.1</v>
      </c>
      <c r="E27" s="18">
        <v>3.3</v>
      </c>
      <c r="F27" s="18">
        <v>3.8</v>
      </c>
      <c r="G27" s="18">
        <v>3.6</v>
      </c>
      <c r="H27" s="4"/>
      <c r="P27" s="6" t="s">
        <v>5</v>
      </c>
      <c r="Q27" s="25">
        <v>3.5</v>
      </c>
      <c r="R27" s="25">
        <v>3.3</v>
      </c>
      <c r="S27" s="25">
        <v>3.2</v>
      </c>
      <c r="T27" s="25">
        <v>3</v>
      </c>
      <c r="U27" s="25">
        <v>2.8</v>
      </c>
      <c r="W27" s="6" t="s">
        <v>5</v>
      </c>
      <c r="X27" s="25">
        <v>2.8</v>
      </c>
      <c r="Y27" s="25">
        <v>2.6</v>
      </c>
      <c r="Z27" s="25">
        <v>2.4</v>
      </c>
      <c r="AA27" s="25">
        <v>2.1</v>
      </c>
      <c r="AB27" s="25">
        <v>2</v>
      </c>
      <c r="AD27" s="6" t="s">
        <v>5</v>
      </c>
      <c r="AE27" s="25">
        <v>92.1</v>
      </c>
      <c r="AF27" s="25">
        <v>84.6</v>
      </c>
      <c r="AG27" s="25">
        <v>86.4</v>
      </c>
      <c r="AH27" s="25">
        <v>80.8</v>
      </c>
      <c r="AI27" s="25">
        <v>80.2</v>
      </c>
      <c r="AK27" s="6" t="s">
        <v>4</v>
      </c>
      <c r="AL27" s="18">
        <v>0.24</v>
      </c>
      <c r="AM27" s="18">
        <v>0.59</v>
      </c>
      <c r="AN27" s="18">
        <v>0.43</v>
      </c>
      <c r="AO27" s="18">
        <v>1.1399999999999999</v>
      </c>
      <c r="AP27" s="18">
        <v>0.51</v>
      </c>
      <c r="AR27" s="6" t="s">
        <v>42</v>
      </c>
      <c r="AS27" s="18">
        <v>5.3999999999999999E-2</v>
      </c>
      <c r="AT27" s="18">
        <v>4.2000000000000003E-2</v>
      </c>
      <c r="AU27" s="18">
        <v>5.0999999999999997E-2</v>
      </c>
      <c r="AV27" s="18">
        <v>3.5999999999999997E-2</v>
      </c>
      <c r="AW27" s="18">
        <v>5.6000000000000001E-2</v>
      </c>
      <c r="AX27" s="18">
        <v>220</v>
      </c>
      <c r="AY27" s="34"/>
      <c r="AZ27" s="40"/>
      <c r="BA27" s="40"/>
      <c r="BD27" s="6" t="s">
        <v>3</v>
      </c>
      <c r="BE27" s="6">
        <f t="shared" ref="BE27:BE35" si="19">+C9*0.067</f>
        <v>47.034000000000006</v>
      </c>
      <c r="BF27" s="6">
        <f t="shared" si="18"/>
        <v>56.682000000000002</v>
      </c>
      <c r="BG27" s="6">
        <f t="shared" si="18"/>
        <v>12.395000000000001</v>
      </c>
      <c r="BH27" s="6">
        <f t="shared" si="18"/>
        <v>12.06</v>
      </c>
      <c r="BI27" s="6">
        <f t="shared" si="18"/>
        <v>14.237500000000001</v>
      </c>
    </row>
    <row r="28" spans="2:67" x14ac:dyDescent="0.25">
      <c r="B28" s="6" t="s">
        <v>6</v>
      </c>
      <c r="C28" s="18">
        <v>4</v>
      </c>
      <c r="D28" s="18">
        <v>3.1</v>
      </c>
      <c r="E28" s="18">
        <v>3.3</v>
      </c>
      <c r="F28" s="18">
        <v>3.8</v>
      </c>
      <c r="G28" s="18">
        <v>3.6</v>
      </c>
      <c r="H28" s="4"/>
      <c r="P28" s="6" t="s">
        <v>6</v>
      </c>
      <c r="Q28" s="25">
        <v>3.5</v>
      </c>
      <c r="R28" s="25">
        <v>3.3</v>
      </c>
      <c r="S28" s="25">
        <v>3.2</v>
      </c>
      <c r="T28" s="25">
        <v>3</v>
      </c>
      <c r="U28" s="25">
        <v>2.8</v>
      </c>
      <c r="W28" s="6" t="s">
        <v>6</v>
      </c>
      <c r="X28" s="25">
        <v>2.8</v>
      </c>
      <c r="Y28" s="25">
        <v>2.6</v>
      </c>
      <c r="Z28" s="25">
        <v>2.4</v>
      </c>
      <c r="AA28" s="25">
        <v>2.1</v>
      </c>
      <c r="AB28" s="25">
        <v>2</v>
      </c>
      <c r="AD28" s="6" t="s">
        <v>6</v>
      </c>
      <c r="AE28" s="25">
        <v>92.1</v>
      </c>
      <c r="AF28" s="25">
        <v>84.6</v>
      </c>
      <c r="AG28" s="25">
        <v>86.4</v>
      </c>
      <c r="AH28" s="25">
        <v>80.8</v>
      </c>
      <c r="AI28" s="25">
        <v>80.2</v>
      </c>
      <c r="AK28" s="6" t="s">
        <v>5</v>
      </c>
      <c r="AL28" s="18">
        <v>0.24</v>
      </c>
      <c r="AM28" s="18">
        <v>0.59</v>
      </c>
      <c r="AN28" s="18">
        <v>0.43</v>
      </c>
      <c r="AO28" s="18">
        <v>1.1399999999999999</v>
      </c>
      <c r="AP28" s="18">
        <v>0.51</v>
      </c>
      <c r="AR28" s="6" t="s">
        <v>43</v>
      </c>
      <c r="AS28" s="18">
        <v>0.04</v>
      </c>
      <c r="AT28" s="18">
        <v>0.02</v>
      </c>
      <c r="AU28" s="18">
        <v>0.03</v>
      </c>
      <c r="AV28" s="18">
        <v>0.01</v>
      </c>
      <c r="AW28" s="18">
        <v>0.02</v>
      </c>
      <c r="AX28" s="18">
        <v>130</v>
      </c>
      <c r="AY28" s="34"/>
      <c r="AZ28" s="40"/>
      <c r="BA28" s="40"/>
      <c r="BD28" s="6" t="s">
        <v>4</v>
      </c>
      <c r="BE28" s="6">
        <f t="shared" si="19"/>
        <v>27.269000000000002</v>
      </c>
      <c r="BF28" s="6">
        <f t="shared" si="18"/>
        <v>43.081000000000003</v>
      </c>
      <c r="BG28" s="6">
        <f t="shared" si="18"/>
        <v>8.7100000000000009</v>
      </c>
      <c r="BH28" s="6">
        <f t="shared" si="18"/>
        <v>7.37</v>
      </c>
      <c r="BI28" s="6">
        <f t="shared" si="18"/>
        <v>2.0435000000000003</v>
      </c>
    </row>
    <row r="29" spans="2:67" x14ac:dyDescent="0.25">
      <c r="B29" s="6" t="s">
        <v>7</v>
      </c>
      <c r="C29" s="18">
        <v>4</v>
      </c>
      <c r="D29" s="18">
        <v>3.1</v>
      </c>
      <c r="E29" s="18">
        <v>3.3</v>
      </c>
      <c r="F29" s="18">
        <v>3.8</v>
      </c>
      <c r="G29" s="18">
        <v>3.6</v>
      </c>
      <c r="P29" s="6" t="s">
        <v>7</v>
      </c>
      <c r="Q29" s="25">
        <v>3.5</v>
      </c>
      <c r="R29" s="25">
        <v>3.3</v>
      </c>
      <c r="S29" s="25">
        <v>3.2</v>
      </c>
      <c r="T29" s="25">
        <v>3</v>
      </c>
      <c r="U29" s="25">
        <v>2.8</v>
      </c>
      <c r="W29" s="6" t="s">
        <v>7</v>
      </c>
      <c r="X29" s="25">
        <v>2.8</v>
      </c>
      <c r="Y29" s="25">
        <v>2.6</v>
      </c>
      <c r="Z29" s="25">
        <v>2.4</v>
      </c>
      <c r="AA29" s="25">
        <v>2.1</v>
      </c>
      <c r="AB29" s="25">
        <v>2</v>
      </c>
      <c r="AD29" s="6" t="s">
        <v>7</v>
      </c>
      <c r="AE29" s="25">
        <v>92.1</v>
      </c>
      <c r="AF29" s="25">
        <v>84.6</v>
      </c>
      <c r="AG29" s="25">
        <v>86.4</v>
      </c>
      <c r="AH29" s="25">
        <v>80.8</v>
      </c>
      <c r="AI29" s="25">
        <v>80.2</v>
      </c>
      <c r="AK29" s="6" t="s">
        <v>6</v>
      </c>
      <c r="AL29" s="18">
        <v>0.24</v>
      </c>
      <c r="AM29" s="18">
        <v>0.59</v>
      </c>
      <c r="AN29" s="18">
        <v>0.43</v>
      </c>
      <c r="AO29" s="18">
        <v>1.1399999999999999</v>
      </c>
      <c r="AP29" s="18">
        <v>0.51</v>
      </c>
      <c r="AR29" s="6" t="s">
        <v>44</v>
      </c>
      <c r="AS29" s="18">
        <v>8.0000000000000004E-4</v>
      </c>
      <c r="AT29" s="18">
        <v>2.9999999999999997E-4</v>
      </c>
      <c r="AU29" s="18">
        <v>5.9999999999999995E-4</v>
      </c>
      <c r="AV29" s="18">
        <v>2.0000000000000001E-4</v>
      </c>
      <c r="AW29" s="18">
        <v>4.0000000000000002E-4</v>
      </c>
      <c r="AX29" s="18">
        <v>5</v>
      </c>
      <c r="AY29" s="34"/>
      <c r="AZ29" s="40"/>
      <c r="BA29" s="40"/>
      <c r="BD29" s="6" t="s">
        <v>5</v>
      </c>
      <c r="BE29" s="6">
        <f t="shared" si="19"/>
        <v>38.927</v>
      </c>
      <c r="BF29" s="6">
        <f>+D11*0.067</f>
        <v>67</v>
      </c>
      <c r="BG29" s="6">
        <f t="shared" si="18"/>
        <v>14.304500000000001</v>
      </c>
      <c r="BH29" s="6">
        <f t="shared" si="18"/>
        <v>14.0365</v>
      </c>
      <c r="BI29" s="6">
        <f t="shared" si="18"/>
        <v>9.0449999999999999</v>
      </c>
    </row>
    <row r="30" spans="2:67" x14ac:dyDescent="0.25">
      <c r="B30" s="6" t="s">
        <v>8</v>
      </c>
      <c r="C30" s="18">
        <v>4</v>
      </c>
      <c r="D30" s="18">
        <v>3.1</v>
      </c>
      <c r="E30" s="18">
        <v>3.3</v>
      </c>
      <c r="F30" s="18">
        <v>3.8</v>
      </c>
      <c r="G30" s="18">
        <v>3.6</v>
      </c>
      <c r="P30" s="6" t="s">
        <v>8</v>
      </c>
      <c r="Q30" s="25">
        <v>3.5</v>
      </c>
      <c r="R30" s="25">
        <v>3.3</v>
      </c>
      <c r="S30" s="25">
        <v>3.2</v>
      </c>
      <c r="T30" s="25">
        <v>3</v>
      </c>
      <c r="U30" s="25">
        <v>2.8</v>
      </c>
      <c r="W30" s="6" t="s">
        <v>8</v>
      </c>
      <c r="X30" s="25">
        <v>2.8</v>
      </c>
      <c r="Y30" s="25">
        <v>2.6</v>
      </c>
      <c r="Z30" s="25">
        <v>2.4</v>
      </c>
      <c r="AA30" s="25">
        <v>2.1</v>
      </c>
      <c r="AB30" s="25">
        <v>2</v>
      </c>
      <c r="AD30" s="6" t="s">
        <v>8</v>
      </c>
      <c r="AE30" s="25">
        <v>92.1</v>
      </c>
      <c r="AF30" s="25">
        <v>84.6</v>
      </c>
      <c r="AG30" s="25">
        <v>86.4</v>
      </c>
      <c r="AH30" s="25">
        <v>80.8</v>
      </c>
      <c r="AI30" s="25">
        <v>80.2</v>
      </c>
      <c r="AK30" s="6" t="s">
        <v>7</v>
      </c>
      <c r="AL30" s="18">
        <v>0.24</v>
      </c>
      <c r="AM30" s="18">
        <v>0.59</v>
      </c>
      <c r="AN30" s="18">
        <v>0.43</v>
      </c>
      <c r="AO30" s="18">
        <v>1.1399999999999999</v>
      </c>
      <c r="AP30" s="18">
        <v>0.51</v>
      </c>
      <c r="AR30" s="6" t="s">
        <v>45</v>
      </c>
      <c r="AS30" s="18">
        <v>1</v>
      </c>
      <c r="AT30" s="18">
        <v>1</v>
      </c>
      <c r="AU30" s="18">
        <v>1</v>
      </c>
      <c r="AV30" s="18">
        <v>1</v>
      </c>
      <c r="AW30" s="18">
        <v>1</v>
      </c>
      <c r="AX30" s="18">
        <v>4500</v>
      </c>
      <c r="AY30" s="34"/>
      <c r="AZ30" s="40"/>
      <c r="BA30" s="40"/>
      <c r="BD30" s="6" t="s">
        <v>6</v>
      </c>
      <c r="BE30" s="6">
        <f t="shared" si="19"/>
        <v>18.927500000000002</v>
      </c>
      <c r="BF30" s="6">
        <f t="shared" si="18"/>
        <v>67</v>
      </c>
      <c r="BG30" s="6">
        <f t="shared" si="18"/>
        <v>15.343000000000002</v>
      </c>
      <c r="BH30" s="6">
        <f t="shared" si="18"/>
        <v>13.936</v>
      </c>
      <c r="BI30" s="6">
        <f t="shared" si="18"/>
        <v>20.669500000000003</v>
      </c>
    </row>
    <row r="31" spans="2:67" x14ac:dyDescent="0.25">
      <c r="B31" s="6" t="s">
        <v>9</v>
      </c>
      <c r="C31" s="18">
        <v>4</v>
      </c>
      <c r="D31" s="18">
        <v>3.1</v>
      </c>
      <c r="E31" s="18">
        <v>3.3</v>
      </c>
      <c r="F31" s="18">
        <v>3.8</v>
      </c>
      <c r="G31" s="18">
        <v>3.6</v>
      </c>
      <c r="P31" s="6" t="s">
        <v>9</v>
      </c>
      <c r="Q31" s="25">
        <v>3.5</v>
      </c>
      <c r="R31" s="25">
        <v>3.3</v>
      </c>
      <c r="S31" s="25">
        <v>3.2</v>
      </c>
      <c r="T31" s="25">
        <v>3</v>
      </c>
      <c r="U31" s="25">
        <v>2.8</v>
      </c>
      <c r="W31" s="6" t="s">
        <v>9</v>
      </c>
      <c r="X31" s="25">
        <v>2.8</v>
      </c>
      <c r="Y31" s="25">
        <v>2.6</v>
      </c>
      <c r="Z31" s="25">
        <v>2.4</v>
      </c>
      <c r="AA31" s="25">
        <v>2.1</v>
      </c>
      <c r="AB31" s="25">
        <v>2</v>
      </c>
      <c r="AD31" s="6" t="s">
        <v>9</v>
      </c>
      <c r="AE31" s="25">
        <v>92.1</v>
      </c>
      <c r="AF31" s="25">
        <v>84.6</v>
      </c>
      <c r="AG31" s="25">
        <v>86.4</v>
      </c>
      <c r="AH31" s="25">
        <v>80.8</v>
      </c>
      <c r="AI31" s="25">
        <v>80.2</v>
      </c>
      <c r="AK31" s="6" t="s">
        <v>8</v>
      </c>
      <c r="AL31" s="18">
        <v>0.24</v>
      </c>
      <c r="AM31" s="18">
        <v>0.59</v>
      </c>
      <c r="AN31" s="18">
        <v>0.43</v>
      </c>
      <c r="AO31" s="18">
        <v>1.1399999999999999</v>
      </c>
      <c r="AP31" s="18">
        <v>0.51</v>
      </c>
      <c r="AR31" s="6" t="s">
        <v>46</v>
      </c>
      <c r="AS31" s="18">
        <v>1</v>
      </c>
      <c r="AT31" s="18">
        <v>1</v>
      </c>
      <c r="AU31" s="18">
        <v>1</v>
      </c>
      <c r="AV31" s="18">
        <v>1</v>
      </c>
      <c r="AW31" s="18">
        <v>1</v>
      </c>
      <c r="AX31" s="18">
        <v>4500</v>
      </c>
      <c r="AY31" s="34"/>
      <c r="AZ31" s="40"/>
      <c r="BA31" s="40"/>
      <c r="BD31" s="6" t="s">
        <v>7</v>
      </c>
      <c r="BE31" s="6">
        <f t="shared" si="19"/>
        <v>10.251000000000001</v>
      </c>
      <c r="BF31" s="6">
        <f t="shared" si="18"/>
        <v>36.314</v>
      </c>
      <c r="BG31" s="6">
        <f t="shared" si="18"/>
        <v>13.500500000000001</v>
      </c>
      <c r="BH31" s="6">
        <f t="shared" si="18"/>
        <v>9.447000000000001</v>
      </c>
      <c r="BI31" s="6">
        <f t="shared" si="18"/>
        <v>10.284500000000001</v>
      </c>
    </row>
    <row r="32" spans="2:67" x14ac:dyDescent="0.25">
      <c r="B32" s="6" t="s">
        <v>10</v>
      </c>
      <c r="C32" s="18">
        <v>4</v>
      </c>
      <c r="D32" s="18">
        <v>3.1</v>
      </c>
      <c r="E32" s="18">
        <v>3.3</v>
      </c>
      <c r="F32" s="18">
        <v>3.8</v>
      </c>
      <c r="G32" s="18">
        <v>3.6</v>
      </c>
      <c r="P32" s="6" t="s">
        <v>10</v>
      </c>
      <c r="Q32" s="25">
        <v>3.5</v>
      </c>
      <c r="R32" s="25">
        <v>3.3</v>
      </c>
      <c r="S32" s="25">
        <v>3.2</v>
      </c>
      <c r="T32" s="25">
        <v>3</v>
      </c>
      <c r="U32" s="25">
        <v>2.8</v>
      </c>
      <c r="W32" s="6" t="s">
        <v>10</v>
      </c>
      <c r="X32" s="25">
        <v>2.8</v>
      </c>
      <c r="Y32" s="25">
        <v>2.6</v>
      </c>
      <c r="Z32" s="25">
        <v>2.4</v>
      </c>
      <c r="AA32" s="25">
        <v>2.1</v>
      </c>
      <c r="AB32" s="25">
        <v>2</v>
      </c>
      <c r="AD32" s="6" t="s">
        <v>10</v>
      </c>
      <c r="AE32" s="25">
        <v>92.1</v>
      </c>
      <c r="AF32" s="25">
        <v>84.6</v>
      </c>
      <c r="AG32" s="25">
        <v>86.4</v>
      </c>
      <c r="AH32" s="25">
        <v>80.8</v>
      </c>
      <c r="AI32" s="25">
        <v>80.2</v>
      </c>
      <c r="AK32" s="6" t="s">
        <v>9</v>
      </c>
      <c r="AL32" s="18">
        <v>0.24</v>
      </c>
      <c r="AM32" s="18">
        <v>0.59</v>
      </c>
      <c r="AN32" s="18">
        <v>0.43</v>
      </c>
      <c r="AO32" s="18">
        <v>1.1399999999999999</v>
      </c>
      <c r="AP32" s="18">
        <v>0.51</v>
      </c>
      <c r="AR32" s="6" t="s">
        <v>47</v>
      </c>
      <c r="AS32" s="18">
        <v>7.0999999999999994E-2</v>
      </c>
      <c r="AT32" s="18">
        <v>7.0999999999999994E-2</v>
      </c>
      <c r="AU32" s="18">
        <v>7.0999999999999994E-2</v>
      </c>
      <c r="AV32" s="18">
        <v>7.0999999999999994E-2</v>
      </c>
      <c r="AW32" s="18">
        <v>7.0999999999999994E-2</v>
      </c>
      <c r="AX32" s="18">
        <v>312</v>
      </c>
      <c r="AY32" s="34"/>
      <c r="AZ32" s="40"/>
      <c r="BA32" s="40"/>
      <c r="BD32" s="6" t="s">
        <v>8</v>
      </c>
      <c r="BE32" s="6">
        <f t="shared" si="19"/>
        <v>16.75</v>
      </c>
      <c r="BF32" s="6">
        <f t="shared" si="18"/>
        <v>59.228000000000002</v>
      </c>
      <c r="BG32" s="6">
        <f t="shared" si="18"/>
        <v>16.75</v>
      </c>
      <c r="BH32" s="6">
        <f t="shared" si="18"/>
        <v>16.75</v>
      </c>
      <c r="BI32" s="6">
        <f t="shared" si="18"/>
        <v>1.8760000000000001</v>
      </c>
    </row>
    <row r="33" spans="2:61" x14ac:dyDescent="0.25">
      <c r="B33" s="6" t="s">
        <v>11</v>
      </c>
      <c r="C33" s="18">
        <v>4</v>
      </c>
      <c r="D33" s="18">
        <v>3.1</v>
      </c>
      <c r="E33" s="18">
        <v>3.3</v>
      </c>
      <c r="F33" s="18">
        <v>3.8</v>
      </c>
      <c r="G33" s="18">
        <v>3.6</v>
      </c>
      <c r="P33" s="6" t="s">
        <v>11</v>
      </c>
      <c r="Q33" s="25">
        <v>3.5</v>
      </c>
      <c r="R33" s="25">
        <v>3.3</v>
      </c>
      <c r="S33" s="25">
        <v>3.2</v>
      </c>
      <c r="T33" s="25">
        <v>3</v>
      </c>
      <c r="U33" s="25">
        <v>2.8</v>
      </c>
      <c r="W33" s="6" t="s">
        <v>11</v>
      </c>
      <c r="X33" s="25">
        <v>2.8</v>
      </c>
      <c r="Y33" s="25">
        <v>2.6</v>
      </c>
      <c r="Z33" s="25">
        <v>2.4</v>
      </c>
      <c r="AA33" s="25">
        <v>2.1</v>
      </c>
      <c r="AB33" s="25">
        <v>2</v>
      </c>
      <c r="AD33" s="6" t="s">
        <v>11</v>
      </c>
      <c r="AE33" s="25">
        <v>92.1</v>
      </c>
      <c r="AF33" s="25">
        <v>84.6</v>
      </c>
      <c r="AG33" s="25">
        <v>86.4</v>
      </c>
      <c r="AH33" s="25">
        <v>80.8</v>
      </c>
      <c r="AI33" s="25">
        <v>80.2</v>
      </c>
      <c r="AK33" s="6" t="s">
        <v>10</v>
      </c>
      <c r="AL33" s="18">
        <v>0.24</v>
      </c>
      <c r="AM33" s="18">
        <v>0.59</v>
      </c>
      <c r="AN33" s="18">
        <v>0.43</v>
      </c>
      <c r="AO33" s="18">
        <v>1.1399999999999999</v>
      </c>
      <c r="AP33" s="18">
        <v>0.51</v>
      </c>
      <c r="AR33" s="6" t="s">
        <v>48</v>
      </c>
      <c r="AS33" s="18">
        <v>1.5</v>
      </c>
      <c r="AT33" s="18">
        <v>0.8</v>
      </c>
      <c r="AU33" s="18">
        <v>1.2</v>
      </c>
      <c r="AV33" s="18">
        <v>0.4</v>
      </c>
      <c r="AW33" s="18">
        <v>0.6</v>
      </c>
      <c r="AX33" s="18">
        <v>5000</v>
      </c>
      <c r="AY33" s="34"/>
      <c r="AZ33" s="40"/>
      <c r="BA33" s="40"/>
      <c r="BD33" s="6" t="s">
        <v>9</v>
      </c>
      <c r="BE33" s="6">
        <f t="shared" si="19"/>
        <v>16.75</v>
      </c>
      <c r="BF33" s="6">
        <f t="shared" si="18"/>
        <v>67</v>
      </c>
      <c r="BG33" s="6">
        <f t="shared" si="18"/>
        <v>16.75</v>
      </c>
      <c r="BH33" s="6">
        <f t="shared" si="18"/>
        <v>18.559000000000001</v>
      </c>
      <c r="BI33" s="6">
        <f t="shared" si="18"/>
        <v>2.6465000000000001</v>
      </c>
    </row>
    <row r="34" spans="2:61" x14ac:dyDescent="0.25">
      <c r="D34" s="5"/>
      <c r="E34" s="5"/>
      <c r="F34" s="5"/>
      <c r="G34" s="5"/>
      <c r="R34" s="5"/>
      <c r="S34" s="5"/>
      <c r="T34" s="5"/>
      <c r="U34" s="5"/>
      <c r="Y34" s="5"/>
      <c r="Z34" s="5"/>
      <c r="AA34" s="5"/>
      <c r="AB34" s="5"/>
      <c r="AF34" s="5"/>
      <c r="AG34" s="5"/>
      <c r="AH34" s="5"/>
      <c r="AI34" s="5"/>
      <c r="AK34" s="6" t="s">
        <v>19</v>
      </c>
      <c r="AL34" s="18">
        <v>0.24</v>
      </c>
      <c r="AM34" s="18">
        <v>0.59</v>
      </c>
      <c r="AN34" s="18">
        <v>0.43</v>
      </c>
      <c r="AO34" s="18">
        <v>1.1399999999999999</v>
      </c>
      <c r="AP34" s="18">
        <v>0.51</v>
      </c>
      <c r="AZ34" s="40"/>
      <c r="BA34" s="40"/>
      <c r="BD34" s="6" t="s">
        <v>10</v>
      </c>
      <c r="BE34" s="6">
        <f t="shared" si="19"/>
        <v>21.607500000000002</v>
      </c>
      <c r="BF34" s="6">
        <f t="shared" si="18"/>
        <v>49.446000000000005</v>
      </c>
      <c r="BG34" s="6">
        <f t="shared" si="18"/>
        <v>16.75</v>
      </c>
      <c r="BH34" s="6">
        <f t="shared" si="18"/>
        <v>20.133500000000002</v>
      </c>
      <c r="BI34" s="6">
        <f t="shared" si="18"/>
        <v>17.118500000000001</v>
      </c>
    </row>
    <row r="35" spans="2:61" ht="15.75" x14ac:dyDescent="0.25">
      <c r="B35" s="39" t="s">
        <v>18</v>
      </c>
      <c r="C35" s="39"/>
      <c r="D35" s="39"/>
      <c r="E35" s="39"/>
      <c r="F35" s="39"/>
      <c r="G35">
        <v>1000</v>
      </c>
      <c r="P35" s="39" t="s">
        <v>30</v>
      </c>
      <c r="Q35" s="39"/>
      <c r="R35" s="39"/>
      <c r="S35">
        <f>SUMPRODUCT(Q6:U17,Q22:U33)</f>
        <v>13195.699999999997</v>
      </c>
      <c r="W35" s="39" t="s">
        <v>31</v>
      </c>
      <c r="X35" s="39"/>
      <c r="Y35" s="39"/>
      <c r="Z35">
        <f>SUMPRODUCT(X6:AB17,X22:AB33)</f>
        <v>309310.89999999997</v>
      </c>
      <c r="AD35" s="35" t="s">
        <v>63</v>
      </c>
      <c r="AE35" s="36">
        <v>50000</v>
      </c>
      <c r="AM35" s="5"/>
      <c r="AN35" s="5"/>
      <c r="AO35" s="5"/>
      <c r="AP35" s="5"/>
      <c r="AZ35" s="40"/>
      <c r="BA35" s="40"/>
      <c r="BD35" s="6" t="s">
        <v>19</v>
      </c>
      <c r="BE35" s="6">
        <f t="shared" si="19"/>
        <v>9.5475000000000012</v>
      </c>
      <c r="BF35" s="6">
        <f t="shared" si="18"/>
        <v>67</v>
      </c>
      <c r="BG35" s="6">
        <f t="shared" si="18"/>
        <v>38.826500000000003</v>
      </c>
      <c r="BH35" s="6">
        <f t="shared" si="18"/>
        <v>6.1305000000000005</v>
      </c>
      <c r="BI35" s="6">
        <f t="shared" si="18"/>
        <v>8.0400000000000009</v>
      </c>
    </row>
    <row r="36" spans="2:61" x14ac:dyDescent="0.25">
      <c r="AD36" s="39" t="s">
        <v>62</v>
      </c>
      <c r="AE36" s="39"/>
      <c r="AF36" s="39"/>
      <c r="AG36" s="39"/>
      <c r="AH36" s="39"/>
      <c r="AI36" s="39"/>
      <c r="AK36" s="39" t="s">
        <v>25</v>
      </c>
      <c r="AL36" s="39"/>
      <c r="AM36" s="39"/>
      <c r="AN36" s="39"/>
      <c r="AO36" s="39"/>
      <c r="AP36" s="39"/>
      <c r="AZ36" s="40"/>
      <c r="BA36" s="40"/>
      <c r="BD36" s="5"/>
      <c r="BE36" s="5"/>
      <c r="BF36" s="5"/>
      <c r="BG36" s="5"/>
      <c r="BH36" s="5"/>
      <c r="BI36" s="5"/>
    </row>
    <row r="37" spans="2:61" x14ac:dyDescent="0.25">
      <c r="AA37" s="30"/>
      <c r="AK37" s="41">
        <v>250</v>
      </c>
      <c r="AL37" s="41"/>
      <c r="AM37" s="41"/>
      <c r="AN37" s="41"/>
      <c r="AO37" s="41"/>
      <c r="AP37" s="41"/>
      <c r="AZ37" s="40"/>
      <c r="BA37" s="40"/>
      <c r="BD37" s="5"/>
      <c r="BE37" s="5"/>
      <c r="BF37" s="5"/>
      <c r="BG37" s="5"/>
      <c r="BH37" s="5"/>
      <c r="BI37" s="5"/>
    </row>
    <row r="38" spans="2:61" x14ac:dyDescent="0.25">
      <c r="B38" s="39" t="s">
        <v>21</v>
      </c>
      <c r="C38" s="39"/>
      <c r="D38" s="39"/>
      <c r="E38">
        <f>SUMPRODUCT(C6:G17,C22:G33)</f>
        <v>77248.95</v>
      </c>
      <c r="AE38" s="6" t="s">
        <v>12</v>
      </c>
      <c r="AF38" s="17" t="s">
        <v>13</v>
      </c>
      <c r="AG38" s="17" t="s">
        <v>14</v>
      </c>
      <c r="AH38" s="17" t="s">
        <v>15</v>
      </c>
      <c r="AI38" s="17" t="s">
        <v>16</v>
      </c>
      <c r="AZ38" s="40"/>
      <c r="BA38" s="40"/>
      <c r="BD38" s="39" t="s">
        <v>60</v>
      </c>
      <c r="BE38" s="39"/>
      <c r="BF38" s="39"/>
      <c r="BG38" s="39"/>
      <c r="BH38" s="39"/>
      <c r="BI38" s="39"/>
    </row>
    <row r="39" spans="2:61" x14ac:dyDescent="0.25">
      <c r="AD39" s="6" t="s">
        <v>0</v>
      </c>
      <c r="AE39" s="31">
        <f>+$AE$35*AE6</f>
        <v>50000</v>
      </c>
      <c r="AF39" s="31">
        <f t="shared" ref="AF39:AI39" si="20">+$AE$35*AF6</f>
        <v>50000</v>
      </c>
      <c r="AG39" s="31">
        <f t="shared" si="20"/>
        <v>50000</v>
      </c>
      <c r="AH39" s="31">
        <f t="shared" si="20"/>
        <v>50000</v>
      </c>
      <c r="AI39" s="31">
        <f t="shared" si="20"/>
        <v>50000</v>
      </c>
      <c r="AK39" s="39" t="s">
        <v>26</v>
      </c>
      <c r="AL39" s="39"/>
      <c r="AM39" s="39"/>
      <c r="AN39">
        <f>SUMPRODUCT(AL6:AP17,AL23:AP34)</f>
        <v>433.46</v>
      </c>
      <c r="AZ39" s="40"/>
      <c r="BA39" s="40"/>
      <c r="BD39" s="5"/>
      <c r="BE39" s="5"/>
      <c r="BF39" s="5"/>
      <c r="BG39" s="5"/>
      <c r="BH39" s="5"/>
      <c r="BI39" s="5"/>
    </row>
    <row r="40" spans="2:61" x14ac:dyDescent="0.25">
      <c r="AD40" s="6" t="s">
        <v>1</v>
      </c>
      <c r="AE40" s="31">
        <f t="shared" ref="AE40:AI40" si="21">+$AE$35*AE7</f>
        <v>50000</v>
      </c>
      <c r="AF40" s="31">
        <f t="shared" si="21"/>
        <v>50000</v>
      </c>
      <c r="AG40" s="31">
        <f t="shared" si="21"/>
        <v>50000</v>
      </c>
      <c r="AH40" s="31">
        <f t="shared" si="21"/>
        <v>50000</v>
      </c>
      <c r="AI40" s="31">
        <f t="shared" si="21"/>
        <v>50000</v>
      </c>
      <c r="AZ40" s="40"/>
      <c r="BA40" s="40"/>
      <c r="BD40" s="5"/>
      <c r="BE40" s="17" t="s">
        <v>12</v>
      </c>
      <c r="BF40" s="17" t="s">
        <v>13</v>
      </c>
      <c r="BG40" s="17" t="s">
        <v>14</v>
      </c>
      <c r="BH40" s="17" t="s">
        <v>15</v>
      </c>
      <c r="BI40" s="17" t="s">
        <v>16</v>
      </c>
    </row>
    <row r="41" spans="2:61" x14ac:dyDescent="0.25">
      <c r="AD41" s="6" t="s">
        <v>2</v>
      </c>
      <c r="AE41" s="31">
        <f t="shared" ref="AE41:AI41" si="22">+$AE$35*AE8</f>
        <v>50000</v>
      </c>
      <c r="AF41" s="31">
        <f t="shared" si="22"/>
        <v>50000</v>
      </c>
      <c r="AG41" s="31">
        <f t="shared" si="22"/>
        <v>50000</v>
      </c>
      <c r="AH41" s="31">
        <f t="shared" si="22"/>
        <v>50000</v>
      </c>
      <c r="AI41" s="31">
        <f t="shared" si="22"/>
        <v>50000</v>
      </c>
      <c r="AZ41" s="40"/>
      <c r="BA41" s="40"/>
      <c r="BD41" s="6" t="s">
        <v>0</v>
      </c>
      <c r="BE41" s="6">
        <f>+J6*0.067+$AX$23</f>
        <v>307.75</v>
      </c>
      <c r="BF41" s="6">
        <f t="shared" ref="BF41:BI41" si="23">+K6*0.067+$AX$23</f>
        <v>307.75</v>
      </c>
      <c r="BG41" s="6">
        <f t="shared" si="23"/>
        <v>307.75</v>
      </c>
      <c r="BH41" s="6">
        <f t="shared" si="23"/>
        <v>304.36649999999997</v>
      </c>
      <c r="BI41" s="6">
        <f t="shared" si="23"/>
        <v>293.24450000000002</v>
      </c>
    </row>
    <row r="42" spans="2:61" x14ac:dyDescent="0.25">
      <c r="AD42" s="6" t="s">
        <v>3</v>
      </c>
      <c r="AE42" s="31">
        <f t="shared" ref="AE42:AI42" si="24">+$AE$35*AE9</f>
        <v>50000</v>
      </c>
      <c r="AF42" s="31">
        <f t="shared" si="24"/>
        <v>50000</v>
      </c>
      <c r="AG42" s="31">
        <f t="shared" si="24"/>
        <v>50000</v>
      </c>
      <c r="AH42" s="31">
        <f t="shared" si="24"/>
        <v>50000</v>
      </c>
      <c r="AI42" s="31">
        <f t="shared" si="24"/>
        <v>50000</v>
      </c>
      <c r="AZ42" s="40"/>
      <c r="BA42" s="40"/>
      <c r="BD42" s="6" t="s">
        <v>1</v>
      </c>
      <c r="BE42" s="6">
        <f t="shared" ref="BE42:BE52" si="25">+J7*0.067+$AX$23</f>
        <v>307.75</v>
      </c>
      <c r="BF42" s="6">
        <f t="shared" ref="BF42:BF52" si="26">+K7*0.067+$AX$23</f>
        <v>307.75</v>
      </c>
      <c r="BG42" s="6">
        <f t="shared" ref="BG42:BG52" si="27">+L7*0.067+$AX$23</f>
        <v>307.75</v>
      </c>
      <c r="BH42" s="6">
        <f t="shared" ref="BH42:BH52" si="28">+M7*0.067+$AX$23</f>
        <v>298.80549999999999</v>
      </c>
      <c r="BI42" s="6">
        <f t="shared" ref="BI42:BI51" si="29">+N7*0.067+$AX$23</f>
        <v>307.68299999999999</v>
      </c>
    </row>
    <row r="43" spans="2:61" x14ac:dyDescent="0.25">
      <c r="AD43" s="6" t="s">
        <v>4</v>
      </c>
      <c r="AE43" s="31">
        <f t="shared" ref="AE43:AI43" si="30">+$AE$35*AE10</f>
        <v>50000</v>
      </c>
      <c r="AF43" s="31">
        <f t="shared" si="30"/>
        <v>50000</v>
      </c>
      <c r="AG43" s="31">
        <f t="shared" si="30"/>
        <v>50000</v>
      </c>
      <c r="AH43" s="31">
        <f t="shared" si="30"/>
        <v>50000</v>
      </c>
      <c r="AI43" s="31">
        <f t="shared" si="30"/>
        <v>50000</v>
      </c>
      <c r="AZ43" s="40"/>
      <c r="BA43" s="40"/>
      <c r="BD43" s="6" t="s">
        <v>2</v>
      </c>
      <c r="BE43" s="6">
        <f t="shared" si="25"/>
        <v>307.75</v>
      </c>
      <c r="BF43" s="6">
        <f t="shared" si="26"/>
        <v>307.75</v>
      </c>
      <c r="BG43" s="6">
        <f>+L8*0.067+$AX$23</f>
        <v>307.75</v>
      </c>
      <c r="BH43" s="6">
        <f t="shared" si="28"/>
        <v>305.07</v>
      </c>
      <c r="BI43" s="6">
        <f t="shared" si="29"/>
        <v>298.03500000000003</v>
      </c>
    </row>
    <row r="44" spans="2:61" x14ac:dyDescent="0.25">
      <c r="Q44" s="23"/>
      <c r="AD44" s="6" t="s">
        <v>5</v>
      </c>
      <c r="AE44" s="31">
        <f t="shared" ref="AE44:AI44" si="31">+$AE$35*AE11</f>
        <v>50000</v>
      </c>
      <c r="AF44" s="31">
        <f t="shared" si="31"/>
        <v>50000</v>
      </c>
      <c r="AG44" s="31">
        <f t="shared" si="31"/>
        <v>50000</v>
      </c>
      <c r="AH44" s="31">
        <f t="shared" si="31"/>
        <v>50000</v>
      </c>
      <c r="AI44" s="31">
        <f t="shared" si="31"/>
        <v>50000</v>
      </c>
      <c r="AZ44" s="40"/>
      <c r="BA44" s="40"/>
      <c r="BD44" s="6" t="s">
        <v>3</v>
      </c>
      <c r="BE44" s="6">
        <f t="shared" si="25"/>
        <v>307.75</v>
      </c>
      <c r="BF44" s="6">
        <f t="shared" si="26"/>
        <v>307.75</v>
      </c>
      <c r="BG44" s="6">
        <f>+L9*0.067+$AX$23</f>
        <v>303.39499999999998</v>
      </c>
      <c r="BH44" s="6">
        <f t="shared" si="28"/>
        <v>303.06</v>
      </c>
      <c r="BI44" s="6">
        <f t="shared" si="29"/>
        <v>305.23750000000001</v>
      </c>
    </row>
    <row r="45" spans="2:61" x14ac:dyDescent="0.25">
      <c r="B45" s="1"/>
      <c r="Q45" s="23"/>
      <c r="AD45" s="6" t="s">
        <v>6</v>
      </c>
      <c r="AE45" s="31">
        <f t="shared" ref="AE45:AI45" si="32">+$AE$35*AE12</f>
        <v>50000</v>
      </c>
      <c r="AF45" s="31">
        <f t="shared" si="32"/>
        <v>50000</v>
      </c>
      <c r="AG45" s="31">
        <f t="shared" si="32"/>
        <v>50000</v>
      </c>
      <c r="AH45" s="31">
        <f t="shared" si="32"/>
        <v>50000</v>
      </c>
      <c r="AI45" s="31">
        <f t="shared" si="32"/>
        <v>50000</v>
      </c>
      <c r="AZ45" s="40"/>
      <c r="BA45" s="40"/>
      <c r="BD45" s="6" t="s">
        <v>4</v>
      </c>
      <c r="BE45" s="6">
        <f t="shared" si="25"/>
        <v>307.75</v>
      </c>
      <c r="BF45" s="6">
        <f t="shared" si="26"/>
        <v>307.75</v>
      </c>
      <c r="BG45" s="6">
        <f t="shared" si="27"/>
        <v>299.70999999999998</v>
      </c>
      <c r="BH45" s="6">
        <f t="shared" si="28"/>
        <v>298.37</v>
      </c>
      <c r="BI45" s="6">
        <f t="shared" si="29"/>
        <v>293.04349999999999</v>
      </c>
    </row>
    <row r="46" spans="2:61" x14ac:dyDescent="0.25">
      <c r="Q46" s="23"/>
      <c r="AD46" s="6" t="s">
        <v>7</v>
      </c>
      <c r="AE46" s="31">
        <f t="shared" ref="AE46:AI46" si="33">+$AE$35*AE13</f>
        <v>50000</v>
      </c>
      <c r="AF46" s="31">
        <f t="shared" si="33"/>
        <v>50000</v>
      </c>
      <c r="AG46" s="31">
        <f t="shared" si="33"/>
        <v>50000</v>
      </c>
      <c r="AH46" s="31">
        <f t="shared" si="33"/>
        <v>50000</v>
      </c>
      <c r="AI46" s="31">
        <f t="shared" si="33"/>
        <v>50000</v>
      </c>
      <c r="AZ46" s="40"/>
      <c r="BA46" s="40"/>
      <c r="BD46" s="6" t="s">
        <v>5</v>
      </c>
      <c r="BE46" s="6">
        <f t="shared" si="25"/>
        <v>307.75</v>
      </c>
      <c r="BF46" s="6">
        <f t="shared" si="26"/>
        <v>307.75</v>
      </c>
      <c r="BG46" s="6">
        <f t="shared" si="27"/>
        <v>305.30450000000002</v>
      </c>
      <c r="BH46" s="6">
        <f t="shared" si="28"/>
        <v>305.03649999999999</v>
      </c>
      <c r="BI46" s="6">
        <f t="shared" si="29"/>
        <v>300.04500000000002</v>
      </c>
    </row>
    <row r="47" spans="2:61" x14ac:dyDescent="0.25">
      <c r="Q47" s="24"/>
      <c r="AD47" s="6" t="s">
        <v>8</v>
      </c>
      <c r="AE47" s="31">
        <f t="shared" ref="AE47:AI47" si="34">+$AE$35*AE14</f>
        <v>50000</v>
      </c>
      <c r="AF47" s="31">
        <f t="shared" si="34"/>
        <v>50000</v>
      </c>
      <c r="AG47" s="31">
        <f t="shared" si="34"/>
        <v>50000</v>
      </c>
      <c r="AH47" s="31">
        <f t="shared" si="34"/>
        <v>50000</v>
      </c>
      <c r="AI47" s="31">
        <f t="shared" si="34"/>
        <v>50000</v>
      </c>
      <c r="AZ47" s="40"/>
      <c r="BA47" s="40"/>
      <c r="BD47" s="6" t="s">
        <v>6</v>
      </c>
      <c r="BE47" s="6">
        <f t="shared" si="25"/>
        <v>307.75</v>
      </c>
      <c r="BF47" s="6">
        <f t="shared" si="26"/>
        <v>307.75</v>
      </c>
      <c r="BG47" s="6">
        <f t="shared" si="27"/>
        <v>306.34300000000002</v>
      </c>
      <c r="BH47" s="6">
        <f t="shared" si="28"/>
        <v>304.93599999999998</v>
      </c>
      <c r="BI47" s="6">
        <f t="shared" si="29"/>
        <v>307.75</v>
      </c>
    </row>
    <row r="48" spans="2:61" x14ac:dyDescent="0.25">
      <c r="Q48" s="23"/>
      <c r="Z48" s="30"/>
      <c r="AD48" s="6" t="s">
        <v>9</v>
      </c>
      <c r="AE48" s="31">
        <f t="shared" ref="AE48:AI48" si="35">+$AE$35*AE15</f>
        <v>50000</v>
      </c>
      <c r="AF48" s="31">
        <f t="shared" si="35"/>
        <v>50000</v>
      </c>
      <c r="AG48" s="31">
        <f t="shared" si="35"/>
        <v>50000</v>
      </c>
      <c r="AH48" s="31">
        <f t="shared" si="35"/>
        <v>50000</v>
      </c>
      <c r="AI48" s="31">
        <f t="shared" si="35"/>
        <v>50000</v>
      </c>
      <c r="AZ48" s="40"/>
      <c r="BA48" s="40"/>
      <c r="BD48" s="6" t="s">
        <v>7</v>
      </c>
      <c r="BE48" s="6">
        <f t="shared" si="25"/>
        <v>301.25099999999998</v>
      </c>
      <c r="BF48" s="6">
        <f t="shared" si="26"/>
        <v>307.75</v>
      </c>
      <c r="BG48" s="6">
        <f t="shared" si="27"/>
        <v>304.50049999999999</v>
      </c>
      <c r="BH48" s="6">
        <f t="shared" si="28"/>
        <v>300.447</v>
      </c>
      <c r="BI48" s="6">
        <f t="shared" si="29"/>
        <v>301.28449999999998</v>
      </c>
    </row>
    <row r="49" spans="2:61" x14ac:dyDescent="0.25">
      <c r="AD49" s="6" t="s">
        <v>10</v>
      </c>
      <c r="AE49" s="31">
        <f t="shared" ref="AE49:AI49" si="36">+$AE$35*AE16</f>
        <v>50000</v>
      </c>
      <c r="AF49" s="31">
        <f t="shared" si="36"/>
        <v>50000</v>
      </c>
      <c r="AG49" s="31">
        <f t="shared" si="36"/>
        <v>50000</v>
      </c>
      <c r="AH49" s="31">
        <f t="shared" si="36"/>
        <v>50000</v>
      </c>
      <c r="AI49" s="31">
        <f t="shared" si="36"/>
        <v>50000</v>
      </c>
      <c r="AZ49" s="40"/>
      <c r="BA49" s="40"/>
      <c r="BD49" s="6" t="s">
        <v>8</v>
      </c>
      <c r="BE49" s="6">
        <f t="shared" si="25"/>
        <v>307.75</v>
      </c>
      <c r="BF49" s="6">
        <f t="shared" si="26"/>
        <v>307.75</v>
      </c>
      <c r="BG49" s="6">
        <f t="shared" si="27"/>
        <v>307.75</v>
      </c>
      <c r="BH49" s="6">
        <f t="shared" si="28"/>
        <v>307.75</v>
      </c>
      <c r="BI49" s="6">
        <f t="shared" si="29"/>
        <v>292.87599999999998</v>
      </c>
    </row>
    <row r="50" spans="2:61" x14ac:dyDescent="0.25">
      <c r="AD50" s="6" t="s">
        <v>19</v>
      </c>
      <c r="AE50" s="31">
        <f t="shared" ref="AE50:AI50" si="37">+$AE$35*AE17</f>
        <v>50000</v>
      </c>
      <c r="AF50" s="31">
        <f t="shared" si="37"/>
        <v>50000</v>
      </c>
      <c r="AG50" s="31">
        <f t="shared" si="37"/>
        <v>50000</v>
      </c>
      <c r="AH50" s="31">
        <f t="shared" si="37"/>
        <v>50000</v>
      </c>
      <c r="AI50" s="31">
        <f t="shared" si="37"/>
        <v>50000</v>
      </c>
      <c r="AZ50" s="40"/>
      <c r="BA50" s="40"/>
      <c r="BD50" s="6" t="s">
        <v>9</v>
      </c>
      <c r="BE50" s="6">
        <f t="shared" si="25"/>
        <v>307.75</v>
      </c>
      <c r="BF50" s="6">
        <f t="shared" si="26"/>
        <v>307.75</v>
      </c>
      <c r="BG50" s="6">
        <f t="shared" si="27"/>
        <v>307.75</v>
      </c>
      <c r="BH50" s="6">
        <f t="shared" si="28"/>
        <v>307.75</v>
      </c>
      <c r="BI50" s="6">
        <f t="shared" si="29"/>
        <v>293.6465</v>
      </c>
    </row>
    <row r="51" spans="2:61" x14ac:dyDescent="0.25">
      <c r="B51" s="1"/>
      <c r="AZ51" s="40"/>
      <c r="BA51" s="40"/>
      <c r="BD51" s="6" t="s">
        <v>10</v>
      </c>
      <c r="BE51" s="6">
        <f t="shared" si="25"/>
        <v>307.75</v>
      </c>
      <c r="BF51" s="6">
        <f t="shared" si="26"/>
        <v>307.75</v>
      </c>
      <c r="BG51" s="6">
        <f t="shared" si="27"/>
        <v>307.75</v>
      </c>
      <c r="BH51" s="6">
        <f t="shared" si="28"/>
        <v>307.75</v>
      </c>
      <c r="BI51" s="6">
        <f t="shared" si="29"/>
        <v>307.75</v>
      </c>
    </row>
    <row r="52" spans="2:61" x14ac:dyDescent="0.25">
      <c r="AD52" s="39" t="s">
        <v>53</v>
      </c>
      <c r="AE52" s="39"/>
      <c r="AF52" s="39"/>
      <c r="AG52">
        <f>SUMPRODUCT(AE6:AI17,AE22:AI33)</f>
        <v>5089.2</v>
      </c>
      <c r="AZ52" s="40"/>
      <c r="BA52" s="40"/>
      <c r="BD52" s="6" t="s">
        <v>19</v>
      </c>
      <c r="BE52" s="6">
        <f t="shared" si="25"/>
        <v>300.54750000000001</v>
      </c>
      <c r="BF52" s="6">
        <f t="shared" si="26"/>
        <v>307.75</v>
      </c>
      <c r="BG52" s="6">
        <f t="shared" si="27"/>
        <v>307.75</v>
      </c>
      <c r="BH52" s="6">
        <f t="shared" si="28"/>
        <v>297.13049999999998</v>
      </c>
      <c r="BI52" s="6">
        <f>+N17*0.067+$AX$23</f>
        <v>299.04000000000002</v>
      </c>
    </row>
    <row r="53" spans="2:61" x14ac:dyDescent="0.25">
      <c r="AZ53" s="40"/>
      <c r="BA53" s="40"/>
    </row>
    <row r="54" spans="2:61" x14ac:dyDescent="0.25">
      <c r="AZ54" s="40"/>
      <c r="BA54" s="40"/>
    </row>
    <row r="55" spans="2:61" x14ac:dyDescent="0.25">
      <c r="AZ55" s="40"/>
      <c r="BA55" s="40"/>
      <c r="BD55" s="39" t="s">
        <v>57</v>
      </c>
      <c r="BE55" s="39"/>
      <c r="BF55" s="39"/>
      <c r="BG55" s="39"/>
      <c r="BH55" s="39"/>
      <c r="BI55" s="39"/>
    </row>
    <row r="56" spans="2:61" x14ac:dyDescent="0.25">
      <c r="AZ56" s="40"/>
      <c r="BA56" s="40"/>
      <c r="BD56" s="5"/>
      <c r="BE56" s="5"/>
      <c r="BF56" s="5"/>
      <c r="BG56" s="5"/>
      <c r="BH56" s="5"/>
      <c r="BI56" s="5"/>
    </row>
    <row r="57" spans="2:61" x14ac:dyDescent="0.25">
      <c r="B57" s="1"/>
      <c r="AZ57" s="40"/>
      <c r="BA57" s="40"/>
      <c r="BD57" s="5"/>
      <c r="BE57" s="17" t="s">
        <v>12</v>
      </c>
      <c r="BF57" s="17" t="s">
        <v>13</v>
      </c>
      <c r="BG57" s="17" t="s">
        <v>14</v>
      </c>
      <c r="BH57" s="17" t="s">
        <v>15</v>
      </c>
      <c r="BI57" s="17" t="s">
        <v>16</v>
      </c>
    </row>
    <row r="58" spans="2:61" x14ac:dyDescent="0.25">
      <c r="AZ58" s="40"/>
      <c r="BA58" s="40"/>
      <c r="BD58" s="6" t="s">
        <v>0</v>
      </c>
      <c r="BE58" s="6">
        <f>+J6+Q6</f>
        <v>783.5</v>
      </c>
      <c r="BF58" s="6">
        <f t="shared" ref="BF58:BI58" si="38">+K6+R6</f>
        <v>250</v>
      </c>
      <c r="BG58" s="6">
        <f t="shared" si="38"/>
        <v>250</v>
      </c>
      <c r="BH58" s="6">
        <f t="shared" si="38"/>
        <v>199.5</v>
      </c>
      <c r="BI58" s="6">
        <f t="shared" si="38"/>
        <v>33.5</v>
      </c>
    </row>
    <row r="59" spans="2:61" x14ac:dyDescent="0.25">
      <c r="AA59" s="5"/>
      <c r="AZ59" s="40"/>
      <c r="BA59" s="40"/>
      <c r="BD59" s="6" t="s">
        <v>1</v>
      </c>
      <c r="BE59" s="6">
        <f t="shared" ref="BE59:BE69" si="39">+J7+Q7</f>
        <v>464</v>
      </c>
      <c r="BF59" s="6">
        <f t="shared" ref="BF59:BF69" si="40">+K7+R7</f>
        <v>382</v>
      </c>
      <c r="BG59" s="6">
        <f t="shared" ref="BG59:BG69" si="41">+L7+S7</f>
        <v>670.5</v>
      </c>
      <c r="BH59" s="6">
        <f t="shared" ref="BH59:BH69" si="42">+M7+T7</f>
        <v>116.5</v>
      </c>
      <c r="BI59" s="6">
        <f t="shared" ref="BI59:BI69" si="43">+N7+U7</f>
        <v>249</v>
      </c>
    </row>
    <row r="60" spans="2:61" ht="15" customHeight="1" x14ac:dyDescent="0.25">
      <c r="Y60" s="43" t="s">
        <v>56</v>
      </c>
      <c r="Z60" s="43"/>
      <c r="AA60" s="5">
        <v>410000</v>
      </c>
      <c r="AZ60" s="40"/>
      <c r="BA60" s="40"/>
      <c r="BD60" s="6" t="s">
        <v>2</v>
      </c>
      <c r="BE60" s="6">
        <f t="shared" si="39"/>
        <v>441.5</v>
      </c>
      <c r="BF60" s="6">
        <f t="shared" si="40"/>
        <v>250</v>
      </c>
      <c r="BG60" s="6">
        <f t="shared" si="41"/>
        <v>450.5</v>
      </c>
      <c r="BH60" s="6">
        <f t="shared" si="42"/>
        <v>210</v>
      </c>
      <c r="BI60" s="6">
        <f t="shared" si="43"/>
        <v>105</v>
      </c>
    </row>
    <row r="61" spans="2:61" ht="15" customHeight="1" x14ac:dyDescent="0.25">
      <c r="AA61" s="5"/>
      <c r="AZ61" s="40"/>
      <c r="BA61" s="40"/>
      <c r="BD61" s="6" t="s">
        <v>3</v>
      </c>
      <c r="BE61" s="6">
        <f t="shared" si="39"/>
        <v>702</v>
      </c>
      <c r="BF61" s="6">
        <f t="shared" si="40"/>
        <v>250</v>
      </c>
      <c r="BG61" s="6">
        <f t="shared" si="41"/>
        <v>185</v>
      </c>
      <c r="BH61" s="6">
        <f t="shared" si="42"/>
        <v>180</v>
      </c>
      <c r="BI61" s="6">
        <f t="shared" si="43"/>
        <v>212.5</v>
      </c>
    </row>
    <row r="62" spans="2:61" ht="15" customHeight="1" x14ac:dyDescent="0.25">
      <c r="AA62" s="5"/>
      <c r="AZ62" s="40"/>
      <c r="BA62" s="40"/>
      <c r="BD62" s="6" t="s">
        <v>4</v>
      </c>
      <c r="BE62" s="6">
        <f t="shared" si="39"/>
        <v>407</v>
      </c>
      <c r="BF62" s="6">
        <f t="shared" si="40"/>
        <v>250</v>
      </c>
      <c r="BG62" s="6">
        <f t="shared" si="41"/>
        <v>130</v>
      </c>
      <c r="BH62" s="6">
        <f t="shared" si="42"/>
        <v>110</v>
      </c>
      <c r="BI62" s="6">
        <f t="shared" si="43"/>
        <v>30.5</v>
      </c>
    </row>
    <row r="63" spans="2:61" x14ac:dyDescent="0.25">
      <c r="B63" s="1"/>
      <c r="AA63" s="5"/>
      <c r="AZ63" s="40"/>
      <c r="BA63" s="40"/>
      <c r="BD63" s="6" t="s">
        <v>5</v>
      </c>
      <c r="BE63" s="6">
        <f t="shared" si="39"/>
        <v>581</v>
      </c>
      <c r="BF63" s="6">
        <f t="shared" si="40"/>
        <v>305</v>
      </c>
      <c r="BG63" s="6">
        <f t="shared" si="41"/>
        <v>213.5</v>
      </c>
      <c r="BH63" s="6">
        <f t="shared" si="42"/>
        <v>209.5</v>
      </c>
      <c r="BI63" s="6">
        <f t="shared" si="43"/>
        <v>135</v>
      </c>
    </row>
    <row r="64" spans="2:61" x14ac:dyDescent="0.25">
      <c r="AA64" s="5"/>
      <c r="AZ64" s="40"/>
      <c r="BA64" s="40"/>
      <c r="BD64" s="6" t="s">
        <v>6</v>
      </c>
      <c r="BE64" s="6">
        <f t="shared" si="39"/>
        <v>282.5</v>
      </c>
      <c r="BF64" s="6">
        <f t="shared" si="40"/>
        <v>411</v>
      </c>
      <c r="BG64" s="6">
        <f t="shared" si="41"/>
        <v>229</v>
      </c>
      <c r="BH64" s="6">
        <f t="shared" si="42"/>
        <v>208</v>
      </c>
      <c r="BI64" s="6">
        <f t="shared" si="43"/>
        <v>308.5</v>
      </c>
    </row>
    <row r="65" spans="2:61" x14ac:dyDescent="0.25">
      <c r="AA65" s="5"/>
      <c r="AZ65" s="40"/>
      <c r="BA65" s="40"/>
      <c r="BD65" s="6" t="s">
        <v>7</v>
      </c>
      <c r="BE65" s="6">
        <f t="shared" si="39"/>
        <v>153</v>
      </c>
      <c r="BF65" s="6">
        <f t="shared" si="40"/>
        <v>250</v>
      </c>
      <c r="BG65" s="6">
        <f t="shared" si="41"/>
        <v>201.5</v>
      </c>
      <c r="BH65" s="6">
        <f t="shared" si="42"/>
        <v>141</v>
      </c>
      <c r="BI65" s="6">
        <f t="shared" si="43"/>
        <v>153.5</v>
      </c>
    </row>
    <row r="66" spans="2:61" ht="15" customHeight="1" x14ac:dyDescent="0.25">
      <c r="Y66" s="43" t="s">
        <v>52</v>
      </c>
      <c r="Z66" s="43"/>
      <c r="AA66" s="5">
        <f>+E38+L25+S35+Z35+AG52+AN39</f>
        <v>409407.755</v>
      </c>
      <c r="AZ66" s="40"/>
      <c r="BA66" s="40"/>
      <c r="BD66" s="6" t="s">
        <v>8</v>
      </c>
      <c r="BE66" s="6">
        <f t="shared" si="39"/>
        <v>250</v>
      </c>
      <c r="BF66" s="6">
        <f t="shared" si="40"/>
        <v>250</v>
      </c>
      <c r="BG66" s="6">
        <f t="shared" si="41"/>
        <v>250</v>
      </c>
      <c r="BH66" s="6">
        <f t="shared" si="42"/>
        <v>250</v>
      </c>
      <c r="BI66" s="6">
        <f t="shared" si="43"/>
        <v>28</v>
      </c>
    </row>
    <row r="67" spans="2:61" ht="15" customHeight="1" x14ac:dyDescent="0.25">
      <c r="AA67" s="5"/>
      <c r="AZ67" s="40"/>
      <c r="BA67" s="40"/>
      <c r="BD67" s="6" t="s">
        <v>9</v>
      </c>
      <c r="BE67" s="6">
        <f t="shared" si="39"/>
        <v>250</v>
      </c>
      <c r="BF67" s="6">
        <f t="shared" si="40"/>
        <v>604</v>
      </c>
      <c r="BG67" s="6">
        <f t="shared" si="41"/>
        <v>250</v>
      </c>
      <c r="BH67" s="6">
        <f t="shared" si="42"/>
        <v>277</v>
      </c>
      <c r="BI67" s="6">
        <f t="shared" si="43"/>
        <v>39.5</v>
      </c>
    </row>
    <row r="68" spans="2:61" ht="15" customHeight="1" x14ac:dyDescent="0.25">
      <c r="AA68" s="5"/>
      <c r="AZ68" s="40"/>
      <c r="BA68" s="40"/>
      <c r="BD68" s="6" t="s">
        <v>10</v>
      </c>
      <c r="BE68" s="6">
        <f t="shared" si="39"/>
        <v>322.5</v>
      </c>
      <c r="BF68" s="6">
        <f t="shared" si="40"/>
        <v>250</v>
      </c>
      <c r="BG68" s="6">
        <f t="shared" si="41"/>
        <v>250</v>
      </c>
      <c r="BH68" s="6">
        <f t="shared" si="42"/>
        <v>300.5</v>
      </c>
      <c r="BI68" s="6">
        <f t="shared" si="43"/>
        <v>255.5</v>
      </c>
    </row>
    <row r="69" spans="2:61" x14ac:dyDescent="0.25">
      <c r="AZ69" s="40"/>
      <c r="BA69" s="40"/>
      <c r="BD69" s="6" t="s">
        <v>19</v>
      </c>
      <c r="BE69" s="6">
        <f t="shared" si="39"/>
        <v>142.5</v>
      </c>
      <c r="BF69" s="6">
        <f t="shared" si="40"/>
        <v>396</v>
      </c>
      <c r="BG69" s="6">
        <f t="shared" si="41"/>
        <v>579.5</v>
      </c>
      <c r="BH69" s="6">
        <f t="shared" si="42"/>
        <v>91.5</v>
      </c>
      <c r="BI69" s="6">
        <f t="shared" si="43"/>
        <v>120</v>
      </c>
    </row>
    <row r="70" spans="2:61" x14ac:dyDescent="0.25">
      <c r="AZ70" s="40"/>
      <c r="BA70" s="40"/>
    </row>
    <row r="71" spans="2:61" x14ac:dyDescent="0.25">
      <c r="AZ71" s="40"/>
      <c r="BA71" s="40"/>
    </row>
    <row r="72" spans="2:61" x14ac:dyDescent="0.25">
      <c r="AZ72" s="40"/>
      <c r="BA72" s="40"/>
      <c r="BD72" s="39" t="s">
        <v>58</v>
      </c>
      <c r="BE72" s="39"/>
      <c r="BF72" s="39"/>
      <c r="BG72" s="39"/>
      <c r="BH72" s="39"/>
      <c r="BI72" s="39"/>
    </row>
    <row r="73" spans="2:61" x14ac:dyDescent="0.25">
      <c r="AZ73" s="40"/>
      <c r="BA73" s="40"/>
      <c r="BD73" s="5"/>
      <c r="BE73" s="5"/>
      <c r="BF73" s="5"/>
      <c r="BG73" s="5"/>
      <c r="BH73" s="5"/>
      <c r="BI73" s="5"/>
    </row>
    <row r="74" spans="2:61" x14ac:dyDescent="0.25">
      <c r="AZ74" s="40"/>
      <c r="BA74" s="40"/>
      <c r="BD74" s="5"/>
      <c r="BE74" s="17" t="s">
        <v>12</v>
      </c>
      <c r="BF74" s="17" t="s">
        <v>13</v>
      </c>
      <c r="BG74" s="17" t="s">
        <v>14</v>
      </c>
      <c r="BH74" s="17" t="s">
        <v>15</v>
      </c>
      <c r="BI74" s="17" t="s">
        <v>16</v>
      </c>
    </row>
    <row r="75" spans="2:61" x14ac:dyDescent="0.25">
      <c r="B75" s="1"/>
      <c r="AZ75" s="40"/>
      <c r="BA75" s="40"/>
      <c r="BD75" s="6" t="s">
        <v>0</v>
      </c>
      <c r="BE75" s="33">
        <f>+AS6-X6</f>
        <v>1567</v>
      </c>
      <c r="BF75" s="33">
        <f t="shared" ref="BF75:BI75" si="44">+AT6-Y6</f>
        <v>1042</v>
      </c>
      <c r="BG75" s="33">
        <f t="shared" si="44"/>
        <v>470</v>
      </c>
      <c r="BH75" s="33">
        <f t="shared" si="44"/>
        <v>399</v>
      </c>
      <c r="BI75" s="33">
        <f t="shared" si="44"/>
        <v>67</v>
      </c>
    </row>
    <row r="76" spans="2:61" x14ac:dyDescent="0.25">
      <c r="AZ76" s="40"/>
      <c r="BA76" s="40"/>
      <c r="BD76" s="6" t="s">
        <v>1</v>
      </c>
      <c r="BE76" s="33">
        <f t="shared" ref="BE76:BE86" si="45">+AS7-X7</f>
        <v>928</v>
      </c>
      <c r="BF76" s="33">
        <f t="shared" ref="BF76:BF86" si="46">+AT7-Y7</f>
        <v>1382</v>
      </c>
      <c r="BG76" s="33">
        <f t="shared" ref="BG76:BG86" si="47">+AU7-Z7</f>
        <v>1371</v>
      </c>
      <c r="BH76" s="33">
        <f t="shared" ref="BH76:BH86" si="48">+AV7-AA7</f>
        <v>233</v>
      </c>
      <c r="BI76" s="33">
        <f t="shared" ref="BI76:BI85" si="49">+AW7-AB7</f>
        <v>498</v>
      </c>
    </row>
    <row r="77" spans="2:61" x14ac:dyDescent="0.25">
      <c r="AZ77" s="40"/>
      <c r="BA77" s="40"/>
      <c r="BD77" s="6" t="s">
        <v>2</v>
      </c>
      <c r="BE77" s="33">
        <f t="shared" si="45"/>
        <v>883</v>
      </c>
      <c r="BF77" s="33">
        <f t="shared" si="46"/>
        <v>910</v>
      </c>
      <c r="BG77" s="33">
        <f t="shared" si="47"/>
        <v>901</v>
      </c>
      <c r="BH77" s="33">
        <f t="shared" si="48"/>
        <v>420</v>
      </c>
      <c r="BI77" s="33">
        <f t="shared" si="49"/>
        <v>210</v>
      </c>
    </row>
    <row r="78" spans="2:61" x14ac:dyDescent="0.25">
      <c r="AZ78" s="40"/>
      <c r="BA78" s="40"/>
      <c r="BD78" s="6" t="s">
        <v>3</v>
      </c>
      <c r="BE78" s="33">
        <f t="shared" si="45"/>
        <v>1404</v>
      </c>
      <c r="BF78" s="33">
        <f t="shared" si="46"/>
        <v>1096</v>
      </c>
      <c r="BG78" s="33">
        <f t="shared" si="47"/>
        <v>370</v>
      </c>
      <c r="BH78" s="33">
        <f t="shared" si="48"/>
        <v>360</v>
      </c>
      <c r="BI78" s="33">
        <f t="shared" si="49"/>
        <v>425</v>
      </c>
    </row>
    <row r="79" spans="2:61" x14ac:dyDescent="0.25">
      <c r="AZ79" s="40"/>
      <c r="BA79" s="40"/>
      <c r="BD79" s="6" t="s">
        <v>4</v>
      </c>
      <c r="BE79" s="33">
        <f t="shared" si="45"/>
        <v>814</v>
      </c>
      <c r="BF79" s="33">
        <f t="shared" si="46"/>
        <v>893</v>
      </c>
      <c r="BG79" s="33">
        <f t="shared" si="47"/>
        <v>260</v>
      </c>
      <c r="BH79" s="33">
        <f t="shared" si="48"/>
        <v>220</v>
      </c>
      <c r="BI79" s="33">
        <f t="shared" si="49"/>
        <v>61</v>
      </c>
    </row>
    <row r="80" spans="2:61" x14ac:dyDescent="0.25">
      <c r="AZ80" s="40"/>
      <c r="BA80" s="40"/>
      <c r="BD80" s="6" t="s">
        <v>5</v>
      </c>
      <c r="BE80" s="33">
        <f t="shared" si="45"/>
        <v>1162</v>
      </c>
      <c r="BF80" s="33">
        <f t="shared" si="46"/>
        <v>1305</v>
      </c>
      <c r="BG80" s="33">
        <f t="shared" si="47"/>
        <v>427</v>
      </c>
      <c r="BH80" s="33">
        <f t="shared" si="48"/>
        <v>419</v>
      </c>
      <c r="BI80" s="33">
        <f t="shared" si="49"/>
        <v>238</v>
      </c>
    </row>
    <row r="81" spans="2:61" x14ac:dyDescent="0.25">
      <c r="B81" s="1"/>
      <c r="T81" s="42"/>
      <c r="U81" s="42"/>
      <c r="AZ81" s="40"/>
      <c r="BA81" s="40"/>
      <c r="BD81" s="6" t="s">
        <v>6</v>
      </c>
      <c r="BE81" s="33">
        <f t="shared" si="45"/>
        <v>565</v>
      </c>
      <c r="BF81" s="33">
        <f t="shared" si="46"/>
        <v>1411</v>
      </c>
      <c r="BG81" s="33">
        <f t="shared" si="47"/>
        <v>458</v>
      </c>
      <c r="BH81" s="33">
        <f t="shared" si="48"/>
        <v>416</v>
      </c>
      <c r="BI81" s="33">
        <f t="shared" si="49"/>
        <v>649</v>
      </c>
    </row>
    <row r="82" spans="2:61" ht="16.5" customHeight="1" x14ac:dyDescent="0.25">
      <c r="T82" s="13"/>
      <c r="U82" s="28"/>
      <c r="AZ82" s="40"/>
      <c r="BA82" s="40"/>
      <c r="BD82" s="6" t="s">
        <v>7</v>
      </c>
      <c r="BE82" s="33">
        <f t="shared" si="45"/>
        <v>153</v>
      </c>
      <c r="BF82" s="33">
        <f t="shared" si="46"/>
        <v>792</v>
      </c>
      <c r="BG82" s="33">
        <f t="shared" si="47"/>
        <v>387</v>
      </c>
      <c r="BH82" s="33">
        <f t="shared" si="48"/>
        <v>282</v>
      </c>
      <c r="BI82" s="33">
        <f t="shared" si="49"/>
        <v>307</v>
      </c>
    </row>
    <row r="83" spans="2:61" x14ac:dyDescent="0.25">
      <c r="T83" s="13"/>
      <c r="U83" s="28"/>
      <c r="AZ83" s="40"/>
      <c r="BA83" s="40"/>
      <c r="BD83" s="6" t="s">
        <v>8</v>
      </c>
      <c r="BE83" s="33">
        <f t="shared" si="45"/>
        <v>474</v>
      </c>
      <c r="BF83" s="33">
        <f t="shared" si="46"/>
        <v>1134</v>
      </c>
      <c r="BG83" s="33">
        <f t="shared" si="47"/>
        <v>512</v>
      </c>
      <c r="BH83" s="33">
        <f t="shared" si="48"/>
        <v>275</v>
      </c>
      <c r="BI83" s="33">
        <f t="shared" si="49"/>
        <v>56</v>
      </c>
    </row>
    <row r="84" spans="2:61" x14ac:dyDescent="0.25">
      <c r="T84" s="13"/>
      <c r="U84" s="28"/>
      <c r="AZ84" s="40"/>
      <c r="BA84" s="40"/>
      <c r="BD84" s="6" t="s">
        <v>9</v>
      </c>
      <c r="BE84" s="33">
        <f t="shared" si="45"/>
        <v>531</v>
      </c>
      <c r="BF84" s="33">
        <f t="shared" si="46"/>
        <v>1604</v>
      </c>
      <c r="BG84" s="33">
        <f t="shared" si="47"/>
        <v>504</v>
      </c>
      <c r="BH84" s="33">
        <f t="shared" si="48"/>
        <v>779</v>
      </c>
      <c r="BI84" s="33">
        <f t="shared" si="49"/>
        <v>70</v>
      </c>
    </row>
    <row r="85" spans="2:61" x14ac:dyDescent="0.25">
      <c r="T85" s="13"/>
      <c r="U85" s="28"/>
      <c r="AZ85" s="40"/>
      <c r="BA85" s="40"/>
      <c r="BD85" s="6" t="s">
        <v>10</v>
      </c>
      <c r="BE85" s="33">
        <f t="shared" si="45"/>
        <v>793</v>
      </c>
      <c r="BF85" s="33">
        <f t="shared" si="46"/>
        <v>988</v>
      </c>
      <c r="BG85" s="33">
        <f t="shared" si="47"/>
        <v>455</v>
      </c>
      <c r="BH85" s="33">
        <f t="shared" si="48"/>
        <v>601</v>
      </c>
      <c r="BI85" s="33">
        <f t="shared" si="49"/>
        <v>520</v>
      </c>
    </row>
    <row r="86" spans="2:61" x14ac:dyDescent="0.25">
      <c r="T86" s="13"/>
      <c r="U86" s="28"/>
      <c r="AZ86" s="40"/>
      <c r="BA86" s="40"/>
      <c r="BD86" s="6" t="s">
        <v>19</v>
      </c>
      <c r="BE86" s="33">
        <f t="shared" si="45"/>
        <v>285</v>
      </c>
      <c r="BF86" s="33">
        <f t="shared" si="46"/>
        <v>1396</v>
      </c>
      <c r="BG86" s="33">
        <f t="shared" si="47"/>
        <v>1204</v>
      </c>
      <c r="BH86" s="33">
        <f t="shared" si="48"/>
        <v>183</v>
      </c>
      <c r="BI86" s="33">
        <f>+AW17-AB17</f>
        <v>240</v>
      </c>
    </row>
    <row r="87" spans="2:61" x14ac:dyDescent="0.25">
      <c r="B87" s="1"/>
      <c r="T87" s="13"/>
      <c r="U87" s="28"/>
      <c r="AZ87" s="40"/>
      <c r="BA87" s="40"/>
    </row>
    <row r="88" spans="2:61" x14ac:dyDescent="0.25">
      <c r="T88" s="13"/>
      <c r="U88" s="28"/>
      <c r="AZ88" s="40"/>
      <c r="BA88" s="40"/>
    </row>
    <row r="89" spans="2:61" x14ac:dyDescent="0.25">
      <c r="T89" s="13"/>
      <c r="U89" s="28"/>
      <c r="AZ89" s="40"/>
      <c r="BA89" s="40"/>
      <c r="BD89" s="39" t="s">
        <v>61</v>
      </c>
      <c r="BE89" s="39"/>
      <c r="BF89" s="39"/>
      <c r="BG89" s="39"/>
      <c r="BH89" s="39"/>
      <c r="BI89" s="39"/>
    </row>
    <row r="90" spans="2:61" x14ac:dyDescent="0.25">
      <c r="T90" s="13"/>
      <c r="U90" s="28"/>
      <c r="AZ90" s="40"/>
      <c r="BA90" s="40"/>
    </row>
    <row r="91" spans="2:61" x14ac:dyDescent="0.25">
      <c r="T91" s="13"/>
      <c r="U91" s="28"/>
      <c r="AZ91" s="40"/>
      <c r="BA91" s="40"/>
      <c r="BD91" s="5"/>
      <c r="BE91" s="6" t="s">
        <v>12</v>
      </c>
      <c r="BF91" s="6" t="s">
        <v>13</v>
      </c>
      <c r="BG91" s="6" t="s">
        <v>14</v>
      </c>
      <c r="BH91" s="6" t="s">
        <v>15</v>
      </c>
      <c r="BI91" s="6" t="s">
        <v>16</v>
      </c>
    </row>
    <row r="92" spans="2:61" x14ac:dyDescent="0.25">
      <c r="K92" s="13"/>
      <c r="L92" s="26"/>
      <c r="M92" s="26"/>
      <c r="N92" s="26"/>
      <c r="O92" s="26"/>
      <c r="P92" s="26"/>
      <c r="T92" s="13"/>
      <c r="U92" s="28"/>
      <c r="AZ92" s="40"/>
      <c r="BA92" s="40"/>
      <c r="BD92" s="6" t="s">
        <v>0</v>
      </c>
      <c r="BE92" s="7">
        <f t="shared" ref="BE92:BE103" si="50">+C6+J6+Q6</f>
        <v>1567</v>
      </c>
      <c r="BF92" s="7">
        <f t="shared" ref="BF92:BF103" si="51">+D6+K6+R6</f>
        <v>1042</v>
      </c>
      <c r="BG92" s="7">
        <f t="shared" ref="BG92:BG103" si="52">+E6+L6+S6</f>
        <v>500</v>
      </c>
      <c r="BH92" s="7">
        <f t="shared" ref="BH92:BH103" si="53">+F6+M6+T6</f>
        <v>399</v>
      </c>
      <c r="BI92" s="7">
        <f t="shared" ref="BI92:BI103" si="54">+G6+N6+U6</f>
        <v>67</v>
      </c>
    </row>
    <row r="93" spans="2:61" x14ac:dyDescent="0.25">
      <c r="B93" s="1"/>
      <c r="K93" s="13"/>
      <c r="L93" s="26"/>
      <c r="M93" s="26"/>
      <c r="N93" s="26"/>
      <c r="O93" s="26"/>
      <c r="P93" s="26"/>
      <c r="T93" s="13"/>
      <c r="U93" s="28"/>
      <c r="AZ93" s="40"/>
      <c r="BA93" s="40"/>
      <c r="BD93" s="6" t="s">
        <v>1</v>
      </c>
      <c r="BE93" s="7">
        <f t="shared" si="50"/>
        <v>928</v>
      </c>
      <c r="BF93" s="7">
        <f t="shared" si="51"/>
        <v>1382</v>
      </c>
      <c r="BG93" s="7">
        <f t="shared" si="52"/>
        <v>1341</v>
      </c>
      <c r="BH93" s="7">
        <f t="shared" si="53"/>
        <v>233</v>
      </c>
      <c r="BI93" s="7">
        <f t="shared" si="54"/>
        <v>498</v>
      </c>
    </row>
    <row r="94" spans="2:61" x14ac:dyDescent="0.25">
      <c r="K94" s="13"/>
      <c r="L94" s="29"/>
      <c r="M94" s="27"/>
      <c r="N94" s="27"/>
      <c r="O94" s="27"/>
      <c r="P94" s="27"/>
      <c r="T94" s="13"/>
      <c r="U94" s="28"/>
      <c r="AZ94" s="40"/>
      <c r="BA94" s="40"/>
      <c r="BD94" s="6" t="s">
        <v>2</v>
      </c>
      <c r="BE94" s="7">
        <f t="shared" si="50"/>
        <v>883</v>
      </c>
      <c r="BF94" s="7">
        <f t="shared" si="51"/>
        <v>910</v>
      </c>
      <c r="BG94" s="7">
        <f t="shared" si="52"/>
        <v>901</v>
      </c>
      <c r="BH94" s="7">
        <f t="shared" si="53"/>
        <v>420</v>
      </c>
      <c r="BI94" s="7">
        <f t="shared" si="54"/>
        <v>210</v>
      </c>
    </row>
    <row r="95" spans="2:61" x14ac:dyDescent="0.25">
      <c r="AZ95" s="40"/>
      <c r="BA95" s="40"/>
      <c r="BD95" s="6" t="s">
        <v>3</v>
      </c>
      <c r="BE95" s="7">
        <f t="shared" si="50"/>
        <v>1404</v>
      </c>
      <c r="BF95" s="7">
        <f t="shared" si="51"/>
        <v>1096</v>
      </c>
      <c r="BG95" s="7">
        <f t="shared" si="52"/>
        <v>370</v>
      </c>
      <c r="BH95" s="7">
        <f t="shared" si="53"/>
        <v>360</v>
      </c>
      <c r="BI95" s="7">
        <f t="shared" si="54"/>
        <v>425</v>
      </c>
    </row>
    <row r="96" spans="2:61" x14ac:dyDescent="0.25">
      <c r="AZ96" s="40"/>
      <c r="BA96" s="40"/>
      <c r="BD96" s="6" t="s">
        <v>4</v>
      </c>
      <c r="BE96" s="7">
        <f t="shared" si="50"/>
        <v>814</v>
      </c>
      <c r="BF96" s="7">
        <f t="shared" si="51"/>
        <v>893</v>
      </c>
      <c r="BG96" s="7">
        <f t="shared" si="52"/>
        <v>260</v>
      </c>
      <c r="BH96" s="7">
        <f t="shared" si="53"/>
        <v>220</v>
      </c>
      <c r="BI96" s="7">
        <f t="shared" si="54"/>
        <v>61</v>
      </c>
    </row>
    <row r="97" spans="2:61" x14ac:dyDescent="0.25">
      <c r="AZ97" s="40"/>
      <c r="BA97" s="40"/>
      <c r="BD97" s="6" t="s">
        <v>5</v>
      </c>
      <c r="BE97" s="7">
        <f t="shared" si="50"/>
        <v>1162</v>
      </c>
      <c r="BF97" s="7">
        <f t="shared" si="51"/>
        <v>1305</v>
      </c>
      <c r="BG97" s="7">
        <f t="shared" si="52"/>
        <v>427</v>
      </c>
      <c r="BH97" s="7">
        <f t="shared" si="53"/>
        <v>419</v>
      </c>
      <c r="BI97" s="7">
        <f t="shared" si="54"/>
        <v>270</v>
      </c>
    </row>
    <row r="98" spans="2:61" x14ac:dyDescent="0.25">
      <c r="AZ98" s="40"/>
      <c r="BA98" s="40"/>
      <c r="BD98" s="6" t="s">
        <v>6</v>
      </c>
      <c r="BE98" s="7">
        <f t="shared" si="50"/>
        <v>565</v>
      </c>
      <c r="BF98" s="7">
        <f t="shared" si="51"/>
        <v>1411</v>
      </c>
      <c r="BG98" s="7">
        <f t="shared" si="52"/>
        <v>458</v>
      </c>
      <c r="BH98" s="7">
        <f t="shared" si="53"/>
        <v>416</v>
      </c>
      <c r="BI98" s="7">
        <f t="shared" si="54"/>
        <v>617</v>
      </c>
    </row>
    <row r="99" spans="2:61" x14ac:dyDescent="0.25">
      <c r="B99" s="1"/>
      <c r="AZ99" s="40"/>
      <c r="BA99" s="40"/>
      <c r="BD99" s="6" t="s">
        <v>7</v>
      </c>
      <c r="BE99" s="7">
        <f t="shared" si="50"/>
        <v>306</v>
      </c>
      <c r="BF99" s="7">
        <f t="shared" si="51"/>
        <v>792</v>
      </c>
      <c r="BG99" s="7">
        <f t="shared" si="52"/>
        <v>403</v>
      </c>
      <c r="BH99" s="7">
        <f t="shared" si="53"/>
        <v>282</v>
      </c>
      <c r="BI99" s="7">
        <f t="shared" si="54"/>
        <v>307</v>
      </c>
    </row>
    <row r="100" spans="2:61" x14ac:dyDescent="0.25">
      <c r="AZ100" s="40"/>
      <c r="BA100" s="40"/>
      <c r="BD100" s="6" t="s">
        <v>8</v>
      </c>
      <c r="BE100" s="7">
        <f t="shared" si="50"/>
        <v>500</v>
      </c>
      <c r="BF100" s="7">
        <f t="shared" si="51"/>
        <v>1134</v>
      </c>
      <c r="BG100" s="7">
        <f t="shared" si="52"/>
        <v>500</v>
      </c>
      <c r="BH100" s="7">
        <f t="shared" si="53"/>
        <v>500</v>
      </c>
      <c r="BI100" s="7">
        <f t="shared" si="54"/>
        <v>56</v>
      </c>
    </row>
    <row r="101" spans="2:61" x14ac:dyDescent="0.25">
      <c r="AZ101" s="40"/>
      <c r="BA101" s="40"/>
      <c r="BD101" s="6" t="s">
        <v>9</v>
      </c>
      <c r="BE101" s="7">
        <f t="shared" si="50"/>
        <v>500</v>
      </c>
      <c r="BF101" s="7">
        <f t="shared" si="51"/>
        <v>1604</v>
      </c>
      <c r="BG101" s="7">
        <f t="shared" si="52"/>
        <v>500</v>
      </c>
      <c r="BH101" s="7">
        <f t="shared" si="53"/>
        <v>554</v>
      </c>
      <c r="BI101" s="7">
        <f t="shared" si="54"/>
        <v>79</v>
      </c>
    </row>
    <row r="102" spans="2:61" ht="15.75" x14ac:dyDescent="0.25">
      <c r="M102" s="9"/>
      <c r="N102" s="9"/>
      <c r="O102" s="10"/>
      <c r="P102" s="11"/>
      <c r="Q102" s="10"/>
      <c r="R102" s="10"/>
      <c r="AZ102" s="40"/>
      <c r="BA102" s="40"/>
      <c r="BD102" s="6" t="s">
        <v>10</v>
      </c>
      <c r="BE102" s="7">
        <f t="shared" si="50"/>
        <v>645</v>
      </c>
      <c r="BF102" s="7">
        <f t="shared" si="51"/>
        <v>988</v>
      </c>
      <c r="BG102" s="7">
        <f t="shared" si="52"/>
        <v>500</v>
      </c>
      <c r="BH102" s="7">
        <f t="shared" si="53"/>
        <v>601</v>
      </c>
      <c r="BI102" s="7">
        <f t="shared" si="54"/>
        <v>511</v>
      </c>
    </row>
    <row r="103" spans="2:61" ht="15.75" x14ac:dyDescent="0.25">
      <c r="M103" s="10"/>
      <c r="N103" s="8"/>
      <c r="O103" s="12"/>
      <c r="P103" s="12"/>
      <c r="Q103" s="12"/>
      <c r="R103" s="8"/>
      <c r="AZ103" s="40"/>
      <c r="BA103" s="40"/>
      <c r="BD103" s="6" t="s">
        <v>11</v>
      </c>
      <c r="BE103" s="7">
        <f t="shared" si="50"/>
        <v>285</v>
      </c>
      <c r="BF103" s="7">
        <f t="shared" si="51"/>
        <v>1396</v>
      </c>
      <c r="BG103" s="7">
        <f t="shared" si="52"/>
        <v>1159</v>
      </c>
      <c r="BH103" s="7">
        <f t="shared" si="53"/>
        <v>183</v>
      </c>
      <c r="BI103" s="7">
        <f t="shared" si="54"/>
        <v>240</v>
      </c>
    </row>
    <row r="104" spans="2:61" ht="15.75" x14ac:dyDescent="0.25">
      <c r="M104" s="10"/>
      <c r="N104" s="8"/>
      <c r="O104" s="12"/>
      <c r="P104" s="12"/>
      <c r="Q104" s="12"/>
      <c r="R104" s="8"/>
      <c r="AZ104" s="40"/>
      <c r="BA104" s="40"/>
    </row>
    <row r="105" spans="2:61" ht="15.75" x14ac:dyDescent="0.25">
      <c r="B105" s="1"/>
      <c r="M105" s="10"/>
      <c r="N105" s="8"/>
      <c r="O105" s="12"/>
      <c r="P105" s="12"/>
      <c r="Q105" s="12"/>
      <c r="R105" s="8"/>
      <c r="AZ105" s="40"/>
      <c r="BA105" s="40"/>
    </row>
    <row r="106" spans="2:61" ht="15.75" x14ac:dyDescent="0.25">
      <c r="M106" s="10"/>
      <c r="N106" s="8"/>
      <c r="O106" s="12"/>
      <c r="P106" s="12"/>
      <c r="Q106" s="12"/>
      <c r="R106" s="8"/>
    </row>
    <row r="107" spans="2:61" ht="15.75" x14ac:dyDescent="0.25">
      <c r="M107" s="10"/>
      <c r="N107" s="8"/>
      <c r="O107" s="12"/>
      <c r="P107" s="12"/>
      <c r="Q107" s="12"/>
      <c r="R107" s="8"/>
    </row>
    <row r="108" spans="2:61" ht="15.75" x14ac:dyDescent="0.25">
      <c r="M108" s="10"/>
      <c r="N108" s="8"/>
      <c r="O108" s="12"/>
      <c r="P108" s="12"/>
      <c r="Q108" s="12"/>
      <c r="R108" s="8"/>
    </row>
    <row r="109" spans="2:61" ht="15.75" x14ac:dyDescent="0.25">
      <c r="M109" s="10"/>
      <c r="N109" s="8"/>
      <c r="O109" s="12"/>
      <c r="P109" s="12"/>
      <c r="Q109" s="12"/>
      <c r="R109" s="8"/>
    </row>
    <row r="110" spans="2:61" ht="15.75" x14ac:dyDescent="0.25">
      <c r="M110" s="10"/>
      <c r="N110" s="8"/>
      <c r="O110" s="12"/>
      <c r="P110" s="12"/>
      <c r="Q110" s="12"/>
      <c r="R110" s="8"/>
    </row>
    <row r="111" spans="2:61" ht="15.75" x14ac:dyDescent="0.25">
      <c r="B111" s="1"/>
      <c r="M111" s="10"/>
      <c r="N111" s="8"/>
      <c r="O111" s="12"/>
      <c r="P111" s="12"/>
      <c r="Q111" s="12"/>
      <c r="R111" s="8"/>
    </row>
    <row r="112" spans="2:61" ht="15.75" x14ac:dyDescent="0.25">
      <c r="M112" s="10"/>
      <c r="N112" s="8"/>
      <c r="O112" s="12"/>
      <c r="P112" s="12"/>
      <c r="Q112" s="12"/>
      <c r="R112" s="8"/>
    </row>
    <row r="113" spans="2:18" ht="15.75" x14ac:dyDescent="0.25">
      <c r="M113" s="10"/>
      <c r="N113" s="8"/>
      <c r="O113" s="12"/>
      <c r="P113" s="12"/>
      <c r="Q113" s="12"/>
      <c r="R113" s="8"/>
    </row>
    <row r="114" spans="2:18" ht="15.75" x14ac:dyDescent="0.25">
      <c r="M114" s="10"/>
      <c r="N114" s="8"/>
      <c r="O114" s="12"/>
      <c r="P114" s="12"/>
      <c r="Q114" s="12"/>
      <c r="R114" s="8"/>
    </row>
    <row r="115" spans="2:18" x14ac:dyDescent="0.25">
      <c r="M115" s="13"/>
      <c r="N115" s="8"/>
      <c r="O115" s="14"/>
      <c r="P115" s="14"/>
      <c r="Q115" s="14"/>
      <c r="R115" s="14"/>
    </row>
    <row r="117" spans="2:18" x14ac:dyDescent="0.25">
      <c r="B117" s="1"/>
      <c r="N117" s="15"/>
    </row>
    <row r="119" spans="2:18" x14ac:dyDescent="0.25">
      <c r="N119" s="16"/>
    </row>
    <row r="123" spans="2:18" x14ac:dyDescent="0.25">
      <c r="B123" s="1"/>
    </row>
    <row r="129" spans="2:2" x14ac:dyDescent="0.25">
      <c r="B129" s="1"/>
    </row>
    <row r="135" spans="2:2" x14ac:dyDescent="0.25">
      <c r="B135" s="1"/>
    </row>
  </sheetData>
  <mergeCells count="35">
    <mergeCell ref="T81:U81"/>
    <mergeCell ref="P35:R35"/>
    <mergeCell ref="W35:Y35"/>
    <mergeCell ref="B3:G3"/>
    <mergeCell ref="Y66:Z66"/>
    <mergeCell ref="Y60:Z60"/>
    <mergeCell ref="B35:F35"/>
    <mergeCell ref="I22:M22"/>
    <mergeCell ref="B19:G19"/>
    <mergeCell ref="B38:D38"/>
    <mergeCell ref="I25:K25"/>
    <mergeCell ref="I3:N3"/>
    <mergeCell ref="I19:M19"/>
    <mergeCell ref="P3:U3"/>
    <mergeCell ref="P19:U19"/>
    <mergeCell ref="W3:AB3"/>
    <mergeCell ref="AK2:AP2"/>
    <mergeCell ref="BD89:BI89"/>
    <mergeCell ref="AK36:AP36"/>
    <mergeCell ref="AK20:AP20"/>
    <mergeCell ref="AR3:AW3"/>
    <mergeCell ref="AR20:AW20"/>
    <mergeCell ref="AK39:AM39"/>
    <mergeCell ref="AK37:AP37"/>
    <mergeCell ref="W19:AB19"/>
    <mergeCell ref="AD19:AI19"/>
    <mergeCell ref="AD3:AI3"/>
    <mergeCell ref="BD72:BI72"/>
    <mergeCell ref="BD3:BO3"/>
    <mergeCell ref="BD21:BI21"/>
    <mergeCell ref="BD38:BI38"/>
    <mergeCell ref="BD55:BI55"/>
    <mergeCell ref="AZ3:BA105"/>
    <mergeCell ref="AD36:AI36"/>
    <mergeCell ref="AD52:AF52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osmar bulnes</dc:creator>
  <cp:lastModifiedBy>osmar bulnes</cp:lastModifiedBy>
  <dcterms:created xsi:type="dcterms:W3CDTF">2023-07-06T02:49:13Z</dcterms:created>
  <dcterms:modified xsi:type="dcterms:W3CDTF">2023-07-07T04:21:05Z</dcterms:modified>
</cp:coreProperties>
</file>