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xrp\OneDrive\Documents\Neat Boardwalk Projects\"/>
    </mc:Choice>
  </mc:AlternateContent>
  <xr:revisionPtr revIDLastSave="0" documentId="13_ncr:1_{E9B2C8CD-43CD-4EC7-874C-99FC4ADFB6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ngle Property" sheetId="4" r:id="rId1"/>
    <sheet name="Multi Property" sheetId="3" r:id="rId2"/>
    <sheet name="Dynamic Data" sheetId="2" r:id="rId3"/>
    <sheet name="Raw Data" sheetId="1" r:id="rId4"/>
  </sheets>
  <definedNames>
    <definedName name="_xlnm._FilterDatabase" localSheetId="3" hidden="1">'Raw Data'!$A$1:$AE$3652</definedName>
    <definedName name="ElecUse">'Dynamic Data'!$I$4:INDEX('Dynamic Data'!$I$4:$I$17,COUNT('Dynamic Data'!$C$4:$C$17))</definedName>
    <definedName name="EnergyStar">'Dynamic Data'!$H$4:INDEX('Dynamic Data'!$H$4:$H$17,COUNT('Dynamic Data'!$C$4:$C$17))</definedName>
    <definedName name="Gasuse">'Dynamic Data'!$K$4:INDEX('Dynamic Data'!$K$4:$K$17,COUNT('Dynamic Data'!$C$4:$C$17))</definedName>
    <definedName name="GHGIValues">'Dynamic Data'!$D$4:INDEX('Dynamic Data'!$D$4:$D$17,COUNT('Dynamic Data'!$C$4:$C$17))</definedName>
    <definedName name="GHGValues">'Dynamic Data'!$E$4:INDEX('Dynamic Data'!$E$4:$E$17,COUNT('Dynamic Data'!$C$4:$C$17))</definedName>
    <definedName name="SiteEUI">'Dynamic Data'!$F$4:INDEX('Dynamic Data'!$F$4:$F$17,COUNT('Dynamic Data'!$C$4:$C$17))</definedName>
    <definedName name="Wateruse">'Dynamic Data'!$L$4:INDEX('Dynamic Data'!$L$4:$L$17,COUNT('Dynamic Data'!$C$4:$C$17))</definedName>
    <definedName name="WUI">'Dynamic Data'!$M$4:INDEX('Dynamic Data'!$M$4:$M$17,COUNT('Dynamic Data'!$C$4:$C$17))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9" i="1" l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E194" i="1"/>
  <c r="AF194" i="1"/>
  <c r="AE195" i="1"/>
  <c r="AF195" i="1"/>
  <c r="AE196" i="1"/>
  <c r="AF196" i="1"/>
  <c r="AE197" i="1"/>
  <c r="AF197" i="1"/>
  <c r="AE198" i="1"/>
  <c r="AF198" i="1"/>
  <c r="AE199" i="1"/>
  <c r="AF199" i="1"/>
  <c r="AE200" i="1"/>
  <c r="AF200" i="1"/>
  <c r="AE201" i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F212" i="1"/>
  <c r="AE213" i="1"/>
  <c r="AF213" i="1"/>
  <c r="AE214" i="1"/>
  <c r="AF214" i="1"/>
  <c r="AE215" i="1"/>
  <c r="AF215" i="1"/>
  <c r="AE216" i="1"/>
  <c r="AF216" i="1"/>
  <c r="AE217" i="1"/>
  <c r="AF217" i="1"/>
  <c r="AE218" i="1"/>
  <c r="AF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F228" i="1"/>
  <c r="AE229" i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F235" i="1"/>
  <c r="AE236" i="1"/>
  <c r="AF236" i="1"/>
  <c r="AE237" i="1"/>
  <c r="AF237" i="1"/>
  <c r="AE238" i="1"/>
  <c r="AF238" i="1"/>
  <c r="AE239" i="1"/>
  <c r="AF239" i="1"/>
  <c r="AE240" i="1"/>
  <c r="AF240" i="1"/>
  <c r="AE241" i="1"/>
  <c r="AF241" i="1"/>
  <c r="AE242" i="1"/>
  <c r="AF242" i="1"/>
  <c r="AE243" i="1"/>
  <c r="AF243" i="1"/>
  <c r="AE244" i="1"/>
  <c r="AF244" i="1"/>
  <c r="AE245" i="1"/>
  <c r="AF245" i="1"/>
  <c r="AE246" i="1"/>
  <c r="AF246" i="1"/>
  <c r="AE247" i="1"/>
  <c r="AF247" i="1"/>
  <c r="AE248" i="1"/>
  <c r="AF248" i="1"/>
  <c r="AE249" i="1"/>
  <c r="AF249" i="1"/>
  <c r="AE250" i="1"/>
  <c r="AF250" i="1"/>
  <c r="AE251" i="1"/>
  <c r="AF251" i="1"/>
  <c r="AE252" i="1"/>
  <c r="AF252" i="1"/>
  <c r="AE253" i="1"/>
  <c r="AF253" i="1"/>
  <c r="AE254" i="1"/>
  <c r="AF254" i="1"/>
  <c r="AE255" i="1"/>
  <c r="AF255" i="1"/>
  <c r="AE256" i="1"/>
  <c r="AF256" i="1"/>
  <c r="AE257" i="1"/>
  <c r="AF257" i="1"/>
  <c r="AE258" i="1"/>
  <c r="AF258" i="1"/>
  <c r="AE259" i="1"/>
  <c r="AF259" i="1"/>
  <c r="AE260" i="1"/>
  <c r="AF260" i="1"/>
  <c r="AE261" i="1"/>
  <c r="AF261" i="1"/>
  <c r="AE262" i="1"/>
  <c r="AF262" i="1"/>
  <c r="AE263" i="1"/>
  <c r="AF263" i="1"/>
  <c r="AE264" i="1"/>
  <c r="AF264" i="1"/>
  <c r="AE265" i="1"/>
  <c r="AF265" i="1"/>
  <c r="AE266" i="1"/>
  <c r="AF266" i="1"/>
  <c r="AE267" i="1"/>
  <c r="AF267" i="1"/>
  <c r="AE268" i="1"/>
  <c r="AF268" i="1"/>
  <c r="AE269" i="1"/>
  <c r="AF269" i="1"/>
  <c r="AE270" i="1"/>
  <c r="AF270" i="1"/>
  <c r="AE271" i="1"/>
  <c r="AF271" i="1"/>
  <c r="AE272" i="1"/>
  <c r="AF272" i="1"/>
  <c r="AE273" i="1"/>
  <c r="AF273" i="1"/>
  <c r="AE274" i="1"/>
  <c r="AF274" i="1"/>
  <c r="AE275" i="1"/>
  <c r="AF275" i="1"/>
  <c r="AE276" i="1"/>
  <c r="AF276" i="1"/>
  <c r="AE277" i="1"/>
  <c r="AF277" i="1"/>
  <c r="AE278" i="1"/>
  <c r="AF278" i="1"/>
  <c r="AE279" i="1"/>
  <c r="AF279" i="1"/>
  <c r="AE280" i="1"/>
  <c r="AF280" i="1"/>
  <c r="AE281" i="1"/>
  <c r="AF281" i="1"/>
  <c r="AE282" i="1"/>
  <c r="AF282" i="1"/>
  <c r="AE283" i="1"/>
  <c r="AF283" i="1"/>
  <c r="AE284" i="1"/>
  <c r="AF284" i="1"/>
  <c r="AE285" i="1"/>
  <c r="AF285" i="1"/>
  <c r="AE286" i="1"/>
  <c r="AF286" i="1"/>
  <c r="AE287" i="1"/>
  <c r="AF287" i="1"/>
  <c r="AE288" i="1"/>
  <c r="AF288" i="1"/>
  <c r="AE289" i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E378" i="1"/>
  <c r="AF378" i="1"/>
  <c r="AE379" i="1"/>
  <c r="AF379" i="1"/>
  <c r="AE380" i="1"/>
  <c r="AF380" i="1"/>
  <c r="AE381" i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F837" i="1"/>
  <c r="AE838" i="1"/>
  <c r="AF838" i="1"/>
  <c r="AE839" i="1"/>
  <c r="AF839" i="1"/>
  <c r="AE840" i="1"/>
  <c r="AF840" i="1"/>
  <c r="AE841" i="1"/>
  <c r="AF841" i="1"/>
  <c r="AE842" i="1"/>
  <c r="AF842" i="1"/>
  <c r="AE843" i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AE859" i="1"/>
  <c r="AF859" i="1"/>
  <c r="AE860" i="1"/>
  <c r="AF860" i="1"/>
  <c r="AE861" i="1"/>
  <c r="AF861" i="1"/>
  <c r="AE862" i="1"/>
  <c r="AF862" i="1"/>
  <c r="AE863" i="1"/>
  <c r="AF863" i="1"/>
  <c r="AE864" i="1"/>
  <c r="AF864" i="1"/>
  <c r="AE865" i="1"/>
  <c r="AF865" i="1"/>
  <c r="AE866" i="1"/>
  <c r="AF866" i="1"/>
  <c r="AE867" i="1"/>
  <c r="AF867" i="1"/>
  <c r="AE868" i="1"/>
  <c r="AF868" i="1"/>
  <c r="AE869" i="1"/>
  <c r="AF869" i="1"/>
  <c r="AE870" i="1"/>
  <c r="AF870" i="1"/>
  <c r="AE871" i="1"/>
  <c r="AF871" i="1"/>
  <c r="AE872" i="1"/>
  <c r="AF872" i="1"/>
  <c r="AE873" i="1"/>
  <c r="AF873" i="1"/>
  <c r="AE874" i="1"/>
  <c r="AF874" i="1"/>
  <c r="AE875" i="1"/>
  <c r="AF875" i="1"/>
  <c r="AE876" i="1"/>
  <c r="AF876" i="1"/>
  <c r="AE877" i="1"/>
  <c r="AF877" i="1"/>
  <c r="AE878" i="1"/>
  <c r="AF878" i="1"/>
  <c r="AE879" i="1"/>
  <c r="AF879" i="1"/>
  <c r="AE880" i="1"/>
  <c r="AF880" i="1"/>
  <c r="AE881" i="1"/>
  <c r="AF881" i="1"/>
  <c r="AE882" i="1"/>
  <c r="AF882" i="1"/>
  <c r="AE883" i="1"/>
  <c r="AF883" i="1"/>
  <c r="AE884" i="1"/>
  <c r="AF884" i="1"/>
  <c r="AE885" i="1"/>
  <c r="AF885" i="1"/>
  <c r="AE886" i="1"/>
  <c r="AF886" i="1"/>
  <c r="AE887" i="1"/>
  <c r="AF887" i="1"/>
  <c r="AE888" i="1"/>
  <c r="AF888" i="1"/>
  <c r="AE889" i="1"/>
  <c r="AF889" i="1"/>
  <c r="AE890" i="1"/>
  <c r="AF890" i="1"/>
  <c r="AE891" i="1"/>
  <c r="AF891" i="1"/>
  <c r="AE892" i="1"/>
  <c r="AF892" i="1"/>
  <c r="AE893" i="1"/>
  <c r="AF893" i="1"/>
  <c r="AE894" i="1"/>
  <c r="AF894" i="1"/>
  <c r="AE895" i="1"/>
  <c r="AF895" i="1"/>
  <c r="AE896" i="1"/>
  <c r="AF896" i="1"/>
  <c r="AE897" i="1"/>
  <c r="AF897" i="1"/>
  <c r="AE898" i="1"/>
  <c r="AF898" i="1"/>
  <c r="AE899" i="1"/>
  <c r="AF899" i="1"/>
  <c r="AE900" i="1"/>
  <c r="AF900" i="1"/>
  <c r="AE901" i="1"/>
  <c r="AF901" i="1"/>
  <c r="AE902" i="1"/>
  <c r="AF902" i="1"/>
  <c r="AE903" i="1"/>
  <c r="AF903" i="1"/>
  <c r="AE904" i="1"/>
  <c r="AF904" i="1"/>
  <c r="AE905" i="1"/>
  <c r="AF905" i="1"/>
  <c r="AE906" i="1"/>
  <c r="AF906" i="1"/>
  <c r="AE907" i="1"/>
  <c r="AF907" i="1"/>
  <c r="AE908" i="1"/>
  <c r="AF908" i="1"/>
  <c r="AE909" i="1"/>
  <c r="AF909" i="1"/>
  <c r="AE910" i="1"/>
  <c r="AF910" i="1"/>
  <c r="AE911" i="1"/>
  <c r="AF911" i="1"/>
  <c r="AE912" i="1"/>
  <c r="AF912" i="1"/>
  <c r="AE913" i="1"/>
  <c r="AF913" i="1"/>
  <c r="AE914" i="1"/>
  <c r="AF914" i="1"/>
  <c r="AE915" i="1"/>
  <c r="AF915" i="1"/>
  <c r="AE916" i="1"/>
  <c r="AF916" i="1"/>
  <c r="AE917" i="1"/>
  <c r="AF917" i="1"/>
  <c r="AE918" i="1"/>
  <c r="AF918" i="1"/>
  <c r="AE919" i="1"/>
  <c r="AF919" i="1"/>
  <c r="AE920" i="1"/>
  <c r="AF920" i="1"/>
  <c r="AE921" i="1"/>
  <c r="AF921" i="1"/>
  <c r="AE922" i="1"/>
  <c r="AF922" i="1"/>
  <c r="AE923" i="1"/>
  <c r="AF923" i="1"/>
  <c r="AE924" i="1"/>
  <c r="AF924" i="1"/>
  <c r="AE925" i="1"/>
  <c r="AF925" i="1"/>
  <c r="AE926" i="1"/>
  <c r="AF926" i="1"/>
  <c r="AE927" i="1"/>
  <c r="AF927" i="1"/>
  <c r="AE928" i="1"/>
  <c r="AF928" i="1"/>
  <c r="AE929" i="1"/>
  <c r="AF929" i="1"/>
  <c r="AE930" i="1"/>
  <c r="AF930" i="1"/>
  <c r="AE931" i="1"/>
  <c r="AF931" i="1"/>
  <c r="AE932" i="1"/>
  <c r="AF932" i="1"/>
  <c r="AE933" i="1"/>
  <c r="AF933" i="1"/>
  <c r="AE934" i="1"/>
  <c r="AF934" i="1"/>
  <c r="AE935" i="1"/>
  <c r="AF935" i="1"/>
  <c r="AE936" i="1"/>
  <c r="AF936" i="1"/>
  <c r="AE937" i="1"/>
  <c r="AF937" i="1"/>
  <c r="AE938" i="1"/>
  <c r="AF938" i="1"/>
  <c r="AE939" i="1"/>
  <c r="AF939" i="1"/>
  <c r="AE940" i="1"/>
  <c r="AF940" i="1"/>
  <c r="AE941" i="1"/>
  <c r="AF941" i="1"/>
  <c r="AE942" i="1"/>
  <c r="AF942" i="1"/>
  <c r="AE943" i="1"/>
  <c r="AF943" i="1"/>
  <c r="AE944" i="1"/>
  <c r="AF944" i="1"/>
  <c r="AE945" i="1"/>
  <c r="AF945" i="1"/>
  <c r="AE946" i="1"/>
  <c r="AF946" i="1"/>
  <c r="AE947" i="1"/>
  <c r="AF947" i="1"/>
  <c r="AE948" i="1"/>
  <c r="AF948" i="1"/>
  <c r="AE949" i="1"/>
  <c r="AF949" i="1"/>
  <c r="AE950" i="1"/>
  <c r="AF950" i="1"/>
  <c r="AE951" i="1"/>
  <c r="AF951" i="1"/>
  <c r="AE952" i="1"/>
  <c r="AF952" i="1"/>
  <c r="AE953" i="1"/>
  <c r="AF953" i="1"/>
  <c r="AE954" i="1"/>
  <c r="AF954" i="1"/>
  <c r="AE955" i="1"/>
  <c r="AF955" i="1"/>
  <c r="AE956" i="1"/>
  <c r="AF956" i="1"/>
  <c r="AE957" i="1"/>
  <c r="AF957" i="1"/>
  <c r="AE958" i="1"/>
  <c r="AF958" i="1"/>
  <c r="AE959" i="1"/>
  <c r="AF959" i="1"/>
  <c r="AE960" i="1"/>
  <c r="AF960" i="1"/>
  <c r="AE961" i="1"/>
  <c r="AF961" i="1"/>
  <c r="AE962" i="1"/>
  <c r="AF962" i="1"/>
  <c r="AE963" i="1"/>
  <c r="AF963" i="1"/>
  <c r="AE964" i="1"/>
  <c r="AF964" i="1"/>
  <c r="AE965" i="1"/>
  <c r="AF965" i="1"/>
  <c r="AE966" i="1"/>
  <c r="AF966" i="1"/>
  <c r="AE967" i="1"/>
  <c r="AF967" i="1"/>
  <c r="AE968" i="1"/>
  <c r="AF968" i="1"/>
  <c r="AE969" i="1"/>
  <c r="AF969" i="1"/>
  <c r="AE970" i="1"/>
  <c r="AF970" i="1"/>
  <c r="AE971" i="1"/>
  <c r="AF971" i="1"/>
  <c r="AE972" i="1"/>
  <c r="AF972" i="1"/>
  <c r="AE973" i="1"/>
  <c r="AF973" i="1"/>
  <c r="AE974" i="1"/>
  <c r="AF974" i="1"/>
  <c r="AE975" i="1"/>
  <c r="AF975" i="1"/>
  <c r="AE976" i="1"/>
  <c r="AF976" i="1"/>
  <c r="AE977" i="1"/>
  <c r="AF977" i="1"/>
  <c r="AE978" i="1"/>
  <c r="AF978" i="1"/>
  <c r="AE979" i="1"/>
  <c r="AF979" i="1"/>
  <c r="AE980" i="1"/>
  <c r="AF980" i="1"/>
  <c r="AE981" i="1"/>
  <c r="AF981" i="1"/>
  <c r="AE982" i="1"/>
  <c r="AF982" i="1"/>
  <c r="AE983" i="1"/>
  <c r="AF983" i="1"/>
  <c r="AE984" i="1"/>
  <c r="AF984" i="1"/>
  <c r="AE985" i="1"/>
  <c r="AF985" i="1"/>
  <c r="AE986" i="1"/>
  <c r="AF986" i="1"/>
  <c r="AE987" i="1"/>
  <c r="AF987" i="1"/>
  <c r="AE988" i="1"/>
  <c r="AF988" i="1"/>
  <c r="AE989" i="1"/>
  <c r="AF989" i="1"/>
  <c r="AE990" i="1"/>
  <c r="AF990" i="1"/>
  <c r="AE991" i="1"/>
  <c r="AF991" i="1"/>
  <c r="AE992" i="1"/>
  <c r="AF992" i="1"/>
  <c r="AE993" i="1"/>
  <c r="AF993" i="1"/>
  <c r="AE994" i="1"/>
  <c r="AF994" i="1"/>
  <c r="AE995" i="1"/>
  <c r="AF995" i="1"/>
  <c r="AE996" i="1"/>
  <c r="AF996" i="1"/>
  <c r="AE997" i="1"/>
  <c r="AF997" i="1"/>
  <c r="AE998" i="1"/>
  <c r="AF998" i="1"/>
  <c r="AE999" i="1"/>
  <c r="AF999" i="1"/>
  <c r="AE1000" i="1"/>
  <c r="AF1000" i="1"/>
  <c r="AE1001" i="1"/>
  <c r="AF1001" i="1"/>
  <c r="AE1002" i="1"/>
  <c r="AF1002" i="1"/>
  <c r="AE1003" i="1"/>
  <c r="AF1003" i="1"/>
  <c r="AE1004" i="1"/>
  <c r="AF1004" i="1"/>
  <c r="AE1005" i="1"/>
  <c r="AF1005" i="1"/>
  <c r="AE1006" i="1"/>
  <c r="AF1006" i="1"/>
  <c r="AE1007" i="1"/>
  <c r="AF1007" i="1"/>
  <c r="AE1008" i="1"/>
  <c r="AF1008" i="1"/>
  <c r="AE1009" i="1"/>
  <c r="AF1009" i="1"/>
  <c r="AE1010" i="1"/>
  <c r="AF1010" i="1"/>
  <c r="AE1011" i="1"/>
  <c r="AF1011" i="1"/>
  <c r="AE1012" i="1"/>
  <c r="AF1012" i="1"/>
  <c r="AE1013" i="1"/>
  <c r="AF1013" i="1"/>
  <c r="AE1014" i="1"/>
  <c r="AF1014" i="1"/>
  <c r="AE1015" i="1"/>
  <c r="AF1015" i="1"/>
  <c r="AE1016" i="1"/>
  <c r="AF1016" i="1"/>
  <c r="AE1017" i="1"/>
  <c r="AF1017" i="1"/>
  <c r="AE1018" i="1"/>
  <c r="AF1018" i="1"/>
  <c r="AE1019" i="1"/>
  <c r="AF1019" i="1"/>
  <c r="AE1020" i="1"/>
  <c r="AF1020" i="1"/>
  <c r="AE1021" i="1"/>
  <c r="AF1021" i="1"/>
  <c r="AE1022" i="1"/>
  <c r="AF1022" i="1"/>
  <c r="AE1023" i="1"/>
  <c r="AF1023" i="1"/>
  <c r="AE1024" i="1"/>
  <c r="AF1024" i="1"/>
  <c r="AE1025" i="1"/>
  <c r="AF1025" i="1"/>
  <c r="AE1026" i="1"/>
  <c r="AF1026" i="1"/>
  <c r="AE1027" i="1"/>
  <c r="AF1027" i="1"/>
  <c r="AE1028" i="1"/>
  <c r="AF1028" i="1"/>
  <c r="AE1029" i="1"/>
  <c r="AF1029" i="1"/>
  <c r="AE1030" i="1"/>
  <c r="AF1030" i="1"/>
  <c r="AE1031" i="1"/>
  <c r="AF1031" i="1"/>
  <c r="AE1032" i="1"/>
  <c r="AF1032" i="1"/>
  <c r="AE1033" i="1"/>
  <c r="AF1033" i="1"/>
  <c r="AE1034" i="1"/>
  <c r="AF1034" i="1"/>
  <c r="AE1035" i="1"/>
  <c r="AF1035" i="1"/>
  <c r="AE1036" i="1"/>
  <c r="AF1036" i="1"/>
  <c r="AE1037" i="1"/>
  <c r="AF1037" i="1"/>
  <c r="AE1038" i="1"/>
  <c r="AF1038" i="1"/>
  <c r="AE1039" i="1"/>
  <c r="AF1039" i="1"/>
  <c r="AE1040" i="1"/>
  <c r="AF1040" i="1"/>
  <c r="AE1041" i="1"/>
  <c r="AF1041" i="1"/>
  <c r="AE1042" i="1"/>
  <c r="AF1042" i="1"/>
  <c r="AE1043" i="1"/>
  <c r="AF1043" i="1"/>
  <c r="AE1044" i="1"/>
  <c r="AF1044" i="1"/>
  <c r="AE1045" i="1"/>
  <c r="AF1045" i="1"/>
  <c r="AE1046" i="1"/>
  <c r="AF1046" i="1"/>
  <c r="AE1047" i="1"/>
  <c r="AF1047" i="1"/>
  <c r="AE1048" i="1"/>
  <c r="AF1048" i="1"/>
  <c r="AE1049" i="1"/>
  <c r="AF1049" i="1"/>
  <c r="AE1050" i="1"/>
  <c r="AF1050" i="1"/>
  <c r="AE1051" i="1"/>
  <c r="AF1051" i="1"/>
  <c r="AE1052" i="1"/>
  <c r="AF1052" i="1"/>
  <c r="AE1053" i="1"/>
  <c r="AF1053" i="1"/>
  <c r="AE1054" i="1"/>
  <c r="AF1054" i="1"/>
  <c r="AE1055" i="1"/>
  <c r="AF1055" i="1"/>
  <c r="AE1056" i="1"/>
  <c r="AF1056" i="1"/>
  <c r="AE1057" i="1"/>
  <c r="AF1057" i="1"/>
  <c r="AE1058" i="1"/>
  <c r="AF1058" i="1"/>
  <c r="AE1059" i="1"/>
  <c r="AF1059" i="1"/>
  <c r="AE1060" i="1"/>
  <c r="AF1060" i="1"/>
  <c r="AE1061" i="1"/>
  <c r="AF1061" i="1"/>
  <c r="AE1062" i="1"/>
  <c r="AF1062" i="1"/>
  <c r="AE1063" i="1"/>
  <c r="AF1063" i="1"/>
  <c r="AE1064" i="1"/>
  <c r="AF1064" i="1"/>
  <c r="AE1065" i="1"/>
  <c r="AF1065" i="1"/>
  <c r="AE1066" i="1"/>
  <c r="AF1066" i="1"/>
  <c r="AE1067" i="1"/>
  <c r="AF1067" i="1"/>
  <c r="AE1068" i="1"/>
  <c r="AF1068" i="1"/>
  <c r="AE1069" i="1"/>
  <c r="AF1069" i="1"/>
  <c r="AE1070" i="1"/>
  <c r="AF1070" i="1"/>
  <c r="AE1071" i="1"/>
  <c r="AF1071" i="1"/>
  <c r="AE1072" i="1"/>
  <c r="AF1072" i="1"/>
  <c r="AE1073" i="1"/>
  <c r="AF1073" i="1"/>
  <c r="AE1074" i="1"/>
  <c r="AF1074" i="1"/>
  <c r="AE1075" i="1"/>
  <c r="AF1075" i="1"/>
  <c r="AE1076" i="1"/>
  <c r="AF1076" i="1"/>
  <c r="AE1077" i="1"/>
  <c r="AF1077" i="1"/>
  <c r="AE1078" i="1"/>
  <c r="AF1078" i="1"/>
  <c r="AE1079" i="1"/>
  <c r="AF1079" i="1"/>
  <c r="AE1080" i="1"/>
  <c r="AF1080" i="1"/>
  <c r="AE1081" i="1"/>
  <c r="AF1081" i="1"/>
  <c r="AE1082" i="1"/>
  <c r="AF1082" i="1"/>
  <c r="AE1083" i="1"/>
  <c r="AF1083" i="1"/>
  <c r="AE1084" i="1"/>
  <c r="AF1084" i="1"/>
  <c r="AE1085" i="1"/>
  <c r="AF1085" i="1"/>
  <c r="AE1086" i="1"/>
  <c r="AF1086" i="1"/>
  <c r="AE1087" i="1"/>
  <c r="AF1087" i="1"/>
  <c r="AE1088" i="1"/>
  <c r="AF1088" i="1"/>
  <c r="AE1089" i="1"/>
  <c r="AF1089" i="1"/>
  <c r="AE1090" i="1"/>
  <c r="AF1090" i="1"/>
  <c r="AE1091" i="1"/>
  <c r="AF1091" i="1"/>
  <c r="AE1092" i="1"/>
  <c r="AF1092" i="1"/>
  <c r="AE1093" i="1"/>
  <c r="AF1093" i="1"/>
  <c r="AE1094" i="1"/>
  <c r="AF1094" i="1"/>
  <c r="AE1095" i="1"/>
  <c r="AF1095" i="1"/>
  <c r="AE1096" i="1"/>
  <c r="AF1096" i="1"/>
  <c r="AE1097" i="1"/>
  <c r="AF1097" i="1"/>
  <c r="AE1098" i="1"/>
  <c r="AF1098" i="1"/>
  <c r="AE1099" i="1"/>
  <c r="AF1099" i="1"/>
  <c r="AE1100" i="1"/>
  <c r="AF1100" i="1"/>
  <c r="AE1101" i="1"/>
  <c r="AF1101" i="1"/>
  <c r="AE1102" i="1"/>
  <c r="AF1102" i="1"/>
  <c r="AE1103" i="1"/>
  <c r="AF1103" i="1"/>
  <c r="AE1104" i="1"/>
  <c r="AF1104" i="1"/>
  <c r="AE1105" i="1"/>
  <c r="AF1105" i="1"/>
  <c r="AE1106" i="1"/>
  <c r="AF1106" i="1"/>
  <c r="AE1107" i="1"/>
  <c r="AF1107" i="1"/>
  <c r="AE1108" i="1"/>
  <c r="AF1108" i="1"/>
  <c r="AE1109" i="1"/>
  <c r="AF1109" i="1"/>
  <c r="AE1110" i="1"/>
  <c r="AF1110" i="1"/>
  <c r="AE1111" i="1"/>
  <c r="AF1111" i="1"/>
  <c r="AE1112" i="1"/>
  <c r="AF1112" i="1"/>
  <c r="AE1113" i="1"/>
  <c r="AF1113" i="1"/>
  <c r="AE1114" i="1"/>
  <c r="AF1114" i="1"/>
  <c r="AE1115" i="1"/>
  <c r="AF1115" i="1"/>
  <c r="AE1116" i="1"/>
  <c r="AF1116" i="1"/>
  <c r="AE1117" i="1"/>
  <c r="AF1117" i="1"/>
  <c r="AE1118" i="1"/>
  <c r="AF1118" i="1"/>
  <c r="AE1119" i="1"/>
  <c r="AF1119" i="1"/>
  <c r="AE1120" i="1"/>
  <c r="AF1120" i="1"/>
  <c r="AE1121" i="1"/>
  <c r="AF1121" i="1"/>
  <c r="AE1122" i="1"/>
  <c r="AF1122" i="1"/>
  <c r="AE1123" i="1"/>
  <c r="AF1123" i="1"/>
  <c r="AE1124" i="1"/>
  <c r="AF1124" i="1"/>
  <c r="AE1125" i="1"/>
  <c r="AF1125" i="1"/>
  <c r="AE1126" i="1"/>
  <c r="AF1126" i="1"/>
  <c r="AE1127" i="1"/>
  <c r="AF1127" i="1"/>
  <c r="AE1128" i="1"/>
  <c r="AF1128" i="1"/>
  <c r="AE1129" i="1"/>
  <c r="AF1129" i="1"/>
  <c r="AE1130" i="1"/>
  <c r="AF1130" i="1"/>
  <c r="AE1131" i="1"/>
  <c r="AF1131" i="1"/>
  <c r="AE1132" i="1"/>
  <c r="AF1132" i="1"/>
  <c r="AE1133" i="1"/>
  <c r="AF1133" i="1"/>
  <c r="AE1134" i="1"/>
  <c r="AF1134" i="1"/>
  <c r="AE1135" i="1"/>
  <c r="AF1135" i="1"/>
  <c r="AE1136" i="1"/>
  <c r="AF1136" i="1"/>
  <c r="AE1137" i="1"/>
  <c r="AF1137" i="1"/>
  <c r="AE1138" i="1"/>
  <c r="AF1138" i="1"/>
  <c r="AE1139" i="1"/>
  <c r="AF1139" i="1"/>
  <c r="AE1140" i="1"/>
  <c r="AF1140" i="1"/>
  <c r="AE1141" i="1"/>
  <c r="AF1141" i="1"/>
  <c r="AE1142" i="1"/>
  <c r="AF1142" i="1"/>
  <c r="AE1143" i="1"/>
  <c r="AF1143" i="1"/>
  <c r="AE1144" i="1"/>
  <c r="AF1144" i="1"/>
  <c r="AE1145" i="1"/>
  <c r="AF1145" i="1"/>
  <c r="AE1146" i="1"/>
  <c r="AF1146" i="1"/>
  <c r="AE1147" i="1"/>
  <c r="AF1147" i="1"/>
  <c r="AE1148" i="1"/>
  <c r="AF1148" i="1"/>
  <c r="AE1149" i="1"/>
  <c r="AF1149" i="1"/>
  <c r="AE1150" i="1"/>
  <c r="AF1150" i="1"/>
  <c r="AE1151" i="1"/>
  <c r="AF1151" i="1"/>
  <c r="AE1152" i="1"/>
  <c r="AF1152" i="1"/>
  <c r="AE1153" i="1"/>
  <c r="AF1153" i="1"/>
  <c r="AE1154" i="1"/>
  <c r="AF1154" i="1"/>
  <c r="AE1155" i="1"/>
  <c r="AF1155" i="1"/>
  <c r="AE1156" i="1"/>
  <c r="AF1156" i="1"/>
  <c r="AE1157" i="1"/>
  <c r="AF1157" i="1"/>
  <c r="AE1158" i="1"/>
  <c r="AF1158" i="1"/>
  <c r="AE1159" i="1"/>
  <c r="AF1159" i="1"/>
  <c r="AE1160" i="1"/>
  <c r="AF1160" i="1"/>
  <c r="AE1161" i="1"/>
  <c r="AF1161" i="1"/>
  <c r="AE1162" i="1"/>
  <c r="AF1162" i="1"/>
  <c r="AE1163" i="1"/>
  <c r="AF1163" i="1"/>
  <c r="AE1164" i="1"/>
  <c r="AF1164" i="1"/>
  <c r="AE1165" i="1"/>
  <c r="AF1165" i="1"/>
  <c r="AE1166" i="1"/>
  <c r="AF1166" i="1"/>
  <c r="AE1167" i="1"/>
  <c r="AF1167" i="1"/>
  <c r="AE1168" i="1"/>
  <c r="AF1168" i="1"/>
  <c r="AE1169" i="1"/>
  <c r="AF1169" i="1"/>
  <c r="AE1170" i="1"/>
  <c r="AF1170" i="1"/>
  <c r="AE1171" i="1"/>
  <c r="AF1171" i="1"/>
  <c r="AE1172" i="1"/>
  <c r="AF1172" i="1"/>
  <c r="AE1173" i="1"/>
  <c r="AF1173" i="1"/>
  <c r="AE1174" i="1"/>
  <c r="AF1174" i="1"/>
  <c r="AE1175" i="1"/>
  <c r="AF1175" i="1"/>
  <c r="AE1176" i="1"/>
  <c r="AF1176" i="1"/>
  <c r="AE1177" i="1"/>
  <c r="AF1177" i="1"/>
  <c r="AE1178" i="1"/>
  <c r="AF1178" i="1"/>
  <c r="AE1179" i="1"/>
  <c r="AF1179" i="1"/>
  <c r="AE1180" i="1"/>
  <c r="AF1180" i="1"/>
  <c r="AE1181" i="1"/>
  <c r="AF1181" i="1"/>
  <c r="AE1182" i="1"/>
  <c r="AF1182" i="1"/>
  <c r="AE1183" i="1"/>
  <c r="AF1183" i="1"/>
  <c r="AE1184" i="1"/>
  <c r="AF1184" i="1"/>
  <c r="AE1185" i="1"/>
  <c r="AF1185" i="1"/>
  <c r="AE1186" i="1"/>
  <c r="AF1186" i="1"/>
  <c r="AE1187" i="1"/>
  <c r="AF1187" i="1"/>
  <c r="AE1188" i="1"/>
  <c r="AF1188" i="1"/>
  <c r="AE1189" i="1"/>
  <c r="AF1189" i="1"/>
  <c r="AE1190" i="1"/>
  <c r="AF1190" i="1"/>
  <c r="AE1191" i="1"/>
  <c r="AF1191" i="1"/>
  <c r="AE1192" i="1"/>
  <c r="AF1192" i="1"/>
  <c r="AE1193" i="1"/>
  <c r="AF1193" i="1"/>
  <c r="AE1194" i="1"/>
  <c r="AF1194" i="1"/>
  <c r="AE1195" i="1"/>
  <c r="AF1195" i="1"/>
  <c r="AE1196" i="1"/>
  <c r="AF1196" i="1"/>
  <c r="AE1197" i="1"/>
  <c r="AF1197" i="1"/>
  <c r="AE1198" i="1"/>
  <c r="AF1198" i="1"/>
  <c r="AE1199" i="1"/>
  <c r="AF1199" i="1"/>
  <c r="AE1200" i="1"/>
  <c r="AF1200" i="1"/>
  <c r="AE1201" i="1"/>
  <c r="AF1201" i="1"/>
  <c r="AE1202" i="1"/>
  <c r="AF1202" i="1"/>
  <c r="AE1203" i="1"/>
  <c r="AF1203" i="1"/>
  <c r="AE1204" i="1"/>
  <c r="AF1204" i="1"/>
  <c r="AE1205" i="1"/>
  <c r="AF1205" i="1"/>
  <c r="AE1206" i="1"/>
  <c r="AF1206" i="1"/>
  <c r="AE1207" i="1"/>
  <c r="AF1207" i="1"/>
  <c r="AE1208" i="1"/>
  <c r="AF1208" i="1"/>
  <c r="AE1209" i="1"/>
  <c r="AF1209" i="1"/>
  <c r="AE1210" i="1"/>
  <c r="AF1210" i="1"/>
  <c r="AE1211" i="1"/>
  <c r="AF1211" i="1"/>
  <c r="AE1212" i="1"/>
  <c r="AF1212" i="1"/>
  <c r="AE1213" i="1"/>
  <c r="AF1213" i="1"/>
  <c r="AE1214" i="1"/>
  <c r="AF1214" i="1"/>
  <c r="AE1215" i="1"/>
  <c r="AF1215" i="1"/>
  <c r="AE1216" i="1"/>
  <c r="AF1216" i="1"/>
  <c r="AE1217" i="1"/>
  <c r="AF1217" i="1"/>
  <c r="AE1218" i="1"/>
  <c r="AF1218" i="1"/>
  <c r="AE1219" i="1"/>
  <c r="AF1219" i="1"/>
  <c r="AE1220" i="1"/>
  <c r="AF1220" i="1"/>
  <c r="AE1221" i="1"/>
  <c r="AF1221" i="1"/>
  <c r="AE1222" i="1"/>
  <c r="AF1222" i="1"/>
  <c r="AE1223" i="1"/>
  <c r="AF1223" i="1"/>
  <c r="AE1224" i="1"/>
  <c r="AF1224" i="1"/>
  <c r="AE1225" i="1"/>
  <c r="AF1225" i="1"/>
  <c r="AE1226" i="1"/>
  <c r="AF1226" i="1"/>
  <c r="AE1227" i="1"/>
  <c r="AF1227" i="1"/>
  <c r="AE1228" i="1"/>
  <c r="AF1228" i="1"/>
  <c r="AE1229" i="1"/>
  <c r="AF1229" i="1"/>
  <c r="AE1230" i="1"/>
  <c r="AF1230" i="1"/>
  <c r="AE1231" i="1"/>
  <c r="AF1231" i="1"/>
  <c r="AE1232" i="1"/>
  <c r="AF1232" i="1"/>
  <c r="AE1233" i="1"/>
  <c r="AF1233" i="1"/>
  <c r="AE1234" i="1"/>
  <c r="AF1234" i="1"/>
  <c r="AE1235" i="1"/>
  <c r="AF1235" i="1"/>
  <c r="AE1236" i="1"/>
  <c r="AF1236" i="1"/>
  <c r="AE1237" i="1"/>
  <c r="AF1237" i="1"/>
  <c r="AE1238" i="1"/>
  <c r="AF1238" i="1"/>
  <c r="AE1239" i="1"/>
  <c r="AF1239" i="1"/>
  <c r="AE1240" i="1"/>
  <c r="AF1240" i="1"/>
  <c r="AE1241" i="1"/>
  <c r="AF1241" i="1"/>
  <c r="AE1242" i="1"/>
  <c r="AF1242" i="1"/>
  <c r="AE1243" i="1"/>
  <c r="AF1243" i="1"/>
  <c r="AE1244" i="1"/>
  <c r="AF1244" i="1"/>
  <c r="AE1245" i="1"/>
  <c r="AF1245" i="1"/>
  <c r="AE1246" i="1"/>
  <c r="AF1246" i="1"/>
  <c r="AE1247" i="1"/>
  <c r="AF1247" i="1"/>
  <c r="AE1248" i="1"/>
  <c r="AF1248" i="1"/>
  <c r="AE1249" i="1"/>
  <c r="AF1249" i="1"/>
  <c r="AE1250" i="1"/>
  <c r="AF1250" i="1"/>
  <c r="AE1251" i="1"/>
  <c r="AF1251" i="1"/>
  <c r="AE1252" i="1"/>
  <c r="AF1252" i="1"/>
  <c r="AE1253" i="1"/>
  <c r="AF1253" i="1"/>
  <c r="AE1254" i="1"/>
  <c r="AF1254" i="1"/>
  <c r="AE1255" i="1"/>
  <c r="AF1255" i="1"/>
  <c r="AE1256" i="1"/>
  <c r="AF1256" i="1"/>
  <c r="AE1257" i="1"/>
  <c r="AF1257" i="1"/>
  <c r="AE1258" i="1"/>
  <c r="AF1258" i="1"/>
  <c r="AE1259" i="1"/>
  <c r="AF1259" i="1"/>
  <c r="AE1260" i="1"/>
  <c r="AF1260" i="1"/>
  <c r="AE1261" i="1"/>
  <c r="AF1261" i="1"/>
  <c r="AE1262" i="1"/>
  <c r="AF1262" i="1"/>
  <c r="AE1263" i="1"/>
  <c r="AF1263" i="1"/>
  <c r="AE1264" i="1"/>
  <c r="AF1264" i="1"/>
  <c r="AE1265" i="1"/>
  <c r="AF1265" i="1"/>
  <c r="AE1266" i="1"/>
  <c r="AF1266" i="1"/>
  <c r="AE1267" i="1"/>
  <c r="AF1267" i="1"/>
  <c r="AE1268" i="1"/>
  <c r="AF1268" i="1"/>
  <c r="AE1269" i="1"/>
  <c r="AF1269" i="1"/>
  <c r="AE1270" i="1"/>
  <c r="AF1270" i="1"/>
  <c r="AE1271" i="1"/>
  <c r="AF1271" i="1"/>
  <c r="AE1272" i="1"/>
  <c r="AF1272" i="1"/>
  <c r="AE1273" i="1"/>
  <c r="AF1273" i="1"/>
  <c r="AE1274" i="1"/>
  <c r="AF1274" i="1"/>
  <c r="AE1275" i="1"/>
  <c r="AF1275" i="1"/>
  <c r="AE1276" i="1"/>
  <c r="AF1276" i="1"/>
  <c r="AE1277" i="1"/>
  <c r="AF1277" i="1"/>
  <c r="AE1278" i="1"/>
  <c r="AF1278" i="1"/>
  <c r="AE1279" i="1"/>
  <c r="AF1279" i="1"/>
  <c r="AE1280" i="1"/>
  <c r="AF1280" i="1"/>
  <c r="AE1281" i="1"/>
  <c r="AF1281" i="1"/>
  <c r="AE1282" i="1"/>
  <c r="AF1282" i="1"/>
  <c r="AE1283" i="1"/>
  <c r="AF1283" i="1"/>
  <c r="AE1284" i="1"/>
  <c r="AF1284" i="1"/>
  <c r="AE1285" i="1"/>
  <c r="AF1285" i="1"/>
  <c r="AE1286" i="1"/>
  <c r="AF1286" i="1"/>
  <c r="AE1287" i="1"/>
  <c r="AF1287" i="1"/>
  <c r="AE1288" i="1"/>
  <c r="AF1288" i="1"/>
  <c r="AE1289" i="1"/>
  <c r="AF1289" i="1"/>
  <c r="AE1290" i="1"/>
  <c r="AF1290" i="1"/>
  <c r="AE1291" i="1"/>
  <c r="AF1291" i="1"/>
  <c r="AE1292" i="1"/>
  <c r="AF1292" i="1"/>
  <c r="AE1293" i="1"/>
  <c r="AF1293" i="1"/>
  <c r="AE1294" i="1"/>
  <c r="AF1294" i="1"/>
  <c r="AE1295" i="1"/>
  <c r="AF1295" i="1"/>
  <c r="AE1296" i="1"/>
  <c r="AF1296" i="1"/>
  <c r="AE1297" i="1"/>
  <c r="AF1297" i="1"/>
  <c r="AE1298" i="1"/>
  <c r="AF1298" i="1"/>
  <c r="AE1299" i="1"/>
  <c r="AF1299" i="1"/>
  <c r="AE1300" i="1"/>
  <c r="AF1300" i="1"/>
  <c r="AE1301" i="1"/>
  <c r="AF1301" i="1"/>
  <c r="AE1302" i="1"/>
  <c r="AF1302" i="1"/>
  <c r="AE1303" i="1"/>
  <c r="AF1303" i="1"/>
  <c r="AE1304" i="1"/>
  <c r="AF1304" i="1"/>
  <c r="AE1305" i="1"/>
  <c r="AF1305" i="1"/>
  <c r="AE1306" i="1"/>
  <c r="AF1306" i="1"/>
  <c r="AE1307" i="1"/>
  <c r="AF1307" i="1"/>
  <c r="AE1308" i="1"/>
  <c r="AF1308" i="1"/>
  <c r="AE1309" i="1"/>
  <c r="AF1309" i="1"/>
  <c r="AE1310" i="1"/>
  <c r="AF1310" i="1"/>
  <c r="AE1311" i="1"/>
  <c r="AF1311" i="1"/>
  <c r="AE1312" i="1"/>
  <c r="AF1312" i="1"/>
  <c r="AE1313" i="1"/>
  <c r="AF1313" i="1"/>
  <c r="AE1314" i="1"/>
  <c r="AF1314" i="1"/>
  <c r="AE1315" i="1"/>
  <c r="AF1315" i="1"/>
  <c r="AE1316" i="1"/>
  <c r="AF1316" i="1"/>
  <c r="AE1317" i="1"/>
  <c r="AF1317" i="1"/>
  <c r="AE1318" i="1"/>
  <c r="AF1318" i="1"/>
  <c r="AE1319" i="1"/>
  <c r="AF1319" i="1"/>
  <c r="AE1320" i="1"/>
  <c r="AF1320" i="1"/>
  <c r="AE1321" i="1"/>
  <c r="AF1321" i="1"/>
  <c r="AE1322" i="1"/>
  <c r="AF1322" i="1"/>
  <c r="AE1323" i="1"/>
  <c r="AF1323" i="1"/>
  <c r="AE1324" i="1"/>
  <c r="AF1324" i="1"/>
  <c r="AE1325" i="1"/>
  <c r="AF1325" i="1"/>
  <c r="AE1326" i="1"/>
  <c r="AF1326" i="1"/>
  <c r="AE1327" i="1"/>
  <c r="AF1327" i="1"/>
  <c r="AE1328" i="1"/>
  <c r="AF1328" i="1"/>
  <c r="AE1329" i="1"/>
  <c r="AF1329" i="1"/>
  <c r="AE1330" i="1"/>
  <c r="AF1330" i="1"/>
  <c r="AE1331" i="1"/>
  <c r="AF1331" i="1"/>
  <c r="AE1332" i="1"/>
  <c r="AF1332" i="1"/>
  <c r="AE1333" i="1"/>
  <c r="AF1333" i="1"/>
  <c r="AE1334" i="1"/>
  <c r="AF1334" i="1"/>
  <c r="AE1335" i="1"/>
  <c r="AF1335" i="1"/>
  <c r="AE1336" i="1"/>
  <c r="AF1336" i="1"/>
  <c r="AE1337" i="1"/>
  <c r="AF1337" i="1"/>
  <c r="AE1338" i="1"/>
  <c r="AF1338" i="1"/>
  <c r="AE1339" i="1"/>
  <c r="AF1339" i="1"/>
  <c r="AE1340" i="1"/>
  <c r="AF1340" i="1"/>
  <c r="AE1341" i="1"/>
  <c r="AF1341" i="1"/>
  <c r="AE1342" i="1"/>
  <c r="AF1342" i="1"/>
  <c r="AE1343" i="1"/>
  <c r="AF1343" i="1"/>
  <c r="AE1344" i="1"/>
  <c r="AF1344" i="1"/>
  <c r="AE1345" i="1"/>
  <c r="AF1345" i="1"/>
  <c r="AE1346" i="1"/>
  <c r="AF1346" i="1"/>
  <c r="AE1347" i="1"/>
  <c r="AF1347" i="1"/>
  <c r="AE1348" i="1"/>
  <c r="AF1348" i="1"/>
  <c r="AE1349" i="1"/>
  <c r="AF1349" i="1"/>
  <c r="AE1350" i="1"/>
  <c r="AF1350" i="1"/>
  <c r="AE1351" i="1"/>
  <c r="AF1351" i="1"/>
  <c r="AE1352" i="1"/>
  <c r="AF1352" i="1"/>
  <c r="AE1353" i="1"/>
  <c r="AF1353" i="1"/>
  <c r="AE1354" i="1"/>
  <c r="AF1354" i="1"/>
  <c r="AE1355" i="1"/>
  <c r="AF1355" i="1"/>
  <c r="AE1356" i="1"/>
  <c r="AF1356" i="1"/>
  <c r="AE1357" i="1"/>
  <c r="AF1357" i="1"/>
  <c r="AE1358" i="1"/>
  <c r="AF1358" i="1"/>
  <c r="AE1359" i="1"/>
  <c r="AF1359" i="1"/>
  <c r="AE1360" i="1"/>
  <c r="AF1360" i="1"/>
  <c r="AE1361" i="1"/>
  <c r="AF1361" i="1"/>
  <c r="AE1362" i="1"/>
  <c r="AF1362" i="1"/>
  <c r="AE1363" i="1"/>
  <c r="AF1363" i="1"/>
  <c r="AE1364" i="1"/>
  <c r="AF1364" i="1"/>
  <c r="AE1365" i="1"/>
  <c r="AF1365" i="1"/>
  <c r="AE1366" i="1"/>
  <c r="AF1366" i="1"/>
  <c r="AE1367" i="1"/>
  <c r="AF1367" i="1"/>
  <c r="AE1368" i="1"/>
  <c r="AF1368" i="1"/>
  <c r="AE1369" i="1"/>
  <c r="AF1369" i="1"/>
  <c r="AE1370" i="1"/>
  <c r="AF1370" i="1"/>
  <c r="AE1371" i="1"/>
  <c r="AF1371" i="1"/>
  <c r="AE1372" i="1"/>
  <c r="AF1372" i="1"/>
  <c r="AE1373" i="1"/>
  <c r="AF1373" i="1"/>
  <c r="AE1374" i="1"/>
  <c r="AF1374" i="1"/>
  <c r="AE1375" i="1"/>
  <c r="AF1375" i="1"/>
  <c r="AE1376" i="1"/>
  <c r="AF1376" i="1"/>
  <c r="AE1377" i="1"/>
  <c r="AF1377" i="1"/>
  <c r="AE1378" i="1"/>
  <c r="AF1378" i="1"/>
  <c r="AE1379" i="1"/>
  <c r="AF1379" i="1"/>
  <c r="AE1380" i="1"/>
  <c r="AF1380" i="1"/>
  <c r="AE1381" i="1"/>
  <c r="AF1381" i="1"/>
  <c r="AE1382" i="1"/>
  <c r="AF1382" i="1"/>
  <c r="AE1383" i="1"/>
  <c r="AF1383" i="1"/>
  <c r="AE1384" i="1"/>
  <c r="AF1384" i="1"/>
  <c r="AE1385" i="1"/>
  <c r="AF1385" i="1"/>
  <c r="AE1386" i="1"/>
  <c r="AF1386" i="1"/>
  <c r="AE1387" i="1"/>
  <c r="AF1387" i="1"/>
  <c r="AE1388" i="1"/>
  <c r="AF1388" i="1"/>
  <c r="AE1389" i="1"/>
  <c r="AF1389" i="1"/>
  <c r="AE1390" i="1"/>
  <c r="AF1390" i="1"/>
  <c r="AE1391" i="1"/>
  <c r="AF1391" i="1"/>
  <c r="AE1392" i="1"/>
  <c r="AF1392" i="1"/>
  <c r="AE1393" i="1"/>
  <c r="AF1393" i="1"/>
  <c r="AE1394" i="1"/>
  <c r="AF1394" i="1"/>
  <c r="AE1395" i="1"/>
  <c r="AF1395" i="1"/>
  <c r="AE1396" i="1"/>
  <c r="AF1396" i="1"/>
  <c r="AE1397" i="1"/>
  <c r="AF1397" i="1"/>
  <c r="AE1398" i="1"/>
  <c r="AF1398" i="1"/>
  <c r="AE1399" i="1"/>
  <c r="AF1399" i="1"/>
  <c r="AE1400" i="1"/>
  <c r="AF1400" i="1"/>
  <c r="AE1401" i="1"/>
  <c r="AF1401" i="1"/>
  <c r="AE1402" i="1"/>
  <c r="AF1402" i="1"/>
  <c r="AE1403" i="1"/>
  <c r="AF1403" i="1"/>
  <c r="AE1404" i="1"/>
  <c r="AF1404" i="1"/>
  <c r="AE1405" i="1"/>
  <c r="AF1405" i="1"/>
  <c r="AE1406" i="1"/>
  <c r="AF1406" i="1"/>
  <c r="AE1407" i="1"/>
  <c r="AF1407" i="1"/>
  <c r="AE1408" i="1"/>
  <c r="AF1408" i="1"/>
  <c r="AE1409" i="1"/>
  <c r="AF1409" i="1"/>
  <c r="AE1410" i="1"/>
  <c r="AF1410" i="1"/>
  <c r="AE1411" i="1"/>
  <c r="AF1411" i="1"/>
  <c r="AE1412" i="1"/>
  <c r="AF1412" i="1"/>
  <c r="AE1413" i="1"/>
  <c r="AF1413" i="1"/>
  <c r="AE1414" i="1"/>
  <c r="AF1414" i="1"/>
  <c r="AE1415" i="1"/>
  <c r="AF1415" i="1"/>
  <c r="AE1416" i="1"/>
  <c r="AF1416" i="1"/>
  <c r="AE1417" i="1"/>
  <c r="AF1417" i="1"/>
  <c r="AE1418" i="1"/>
  <c r="AF1418" i="1"/>
  <c r="AE1419" i="1"/>
  <c r="AF1419" i="1"/>
  <c r="AE1420" i="1"/>
  <c r="AF1420" i="1"/>
  <c r="AE1421" i="1"/>
  <c r="AF1421" i="1"/>
  <c r="AE1422" i="1"/>
  <c r="AF1422" i="1"/>
  <c r="AE1423" i="1"/>
  <c r="AF1423" i="1"/>
  <c r="AE1424" i="1"/>
  <c r="AF1424" i="1"/>
  <c r="AE1425" i="1"/>
  <c r="AF1425" i="1"/>
  <c r="AE1426" i="1"/>
  <c r="AF1426" i="1"/>
  <c r="AE1427" i="1"/>
  <c r="AF1427" i="1"/>
  <c r="AE1428" i="1"/>
  <c r="AF1428" i="1"/>
  <c r="AE1429" i="1"/>
  <c r="AF1429" i="1"/>
  <c r="AE1430" i="1"/>
  <c r="AF1430" i="1"/>
  <c r="AE1431" i="1"/>
  <c r="AF1431" i="1"/>
  <c r="AE1432" i="1"/>
  <c r="AF1432" i="1"/>
  <c r="AE1433" i="1"/>
  <c r="AF1433" i="1"/>
  <c r="AE1434" i="1"/>
  <c r="AF1434" i="1"/>
  <c r="AE1435" i="1"/>
  <c r="AF1435" i="1"/>
  <c r="AE1436" i="1"/>
  <c r="AF1436" i="1"/>
  <c r="AE1437" i="1"/>
  <c r="AF1437" i="1"/>
  <c r="AE1438" i="1"/>
  <c r="AF1438" i="1"/>
  <c r="AE1439" i="1"/>
  <c r="AF1439" i="1"/>
  <c r="AE1440" i="1"/>
  <c r="AF1440" i="1"/>
  <c r="AE1441" i="1"/>
  <c r="AF1441" i="1"/>
  <c r="AE1442" i="1"/>
  <c r="AF1442" i="1"/>
  <c r="AE1443" i="1"/>
  <c r="AF1443" i="1"/>
  <c r="AE1444" i="1"/>
  <c r="AF1444" i="1"/>
  <c r="AE1445" i="1"/>
  <c r="AF1445" i="1"/>
  <c r="AE1446" i="1"/>
  <c r="AF1446" i="1"/>
  <c r="AE1447" i="1"/>
  <c r="AF1447" i="1"/>
  <c r="AE1448" i="1"/>
  <c r="AF1448" i="1"/>
  <c r="AE1449" i="1"/>
  <c r="AF1449" i="1"/>
  <c r="AE1450" i="1"/>
  <c r="AF1450" i="1"/>
  <c r="AE1451" i="1"/>
  <c r="AF1451" i="1"/>
  <c r="AE1452" i="1"/>
  <c r="AF1452" i="1"/>
  <c r="AE1453" i="1"/>
  <c r="AF1453" i="1"/>
  <c r="AE1454" i="1"/>
  <c r="AF1454" i="1"/>
  <c r="AE1455" i="1"/>
  <c r="AF1455" i="1"/>
  <c r="AE1456" i="1"/>
  <c r="AF1456" i="1"/>
  <c r="AE1457" i="1"/>
  <c r="AF1457" i="1"/>
  <c r="AE1458" i="1"/>
  <c r="AF1458" i="1"/>
  <c r="AE1459" i="1"/>
  <c r="AF1459" i="1"/>
  <c r="AE1460" i="1"/>
  <c r="AF1460" i="1"/>
  <c r="AE1461" i="1"/>
  <c r="AF1461" i="1"/>
  <c r="AE1462" i="1"/>
  <c r="AF1462" i="1"/>
  <c r="AE1463" i="1"/>
  <c r="AF1463" i="1"/>
  <c r="AE1464" i="1"/>
  <c r="AF1464" i="1"/>
  <c r="AE1465" i="1"/>
  <c r="AF1465" i="1"/>
  <c r="AE1466" i="1"/>
  <c r="AF1466" i="1"/>
  <c r="AE1467" i="1"/>
  <c r="AF1467" i="1"/>
  <c r="AE1468" i="1"/>
  <c r="AF1468" i="1"/>
  <c r="AE1469" i="1"/>
  <c r="AF1469" i="1"/>
  <c r="AE1470" i="1"/>
  <c r="AF1470" i="1"/>
  <c r="AE1471" i="1"/>
  <c r="AF1471" i="1"/>
  <c r="AE1472" i="1"/>
  <c r="AF1472" i="1"/>
  <c r="AE1473" i="1"/>
  <c r="AF1473" i="1"/>
  <c r="AE1474" i="1"/>
  <c r="AF1474" i="1"/>
  <c r="AE1475" i="1"/>
  <c r="AF1475" i="1"/>
  <c r="AE1476" i="1"/>
  <c r="AF1476" i="1"/>
  <c r="AE1477" i="1"/>
  <c r="AF1477" i="1"/>
  <c r="AE1478" i="1"/>
  <c r="AF1478" i="1"/>
  <c r="AE1479" i="1"/>
  <c r="AF1479" i="1"/>
  <c r="AE1480" i="1"/>
  <c r="AF1480" i="1"/>
  <c r="AE1481" i="1"/>
  <c r="AF1481" i="1"/>
  <c r="AE1482" i="1"/>
  <c r="AF1482" i="1"/>
  <c r="AE1483" i="1"/>
  <c r="AF1483" i="1"/>
  <c r="AE1484" i="1"/>
  <c r="AF1484" i="1"/>
  <c r="AE1485" i="1"/>
  <c r="AF1485" i="1"/>
  <c r="AE1486" i="1"/>
  <c r="AF1486" i="1"/>
  <c r="AE1487" i="1"/>
  <c r="AF1487" i="1"/>
  <c r="AE1488" i="1"/>
  <c r="AF1488" i="1"/>
  <c r="AE1489" i="1"/>
  <c r="AF1489" i="1"/>
  <c r="AE1490" i="1"/>
  <c r="AF1490" i="1"/>
  <c r="AE1491" i="1"/>
  <c r="AF1491" i="1"/>
  <c r="AE1492" i="1"/>
  <c r="AF1492" i="1"/>
  <c r="AE1493" i="1"/>
  <c r="AF1493" i="1"/>
  <c r="AE1494" i="1"/>
  <c r="AF1494" i="1"/>
  <c r="AE1495" i="1"/>
  <c r="AF1495" i="1"/>
  <c r="AE1496" i="1"/>
  <c r="AF1496" i="1"/>
  <c r="AE1497" i="1"/>
  <c r="AF1497" i="1"/>
  <c r="AE1498" i="1"/>
  <c r="AF1498" i="1"/>
  <c r="AE1499" i="1"/>
  <c r="AF1499" i="1"/>
  <c r="AE1500" i="1"/>
  <c r="AF1500" i="1"/>
  <c r="AE1501" i="1"/>
  <c r="AF1501" i="1"/>
  <c r="AE1502" i="1"/>
  <c r="AF1502" i="1"/>
  <c r="AE1503" i="1"/>
  <c r="AF1503" i="1"/>
  <c r="AE1504" i="1"/>
  <c r="AF1504" i="1"/>
  <c r="AE1505" i="1"/>
  <c r="AF1505" i="1"/>
  <c r="AE1506" i="1"/>
  <c r="AF1506" i="1"/>
  <c r="AE1507" i="1"/>
  <c r="AF1507" i="1"/>
  <c r="AE1508" i="1"/>
  <c r="AF1508" i="1"/>
  <c r="AE1509" i="1"/>
  <c r="AF1509" i="1"/>
  <c r="AE1510" i="1"/>
  <c r="AF1510" i="1"/>
  <c r="AE1511" i="1"/>
  <c r="AF1511" i="1"/>
  <c r="AE1512" i="1"/>
  <c r="AF1512" i="1"/>
  <c r="AE1513" i="1"/>
  <c r="AF1513" i="1"/>
  <c r="AE1514" i="1"/>
  <c r="AF1514" i="1"/>
  <c r="AE1515" i="1"/>
  <c r="AF1515" i="1"/>
  <c r="AE1516" i="1"/>
  <c r="AF1516" i="1"/>
  <c r="AE1517" i="1"/>
  <c r="AF1517" i="1"/>
  <c r="AE1518" i="1"/>
  <c r="AF1518" i="1"/>
  <c r="AE1519" i="1"/>
  <c r="AF1519" i="1"/>
  <c r="AE1520" i="1"/>
  <c r="AF1520" i="1"/>
  <c r="AE1521" i="1"/>
  <c r="AF1521" i="1"/>
  <c r="AE1522" i="1"/>
  <c r="AF1522" i="1"/>
  <c r="AE1523" i="1"/>
  <c r="AF1523" i="1"/>
  <c r="AE1524" i="1"/>
  <c r="AF1524" i="1"/>
  <c r="AE1525" i="1"/>
  <c r="AF1525" i="1"/>
  <c r="AE1526" i="1"/>
  <c r="AF1526" i="1"/>
  <c r="AE1527" i="1"/>
  <c r="AF1527" i="1"/>
  <c r="AE1528" i="1"/>
  <c r="AF1528" i="1"/>
  <c r="AE1529" i="1"/>
  <c r="AF1529" i="1"/>
  <c r="AE1530" i="1"/>
  <c r="AF1530" i="1"/>
  <c r="AE1531" i="1"/>
  <c r="AF1531" i="1"/>
  <c r="AE1532" i="1"/>
  <c r="AF1532" i="1"/>
  <c r="AE1533" i="1"/>
  <c r="AF1533" i="1"/>
  <c r="AE1534" i="1"/>
  <c r="AF1534" i="1"/>
  <c r="AE1535" i="1"/>
  <c r="AF1535" i="1"/>
  <c r="AE1536" i="1"/>
  <c r="AF1536" i="1"/>
  <c r="AE1537" i="1"/>
  <c r="AF1537" i="1"/>
  <c r="AE1538" i="1"/>
  <c r="AF1538" i="1"/>
  <c r="AE1539" i="1"/>
  <c r="AF1539" i="1"/>
  <c r="AE1540" i="1"/>
  <c r="AF1540" i="1"/>
  <c r="AE1541" i="1"/>
  <c r="AF1541" i="1"/>
  <c r="AE1542" i="1"/>
  <c r="AF1542" i="1"/>
  <c r="AE1543" i="1"/>
  <c r="AF1543" i="1"/>
  <c r="AE1544" i="1"/>
  <c r="AF1544" i="1"/>
  <c r="AE1545" i="1"/>
  <c r="AF1545" i="1"/>
  <c r="AE1546" i="1"/>
  <c r="AF1546" i="1"/>
  <c r="AE1547" i="1"/>
  <c r="AF1547" i="1"/>
  <c r="AE1548" i="1"/>
  <c r="AF1548" i="1"/>
  <c r="AE1549" i="1"/>
  <c r="AF1549" i="1"/>
  <c r="AE1550" i="1"/>
  <c r="AF1550" i="1"/>
  <c r="AE1551" i="1"/>
  <c r="AF1551" i="1"/>
  <c r="AE1552" i="1"/>
  <c r="AF1552" i="1"/>
  <c r="AE1553" i="1"/>
  <c r="AF1553" i="1"/>
  <c r="AE1554" i="1"/>
  <c r="AF1554" i="1"/>
  <c r="AE1555" i="1"/>
  <c r="AF1555" i="1"/>
  <c r="AE1556" i="1"/>
  <c r="AF1556" i="1"/>
  <c r="AE1557" i="1"/>
  <c r="AF1557" i="1"/>
  <c r="AE1558" i="1"/>
  <c r="AF1558" i="1"/>
  <c r="AE1559" i="1"/>
  <c r="AF1559" i="1"/>
  <c r="AE1560" i="1"/>
  <c r="AF1560" i="1"/>
  <c r="AE1561" i="1"/>
  <c r="AF1561" i="1"/>
  <c r="AE1562" i="1"/>
  <c r="AF1562" i="1"/>
  <c r="AE1563" i="1"/>
  <c r="AF1563" i="1"/>
  <c r="AE1564" i="1"/>
  <c r="AF1564" i="1"/>
  <c r="AE1565" i="1"/>
  <c r="AF1565" i="1"/>
  <c r="AE1566" i="1"/>
  <c r="AF1566" i="1"/>
  <c r="AE1567" i="1"/>
  <c r="AF1567" i="1"/>
  <c r="AE1568" i="1"/>
  <c r="AF1568" i="1"/>
  <c r="AE1569" i="1"/>
  <c r="AF1569" i="1"/>
  <c r="AE1570" i="1"/>
  <c r="AF1570" i="1"/>
  <c r="AE1571" i="1"/>
  <c r="AF1571" i="1"/>
  <c r="AE1572" i="1"/>
  <c r="AF1572" i="1"/>
  <c r="AE1573" i="1"/>
  <c r="AF1573" i="1"/>
  <c r="AE1574" i="1"/>
  <c r="AF1574" i="1"/>
  <c r="AE1575" i="1"/>
  <c r="AF1575" i="1"/>
  <c r="AE1576" i="1"/>
  <c r="AF1576" i="1"/>
  <c r="AE1577" i="1"/>
  <c r="AF1577" i="1"/>
  <c r="AE1578" i="1"/>
  <c r="AF1578" i="1"/>
  <c r="AE1579" i="1"/>
  <c r="AF1579" i="1"/>
  <c r="AE1580" i="1"/>
  <c r="AF1580" i="1"/>
  <c r="AE1581" i="1"/>
  <c r="AF1581" i="1"/>
  <c r="AE1582" i="1"/>
  <c r="AF1582" i="1"/>
  <c r="AE1583" i="1"/>
  <c r="AF1583" i="1"/>
  <c r="AE1584" i="1"/>
  <c r="AF1584" i="1"/>
  <c r="AE1585" i="1"/>
  <c r="AF1585" i="1"/>
  <c r="AE1586" i="1"/>
  <c r="AF1586" i="1"/>
  <c r="AE1587" i="1"/>
  <c r="AF1587" i="1"/>
  <c r="AE1588" i="1"/>
  <c r="AF1588" i="1"/>
  <c r="AE1589" i="1"/>
  <c r="AF1589" i="1"/>
  <c r="AE1590" i="1"/>
  <c r="AF1590" i="1"/>
  <c r="AE1591" i="1"/>
  <c r="AF1591" i="1"/>
  <c r="AE1592" i="1"/>
  <c r="AF1592" i="1"/>
  <c r="AE1593" i="1"/>
  <c r="AF1593" i="1"/>
  <c r="AE1594" i="1"/>
  <c r="AF1594" i="1"/>
  <c r="AE1595" i="1"/>
  <c r="AF1595" i="1"/>
  <c r="AE1596" i="1"/>
  <c r="AF1596" i="1"/>
  <c r="AE1597" i="1"/>
  <c r="AF1597" i="1"/>
  <c r="AE1598" i="1"/>
  <c r="AF1598" i="1"/>
  <c r="AE1599" i="1"/>
  <c r="AF1599" i="1"/>
  <c r="AE1600" i="1"/>
  <c r="AF1600" i="1"/>
  <c r="AE1601" i="1"/>
  <c r="AF1601" i="1"/>
  <c r="AE1602" i="1"/>
  <c r="AF1602" i="1"/>
  <c r="AE1603" i="1"/>
  <c r="AF1603" i="1"/>
  <c r="AE1604" i="1"/>
  <c r="AF1604" i="1"/>
  <c r="AE1605" i="1"/>
  <c r="AF1605" i="1"/>
  <c r="AE1606" i="1"/>
  <c r="AF1606" i="1"/>
  <c r="AE1607" i="1"/>
  <c r="AF1607" i="1"/>
  <c r="AE1608" i="1"/>
  <c r="AF1608" i="1"/>
  <c r="AE1609" i="1"/>
  <c r="AF1609" i="1"/>
  <c r="AE1610" i="1"/>
  <c r="AF1610" i="1"/>
  <c r="AE1611" i="1"/>
  <c r="AF1611" i="1"/>
  <c r="AE1612" i="1"/>
  <c r="AF1612" i="1"/>
  <c r="AE1613" i="1"/>
  <c r="AF1613" i="1"/>
  <c r="AE1614" i="1"/>
  <c r="AF1614" i="1"/>
  <c r="AE1615" i="1"/>
  <c r="AF1615" i="1"/>
  <c r="AE1616" i="1"/>
  <c r="AF1616" i="1"/>
  <c r="AE1617" i="1"/>
  <c r="AF1617" i="1"/>
  <c r="AE1618" i="1"/>
  <c r="AF1618" i="1"/>
  <c r="AE1619" i="1"/>
  <c r="AF1619" i="1"/>
  <c r="AE1620" i="1"/>
  <c r="AF1620" i="1"/>
  <c r="AE1621" i="1"/>
  <c r="AF1621" i="1"/>
  <c r="AE1622" i="1"/>
  <c r="AF1622" i="1"/>
  <c r="AE1623" i="1"/>
  <c r="AF1623" i="1"/>
  <c r="AE1624" i="1"/>
  <c r="AF1624" i="1"/>
  <c r="AE1625" i="1"/>
  <c r="AF1625" i="1"/>
  <c r="AE1626" i="1"/>
  <c r="AF1626" i="1"/>
  <c r="AE1627" i="1"/>
  <c r="AF1627" i="1"/>
  <c r="AE1628" i="1"/>
  <c r="AF1628" i="1"/>
  <c r="AE1629" i="1"/>
  <c r="AF1629" i="1"/>
  <c r="AE1630" i="1"/>
  <c r="AF1630" i="1"/>
  <c r="AE1631" i="1"/>
  <c r="AF1631" i="1"/>
  <c r="AE1632" i="1"/>
  <c r="AF1632" i="1"/>
  <c r="AE1633" i="1"/>
  <c r="AF1633" i="1"/>
  <c r="AE1634" i="1"/>
  <c r="AF1634" i="1"/>
  <c r="AE1635" i="1"/>
  <c r="AF1635" i="1"/>
  <c r="AE1636" i="1"/>
  <c r="AF1636" i="1"/>
  <c r="AE1637" i="1"/>
  <c r="AF1637" i="1"/>
  <c r="AE1638" i="1"/>
  <c r="AF1638" i="1"/>
  <c r="AE1639" i="1"/>
  <c r="AF1639" i="1"/>
  <c r="AE1640" i="1"/>
  <c r="AF1640" i="1"/>
  <c r="AE1641" i="1"/>
  <c r="AF1641" i="1"/>
  <c r="AE1642" i="1"/>
  <c r="AF1642" i="1"/>
  <c r="AE1643" i="1"/>
  <c r="AF1643" i="1"/>
  <c r="AE1644" i="1"/>
  <c r="AF1644" i="1"/>
  <c r="AE1645" i="1"/>
  <c r="AF1645" i="1"/>
  <c r="AE1646" i="1"/>
  <c r="AF1646" i="1"/>
  <c r="AE1647" i="1"/>
  <c r="AF1647" i="1"/>
  <c r="AE1648" i="1"/>
  <c r="AF1648" i="1"/>
  <c r="AE1649" i="1"/>
  <c r="AF1649" i="1"/>
  <c r="AE1650" i="1"/>
  <c r="AF1650" i="1"/>
  <c r="AE1651" i="1"/>
  <c r="AF1651" i="1"/>
  <c r="AE1652" i="1"/>
  <c r="AF1652" i="1"/>
  <c r="AE1653" i="1"/>
  <c r="AF1653" i="1"/>
  <c r="AE1654" i="1"/>
  <c r="AF1654" i="1"/>
  <c r="AE1655" i="1"/>
  <c r="AF1655" i="1"/>
  <c r="AE1656" i="1"/>
  <c r="AF1656" i="1"/>
  <c r="AE1657" i="1"/>
  <c r="AF1657" i="1"/>
  <c r="AE1658" i="1"/>
  <c r="AF1658" i="1"/>
  <c r="AE1659" i="1"/>
  <c r="AF1659" i="1"/>
  <c r="AE1660" i="1"/>
  <c r="AF1660" i="1"/>
  <c r="AE1661" i="1"/>
  <c r="AF1661" i="1"/>
  <c r="AE1662" i="1"/>
  <c r="AF1662" i="1"/>
  <c r="AE1663" i="1"/>
  <c r="AF1663" i="1"/>
  <c r="AE1664" i="1"/>
  <c r="AF1664" i="1"/>
  <c r="AE1665" i="1"/>
  <c r="AF1665" i="1"/>
  <c r="AE1666" i="1"/>
  <c r="AF1666" i="1"/>
  <c r="AE1667" i="1"/>
  <c r="AF1667" i="1"/>
  <c r="AE1668" i="1"/>
  <c r="AF1668" i="1"/>
  <c r="AE1669" i="1"/>
  <c r="AF1669" i="1"/>
  <c r="AE1670" i="1"/>
  <c r="AF1670" i="1"/>
  <c r="AE1671" i="1"/>
  <c r="AF1671" i="1"/>
  <c r="AE1672" i="1"/>
  <c r="AF1672" i="1"/>
  <c r="AE1673" i="1"/>
  <c r="AF1673" i="1"/>
  <c r="AE1674" i="1"/>
  <c r="AF1674" i="1"/>
  <c r="AE1675" i="1"/>
  <c r="AF1675" i="1"/>
  <c r="AE1676" i="1"/>
  <c r="AF1676" i="1"/>
  <c r="AE1677" i="1"/>
  <c r="AF1677" i="1"/>
  <c r="AE1678" i="1"/>
  <c r="AF1678" i="1"/>
  <c r="AE1679" i="1"/>
  <c r="AF1679" i="1"/>
  <c r="AE1680" i="1"/>
  <c r="AF1680" i="1"/>
  <c r="AE1681" i="1"/>
  <c r="AF1681" i="1"/>
  <c r="AE1682" i="1"/>
  <c r="AF1682" i="1"/>
  <c r="AE1683" i="1"/>
  <c r="AF1683" i="1"/>
  <c r="AE1684" i="1"/>
  <c r="AF1684" i="1"/>
  <c r="AE1685" i="1"/>
  <c r="AF1685" i="1"/>
  <c r="AE1686" i="1"/>
  <c r="AF1686" i="1"/>
  <c r="AE1687" i="1"/>
  <c r="AF1687" i="1"/>
  <c r="AE1688" i="1"/>
  <c r="AF1688" i="1"/>
  <c r="AE1689" i="1"/>
  <c r="AF1689" i="1"/>
  <c r="AE1690" i="1"/>
  <c r="AF1690" i="1"/>
  <c r="AE1691" i="1"/>
  <c r="AF1691" i="1"/>
  <c r="AE1692" i="1"/>
  <c r="AF1692" i="1"/>
  <c r="AE1693" i="1"/>
  <c r="AF1693" i="1"/>
  <c r="AE1694" i="1"/>
  <c r="AF1694" i="1"/>
  <c r="AE1695" i="1"/>
  <c r="AF1695" i="1"/>
  <c r="AE1696" i="1"/>
  <c r="AF1696" i="1"/>
  <c r="AE1697" i="1"/>
  <c r="AF1697" i="1"/>
  <c r="AE1698" i="1"/>
  <c r="AF1698" i="1"/>
  <c r="AE1699" i="1"/>
  <c r="AF1699" i="1"/>
  <c r="AE1700" i="1"/>
  <c r="AF1700" i="1"/>
  <c r="AE1701" i="1"/>
  <c r="AF1701" i="1"/>
  <c r="AE1702" i="1"/>
  <c r="AF1702" i="1"/>
  <c r="AE1703" i="1"/>
  <c r="AF1703" i="1"/>
  <c r="AE1704" i="1"/>
  <c r="AF1704" i="1"/>
  <c r="AE1705" i="1"/>
  <c r="AF1705" i="1"/>
  <c r="AE1706" i="1"/>
  <c r="AF1706" i="1"/>
  <c r="AE1707" i="1"/>
  <c r="AF1707" i="1"/>
  <c r="AE1708" i="1"/>
  <c r="AF1708" i="1"/>
  <c r="AE1709" i="1"/>
  <c r="AF1709" i="1"/>
  <c r="AE1710" i="1"/>
  <c r="AF1710" i="1"/>
  <c r="AE1711" i="1"/>
  <c r="AF1711" i="1"/>
  <c r="AE1712" i="1"/>
  <c r="AF1712" i="1"/>
  <c r="AE1713" i="1"/>
  <c r="AF1713" i="1"/>
  <c r="AE1714" i="1"/>
  <c r="AF1714" i="1"/>
  <c r="AE1715" i="1"/>
  <c r="AF1715" i="1"/>
  <c r="AE1716" i="1"/>
  <c r="AF1716" i="1"/>
  <c r="AE1717" i="1"/>
  <c r="AF1717" i="1"/>
  <c r="AE1718" i="1"/>
  <c r="AF1718" i="1"/>
  <c r="AE1719" i="1"/>
  <c r="AF1719" i="1"/>
  <c r="AE1720" i="1"/>
  <c r="AF1720" i="1"/>
  <c r="AE1721" i="1"/>
  <c r="AF1721" i="1"/>
  <c r="AE1722" i="1"/>
  <c r="AF1722" i="1"/>
  <c r="AE1723" i="1"/>
  <c r="AF1723" i="1"/>
  <c r="AE1724" i="1"/>
  <c r="AF1724" i="1"/>
  <c r="AE1725" i="1"/>
  <c r="AF1725" i="1"/>
  <c r="AE1726" i="1"/>
  <c r="AF1726" i="1"/>
  <c r="AE1727" i="1"/>
  <c r="AF1727" i="1"/>
  <c r="AE1728" i="1"/>
  <c r="AF1728" i="1"/>
  <c r="AE1729" i="1"/>
  <c r="AF1729" i="1"/>
  <c r="AE1730" i="1"/>
  <c r="AF1730" i="1"/>
  <c r="AE1731" i="1"/>
  <c r="AF1731" i="1"/>
  <c r="AE1732" i="1"/>
  <c r="AF1732" i="1"/>
  <c r="AE1733" i="1"/>
  <c r="AF1733" i="1"/>
  <c r="AE1734" i="1"/>
  <c r="AF1734" i="1"/>
  <c r="AE1735" i="1"/>
  <c r="AF1735" i="1"/>
  <c r="AE1736" i="1"/>
  <c r="AF1736" i="1"/>
  <c r="AE1737" i="1"/>
  <c r="AF1737" i="1"/>
  <c r="AE1738" i="1"/>
  <c r="AF1738" i="1"/>
  <c r="AE1739" i="1"/>
  <c r="AF1739" i="1"/>
  <c r="AE1740" i="1"/>
  <c r="AF1740" i="1"/>
  <c r="AE1741" i="1"/>
  <c r="AF1741" i="1"/>
  <c r="AE1742" i="1"/>
  <c r="AF1742" i="1"/>
  <c r="AE1743" i="1"/>
  <c r="AF1743" i="1"/>
  <c r="AE1744" i="1"/>
  <c r="AF1744" i="1"/>
  <c r="AE1745" i="1"/>
  <c r="AF1745" i="1"/>
  <c r="AE1746" i="1"/>
  <c r="AF1746" i="1"/>
  <c r="AE1747" i="1"/>
  <c r="AF1747" i="1"/>
  <c r="AE1748" i="1"/>
  <c r="AF1748" i="1"/>
  <c r="AE1749" i="1"/>
  <c r="AF1749" i="1"/>
  <c r="AE1750" i="1"/>
  <c r="AF1750" i="1"/>
  <c r="AE1751" i="1"/>
  <c r="AF1751" i="1"/>
  <c r="AE1752" i="1"/>
  <c r="AF1752" i="1"/>
  <c r="AE1753" i="1"/>
  <c r="AF1753" i="1"/>
  <c r="AE1754" i="1"/>
  <c r="AF1754" i="1"/>
  <c r="AE1755" i="1"/>
  <c r="AF1755" i="1"/>
  <c r="AE1756" i="1"/>
  <c r="AF1756" i="1"/>
  <c r="AE1757" i="1"/>
  <c r="AF1757" i="1"/>
  <c r="AE1758" i="1"/>
  <c r="AF1758" i="1"/>
  <c r="AE1759" i="1"/>
  <c r="AF1759" i="1"/>
  <c r="AE1760" i="1"/>
  <c r="AF1760" i="1"/>
  <c r="AE1761" i="1"/>
  <c r="AF1761" i="1"/>
  <c r="AE1762" i="1"/>
  <c r="AF1762" i="1"/>
  <c r="AE1763" i="1"/>
  <c r="AF1763" i="1"/>
  <c r="AE1764" i="1"/>
  <c r="AF1764" i="1"/>
  <c r="AE1765" i="1"/>
  <c r="AF1765" i="1"/>
  <c r="AE1766" i="1"/>
  <c r="AF1766" i="1"/>
  <c r="AE1767" i="1"/>
  <c r="AF1767" i="1"/>
  <c r="AE1768" i="1"/>
  <c r="AF1768" i="1"/>
  <c r="AE1769" i="1"/>
  <c r="AF1769" i="1"/>
  <c r="AE1770" i="1"/>
  <c r="AF1770" i="1"/>
  <c r="AE1771" i="1"/>
  <c r="AF1771" i="1"/>
  <c r="AE1772" i="1"/>
  <c r="AF1772" i="1"/>
  <c r="AE1773" i="1"/>
  <c r="AF1773" i="1"/>
  <c r="AE1774" i="1"/>
  <c r="AF1774" i="1"/>
  <c r="AE1775" i="1"/>
  <c r="AF1775" i="1"/>
  <c r="AE1776" i="1"/>
  <c r="AF1776" i="1"/>
  <c r="AE1777" i="1"/>
  <c r="AF1777" i="1"/>
  <c r="AE1778" i="1"/>
  <c r="AF1778" i="1"/>
  <c r="AE1779" i="1"/>
  <c r="AF1779" i="1"/>
  <c r="AE1780" i="1"/>
  <c r="AF1780" i="1"/>
  <c r="AE1781" i="1"/>
  <c r="AF1781" i="1"/>
  <c r="AE1782" i="1"/>
  <c r="AF1782" i="1"/>
  <c r="AE1783" i="1"/>
  <c r="AF1783" i="1"/>
  <c r="AE1784" i="1"/>
  <c r="AF1784" i="1"/>
  <c r="AE1785" i="1"/>
  <c r="AF1785" i="1"/>
  <c r="AE1786" i="1"/>
  <c r="AF1786" i="1"/>
  <c r="AE1787" i="1"/>
  <c r="AF1787" i="1"/>
  <c r="AE1788" i="1"/>
  <c r="AF1788" i="1"/>
  <c r="AE1789" i="1"/>
  <c r="AF1789" i="1"/>
  <c r="AE1790" i="1"/>
  <c r="AF1790" i="1"/>
  <c r="AE1791" i="1"/>
  <c r="AF1791" i="1"/>
  <c r="AE1792" i="1"/>
  <c r="AF1792" i="1"/>
  <c r="AE1793" i="1"/>
  <c r="AF1793" i="1"/>
  <c r="AE1794" i="1"/>
  <c r="AF1794" i="1"/>
  <c r="AE1795" i="1"/>
  <c r="AF1795" i="1"/>
  <c r="AE1796" i="1"/>
  <c r="AF1796" i="1"/>
  <c r="AE1797" i="1"/>
  <c r="AF1797" i="1"/>
  <c r="AE1798" i="1"/>
  <c r="AF1798" i="1"/>
  <c r="AE1799" i="1"/>
  <c r="AF1799" i="1"/>
  <c r="AE1800" i="1"/>
  <c r="AF1800" i="1"/>
  <c r="AE1801" i="1"/>
  <c r="AF1801" i="1"/>
  <c r="AE1802" i="1"/>
  <c r="AF1802" i="1"/>
  <c r="AE1803" i="1"/>
  <c r="AF1803" i="1"/>
  <c r="AE1804" i="1"/>
  <c r="AF1804" i="1"/>
  <c r="AE1805" i="1"/>
  <c r="AF1805" i="1"/>
  <c r="AE1806" i="1"/>
  <c r="AF1806" i="1"/>
  <c r="AE1807" i="1"/>
  <c r="AF1807" i="1"/>
  <c r="AE1808" i="1"/>
  <c r="AF1808" i="1"/>
  <c r="AE1809" i="1"/>
  <c r="AF1809" i="1"/>
  <c r="AE1810" i="1"/>
  <c r="AF1810" i="1"/>
  <c r="AE1811" i="1"/>
  <c r="AF1811" i="1"/>
  <c r="AE1812" i="1"/>
  <c r="AF1812" i="1"/>
  <c r="AE1813" i="1"/>
  <c r="AF1813" i="1"/>
  <c r="AE1814" i="1"/>
  <c r="AF1814" i="1"/>
  <c r="AE1815" i="1"/>
  <c r="AF1815" i="1"/>
  <c r="AE1816" i="1"/>
  <c r="AF1816" i="1"/>
  <c r="AE1817" i="1"/>
  <c r="AF1817" i="1"/>
  <c r="AE1818" i="1"/>
  <c r="AF1818" i="1"/>
  <c r="AE1819" i="1"/>
  <c r="AF1819" i="1"/>
  <c r="AE1820" i="1"/>
  <c r="AF1820" i="1"/>
  <c r="AE1821" i="1"/>
  <c r="AF1821" i="1"/>
  <c r="AE1822" i="1"/>
  <c r="AF1822" i="1"/>
  <c r="AE1823" i="1"/>
  <c r="AF1823" i="1"/>
  <c r="AE1824" i="1"/>
  <c r="AF1824" i="1"/>
  <c r="AE1825" i="1"/>
  <c r="AF1825" i="1"/>
  <c r="AE1826" i="1"/>
  <c r="AF1826" i="1"/>
  <c r="AE1827" i="1"/>
  <c r="AF1827" i="1"/>
  <c r="AE1828" i="1"/>
  <c r="AF1828" i="1"/>
  <c r="AE1829" i="1"/>
  <c r="AF1829" i="1"/>
  <c r="AE1830" i="1"/>
  <c r="AF1830" i="1"/>
  <c r="AE1831" i="1"/>
  <c r="AF1831" i="1"/>
  <c r="AE1832" i="1"/>
  <c r="AF1832" i="1"/>
  <c r="AE1833" i="1"/>
  <c r="AF1833" i="1"/>
  <c r="AE1834" i="1"/>
  <c r="AF1834" i="1"/>
  <c r="AE1835" i="1"/>
  <c r="AF1835" i="1"/>
  <c r="AE1836" i="1"/>
  <c r="AF1836" i="1"/>
  <c r="AE1837" i="1"/>
  <c r="AF1837" i="1"/>
  <c r="AE1838" i="1"/>
  <c r="AF1838" i="1"/>
  <c r="AE1839" i="1"/>
  <c r="AF1839" i="1"/>
  <c r="AE1840" i="1"/>
  <c r="AF1840" i="1"/>
  <c r="AE1841" i="1"/>
  <c r="AF1841" i="1"/>
  <c r="AE1842" i="1"/>
  <c r="AF1842" i="1"/>
  <c r="AE1843" i="1"/>
  <c r="AF1843" i="1"/>
  <c r="AE1844" i="1"/>
  <c r="AF1844" i="1"/>
  <c r="AE1845" i="1"/>
  <c r="AF1845" i="1"/>
  <c r="AE1846" i="1"/>
  <c r="AF1846" i="1"/>
  <c r="AE1847" i="1"/>
  <c r="AF1847" i="1"/>
  <c r="AE1848" i="1"/>
  <c r="AF1848" i="1"/>
  <c r="AE1849" i="1"/>
  <c r="AF1849" i="1"/>
  <c r="AE1850" i="1"/>
  <c r="AF1850" i="1"/>
  <c r="AE1851" i="1"/>
  <c r="AF1851" i="1"/>
  <c r="AE1852" i="1"/>
  <c r="AF1852" i="1"/>
  <c r="AE1853" i="1"/>
  <c r="AF1853" i="1"/>
  <c r="AE1854" i="1"/>
  <c r="AF1854" i="1"/>
  <c r="AE1855" i="1"/>
  <c r="AF1855" i="1"/>
  <c r="AE1856" i="1"/>
  <c r="AF1856" i="1"/>
  <c r="AE1857" i="1"/>
  <c r="AF1857" i="1"/>
  <c r="AE1858" i="1"/>
  <c r="AF1858" i="1"/>
  <c r="AE1859" i="1"/>
  <c r="AF1859" i="1"/>
  <c r="AE1860" i="1"/>
  <c r="AF1860" i="1"/>
  <c r="AE1861" i="1"/>
  <c r="AF1861" i="1"/>
  <c r="AE1862" i="1"/>
  <c r="AF1862" i="1"/>
  <c r="AE1863" i="1"/>
  <c r="AF1863" i="1"/>
  <c r="AE1864" i="1"/>
  <c r="AF1864" i="1"/>
  <c r="AE1865" i="1"/>
  <c r="AF1865" i="1"/>
  <c r="AE1866" i="1"/>
  <c r="AF1866" i="1"/>
  <c r="AE1867" i="1"/>
  <c r="AF1867" i="1"/>
  <c r="AE1868" i="1"/>
  <c r="AF1868" i="1"/>
  <c r="AE1869" i="1"/>
  <c r="AF1869" i="1"/>
  <c r="AE1870" i="1"/>
  <c r="AF1870" i="1"/>
  <c r="AE1871" i="1"/>
  <c r="AF1871" i="1"/>
  <c r="AE1872" i="1"/>
  <c r="AF1872" i="1"/>
  <c r="AE1873" i="1"/>
  <c r="AF1873" i="1"/>
  <c r="AE1874" i="1"/>
  <c r="AF1874" i="1"/>
  <c r="AE1875" i="1"/>
  <c r="AF1875" i="1"/>
  <c r="AE1876" i="1"/>
  <c r="AF1876" i="1"/>
  <c r="AE1877" i="1"/>
  <c r="AF1877" i="1"/>
  <c r="AE1878" i="1"/>
  <c r="AF1878" i="1"/>
  <c r="AE1879" i="1"/>
  <c r="AF1879" i="1"/>
  <c r="AE1880" i="1"/>
  <c r="AF1880" i="1"/>
  <c r="AE1881" i="1"/>
  <c r="AF1881" i="1"/>
  <c r="AE1882" i="1"/>
  <c r="AF1882" i="1"/>
  <c r="AE1883" i="1"/>
  <c r="AF1883" i="1"/>
  <c r="AE1884" i="1"/>
  <c r="AF1884" i="1"/>
  <c r="AE1885" i="1"/>
  <c r="AF1885" i="1"/>
  <c r="AE1886" i="1"/>
  <c r="AF1886" i="1"/>
  <c r="AE1887" i="1"/>
  <c r="AF1887" i="1"/>
  <c r="AE1888" i="1"/>
  <c r="AF1888" i="1"/>
  <c r="AE1889" i="1"/>
  <c r="AF1889" i="1"/>
  <c r="AE1890" i="1"/>
  <c r="AF1890" i="1"/>
  <c r="AE1891" i="1"/>
  <c r="AF1891" i="1"/>
  <c r="AE1892" i="1"/>
  <c r="AF1892" i="1"/>
  <c r="AE1893" i="1"/>
  <c r="AF1893" i="1"/>
  <c r="AE1894" i="1"/>
  <c r="AF1894" i="1"/>
  <c r="AE1895" i="1"/>
  <c r="AF1895" i="1"/>
  <c r="AE1896" i="1"/>
  <c r="AF1896" i="1"/>
  <c r="AE1897" i="1"/>
  <c r="AF1897" i="1"/>
  <c r="AE1898" i="1"/>
  <c r="AF1898" i="1"/>
  <c r="AE1899" i="1"/>
  <c r="AF1899" i="1"/>
  <c r="AE1900" i="1"/>
  <c r="AF1900" i="1"/>
  <c r="AE1901" i="1"/>
  <c r="AF1901" i="1"/>
  <c r="AE1902" i="1"/>
  <c r="AF1902" i="1"/>
  <c r="AE1903" i="1"/>
  <c r="AF1903" i="1"/>
  <c r="AE1904" i="1"/>
  <c r="AF1904" i="1"/>
  <c r="AE1905" i="1"/>
  <c r="AF1905" i="1"/>
  <c r="AE1906" i="1"/>
  <c r="AF1906" i="1"/>
  <c r="AE1907" i="1"/>
  <c r="AF1907" i="1"/>
  <c r="AE1908" i="1"/>
  <c r="AF1908" i="1"/>
  <c r="AE1909" i="1"/>
  <c r="AF1909" i="1"/>
  <c r="AE1910" i="1"/>
  <c r="AF1910" i="1"/>
  <c r="AE1911" i="1"/>
  <c r="AF1911" i="1"/>
  <c r="AE1912" i="1"/>
  <c r="AF1912" i="1"/>
  <c r="AE1913" i="1"/>
  <c r="AF1913" i="1"/>
  <c r="AE1914" i="1"/>
  <c r="AF1914" i="1"/>
  <c r="AE1915" i="1"/>
  <c r="AF1915" i="1"/>
  <c r="AE1916" i="1"/>
  <c r="AF1916" i="1"/>
  <c r="AE1917" i="1"/>
  <c r="AF1917" i="1"/>
  <c r="AE1918" i="1"/>
  <c r="AF1918" i="1"/>
  <c r="AE1919" i="1"/>
  <c r="AF1919" i="1"/>
  <c r="AE1920" i="1"/>
  <c r="AF1920" i="1"/>
  <c r="AE1921" i="1"/>
  <c r="AF1921" i="1"/>
  <c r="AE1922" i="1"/>
  <c r="AF1922" i="1"/>
  <c r="AE1923" i="1"/>
  <c r="AF1923" i="1"/>
  <c r="AE1924" i="1"/>
  <c r="AF1924" i="1"/>
  <c r="AE1925" i="1"/>
  <c r="AF1925" i="1"/>
  <c r="AE1926" i="1"/>
  <c r="AF1926" i="1"/>
  <c r="AE1927" i="1"/>
  <c r="AF1927" i="1"/>
  <c r="AE1928" i="1"/>
  <c r="AF1928" i="1"/>
  <c r="AE1929" i="1"/>
  <c r="AF1929" i="1"/>
  <c r="AE1930" i="1"/>
  <c r="AF1930" i="1"/>
  <c r="AE1931" i="1"/>
  <c r="AF1931" i="1"/>
  <c r="AE1932" i="1"/>
  <c r="AF1932" i="1"/>
  <c r="AE1933" i="1"/>
  <c r="AF1933" i="1"/>
  <c r="AE1934" i="1"/>
  <c r="AF1934" i="1"/>
  <c r="AE1935" i="1"/>
  <c r="AF1935" i="1"/>
  <c r="AE1936" i="1"/>
  <c r="AF1936" i="1"/>
  <c r="AE1937" i="1"/>
  <c r="AF1937" i="1"/>
  <c r="AE1938" i="1"/>
  <c r="AF1938" i="1"/>
  <c r="AE1939" i="1"/>
  <c r="AF1939" i="1"/>
  <c r="AE1940" i="1"/>
  <c r="AF1940" i="1"/>
  <c r="AE1941" i="1"/>
  <c r="AF1941" i="1"/>
  <c r="AE1942" i="1"/>
  <c r="AF1942" i="1"/>
  <c r="AE1943" i="1"/>
  <c r="AF1943" i="1"/>
  <c r="AE1944" i="1"/>
  <c r="AF1944" i="1"/>
  <c r="AE1945" i="1"/>
  <c r="AF1945" i="1"/>
  <c r="AE1946" i="1"/>
  <c r="AF1946" i="1"/>
  <c r="AE1947" i="1"/>
  <c r="AF1947" i="1"/>
  <c r="AE1948" i="1"/>
  <c r="AF1948" i="1"/>
  <c r="AE1949" i="1"/>
  <c r="AF1949" i="1"/>
  <c r="AE1950" i="1"/>
  <c r="AF1950" i="1"/>
  <c r="AE1951" i="1"/>
  <c r="AF1951" i="1"/>
  <c r="AE1952" i="1"/>
  <c r="AF1952" i="1"/>
  <c r="AE1953" i="1"/>
  <c r="AF1953" i="1"/>
  <c r="AE1954" i="1"/>
  <c r="AF1954" i="1"/>
  <c r="AE1955" i="1"/>
  <c r="AF1955" i="1"/>
  <c r="AE1956" i="1"/>
  <c r="AF1956" i="1"/>
  <c r="AE1957" i="1"/>
  <c r="AF1957" i="1"/>
  <c r="AE1958" i="1"/>
  <c r="AF1958" i="1"/>
  <c r="AE1959" i="1"/>
  <c r="AF1959" i="1"/>
  <c r="AE1960" i="1"/>
  <c r="AF1960" i="1"/>
  <c r="AE1961" i="1"/>
  <c r="AF1961" i="1"/>
  <c r="AE1962" i="1"/>
  <c r="AF1962" i="1"/>
  <c r="AE1963" i="1"/>
  <c r="AF1963" i="1"/>
  <c r="AE1964" i="1"/>
  <c r="AF1964" i="1"/>
  <c r="AE1965" i="1"/>
  <c r="AF1965" i="1"/>
  <c r="AE1966" i="1"/>
  <c r="AF1966" i="1"/>
  <c r="AE1967" i="1"/>
  <c r="AF1967" i="1"/>
  <c r="AE1968" i="1"/>
  <c r="AF1968" i="1"/>
  <c r="AE1969" i="1"/>
  <c r="AF1969" i="1"/>
  <c r="AE1970" i="1"/>
  <c r="AF1970" i="1"/>
  <c r="AE1971" i="1"/>
  <c r="AF1971" i="1"/>
  <c r="AE1972" i="1"/>
  <c r="AF1972" i="1"/>
  <c r="AE1973" i="1"/>
  <c r="AF1973" i="1"/>
  <c r="AE1974" i="1"/>
  <c r="AF1974" i="1"/>
  <c r="AE1975" i="1"/>
  <c r="AF1975" i="1"/>
  <c r="AE1976" i="1"/>
  <c r="AF1976" i="1"/>
  <c r="AE1977" i="1"/>
  <c r="AF1977" i="1"/>
  <c r="AE1978" i="1"/>
  <c r="AF1978" i="1"/>
  <c r="AE1979" i="1"/>
  <c r="AF1979" i="1"/>
  <c r="AE1980" i="1"/>
  <c r="AF1980" i="1"/>
  <c r="AE1981" i="1"/>
  <c r="AF1981" i="1"/>
  <c r="AE1982" i="1"/>
  <c r="AF1982" i="1"/>
  <c r="AE1983" i="1"/>
  <c r="AF1983" i="1"/>
  <c r="AE1984" i="1"/>
  <c r="AF1984" i="1"/>
  <c r="AE1985" i="1"/>
  <c r="AF1985" i="1"/>
  <c r="AE1986" i="1"/>
  <c r="AF1986" i="1"/>
  <c r="AE1987" i="1"/>
  <c r="AF1987" i="1"/>
  <c r="AE1988" i="1"/>
  <c r="AF1988" i="1"/>
  <c r="AE1989" i="1"/>
  <c r="AF1989" i="1"/>
  <c r="AE1990" i="1"/>
  <c r="AF1990" i="1"/>
  <c r="AE1991" i="1"/>
  <c r="AF1991" i="1"/>
  <c r="AE1992" i="1"/>
  <c r="AF1992" i="1"/>
  <c r="AE1993" i="1"/>
  <c r="AF1993" i="1"/>
  <c r="AE1994" i="1"/>
  <c r="AF1994" i="1"/>
  <c r="AE1995" i="1"/>
  <c r="AF1995" i="1"/>
  <c r="AE1996" i="1"/>
  <c r="AF1996" i="1"/>
  <c r="AE1997" i="1"/>
  <c r="AF1997" i="1"/>
  <c r="AE1998" i="1"/>
  <c r="AF1998" i="1"/>
  <c r="AE1999" i="1"/>
  <c r="AF1999" i="1"/>
  <c r="AE2000" i="1"/>
  <c r="AF2000" i="1"/>
  <c r="AE2001" i="1"/>
  <c r="AF2001" i="1"/>
  <c r="AE2002" i="1"/>
  <c r="AF2002" i="1"/>
  <c r="AE2003" i="1"/>
  <c r="AF2003" i="1"/>
  <c r="AE2004" i="1"/>
  <c r="AF2004" i="1"/>
  <c r="AE2005" i="1"/>
  <c r="AF2005" i="1"/>
  <c r="AE2006" i="1"/>
  <c r="AF2006" i="1"/>
  <c r="AE2007" i="1"/>
  <c r="AF2007" i="1"/>
  <c r="AE2008" i="1"/>
  <c r="AF2008" i="1"/>
  <c r="AE2009" i="1"/>
  <c r="AF2009" i="1"/>
  <c r="AE2010" i="1"/>
  <c r="AF2010" i="1"/>
  <c r="AE2011" i="1"/>
  <c r="AF2011" i="1"/>
  <c r="AE2012" i="1"/>
  <c r="AF2012" i="1"/>
  <c r="AE2013" i="1"/>
  <c r="AF2013" i="1"/>
  <c r="AE2014" i="1"/>
  <c r="AF2014" i="1"/>
  <c r="AE2015" i="1"/>
  <c r="AF2015" i="1"/>
  <c r="AE2016" i="1"/>
  <c r="AF2016" i="1"/>
  <c r="AE2017" i="1"/>
  <c r="AF2017" i="1"/>
  <c r="AE2018" i="1"/>
  <c r="AF2018" i="1"/>
  <c r="AE2019" i="1"/>
  <c r="AF2019" i="1"/>
  <c r="AE2020" i="1"/>
  <c r="AF2020" i="1"/>
  <c r="AE2021" i="1"/>
  <c r="AF2021" i="1"/>
  <c r="AE2022" i="1"/>
  <c r="AF2022" i="1"/>
  <c r="AE2023" i="1"/>
  <c r="AF2023" i="1"/>
  <c r="AE2024" i="1"/>
  <c r="AF2024" i="1"/>
  <c r="AE2025" i="1"/>
  <c r="AF2025" i="1"/>
  <c r="AE2026" i="1"/>
  <c r="AF2026" i="1"/>
  <c r="AE2027" i="1"/>
  <c r="AF2027" i="1"/>
  <c r="AE2028" i="1"/>
  <c r="AF2028" i="1"/>
  <c r="AE2029" i="1"/>
  <c r="AF2029" i="1"/>
  <c r="AE2030" i="1"/>
  <c r="AF2030" i="1"/>
  <c r="AE2031" i="1"/>
  <c r="AF2031" i="1"/>
  <c r="AE2032" i="1"/>
  <c r="AF2032" i="1"/>
  <c r="AE2033" i="1"/>
  <c r="AF2033" i="1"/>
  <c r="AE2034" i="1"/>
  <c r="AF2034" i="1"/>
  <c r="AE2035" i="1"/>
  <c r="AF2035" i="1"/>
  <c r="AE2036" i="1"/>
  <c r="AF2036" i="1"/>
  <c r="AE2037" i="1"/>
  <c r="AF2037" i="1"/>
  <c r="AE2038" i="1"/>
  <c r="AF2038" i="1"/>
  <c r="AE2039" i="1"/>
  <c r="AF2039" i="1"/>
  <c r="AE2040" i="1"/>
  <c r="AF2040" i="1"/>
  <c r="AE2041" i="1"/>
  <c r="AF2041" i="1"/>
  <c r="AE2042" i="1"/>
  <c r="AF2042" i="1"/>
  <c r="AE2043" i="1"/>
  <c r="AF2043" i="1"/>
  <c r="AE2044" i="1"/>
  <c r="AF2044" i="1"/>
  <c r="AE2045" i="1"/>
  <c r="AF2045" i="1"/>
  <c r="AE2046" i="1"/>
  <c r="AF2046" i="1"/>
  <c r="AE2047" i="1"/>
  <c r="AF2047" i="1"/>
  <c r="AE2048" i="1"/>
  <c r="AF2048" i="1"/>
  <c r="AE2049" i="1"/>
  <c r="AF2049" i="1"/>
  <c r="AE2050" i="1"/>
  <c r="AF2050" i="1"/>
  <c r="AE2051" i="1"/>
  <c r="AF2051" i="1"/>
  <c r="AE2052" i="1"/>
  <c r="AF2052" i="1"/>
  <c r="AE2053" i="1"/>
  <c r="AF2053" i="1"/>
  <c r="AE2054" i="1"/>
  <c r="AF2054" i="1"/>
  <c r="AE2055" i="1"/>
  <c r="AF2055" i="1"/>
  <c r="AE2056" i="1"/>
  <c r="AF2056" i="1"/>
  <c r="AE2057" i="1"/>
  <c r="AF2057" i="1"/>
  <c r="AE2058" i="1"/>
  <c r="AF2058" i="1"/>
  <c r="AE2059" i="1"/>
  <c r="AF2059" i="1"/>
  <c r="AE2060" i="1"/>
  <c r="AF2060" i="1"/>
  <c r="AE2061" i="1"/>
  <c r="AF2061" i="1"/>
  <c r="AE2062" i="1"/>
  <c r="AF2062" i="1"/>
  <c r="AE2063" i="1"/>
  <c r="AF2063" i="1"/>
  <c r="AE2064" i="1"/>
  <c r="AF2064" i="1"/>
  <c r="AE2065" i="1"/>
  <c r="AF2065" i="1"/>
  <c r="AE2066" i="1"/>
  <c r="AF2066" i="1"/>
  <c r="AE2067" i="1"/>
  <c r="AF2067" i="1"/>
  <c r="AE2068" i="1"/>
  <c r="AF2068" i="1"/>
  <c r="AE2069" i="1"/>
  <c r="AF2069" i="1"/>
  <c r="AE2070" i="1"/>
  <c r="AF2070" i="1"/>
  <c r="AE2071" i="1"/>
  <c r="AF2071" i="1"/>
  <c r="AE2072" i="1"/>
  <c r="AF2072" i="1"/>
  <c r="AE2073" i="1"/>
  <c r="AF2073" i="1"/>
  <c r="AE2074" i="1"/>
  <c r="AF2074" i="1"/>
  <c r="AE2075" i="1"/>
  <c r="AF2075" i="1"/>
  <c r="AE2076" i="1"/>
  <c r="AF2076" i="1"/>
  <c r="AE2077" i="1"/>
  <c r="AF2077" i="1"/>
  <c r="AE2078" i="1"/>
  <c r="AF2078" i="1"/>
  <c r="AE2079" i="1"/>
  <c r="AF2079" i="1"/>
  <c r="AE2080" i="1"/>
  <c r="AF2080" i="1"/>
  <c r="AE2081" i="1"/>
  <c r="AF2081" i="1"/>
  <c r="AE2082" i="1"/>
  <c r="AF2082" i="1"/>
  <c r="AE2083" i="1"/>
  <c r="AF2083" i="1"/>
  <c r="AE2084" i="1"/>
  <c r="AF2084" i="1"/>
  <c r="AE2085" i="1"/>
  <c r="AF2085" i="1"/>
  <c r="AE2086" i="1"/>
  <c r="AF2086" i="1"/>
  <c r="AE2087" i="1"/>
  <c r="AF2087" i="1"/>
  <c r="AE2088" i="1"/>
  <c r="AF2088" i="1"/>
  <c r="AE2089" i="1"/>
  <c r="AF2089" i="1"/>
  <c r="AE2090" i="1"/>
  <c r="AF2090" i="1"/>
  <c r="AE2091" i="1"/>
  <c r="AF2091" i="1"/>
  <c r="AE2092" i="1"/>
  <c r="AF2092" i="1"/>
  <c r="AE2093" i="1"/>
  <c r="AF2093" i="1"/>
  <c r="AE2094" i="1"/>
  <c r="AF2094" i="1"/>
  <c r="AE2095" i="1"/>
  <c r="AF2095" i="1"/>
  <c r="AE2096" i="1"/>
  <c r="AF2096" i="1"/>
  <c r="AE2097" i="1"/>
  <c r="AF2097" i="1"/>
  <c r="AE2098" i="1"/>
  <c r="AF2098" i="1"/>
  <c r="AE2099" i="1"/>
  <c r="AF2099" i="1"/>
  <c r="AE2100" i="1"/>
  <c r="AF2100" i="1"/>
  <c r="AE2101" i="1"/>
  <c r="AF2101" i="1"/>
  <c r="AE2102" i="1"/>
  <c r="AF2102" i="1"/>
  <c r="AE2103" i="1"/>
  <c r="AF2103" i="1"/>
  <c r="AE2104" i="1"/>
  <c r="AF2104" i="1"/>
  <c r="AE2105" i="1"/>
  <c r="AF2105" i="1"/>
  <c r="AE2106" i="1"/>
  <c r="AF2106" i="1"/>
  <c r="AE2107" i="1"/>
  <c r="AF2107" i="1"/>
  <c r="AE2108" i="1"/>
  <c r="AF2108" i="1"/>
  <c r="AE2109" i="1"/>
  <c r="AF2109" i="1"/>
  <c r="AE2110" i="1"/>
  <c r="AF2110" i="1"/>
  <c r="AE2111" i="1"/>
  <c r="AF2111" i="1"/>
  <c r="AE2112" i="1"/>
  <c r="AF2112" i="1"/>
  <c r="AE2113" i="1"/>
  <c r="AF2113" i="1"/>
  <c r="AE2114" i="1"/>
  <c r="AF2114" i="1"/>
  <c r="AE2115" i="1"/>
  <c r="AF2115" i="1"/>
  <c r="AE2116" i="1"/>
  <c r="AF2116" i="1"/>
  <c r="AE2117" i="1"/>
  <c r="AF2117" i="1"/>
  <c r="AE2118" i="1"/>
  <c r="AF2118" i="1"/>
  <c r="AE2119" i="1"/>
  <c r="AF2119" i="1"/>
  <c r="AE2120" i="1"/>
  <c r="AF2120" i="1"/>
  <c r="AE2121" i="1"/>
  <c r="AF2121" i="1"/>
  <c r="AE2122" i="1"/>
  <c r="AF2122" i="1"/>
  <c r="AE2123" i="1"/>
  <c r="AF2123" i="1"/>
  <c r="AE2124" i="1"/>
  <c r="AF2124" i="1"/>
  <c r="AE2125" i="1"/>
  <c r="AF2125" i="1"/>
  <c r="AE2126" i="1"/>
  <c r="AF2126" i="1"/>
  <c r="AE2127" i="1"/>
  <c r="AF2127" i="1"/>
  <c r="AE2128" i="1"/>
  <c r="AF2128" i="1"/>
  <c r="AE2129" i="1"/>
  <c r="AF2129" i="1"/>
  <c r="AE2130" i="1"/>
  <c r="AF2130" i="1"/>
  <c r="AE2131" i="1"/>
  <c r="AF2131" i="1"/>
  <c r="AE2132" i="1"/>
  <c r="AF2132" i="1"/>
  <c r="AE2133" i="1"/>
  <c r="AF2133" i="1"/>
  <c r="AE2134" i="1"/>
  <c r="AF2134" i="1"/>
  <c r="AE2135" i="1"/>
  <c r="AF2135" i="1"/>
  <c r="AE2136" i="1"/>
  <c r="AF2136" i="1"/>
  <c r="AE2137" i="1"/>
  <c r="AF2137" i="1"/>
  <c r="AE2138" i="1"/>
  <c r="AF2138" i="1"/>
  <c r="AE2139" i="1"/>
  <c r="AF2139" i="1"/>
  <c r="AE2140" i="1"/>
  <c r="AF2140" i="1"/>
  <c r="AE2141" i="1"/>
  <c r="AF2141" i="1"/>
  <c r="AE2142" i="1"/>
  <c r="AF2142" i="1"/>
  <c r="AE2143" i="1"/>
  <c r="AF2143" i="1"/>
  <c r="AE2144" i="1"/>
  <c r="AF2144" i="1"/>
  <c r="AE2145" i="1"/>
  <c r="AF2145" i="1"/>
  <c r="AE2146" i="1"/>
  <c r="AF2146" i="1"/>
  <c r="AE2147" i="1"/>
  <c r="AF2147" i="1"/>
  <c r="AE2148" i="1"/>
  <c r="AF2148" i="1"/>
  <c r="AE2149" i="1"/>
  <c r="AF2149" i="1"/>
  <c r="AE2150" i="1"/>
  <c r="AF2150" i="1"/>
  <c r="AE2151" i="1"/>
  <c r="AF2151" i="1"/>
  <c r="AE2152" i="1"/>
  <c r="AF2152" i="1"/>
  <c r="AE2153" i="1"/>
  <c r="AF2153" i="1"/>
  <c r="AE2154" i="1"/>
  <c r="AF2154" i="1"/>
  <c r="AE2155" i="1"/>
  <c r="AF2155" i="1"/>
  <c r="AE2156" i="1"/>
  <c r="AF2156" i="1"/>
  <c r="AE2157" i="1"/>
  <c r="AF2157" i="1"/>
  <c r="AE2158" i="1"/>
  <c r="AF2158" i="1"/>
  <c r="AE2159" i="1"/>
  <c r="AF2159" i="1"/>
  <c r="AE2160" i="1"/>
  <c r="AF2160" i="1"/>
  <c r="AE2161" i="1"/>
  <c r="AF2161" i="1"/>
  <c r="AE2162" i="1"/>
  <c r="AF2162" i="1"/>
  <c r="AE2163" i="1"/>
  <c r="AF2163" i="1"/>
  <c r="AE2164" i="1"/>
  <c r="AF2164" i="1"/>
  <c r="AE2165" i="1"/>
  <c r="AF2165" i="1"/>
  <c r="AE2166" i="1"/>
  <c r="AF2166" i="1"/>
  <c r="AE2167" i="1"/>
  <c r="AF2167" i="1"/>
  <c r="AE2168" i="1"/>
  <c r="AF2168" i="1"/>
  <c r="AE2169" i="1"/>
  <c r="AF2169" i="1"/>
  <c r="AE2170" i="1"/>
  <c r="AF2170" i="1"/>
  <c r="AE2171" i="1"/>
  <c r="AF2171" i="1"/>
  <c r="AE2172" i="1"/>
  <c r="AF2172" i="1"/>
  <c r="AE2173" i="1"/>
  <c r="AF2173" i="1"/>
  <c r="AE2174" i="1"/>
  <c r="AF2174" i="1"/>
  <c r="AE2175" i="1"/>
  <c r="AF2175" i="1"/>
  <c r="AE2176" i="1"/>
  <c r="AF2176" i="1"/>
  <c r="AE2177" i="1"/>
  <c r="AF2177" i="1"/>
  <c r="AE2178" i="1"/>
  <c r="AF2178" i="1"/>
  <c r="AE2179" i="1"/>
  <c r="AF2179" i="1"/>
  <c r="AE2180" i="1"/>
  <c r="AF2180" i="1"/>
  <c r="AE2181" i="1"/>
  <c r="AF2181" i="1"/>
  <c r="AE2182" i="1"/>
  <c r="AF2182" i="1"/>
  <c r="AE2183" i="1"/>
  <c r="AF2183" i="1"/>
  <c r="AE2184" i="1"/>
  <c r="AF2184" i="1"/>
  <c r="AE2185" i="1"/>
  <c r="AF2185" i="1"/>
  <c r="AE2186" i="1"/>
  <c r="AF2186" i="1"/>
  <c r="AE2187" i="1"/>
  <c r="AF2187" i="1"/>
  <c r="AE2188" i="1"/>
  <c r="AF2188" i="1"/>
  <c r="AE2189" i="1"/>
  <c r="AF2189" i="1"/>
  <c r="AE2190" i="1"/>
  <c r="AF2190" i="1"/>
  <c r="AE2191" i="1"/>
  <c r="AF2191" i="1"/>
  <c r="AE2192" i="1"/>
  <c r="AF2192" i="1"/>
  <c r="AE2193" i="1"/>
  <c r="AF2193" i="1"/>
  <c r="AE2194" i="1"/>
  <c r="AF2194" i="1"/>
  <c r="AE2195" i="1"/>
  <c r="AF2195" i="1"/>
  <c r="AE2196" i="1"/>
  <c r="AF2196" i="1"/>
  <c r="AE2197" i="1"/>
  <c r="AF2197" i="1"/>
  <c r="AE2198" i="1"/>
  <c r="AF2198" i="1"/>
  <c r="AE2199" i="1"/>
  <c r="AF2199" i="1"/>
  <c r="AE2200" i="1"/>
  <c r="AF2200" i="1"/>
  <c r="AE2201" i="1"/>
  <c r="AF2201" i="1"/>
  <c r="AE2202" i="1"/>
  <c r="AF2202" i="1"/>
  <c r="AE2203" i="1"/>
  <c r="AF2203" i="1"/>
  <c r="AE2204" i="1"/>
  <c r="AF2204" i="1"/>
  <c r="AE2205" i="1"/>
  <c r="AF2205" i="1"/>
  <c r="AE2206" i="1"/>
  <c r="AF2206" i="1"/>
  <c r="AE2207" i="1"/>
  <c r="AF2207" i="1"/>
  <c r="AE2208" i="1"/>
  <c r="AF2208" i="1"/>
  <c r="AE2209" i="1"/>
  <c r="AF2209" i="1"/>
  <c r="AE2210" i="1"/>
  <c r="AF2210" i="1"/>
  <c r="AE2211" i="1"/>
  <c r="AF2211" i="1"/>
  <c r="AE2212" i="1"/>
  <c r="AF2212" i="1"/>
  <c r="AE2213" i="1"/>
  <c r="AF2213" i="1"/>
  <c r="AE2214" i="1"/>
  <c r="AF2214" i="1"/>
  <c r="AE2215" i="1"/>
  <c r="AF2215" i="1"/>
  <c r="AE2216" i="1"/>
  <c r="AF2216" i="1"/>
  <c r="AE2217" i="1"/>
  <c r="AF2217" i="1"/>
  <c r="AE2218" i="1"/>
  <c r="AF2218" i="1"/>
  <c r="AE2219" i="1"/>
  <c r="AF2219" i="1"/>
  <c r="AE2220" i="1"/>
  <c r="AF2220" i="1"/>
  <c r="AE2221" i="1"/>
  <c r="AF2221" i="1"/>
  <c r="AE2222" i="1"/>
  <c r="AF2222" i="1"/>
  <c r="AE2223" i="1"/>
  <c r="AF2223" i="1"/>
  <c r="AE2224" i="1"/>
  <c r="AF2224" i="1"/>
  <c r="AE2225" i="1"/>
  <c r="AF2225" i="1"/>
  <c r="AE2226" i="1"/>
  <c r="AF2226" i="1"/>
  <c r="AE2227" i="1"/>
  <c r="AF2227" i="1"/>
  <c r="AE2228" i="1"/>
  <c r="AF2228" i="1"/>
  <c r="AE2229" i="1"/>
  <c r="AF2229" i="1"/>
  <c r="AE2230" i="1"/>
  <c r="AF2230" i="1"/>
  <c r="AE2231" i="1"/>
  <c r="AF2231" i="1"/>
  <c r="AE2232" i="1"/>
  <c r="AF2232" i="1"/>
  <c r="AE2233" i="1"/>
  <c r="AF2233" i="1"/>
  <c r="AE2234" i="1"/>
  <c r="AF2234" i="1"/>
  <c r="AE2235" i="1"/>
  <c r="AF2235" i="1"/>
  <c r="AE2236" i="1"/>
  <c r="AF2236" i="1"/>
  <c r="AE2237" i="1"/>
  <c r="AF2237" i="1"/>
  <c r="AE2238" i="1"/>
  <c r="AF2238" i="1"/>
  <c r="AE2239" i="1"/>
  <c r="AF2239" i="1"/>
  <c r="AE2240" i="1"/>
  <c r="AF2240" i="1"/>
  <c r="AE2241" i="1"/>
  <c r="AF2241" i="1"/>
  <c r="AE2242" i="1"/>
  <c r="AF2242" i="1"/>
  <c r="AE2243" i="1"/>
  <c r="AF2243" i="1"/>
  <c r="AE2244" i="1"/>
  <c r="AF2244" i="1"/>
  <c r="AE2245" i="1"/>
  <c r="AF2245" i="1"/>
  <c r="AE2246" i="1"/>
  <c r="AF2246" i="1"/>
  <c r="AE2247" i="1"/>
  <c r="AF2247" i="1"/>
  <c r="AE2248" i="1"/>
  <c r="AF2248" i="1"/>
  <c r="AE2249" i="1"/>
  <c r="AF2249" i="1"/>
  <c r="AE2250" i="1"/>
  <c r="AF2250" i="1"/>
  <c r="AE2251" i="1"/>
  <c r="AF2251" i="1"/>
  <c r="AE2252" i="1"/>
  <c r="AF2252" i="1"/>
  <c r="AE2253" i="1"/>
  <c r="AF2253" i="1"/>
  <c r="AE2254" i="1"/>
  <c r="AF2254" i="1"/>
  <c r="AE2255" i="1"/>
  <c r="AF2255" i="1"/>
  <c r="AE2256" i="1"/>
  <c r="AF2256" i="1"/>
  <c r="AE2257" i="1"/>
  <c r="AF2257" i="1"/>
  <c r="AE2258" i="1"/>
  <c r="AF2258" i="1"/>
  <c r="AE2259" i="1"/>
  <c r="AF2259" i="1"/>
  <c r="AE2260" i="1"/>
  <c r="AF2260" i="1"/>
  <c r="AE2261" i="1"/>
  <c r="AF2261" i="1"/>
  <c r="AE2262" i="1"/>
  <c r="AF2262" i="1"/>
  <c r="AE2263" i="1"/>
  <c r="AF2263" i="1"/>
  <c r="AE2264" i="1"/>
  <c r="AF2264" i="1"/>
  <c r="AE2265" i="1"/>
  <c r="AF2265" i="1"/>
  <c r="AE2266" i="1"/>
  <c r="AF2266" i="1"/>
  <c r="AE2267" i="1"/>
  <c r="AF2267" i="1"/>
  <c r="AE2268" i="1"/>
  <c r="AF2268" i="1"/>
  <c r="AE2269" i="1"/>
  <c r="AF2269" i="1"/>
  <c r="AE2270" i="1"/>
  <c r="AF2270" i="1"/>
  <c r="AE2271" i="1"/>
  <c r="AF2271" i="1"/>
  <c r="AE2272" i="1"/>
  <c r="AF2272" i="1"/>
  <c r="AE2273" i="1"/>
  <c r="AF2273" i="1"/>
  <c r="AE2274" i="1"/>
  <c r="AF2274" i="1"/>
  <c r="AE2275" i="1"/>
  <c r="AF2275" i="1"/>
  <c r="AE2276" i="1"/>
  <c r="AF2276" i="1"/>
  <c r="AE2277" i="1"/>
  <c r="AF2277" i="1"/>
  <c r="AE2278" i="1"/>
  <c r="AF2278" i="1"/>
  <c r="AE2279" i="1"/>
  <c r="AF2279" i="1"/>
  <c r="AE2280" i="1"/>
  <c r="AF2280" i="1"/>
  <c r="AE2281" i="1"/>
  <c r="AF2281" i="1"/>
  <c r="AE2282" i="1"/>
  <c r="AF2282" i="1"/>
  <c r="AE2283" i="1"/>
  <c r="AF2283" i="1"/>
  <c r="AE2284" i="1"/>
  <c r="AF2284" i="1"/>
  <c r="AE2285" i="1"/>
  <c r="AF2285" i="1"/>
  <c r="AE2286" i="1"/>
  <c r="AF2286" i="1"/>
  <c r="AE2287" i="1"/>
  <c r="AF2287" i="1"/>
  <c r="AE2288" i="1"/>
  <c r="AF2288" i="1"/>
  <c r="AE2289" i="1"/>
  <c r="AF2289" i="1"/>
  <c r="AE2290" i="1"/>
  <c r="AF2290" i="1"/>
  <c r="AE2291" i="1"/>
  <c r="AF2291" i="1"/>
  <c r="AE2292" i="1"/>
  <c r="AF2292" i="1"/>
  <c r="AE2293" i="1"/>
  <c r="AF2293" i="1"/>
  <c r="AE2294" i="1"/>
  <c r="AF2294" i="1"/>
  <c r="AE2295" i="1"/>
  <c r="AF2295" i="1"/>
  <c r="AE2296" i="1"/>
  <c r="AF2296" i="1"/>
  <c r="AE2297" i="1"/>
  <c r="AF2297" i="1"/>
  <c r="AE2298" i="1"/>
  <c r="AF2298" i="1"/>
  <c r="AE2299" i="1"/>
  <c r="AF2299" i="1"/>
  <c r="AE2300" i="1"/>
  <c r="AF2300" i="1"/>
  <c r="AE2301" i="1"/>
  <c r="AF2301" i="1"/>
  <c r="AE2302" i="1"/>
  <c r="AF2302" i="1"/>
  <c r="AE2303" i="1"/>
  <c r="AF2303" i="1"/>
  <c r="AE2304" i="1"/>
  <c r="AF2304" i="1"/>
  <c r="AE2305" i="1"/>
  <c r="AF2305" i="1"/>
  <c r="AE2306" i="1"/>
  <c r="AF2306" i="1"/>
  <c r="AE2307" i="1"/>
  <c r="AF2307" i="1"/>
  <c r="AE2308" i="1"/>
  <c r="AF2308" i="1"/>
  <c r="AE2309" i="1"/>
  <c r="AF2309" i="1"/>
  <c r="AE2310" i="1"/>
  <c r="AF2310" i="1"/>
  <c r="AE2311" i="1"/>
  <c r="AF2311" i="1"/>
  <c r="AE2312" i="1"/>
  <c r="AF2312" i="1"/>
  <c r="AE2313" i="1"/>
  <c r="AF2313" i="1"/>
  <c r="AE2314" i="1"/>
  <c r="AF2314" i="1"/>
  <c r="AE2315" i="1"/>
  <c r="AF2315" i="1"/>
  <c r="AE2316" i="1"/>
  <c r="AF2316" i="1"/>
  <c r="AE2317" i="1"/>
  <c r="AF2317" i="1"/>
  <c r="AE2318" i="1"/>
  <c r="AF2318" i="1"/>
  <c r="AE2319" i="1"/>
  <c r="AF2319" i="1"/>
  <c r="AE2320" i="1"/>
  <c r="AF2320" i="1"/>
  <c r="AE2321" i="1"/>
  <c r="AF2321" i="1"/>
  <c r="AE2322" i="1"/>
  <c r="AF2322" i="1"/>
  <c r="AE2323" i="1"/>
  <c r="AF2323" i="1"/>
  <c r="AE2324" i="1"/>
  <c r="AF2324" i="1"/>
  <c r="AE2325" i="1"/>
  <c r="AF2325" i="1"/>
  <c r="AE2326" i="1"/>
  <c r="AF2326" i="1"/>
  <c r="AE2327" i="1"/>
  <c r="AF2327" i="1"/>
  <c r="AE2328" i="1"/>
  <c r="AF2328" i="1"/>
  <c r="AE2329" i="1"/>
  <c r="AF2329" i="1"/>
  <c r="AE2330" i="1"/>
  <c r="AF2330" i="1"/>
  <c r="AE2331" i="1"/>
  <c r="AF2331" i="1"/>
  <c r="AE2332" i="1"/>
  <c r="AF2332" i="1"/>
  <c r="AE2333" i="1"/>
  <c r="AF2333" i="1"/>
  <c r="AE2334" i="1"/>
  <c r="AF2334" i="1"/>
  <c r="AE2335" i="1"/>
  <c r="AF2335" i="1"/>
  <c r="AE2336" i="1"/>
  <c r="AF2336" i="1"/>
  <c r="AE2337" i="1"/>
  <c r="AF2337" i="1"/>
  <c r="AE2338" i="1"/>
  <c r="AF2338" i="1"/>
  <c r="AE2339" i="1"/>
  <c r="AF2339" i="1"/>
  <c r="AE2340" i="1"/>
  <c r="AF2340" i="1"/>
  <c r="AE2341" i="1"/>
  <c r="AF2341" i="1"/>
  <c r="AE2342" i="1"/>
  <c r="AF2342" i="1"/>
  <c r="AE2343" i="1"/>
  <c r="AF2343" i="1"/>
  <c r="AE2344" i="1"/>
  <c r="AF2344" i="1"/>
  <c r="AE2345" i="1"/>
  <c r="AF2345" i="1"/>
  <c r="AE2346" i="1"/>
  <c r="AF2346" i="1"/>
  <c r="AE2347" i="1"/>
  <c r="AF2347" i="1"/>
  <c r="AE2348" i="1"/>
  <c r="AF2348" i="1"/>
  <c r="AE2349" i="1"/>
  <c r="AF2349" i="1"/>
  <c r="AE2350" i="1"/>
  <c r="AF2350" i="1"/>
  <c r="AE2351" i="1"/>
  <c r="AF2351" i="1"/>
  <c r="AE2352" i="1"/>
  <c r="AF2352" i="1"/>
  <c r="AE2353" i="1"/>
  <c r="AF2353" i="1"/>
  <c r="AE2354" i="1"/>
  <c r="AF2354" i="1"/>
  <c r="AE2355" i="1"/>
  <c r="AF2355" i="1"/>
  <c r="AE2356" i="1"/>
  <c r="AF2356" i="1"/>
  <c r="AE2357" i="1"/>
  <c r="AF2357" i="1"/>
  <c r="AE2358" i="1"/>
  <c r="AF2358" i="1"/>
  <c r="AE2359" i="1"/>
  <c r="AF2359" i="1"/>
  <c r="AE2360" i="1"/>
  <c r="AF2360" i="1"/>
  <c r="AE2361" i="1"/>
  <c r="AF2361" i="1"/>
  <c r="AE2362" i="1"/>
  <c r="AF2362" i="1"/>
  <c r="AE2363" i="1"/>
  <c r="AF2363" i="1"/>
  <c r="AE2364" i="1"/>
  <c r="AF2364" i="1"/>
  <c r="AE2365" i="1"/>
  <c r="AF2365" i="1"/>
  <c r="AE2366" i="1"/>
  <c r="AF2366" i="1"/>
  <c r="AE2367" i="1"/>
  <c r="AF2367" i="1"/>
  <c r="AE2368" i="1"/>
  <c r="AF2368" i="1"/>
  <c r="AE2369" i="1"/>
  <c r="AF2369" i="1"/>
  <c r="AE2370" i="1"/>
  <c r="AF2370" i="1"/>
  <c r="AE2371" i="1"/>
  <c r="AF2371" i="1"/>
  <c r="AE2372" i="1"/>
  <c r="AF2372" i="1"/>
  <c r="AE2373" i="1"/>
  <c r="AF2373" i="1"/>
  <c r="AE2374" i="1"/>
  <c r="AF2374" i="1"/>
  <c r="AE2375" i="1"/>
  <c r="AF2375" i="1"/>
  <c r="AE2376" i="1"/>
  <c r="AF2376" i="1"/>
  <c r="AE2377" i="1"/>
  <c r="AF2377" i="1"/>
  <c r="AE2378" i="1"/>
  <c r="AF2378" i="1"/>
  <c r="AE2379" i="1"/>
  <c r="AF2379" i="1"/>
  <c r="AE2380" i="1"/>
  <c r="AF2380" i="1"/>
  <c r="AE2381" i="1"/>
  <c r="AF2381" i="1"/>
  <c r="AE2382" i="1"/>
  <c r="AF2382" i="1"/>
  <c r="AE2383" i="1"/>
  <c r="AF2383" i="1"/>
  <c r="AE2384" i="1"/>
  <c r="AF2384" i="1"/>
  <c r="AE2385" i="1"/>
  <c r="AF2385" i="1"/>
  <c r="AE2386" i="1"/>
  <c r="AF2386" i="1"/>
  <c r="AE2387" i="1"/>
  <c r="AF2387" i="1"/>
  <c r="AE2388" i="1"/>
  <c r="AF2388" i="1"/>
  <c r="AE2389" i="1"/>
  <c r="AF2389" i="1"/>
  <c r="AE2390" i="1"/>
  <c r="AF2390" i="1"/>
  <c r="AE2391" i="1"/>
  <c r="AF2391" i="1"/>
  <c r="AE2392" i="1"/>
  <c r="AF2392" i="1"/>
  <c r="AE2393" i="1"/>
  <c r="AF2393" i="1"/>
  <c r="AE2394" i="1"/>
  <c r="AF2394" i="1"/>
  <c r="AE2395" i="1"/>
  <c r="AF2395" i="1"/>
  <c r="AE2396" i="1"/>
  <c r="AF2396" i="1"/>
  <c r="AE2397" i="1"/>
  <c r="AF2397" i="1"/>
  <c r="AE2398" i="1"/>
  <c r="AF2398" i="1"/>
  <c r="AE2399" i="1"/>
  <c r="AF2399" i="1"/>
  <c r="AE2400" i="1"/>
  <c r="AF2400" i="1"/>
  <c r="AE2401" i="1"/>
  <c r="AF2401" i="1"/>
  <c r="AE2402" i="1"/>
  <c r="AF2402" i="1"/>
  <c r="AE2403" i="1"/>
  <c r="AF2403" i="1"/>
  <c r="AE2404" i="1"/>
  <c r="AF2404" i="1"/>
  <c r="AE2405" i="1"/>
  <c r="AF2405" i="1"/>
  <c r="AE2406" i="1"/>
  <c r="AF2406" i="1"/>
  <c r="AE2407" i="1"/>
  <c r="AF2407" i="1"/>
  <c r="AE2408" i="1"/>
  <c r="AF2408" i="1"/>
  <c r="AE2409" i="1"/>
  <c r="AF2409" i="1"/>
  <c r="AE2410" i="1"/>
  <c r="AF2410" i="1"/>
  <c r="AE2411" i="1"/>
  <c r="AF2411" i="1"/>
  <c r="AE2412" i="1"/>
  <c r="AF2412" i="1"/>
  <c r="AE2413" i="1"/>
  <c r="AF2413" i="1"/>
  <c r="AE2414" i="1"/>
  <c r="AF2414" i="1"/>
  <c r="AE2415" i="1"/>
  <c r="AF2415" i="1"/>
  <c r="AE2416" i="1"/>
  <c r="AF2416" i="1"/>
  <c r="AE2417" i="1"/>
  <c r="AF2417" i="1"/>
  <c r="AE2418" i="1"/>
  <c r="AF2418" i="1"/>
  <c r="AE2419" i="1"/>
  <c r="AF2419" i="1"/>
  <c r="AE2420" i="1"/>
  <c r="AF2420" i="1"/>
  <c r="AE2421" i="1"/>
  <c r="AF2421" i="1"/>
  <c r="AE2422" i="1"/>
  <c r="AF2422" i="1"/>
  <c r="AE2423" i="1"/>
  <c r="AF2423" i="1"/>
  <c r="AE2424" i="1"/>
  <c r="AF2424" i="1"/>
  <c r="AE2425" i="1"/>
  <c r="AF2425" i="1"/>
  <c r="AE2426" i="1"/>
  <c r="AF2426" i="1"/>
  <c r="AE2427" i="1"/>
  <c r="AF2427" i="1"/>
  <c r="AE2428" i="1"/>
  <c r="AF2428" i="1"/>
  <c r="AE2429" i="1"/>
  <c r="AF2429" i="1"/>
  <c r="AE2430" i="1"/>
  <c r="AF2430" i="1"/>
  <c r="AE2431" i="1"/>
  <c r="AF2431" i="1"/>
  <c r="AE2432" i="1"/>
  <c r="AF2432" i="1"/>
  <c r="AE2433" i="1"/>
  <c r="AF2433" i="1"/>
  <c r="AE2434" i="1"/>
  <c r="AF2434" i="1"/>
  <c r="AE2435" i="1"/>
  <c r="AF2435" i="1"/>
  <c r="AE2436" i="1"/>
  <c r="AF2436" i="1"/>
  <c r="AE2437" i="1"/>
  <c r="AF2437" i="1"/>
  <c r="AE2438" i="1"/>
  <c r="AF2438" i="1"/>
  <c r="AE2439" i="1"/>
  <c r="AF2439" i="1"/>
  <c r="AE2440" i="1"/>
  <c r="AF2440" i="1"/>
  <c r="AE2441" i="1"/>
  <c r="AF2441" i="1"/>
  <c r="AE2442" i="1"/>
  <c r="AF2442" i="1"/>
  <c r="AE2443" i="1"/>
  <c r="AF2443" i="1"/>
  <c r="AE2444" i="1"/>
  <c r="AF2444" i="1"/>
  <c r="AE2445" i="1"/>
  <c r="AF2445" i="1"/>
  <c r="AE2446" i="1"/>
  <c r="AF2446" i="1"/>
  <c r="AE2447" i="1"/>
  <c r="AF2447" i="1"/>
  <c r="AE2448" i="1"/>
  <c r="AF2448" i="1"/>
  <c r="AE2449" i="1"/>
  <c r="AF2449" i="1"/>
  <c r="AE2450" i="1"/>
  <c r="AF2450" i="1"/>
  <c r="AE2451" i="1"/>
  <c r="AF2451" i="1"/>
  <c r="AE2452" i="1"/>
  <c r="AF2452" i="1"/>
  <c r="AE2453" i="1"/>
  <c r="AF2453" i="1"/>
  <c r="AE2454" i="1"/>
  <c r="AF2454" i="1"/>
  <c r="AE2455" i="1"/>
  <c r="AF2455" i="1"/>
  <c r="AE2456" i="1"/>
  <c r="AF2456" i="1"/>
  <c r="AE2457" i="1"/>
  <c r="AF2457" i="1"/>
  <c r="AE2458" i="1"/>
  <c r="AF2458" i="1"/>
  <c r="AE2459" i="1"/>
  <c r="AF2459" i="1"/>
  <c r="AE2460" i="1"/>
  <c r="AF2460" i="1"/>
  <c r="AE2461" i="1"/>
  <c r="AF2461" i="1"/>
  <c r="AE2462" i="1"/>
  <c r="AF2462" i="1"/>
  <c r="AE2463" i="1"/>
  <c r="AF2463" i="1"/>
  <c r="AE2464" i="1"/>
  <c r="AF2464" i="1"/>
  <c r="AE2465" i="1"/>
  <c r="AF2465" i="1"/>
  <c r="AE2466" i="1"/>
  <c r="AF2466" i="1"/>
  <c r="AE2467" i="1"/>
  <c r="AF2467" i="1"/>
  <c r="AE2468" i="1"/>
  <c r="AF2468" i="1"/>
  <c r="AE2469" i="1"/>
  <c r="AF2469" i="1"/>
  <c r="AE2470" i="1"/>
  <c r="AF2470" i="1"/>
  <c r="AE2471" i="1"/>
  <c r="AF2471" i="1"/>
  <c r="AE2472" i="1"/>
  <c r="AF2472" i="1"/>
  <c r="AE2473" i="1"/>
  <c r="AF2473" i="1"/>
  <c r="AE2474" i="1"/>
  <c r="AF2474" i="1"/>
  <c r="AE2475" i="1"/>
  <c r="AF2475" i="1"/>
  <c r="AE2476" i="1"/>
  <c r="AF2476" i="1"/>
  <c r="AE2477" i="1"/>
  <c r="AF2477" i="1"/>
  <c r="AE2478" i="1"/>
  <c r="AF2478" i="1"/>
  <c r="AE2479" i="1"/>
  <c r="AF2479" i="1"/>
  <c r="AE2480" i="1"/>
  <c r="AF2480" i="1"/>
  <c r="AE2481" i="1"/>
  <c r="AF2481" i="1"/>
  <c r="AE2482" i="1"/>
  <c r="AF2482" i="1"/>
  <c r="AE2483" i="1"/>
  <c r="AF2483" i="1"/>
  <c r="AE2484" i="1"/>
  <c r="AF2484" i="1"/>
  <c r="AE2485" i="1"/>
  <c r="AF2485" i="1"/>
  <c r="AE2486" i="1"/>
  <c r="AF2486" i="1"/>
  <c r="AE2487" i="1"/>
  <c r="AF2487" i="1"/>
  <c r="AE2488" i="1"/>
  <c r="AF2488" i="1"/>
  <c r="AE2489" i="1"/>
  <c r="AF2489" i="1"/>
  <c r="AE2490" i="1"/>
  <c r="AF2490" i="1"/>
  <c r="AE2491" i="1"/>
  <c r="AF2491" i="1"/>
  <c r="AE2492" i="1"/>
  <c r="AF2492" i="1"/>
  <c r="AE2493" i="1"/>
  <c r="AF2493" i="1"/>
  <c r="AE2494" i="1"/>
  <c r="AF2494" i="1"/>
  <c r="AE2495" i="1"/>
  <c r="AF2495" i="1"/>
  <c r="AE2496" i="1"/>
  <c r="AF2496" i="1"/>
  <c r="AE2497" i="1"/>
  <c r="AF2497" i="1"/>
  <c r="AE2498" i="1"/>
  <c r="AF2498" i="1"/>
  <c r="AE2499" i="1"/>
  <c r="AF2499" i="1"/>
  <c r="AE2500" i="1"/>
  <c r="AF2500" i="1"/>
  <c r="AE2501" i="1"/>
  <c r="AF2501" i="1"/>
  <c r="AE2502" i="1"/>
  <c r="AF2502" i="1"/>
  <c r="AE2503" i="1"/>
  <c r="AF2503" i="1"/>
  <c r="AE2504" i="1"/>
  <c r="AF2504" i="1"/>
  <c r="AE2505" i="1"/>
  <c r="AF2505" i="1"/>
  <c r="AE2506" i="1"/>
  <c r="AF2506" i="1"/>
  <c r="AE2507" i="1"/>
  <c r="AF2507" i="1"/>
  <c r="AE2508" i="1"/>
  <c r="AF2508" i="1"/>
  <c r="AE2509" i="1"/>
  <c r="AF2509" i="1"/>
  <c r="AE2510" i="1"/>
  <c r="AF2510" i="1"/>
  <c r="AE2511" i="1"/>
  <c r="AF2511" i="1"/>
  <c r="AE2512" i="1"/>
  <c r="AF2512" i="1"/>
  <c r="AE2513" i="1"/>
  <c r="AF2513" i="1"/>
  <c r="AE2514" i="1"/>
  <c r="AF2514" i="1"/>
  <c r="AE2515" i="1"/>
  <c r="AF2515" i="1"/>
  <c r="AE2516" i="1"/>
  <c r="AF2516" i="1"/>
  <c r="AE2517" i="1"/>
  <c r="AF2517" i="1"/>
  <c r="AE2518" i="1"/>
  <c r="AF2518" i="1"/>
  <c r="AE2519" i="1"/>
  <c r="AF2519" i="1"/>
  <c r="AE2520" i="1"/>
  <c r="AF2520" i="1"/>
  <c r="AE2521" i="1"/>
  <c r="AF2521" i="1"/>
  <c r="AE2522" i="1"/>
  <c r="AF2522" i="1"/>
  <c r="AE2523" i="1"/>
  <c r="AF2523" i="1"/>
  <c r="AE2524" i="1"/>
  <c r="AF2524" i="1"/>
  <c r="AE2525" i="1"/>
  <c r="AF2525" i="1"/>
  <c r="AE2526" i="1"/>
  <c r="AF2526" i="1"/>
  <c r="AE2527" i="1"/>
  <c r="AF2527" i="1"/>
  <c r="AE2528" i="1"/>
  <c r="AF2528" i="1"/>
  <c r="AE2529" i="1"/>
  <c r="AF2529" i="1"/>
  <c r="AE2530" i="1"/>
  <c r="AF2530" i="1"/>
  <c r="AE2531" i="1"/>
  <c r="AF2531" i="1"/>
  <c r="AE2532" i="1"/>
  <c r="AF2532" i="1"/>
  <c r="AE2533" i="1"/>
  <c r="AF2533" i="1"/>
  <c r="AE2534" i="1"/>
  <c r="AF2534" i="1"/>
  <c r="AE2535" i="1"/>
  <c r="AF2535" i="1"/>
  <c r="AE2536" i="1"/>
  <c r="AF2536" i="1"/>
  <c r="AE2537" i="1"/>
  <c r="AF2537" i="1"/>
  <c r="AE2538" i="1"/>
  <c r="AF2538" i="1"/>
  <c r="AE2539" i="1"/>
  <c r="AF2539" i="1"/>
  <c r="AE2540" i="1"/>
  <c r="AF2540" i="1"/>
  <c r="AE2541" i="1"/>
  <c r="AF2541" i="1"/>
  <c r="AE2542" i="1"/>
  <c r="AF2542" i="1"/>
  <c r="AE2543" i="1"/>
  <c r="AF2543" i="1"/>
  <c r="AE2544" i="1"/>
  <c r="AF2544" i="1"/>
  <c r="AE2545" i="1"/>
  <c r="AF2545" i="1"/>
  <c r="AE2546" i="1"/>
  <c r="AF2546" i="1"/>
  <c r="AE2547" i="1"/>
  <c r="AF2547" i="1"/>
  <c r="AE2548" i="1"/>
  <c r="AF2548" i="1"/>
  <c r="AE2549" i="1"/>
  <c r="AF2549" i="1"/>
  <c r="AE2550" i="1"/>
  <c r="AF2550" i="1"/>
  <c r="AE2551" i="1"/>
  <c r="AF2551" i="1"/>
  <c r="AE2552" i="1"/>
  <c r="AF2552" i="1"/>
  <c r="AE2553" i="1"/>
  <c r="AF2553" i="1"/>
  <c r="AE2554" i="1"/>
  <c r="AF2554" i="1"/>
  <c r="AE2555" i="1"/>
  <c r="AF2555" i="1"/>
  <c r="AE2556" i="1"/>
  <c r="AF2556" i="1"/>
  <c r="AE2557" i="1"/>
  <c r="AF2557" i="1"/>
  <c r="AE2558" i="1"/>
  <c r="AF2558" i="1"/>
  <c r="AE2559" i="1"/>
  <c r="AF2559" i="1"/>
  <c r="AE2560" i="1"/>
  <c r="AF2560" i="1"/>
  <c r="AE2561" i="1"/>
  <c r="AF2561" i="1"/>
  <c r="AE2562" i="1"/>
  <c r="AF2562" i="1"/>
  <c r="AE2563" i="1"/>
  <c r="AF2563" i="1"/>
  <c r="AE2564" i="1"/>
  <c r="AF2564" i="1"/>
  <c r="AE2565" i="1"/>
  <c r="AF2565" i="1"/>
  <c r="AE2566" i="1"/>
  <c r="AF2566" i="1"/>
  <c r="AE2567" i="1"/>
  <c r="AF2567" i="1"/>
  <c r="AE2568" i="1"/>
  <c r="AF2568" i="1"/>
  <c r="AE2569" i="1"/>
  <c r="AF2569" i="1"/>
  <c r="AE2570" i="1"/>
  <c r="AF2570" i="1"/>
  <c r="AE2571" i="1"/>
  <c r="AF2571" i="1"/>
  <c r="AE2572" i="1"/>
  <c r="AF2572" i="1"/>
  <c r="AE2573" i="1"/>
  <c r="AF2573" i="1"/>
  <c r="AE2574" i="1"/>
  <c r="AF2574" i="1"/>
  <c r="AE2575" i="1"/>
  <c r="AF2575" i="1"/>
  <c r="AE2576" i="1"/>
  <c r="AF2576" i="1"/>
  <c r="AE2577" i="1"/>
  <c r="AF2577" i="1"/>
  <c r="AE2578" i="1"/>
  <c r="AF2578" i="1"/>
  <c r="AE2579" i="1"/>
  <c r="AF2579" i="1"/>
  <c r="AE2580" i="1"/>
  <c r="AF2580" i="1"/>
  <c r="AE2581" i="1"/>
  <c r="AF2581" i="1"/>
  <c r="AE2582" i="1"/>
  <c r="AF2582" i="1"/>
  <c r="AE2583" i="1"/>
  <c r="AF2583" i="1"/>
  <c r="AE2584" i="1"/>
  <c r="AF2584" i="1"/>
  <c r="AE2585" i="1"/>
  <c r="AF2585" i="1"/>
  <c r="AE2586" i="1"/>
  <c r="AF2586" i="1"/>
  <c r="AE2587" i="1"/>
  <c r="AF2587" i="1"/>
  <c r="AE2588" i="1"/>
  <c r="AF2588" i="1"/>
  <c r="AE2589" i="1"/>
  <c r="AF2589" i="1"/>
  <c r="AE2590" i="1"/>
  <c r="AF2590" i="1"/>
  <c r="AE2591" i="1"/>
  <c r="AF2591" i="1"/>
  <c r="AE2592" i="1"/>
  <c r="AF2592" i="1"/>
  <c r="AE2593" i="1"/>
  <c r="AF2593" i="1"/>
  <c r="AE2594" i="1"/>
  <c r="AF2594" i="1"/>
  <c r="AE2595" i="1"/>
  <c r="AF2595" i="1"/>
  <c r="AE2596" i="1"/>
  <c r="AF2596" i="1"/>
  <c r="AE2597" i="1"/>
  <c r="AF2597" i="1"/>
  <c r="AE2598" i="1"/>
  <c r="AF2598" i="1"/>
  <c r="AE2599" i="1"/>
  <c r="AF2599" i="1"/>
  <c r="AE2600" i="1"/>
  <c r="AF2600" i="1"/>
  <c r="AE2601" i="1"/>
  <c r="AF2601" i="1"/>
  <c r="AE2602" i="1"/>
  <c r="AF2602" i="1"/>
  <c r="AE2603" i="1"/>
  <c r="AF2603" i="1"/>
  <c r="AE2604" i="1"/>
  <c r="AF2604" i="1"/>
  <c r="AE2605" i="1"/>
  <c r="AF2605" i="1"/>
  <c r="AE2606" i="1"/>
  <c r="AF2606" i="1"/>
  <c r="AE2607" i="1"/>
  <c r="AF2607" i="1"/>
  <c r="AE2608" i="1"/>
  <c r="AF2608" i="1"/>
  <c r="AE2609" i="1"/>
  <c r="AF2609" i="1"/>
  <c r="AE2610" i="1"/>
  <c r="AF2610" i="1"/>
  <c r="AE2611" i="1"/>
  <c r="AF2611" i="1"/>
  <c r="AE2612" i="1"/>
  <c r="AF2612" i="1"/>
  <c r="AE2613" i="1"/>
  <c r="AF2613" i="1"/>
  <c r="AE2614" i="1"/>
  <c r="AF2614" i="1"/>
  <c r="AE2615" i="1"/>
  <c r="AF2615" i="1"/>
  <c r="AE2616" i="1"/>
  <c r="AF2616" i="1"/>
  <c r="AE2617" i="1"/>
  <c r="AF2617" i="1"/>
  <c r="AE2618" i="1"/>
  <c r="AF2618" i="1"/>
  <c r="AE2619" i="1"/>
  <c r="AF2619" i="1"/>
  <c r="AE2620" i="1"/>
  <c r="AF2620" i="1"/>
  <c r="AE2621" i="1"/>
  <c r="AF2621" i="1"/>
  <c r="AE2622" i="1"/>
  <c r="AF2622" i="1"/>
  <c r="AE2623" i="1"/>
  <c r="AF2623" i="1"/>
  <c r="AE2624" i="1"/>
  <c r="AF2624" i="1"/>
  <c r="AE2625" i="1"/>
  <c r="AF2625" i="1"/>
  <c r="AE2626" i="1"/>
  <c r="AF2626" i="1"/>
  <c r="AE2627" i="1"/>
  <c r="AF2627" i="1"/>
  <c r="AE2628" i="1"/>
  <c r="AF2628" i="1"/>
  <c r="AE2629" i="1"/>
  <c r="AF2629" i="1"/>
  <c r="AE2630" i="1"/>
  <c r="AF2630" i="1"/>
  <c r="AE2631" i="1"/>
  <c r="AF2631" i="1"/>
  <c r="AE2632" i="1"/>
  <c r="AF2632" i="1"/>
  <c r="AE2633" i="1"/>
  <c r="AF2633" i="1"/>
  <c r="AE2634" i="1"/>
  <c r="AF2634" i="1"/>
  <c r="AE2635" i="1"/>
  <c r="AF2635" i="1"/>
  <c r="AE2636" i="1"/>
  <c r="AF2636" i="1"/>
  <c r="AE2637" i="1"/>
  <c r="AF2637" i="1"/>
  <c r="AE2638" i="1"/>
  <c r="AF2638" i="1"/>
  <c r="AE2639" i="1"/>
  <c r="AF2639" i="1"/>
  <c r="AE2640" i="1"/>
  <c r="AF2640" i="1"/>
  <c r="AE2641" i="1"/>
  <c r="AF2641" i="1"/>
  <c r="AE2642" i="1"/>
  <c r="AF2642" i="1"/>
  <c r="AE2643" i="1"/>
  <c r="AF2643" i="1"/>
  <c r="AE2644" i="1"/>
  <c r="AF2644" i="1"/>
  <c r="AE2645" i="1"/>
  <c r="AF2645" i="1"/>
  <c r="AE2646" i="1"/>
  <c r="AF2646" i="1"/>
  <c r="AE2647" i="1"/>
  <c r="AF2647" i="1"/>
  <c r="AE2648" i="1"/>
  <c r="AF2648" i="1"/>
  <c r="AE2649" i="1"/>
  <c r="AF2649" i="1"/>
  <c r="AE2650" i="1"/>
  <c r="AF2650" i="1"/>
  <c r="AE2651" i="1"/>
  <c r="AF2651" i="1"/>
  <c r="AE2652" i="1"/>
  <c r="AF2652" i="1"/>
  <c r="AE2653" i="1"/>
  <c r="AF2653" i="1"/>
  <c r="AE2654" i="1"/>
  <c r="AF2654" i="1"/>
  <c r="AE2655" i="1"/>
  <c r="AF2655" i="1"/>
  <c r="AE2656" i="1"/>
  <c r="AF2656" i="1"/>
  <c r="AE2657" i="1"/>
  <c r="AF2657" i="1"/>
  <c r="AE2658" i="1"/>
  <c r="AF2658" i="1"/>
  <c r="AE2659" i="1"/>
  <c r="AF2659" i="1"/>
  <c r="AE2660" i="1"/>
  <c r="AF2660" i="1"/>
  <c r="AE2661" i="1"/>
  <c r="AF2661" i="1"/>
  <c r="AE2662" i="1"/>
  <c r="AF2662" i="1"/>
  <c r="AE2663" i="1"/>
  <c r="AF2663" i="1"/>
  <c r="AE2664" i="1"/>
  <c r="AF2664" i="1"/>
  <c r="AE2665" i="1"/>
  <c r="AF2665" i="1"/>
  <c r="AE2666" i="1"/>
  <c r="AF2666" i="1"/>
  <c r="AE2667" i="1"/>
  <c r="AF2667" i="1"/>
  <c r="AE2668" i="1"/>
  <c r="AF2668" i="1"/>
  <c r="AE2669" i="1"/>
  <c r="AF2669" i="1"/>
  <c r="AE2670" i="1"/>
  <c r="AF2670" i="1"/>
  <c r="AE2671" i="1"/>
  <c r="AF2671" i="1"/>
  <c r="AE2672" i="1"/>
  <c r="AF2672" i="1"/>
  <c r="AE2673" i="1"/>
  <c r="AF2673" i="1"/>
  <c r="AE2674" i="1"/>
  <c r="AF2674" i="1"/>
  <c r="AE2675" i="1"/>
  <c r="AF2675" i="1"/>
  <c r="AE2676" i="1"/>
  <c r="AF2676" i="1"/>
  <c r="AE2677" i="1"/>
  <c r="AF2677" i="1"/>
  <c r="AE2678" i="1"/>
  <c r="AF2678" i="1"/>
  <c r="AE2679" i="1"/>
  <c r="AF2679" i="1"/>
  <c r="AE2680" i="1"/>
  <c r="AF2680" i="1"/>
  <c r="AE2681" i="1"/>
  <c r="AF2681" i="1"/>
  <c r="AE2682" i="1"/>
  <c r="AF2682" i="1"/>
  <c r="AE2683" i="1"/>
  <c r="AF2683" i="1"/>
  <c r="AE2684" i="1"/>
  <c r="AF2684" i="1"/>
  <c r="AE2685" i="1"/>
  <c r="AF2685" i="1"/>
  <c r="AE2686" i="1"/>
  <c r="AF2686" i="1"/>
  <c r="AE2687" i="1"/>
  <c r="AF2687" i="1"/>
  <c r="AE2688" i="1"/>
  <c r="AF2688" i="1"/>
  <c r="AE2689" i="1"/>
  <c r="AF2689" i="1"/>
  <c r="AE2690" i="1"/>
  <c r="AF2690" i="1"/>
  <c r="AE2691" i="1"/>
  <c r="AF2691" i="1"/>
  <c r="AE2692" i="1"/>
  <c r="AF2692" i="1"/>
  <c r="AE2693" i="1"/>
  <c r="AF2693" i="1"/>
  <c r="AE2694" i="1"/>
  <c r="AF2694" i="1"/>
  <c r="AE2695" i="1"/>
  <c r="AF2695" i="1"/>
  <c r="AE2696" i="1"/>
  <c r="AF2696" i="1"/>
  <c r="AE2697" i="1"/>
  <c r="AF2697" i="1"/>
  <c r="AE2698" i="1"/>
  <c r="AF2698" i="1"/>
  <c r="AE2699" i="1"/>
  <c r="AF2699" i="1"/>
  <c r="AE2700" i="1"/>
  <c r="AF2700" i="1"/>
  <c r="AE2701" i="1"/>
  <c r="AF2701" i="1"/>
  <c r="AE2702" i="1"/>
  <c r="AF2702" i="1"/>
  <c r="AE2703" i="1"/>
  <c r="AF2703" i="1"/>
  <c r="AE2704" i="1"/>
  <c r="AF2704" i="1"/>
  <c r="AE2705" i="1"/>
  <c r="AF2705" i="1"/>
  <c r="AE2706" i="1"/>
  <c r="AF2706" i="1"/>
  <c r="AE2707" i="1"/>
  <c r="AF2707" i="1"/>
  <c r="AE2708" i="1"/>
  <c r="AF2708" i="1"/>
  <c r="AE2709" i="1"/>
  <c r="AF2709" i="1"/>
  <c r="AE2710" i="1"/>
  <c r="AF2710" i="1"/>
  <c r="AE2711" i="1"/>
  <c r="AF2711" i="1"/>
  <c r="AE2712" i="1"/>
  <c r="AF2712" i="1"/>
  <c r="AE2713" i="1"/>
  <c r="AF2713" i="1"/>
  <c r="AE2714" i="1"/>
  <c r="AF2714" i="1"/>
  <c r="AE2715" i="1"/>
  <c r="AF2715" i="1"/>
  <c r="AE2716" i="1"/>
  <c r="AF2716" i="1"/>
  <c r="AE2717" i="1"/>
  <c r="AF2717" i="1"/>
  <c r="AE2718" i="1"/>
  <c r="AF2718" i="1"/>
  <c r="AE2719" i="1"/>
  <c r="AF2719" i="1"/>
  <c r="AE2720" i="1"/>
  <c r="AF2720" i="1"/>
  <c r="AE2721" i="1"/>
  <c r="AF2721" i="1"/>
  <c r="AE2722" i="1"/>
  <c r="AF2722" i="1"/>
  <c r="AE2723" i="1"/>
  <c r="AF2723" i="1"/>
  <c r="AE2724" i="1"/>
  <c r="AF2724" i="1"/>
  <c r="AE2725" i="1"/>
  <c r="AF2725" i="1"/>
  <c r="AE2726" i="1"/>
  <c r="AF2726" i="1"/>
  <c r="AE2727" i="1"/>
  <c r="AF2727" i="1"/>
  <c r="AE2728" i="1"/>
  <c r="AF2728" i="1"/>
  <c r="AE2729" i="1"/>
  <c r="AF2729" i="1"/>
  <c r="AE2730" i="1"/>
  <c r="AF2730" i="1"/>
  <c r="AE2731" i="1"/>
  <c r="AF2731" i="1"/>
  <c r="AE2732" i="1"/>
  <c r="AF2732" i="1"/>
  <c r="AE2733" i="1"/>
  <c r="AF2733" i="1"/>
  <c r="AE2734" i="1"/>
  <c r="AF2734" i="1"/>
  <c r="AE2735" i="1"/>
  <c r="AF2735" i="1"/>
  <c r="AE2736" i="1"/>
  <c r="AF2736" i="1"/>
  <c r="AE2737" i="1"/>
  <c r="AF2737" i="1"/>
  <c r="AE2738" i="1"/>
  <c r="AF2738" i="1"/>
  <c r="AE2739" i="1"/>
  <c r="AF2739" i="1"/>
  <c r="AE2740" i="1"/>
  <c r="AF2740" i="1"/>
  <c r="AE2741" i="1"/>
  <c r="AF2741" i="1"/>
  <c r="AE2742" i="1"/>
  <c r="AF2742" i="1"/>
  <c r="AE2743" i="1"/>
  <c r="AF2743" i="1"/>
  <c r="AE2744" i="1"/>
  <c r="AF2744" i="1"/>
  <c r="AE2745" i="1"/>
  <c r="AF2745" i="1"/>
  <c r="AE2746" i="1"/>
  <c r="AF2746" i="1"/>
  <c r="AE2747" i="1"/>
  <c r="AF2747" i="1"/>
  <c r="AE2748" i="1"/>
  <c r="AF2748" i="1"/>
  <c r="AE2749" i="1"/>
  <c r="AF2749" i="1"/>
  <c r="AE2750" i="1"/>
  <c r="AF2750" i="1"/>
  <c r="AE2751" i="1"/>
  <c r="AF2751" i="1"/>
  <c r="AE2752" i="1"/>
  <c r="AF2752" i="1"/>
  <c r="AE2753" i="1"/>
  <c r="AF2753" i="1"/>
  <c r="AE2754" i="1"/>
  <c r="AF2754" i="1"/>
  <c r="AE2755" i="1"/>
  <c r="AF2755" i="1"/>
  <c r="AE2756" i="1"/>
  <c r="AF2756" i="1"/>
  <c r="AE2757" i="1"/>
  <c r="AF2757" i="1"/>
  <c r="AE2758" i="1"/>
  <c r="AF2758" i="1"/>
  <c r="AE2759" i="1"/>
  <c r="AF2759" i="1"/>
  <c r="AE2760" i="1"/>
  <c r="AF2760" i="1"/>
  <c r="AE2761" i="1"/>
  <c r="AF2761" i="1"/>
  <c r="AE2762" i="1"/>
  <c r="AF2762" i="1"/>
  <c r="AE2763" i="1"/>
  <c r="AF2763" i="1"/>
  <c r="AE2764" i="1"/>
  <c r="AF2764" i="1"/>
  <c r="AE2765" i="1"/>
  <c r="AF2765" i="1"/>
  <c r="AE2766" i="1"/>
  <c r="AF2766" i="1"/>
  <c r="AE2767" i="1"/>
  <c r="AF2767" i="1"/>
  <c r="AE2768" i="1"/>
  <c r="AF2768" i="1"/>
  <c r="AE2769" i="1"/>
  <c r="AF2769" i="1"/>
  <c r="AE2770" i="1"/>
  <c r="AF2770" i="1"/>
  <c r="AE2771" i="1"/>
  <c r="AF2771" i="1"/>
  <c r="AE2772" i="1"/>
  <c r="AF2772" i="1"/>
  <c r="AE2773" i="1"/>
  <c r="AF2773" i="1"/>
  <c r="AE2774" i="1"/>
  <c r="AF2774" i="1"/>
  <c r="AE2775" i="1"/>
  <c r="AF2775" i="1"/>
  <c r="AE2776" i="1"/>
  <c r="AF2776" i="1"/>
  <c r="AE2777" i="1"/>
  <c r="AF2777" i="1"/>
  <c r="AE2778" i="1"/>
  <c r="AF2778" i="1"/>
  <c r="AE2779" i="1"/>
  <c r="AF2779" i="1"/>
  <c r="AE2780" i="1"/>
  <c r="AF2780" i="1"/>
  <c r="AE2781" i="1"/>
  <c r="AF2781" i="1"/>
  <c r="AE2782" i="1"/>
  <c r="AF2782" i="1"/>
  <c r="AE2783" i="1"/>
  <c r="AF2783" i="1"/>
  <c r="AE2784" i="1"/>
  <c r="AF2784" i="1"/>
  <c r="AE2785" i="1"/>
  <c r="AF2785" i="1"/>
  <c r="AE2786" i="1"/>
  <c r="AF2786" i="1"/>
  <c r="AE2787" i="1"/>
  <c r="AF2787" i="1"/>
  <c r="AE2788" i="1"/>
  <c r="AF2788" i="1"/>
  <c r="AE2789" i="1"/>
  <c r="AF2789" i="1"/>
  <c r="AE2790" i="1"/>
  <c r="AF2790" i="1"/>
  <c r="AE2791" i="1"/>
  <c r="AF2791" i="1"/>
  <c r="AE2792" i="1"/>
  <c r="AF2792" i="1"/>
  <c r="AE2793" i="1"/>
  <c r="AF2793" i="1"/>
  <c r="AE2794" i="1"/>
  <c r="AF2794" i="1"/>
  <c r="AE2795" i="1"/>
  <c r="AF2795" i="1"/>
  <c r="AE2796" i="1"/>
  <c r="AF2796" i="1"/>
  <c r="AE2797" i="1"/>
  <c r="AF2797" i="1"/>
  <c r="AE2798" i="1"/>
  <c r="AF2798" i="1"/>
  <c r="AE2799" i="1"/>
  <c r="AF2799" i="1"/>
  <c r="AE2800" i="1"/>
  <c r="AF2800" i="1"/>
  <c r="AE2801" i="1"/>
  <c r="AF2801" i="1"/>
  <c r="AE2802" i="1"/>
  <c r="AF2802" i="1"/>
  <c r="AE2803" i="1"/>
  <c r="AF2803" i="1"/>
  <c r="AE2804" i="1"/>
  <c r="AF2804" i="1"/>
  <c r="AE2805" i="1"/>
  <c r="AF2805" i="1"/>
  <c r="AE2806" i="1"/>
  <c r="AF2806" i="1"/>
  <c r="AE2807" i="1"/>
  <c r="AF2807" i="1"/>
  <c r="AE2808" i="1"/>
  <c r="AF2808" i="1"/>
  <c r="AE2809" i="1"/>
  <c r="AF2809" i="1"/>
  <c r="AE2810" i="1"/>
  <c r="AF2810" i="1"/>
  <c r="AE2811" i="1"/>
  <c r="AF2811" i="1"/>
  <c r="AE2812" i="1"/>
  <c r="AF2812" i="1"/>
  <c r="AE2813" i="1"/>
  <c r="AF2813" i="1"/>
  <c r="AE2814" i="1"/>
  <c r="AF2814" i="1"/>
  <c r="AE2815" i="1"/>
  <c r="AF2815" i="1"/>
  <c r="AE2816" i="1"/>
  <c r="AF2816" i="1"/>
  <c r="AE2817" i="1"/>
  <c r="AF2817" i="1"/>
  <c r="AE2818" i="1"/>
  <c r="AF2818" i="1"/>
  <c r="AE2819" i="1"/>
  <c r="AF2819" i="1"/>
  <c r="AE2820" i="1"/>
  <c r="AF2820" i="1"/>
  <c r="AE2821" i="1"/>
  <c r="AF2821" i="1"/>
  <c r="AE2822" i="1"/>
  <c r="AF2822" i="1"/>
  <c r="AE2823" i="1"/>
  <c r="AF2823" i="1"/>
  <c r="AE2824" i="1"/>
  <c r="AF2824" i="1"/>
  <c r="AE2825" i="1"/>
  <c r="AF2825" i="1"/>
  <c r="AE2826" i="1"/>
  <c r="AF2826" i="1"/>
  <c r="AE2827" i="1"/>
  <c r="AF2827" i="1"/>
  <c r="AE2828" i="1"/>
  <c r="AF2828" i="1"/>
  <c r="AE2829" i="1"/>
  <c r="AF2829" i="1"/>
  <c r="AE2830" i="1"/>
  <c r="AF2830" i="1"/>
  <c r="AE2831" i="1"/>
  <c r="AF2831" i="1"/>
  <c r="AE2832" i="1"/>
  <c r="AF2832" i="1"/>
  <c r="AE2833" i="1"/>
  <c r="AF2833" i="1"/>
  <c r="AE2834" i="1"/>
  <c r="AF2834" i="1"/>
  <c r="AE2835" i="1"/>
  <c r="AF2835" i="1"/>
  <c r="AE2836" i="1"/>
  <c r="AF2836" i="1"/>
  <c r="AE2837" i="1"/>
  <c r="AF2837" i="1"/>
  <c r="AE2838" i="1"/>
  <c r="AF2838" i="1"/>
  <c r="AE2839" i="1"/>
  <c r="AF2839" i="1"/>
  <c r="AE2840" i="1"/>
  <c r="AF2840" i="1"/>
  <c r="AE2841" i="1"/>
  <c r="AF2841" i="1"/>
  <c r="AE2842" i="1"/>
  <c r="AF2842" i="1"/>
  <c r="AE2843" i="1"/>
  <c r="AF2843" i="1"/>
  <c r="AE2844" i="1"/>
  <c r="AF2844" i="1"/>
  <c r="AE2845" i="1"/>
  <c r="AF2845" i="1"/>
  <c r="AE2846" i="1"/>
  <c r="AF2846" i="1"/>
  <c r="AE2847" i="1"/>
  <c r="AF2847" i="1"/>
  <c r="AE2848" i="1"/>
  <c r="AF2848" i="1"/>
  <c r="AE2849" i="1"/>
  <c r="AF2849" i="1"/>
  <c r="AE2850" i="1"/>
  <c r="AF2850" i="1"/>
  <c r="AE2851" i="1"/>
  <c r="AF2851" i="1"/>
  <c r="AE2852" i="1"/>
  <c r="AF2852" i="1"/>
  <c r="AE2853" i="1"/>
  <c r="AF2853" i="1"/>
  <c r="AE2854" i="1"/>
  <c r="AF2854" i="1"/>
  <c r="AE2855" i="1"/>
  <c r="AF2855" i="1"/>
  <c r="AE2856" i="1"/>
  <c r="AF2856" i="1"/>
  <c r="AE2857" i="1"/>
  <c r="AF2857" i="1"/>
  <c r="AE2858" i="1"/>
  <c r="AF2858" i="1"/>
  <c r="AE2859" i="1"/>
  <c r="AF2859" i="1"/>
  <c r="AE2860" i="1"/>
  <c r="AF2860" i="1"/>
  <c r="AE2861" i="1"/>
  <c r="AF2861" i="1"/>
  <c r="AE2862" i="1"/>
  <c r="AF2862" i="1"/>
  <c r="AE2863" i="1"/>
  <c r="AF2863" i="1"/>
  <c r="AE2864" i="1"/>
  <c r="AF2864" i="1"/>
  <c r="AE2865" i="1"/>
  <c r="AF2865" i="1"/>
  <c r="AE2866" i="1"/>
  <c r="AF2866" i="1"/>
  <c r="AE2867" i="1"/>
  <c r="AF2867" i="1"/>
  <c r="AE2868" i="1"/>
  <c r="AF2868" i="1"/>
  <c r="AE2869" i="1"/>
  <c r="AF2869" i="1"/>
  <c r="AE2870" i="1"/>
  <c r="AF2870" i="1"/>
  <c r="AE2871" i="1"/>
  <c r="AF2871" i="1"/>
  <c r="AE2872" i="1"/>
  <c r="AF2872" i="1"/>
  <c r="AE2873" i="1"/>
  <c r="AF2873" i="1"/>
  <c r="AE2874" i="1"/>
  <c r="AF2874" i="1"/>
  <c r="AE2875" i="1"/>
  <c r="AF2875" i="1"/>
  <c r="AE2876" i="1"/>
  <c r="AF2876" i="1"/>
  <c r="AE2877" i="1"/>
  <c r="AF2877" i="1"/>
  <c r="AE2878" i="1"/>
  <c r="AF2878" i="1"/>
  <c r="AE2879" i="1"/>
  <c r="AF2879" i="1"/>
  <c r="AE2880" i="1"/>
  <c r="AF2880" i="1"/>
  <c r="AE2881" i="1"/>
  <c r="AF2881" i="1"/>
  <c r="AE2882" i="1"/>
  <c r="AF2882" i="1"/>
  <c r="AE2883" i="1"/>
  <c r="AF2883" i="1"/>
  <c r="AE2884" i="1"/>
  <c r="AF2884" i="1"/>
  <c r="AE2885" i="1"/>
  <c r="AF2885" i="1"/>
  <c r="AE2886" i="1"/>
  <c r="AF2886" i="1"/>
  <c r="AE2887" i="1"/>
  <c r="AF2887" i="1"/>
  <c r="AE2888" i="1"/>
  <c r="AF2888" i="1"/>
  <c r="AE2889" i="1"/>
  <c r="AF2889" i="1"/>
  <c r="AE2890" i="1"/>
  <c r="AF2890" i="1"/>
  <c r="AE2891" i="1"/>
  <c r="AF2891" i="1"/>
  <c r="AE2892" i="1"/>
  <c r="AF2892" i="1"/>
  <c r="AE2893" i="1"/>
  <c r="AF2893" i="1"/>
  <c r="AE2894" i="1"/>
  <c r="AF2894" i="1"/>
  <c r="AE2895" i="1"/>
  <c r="AF2895" i="1"/>
  <c r="AE2896" i="1"/>
  <c r="AF2896" i="1"/>
  <c r="AE2897" i="1"/>
  <c r="AF2897" i="1"/>
  <c r="AE2898" i="1"/>
  <c r="AF2898" i="1"/>
  <c r="AE2899" i="1"/>
  <c r="AF2899" i="1"/>
  <c r="AE2900" i="1"/>
  <c r="AF2900" i="1"/>
  <c r="AE2901" i="1"/>
  <c r="AF2901" i="1"/>
  <c r="AE2902" i="1"/>
  <c r="AF2902" i="1"/>
  <c r="AE2903" i="1"/>
  <c r="AF2903" i="1"/>
  <c r="AE2904" i="1"/>
  <c r="AF2904" i="1"/>
  <c r="AE2905" i="1"/>
  <c r="AF2905" i="1"/>
  <c r="AE2906" i="1"/>
  <c r="AF2906" i="1"/>
  <c r="AE2907" i="1"/>
  <c r="AF2907" i="1"/>
  <c r="AE2908" i="1"/>
  <c r="AF2908" i="1"/>
  <c r="AE2909" i="1"/>
  <c r="AF2909" i="1"/>
  <c r="AE2910" i="1"/>
  <c r="AF2910" i="1"/>
  <c r="AE2911" i="1"/>
  <c r="AF2911" i="1"/>
  <c r="AE2912" i="1"/>
  <c r="AF2912" i="1"/>
  <c r="AE2913" i="1"/>
  <c r="AF2913" i="1"/>
  <c r="AE2914" i="1"/>
  <c r="AF2914" i="1"/>
  <c r="AE2915" i="1"/>
  <c r="AF2915" i="1"/>
  <c r="AE2916" i="1"/>
  <c r="AF2916" i="1"/>
  <c r="AE2917" i="1"/>
  <c r="AF2917" i="1"/>
  <c r="AE2918" i="1"/>
  <c r="AF2918" i="1"/>
  <c r="AE2919" i="1"/>
  <c r="AF2919" i="1"/>
  <c r="AE2920" i="1"/>
  <c r="AF2920" i="1"/>
  <c r="AE2921" i="1"/>
  <c r="AF2921" i="1"/>
  <c r="AE2922" i="1"/>
  <c r="AF2922" i="1"/>
  <c r="AE2923" i="1"/>
  <c r="AF2923" i="1"/>
  <c r="AE2924" i="1"/>
  <c r="AF2924" i="1"/>
  <c r="AE2925" i="1"/>
  <c r="AF2925" i="1"/>
  <c r="AE2926" i="1"/>
  <c r="AF2926" i="1"/>
  <c r="AE2927" i="1"/>
  <c r="AF2927" i="1"/>
  <c r="AE2928" i="1"/>
  <c r="AF2928" i="1"/>
  <c r="AE2929" i="1"/>
  <c r="AF2929" i="1"/>
  <c r="AE2930" i="1"/>
  <c r="AF2930" i="1"/>
  <c r="AE2931" i="1"/>
  <c r="AF2931" i="1"/>
  <c r="AE2932" i="1"/>
  <c r="AF2932" i="1"/>
  <c r="AE2933" i="1"/>
  <c r="AF2933" i="1"/>
  <c r="AE2934" i="1"/>
  <c r="AF2934" i="1"/>
  <c r="AE2935" i="1"/>
  <c r="AF2935" i="1"/>
  <c r="AE2936" i="1"/>
  <c r="AF2936" i="1"/>
  <c r="AE2937" i="1"/>
  <c r="AF2937" i="1"/>
  <c r="AE2938" i="1"/>
  <c r="AF2938" i="1"/>
  <c r="AE2939" i="1"/>
  <c r="AF2939" i="1"/>
  <c r="AE2940" i="1"/>
  <c r="AF2940" i="1"/>
  <c r="AE2941" i="1"/>
  <c r="AF2941" i="1"/>
  <c r="AE2" i="1"/>
  <c r="AF2" i="1"/>
  <c r="AE3" i="1"/>
  <c r="AF3" i="1"/>
  <c r="AE4" i="1"/>
  <c r="AF4" i="1"/>
  <c r="AE5" i="1"/>
  <c r="AF5" i="1"/>
  <c r="AE6" i="1"/>
  <c r="AF6" i="1"/>
  <c r="AE7" i="1"/>
  <c r="AF7" i="1"/>
  <c r="AE8" i="1"/>
  <c r="AF8" i="1"/>
  <c r="AE9" i="1"/>
  <c r="AF9" i="1"/>
  <c r="AE10" i="1"/>
  <c r="AF10" i="1"/>
  <c r="AE11" i="1"/>
  <c r="AF11" i="1"/>
  <c r="AE12" i="1"/>
  <c r="AF12" i="1"/>
  <c r="AE13" i="1"/>
  <c r="AF13" i="1"/>
  <c r="AE14" i="1"/>
  <c r="AF14" i="1"/>
  <c r="AE15" i="1"/>
  <c r="AF15" i="1"/>
  <c r="AE16" i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F74" i="1"/>
  <c r="AE2942" i="1"/>
  <c r="AF2942" i="1"/>
  <c r="AE2943" i="1"/>
  <c r="AF2943" i="1"/>
  <c r="AE2944" i="1"/>
  <c r="AF2944" i="1"/>
  <c r="AE2945" i="1"/>
  <c r="AF2945" i="1"/>
  <c r="AE2946" i="1"/>
  <c r="AF2946" i="1"/>
  <c r="AE2947" i="1"/>
  <c r="AF2947" i="1"/>
  <c r="AE2948" i="1"/>
  <c r="AF2948" i="1"/>
  <c r="AE2949" i="1"/>
  <c r="AF2949" i="1"/>
  <c r="AE2950" i="1"/>
  <c r="AF2950" i="1"/>
  <c r="AE2951" i="1"/>
  <c r="AF2951" i="1"/>
  <c r="AE2952" i="1"/>
  <c r="AF2952" i="1"/>
  <c r="AE2953" i="1"/>
  <c r="AF2953" i="1"/>
  <c r="AE2954" i="1"/>
  <c r="AF2954" i="1"/>
  <c r="AE2955" i="1"/>
  <c r="AF2955" i="1"/>
  <c r="AE2956" i="1"/>
  <c r="AF2956" i="1"/>
  <c r="AE2957" i="1"/>
  <c r="AF2957" i="1"/>
  <c r="AE2958" i="1"/>
  <c r="AF2958" i="1"/>
  <c r="AE2959" i="1"/>
  <c r="AF2959" i="1"/>
  <c r="AE2960" i="1"/>
  <c r="AF2960" i="1"/>
  <c r="AE2961" i="1"/>
  <c r="AF2961" i="1"/>
  <c r="AE2962" i="1"/>
  <c r="AF2962" i="1"/>
  <c r="AE2963" i="1"/>
  <c r="AF2963" i="1"/>
  <c r="AE2964" i="1"/>
  <c r="AF2964" i="1"/>
  <c r="AE2965" i="1"/>
  <c r="AF2965" i="1"/>
  <c r="AE2966" i="1"/>
  <c r="AF2966" i="1"/>
  <c r="AE2967" i="1"/>
  <c r="AF2967" i="1"/>
  <c r="AE2968" i="1"/>
  <c r="AF2968" i="1"/>
  <c r="AE2969" i="1"/>
  <c r="AF2969" i="1"/>
  <c r="AE2970" i="1"/>
  <c r="AF2970" i="1"/>
  <c r="AE2971" i="1"/>
  <c r="AF2971" i="1"/>
  <c r="AE2972" i="1"/>
  <c r="AF2972" i="1"/>
  <c r="AE2973" i="1"/>
  <c r="AF2973" i="1"/>
  <c r="AE2974" i="1"/>
  <c r="AF2974" i="1"/>
  <c r="AE2975" i="1"/>
  <c r="AF2975" i="1"/>
  <c r="AE2976" i="1"/>
  <c r="AF2976" i="1"/>
  <c r="AE2977" i="1"/>
  <c r="AF2977" i="1"/>
  <c r="AE2978" i="1"/>
  <c r="AF2978" i="1"/>
  <c r="AE2979" i="1"/>
  <c r="AF2979" i="1"/>
  <c r="AE2980" i="1"/>
  <c r="AF2980" i="1"/>
  <c r="AE2981" i="1"/>
  <c r="AF2981" i="1"/>
  <c r="AE2982" i="1"/>
  <c r="AF2982" i="1"/>
  <c r="AE2983" i="1"/>
  <c r="AF2983" i="1"/>
  <c r="AE2984" i="1"/>
  <c r="AF2984" i="1"/>
  <c r="AE2985" i="1"/>
  <c r="AF2985" i="1"/>
  <c r="AE2986" i="1"/>
  <c r="AF2986" i="1"/>
  <c r="AE2987" i="1"/>
  <c r="AF2987" i="1"/>
  <c r="AE2988" i="1"/>
  <c r="AF2988" i="1"/>
  <c r="AE2989" i="1"/>
  <c r="AF2989" i="1"/>
  <c r="AE2990" i="1"/>
  <c r="AF2990" i="1"/>
  <c r="AE2991" i="1"/>
  <c r="AF2991" i="1"/>
  <c r="AE2992" i="1"/>
  <c r="AF2992" i="1"/>
  <c r="AE2993" i="1"/>
  <c r="AF2993" i="1"/>
  <c r="AE2994" i="1"/>
  <c r="AF2994" i="1"/>
  <c r="AE2995" i="1"/>
  <c r="AF2995" i="1"/>
  <c r="AE2996" i="1"/>
  <c r="AF2996" i="1"/>
  <c r="AE2997" i="1"/>
  <c r="AF2997" i="1"/>
  <c r="AE2998" i="1"/>
  <c r="AF2998" i="1"/>
  <c r="AE2999" i="1"/>
  <c r="AF2999" i="1"/>
  <c r="AE3000" i="1"/>
  <c r="AF3000" i="1"/>
  <c r="AE3001" i="1"/>
  <c r="AF3001" i="1"/>
  <c r="AE3002" i="1"/>
  <c r="AF3002" i="1"/>
  <c r="AE3003" i="1"/>
  <c r="AF3003" i="1"/>
  <c r="AE3004" i="1"/>
  <c r="AF3004" i="1"/>
  <c r="AE3005" i="1"/>
  <c r="AF3005" i="1"/>
  <c r="AE3006" i="1"/>
  <c r="AF3006" i="1"/>
  <c r="AE3007" i="1"/>
  <c r="AF3007" i="1"/>
  <c r="AE3008" i="1"/>
  <c r="AF3008" i="1"/>
  <c r="AE3009" i="1"/>
  <c r="AF3009" i="1"/>
  <c r="AE3010" i="1"/>
  <c r="AF3010" i="1"/>
  <c r="AE3011" i="1"/>
  <c r="AF3011" i="1"/>
  <c r="AE3012" i="1"/>
  <c r="AF3012" i="1"/>
  <c r="AE3013" i="1"/>
  <c r="AF3013" i="1"/>
  <c r="AE3014" i="1"/>
  <c r="AF3014" i="1"/>
  <c r="AE3015" i="1"/>
  <c r="AF3015" i="1"/>
  <c r="AE3016" i="1"/>
  <c r="AF3016" i="1"/>
  <c r="AE3017" i="1"/>
  <c r="AF3017" i="1"/>
  <c r="AE3018" i="1"/>
  <c r="AF3018" i="1"/>
  <c r="AE3019" i="1"/>
  <c r="AF3019" i="1"/>
  <c r="AE3020" i="1"/>
  <c r="AF3020" i="1"/>
  <c r="AE3021" i="1"/>
  <c r="AF3021" i="1"/>
  <c r="AE3022" i="1"/>
  <c r="AF3022" i="1"/>
  <c r="AE3023" i="1"/>
  <c r="AF3023" i="1"/>
  <c r="AE3024" i="1"/>
  <c r="AF3024" i="1"/>
  <c r="AE3025" i="1"/>
  <c r="AF3025" i="1"/>
  <c r="AE3026" i="1"/>
  <c r="AF3026" i="1"/>
  <c r="AE3027" i="1"/>
  <c r="AF3027" i="1"/>
  <c r="AE3028" i="1"/>
  <c r="AF3028" i="1"/>
  <c r="AE3029" i="1"/>
  <c r="AF3029" i="1"/>
  <c r="AE3030" i="1"/>
  <c r="AF3030" i="1"/>
  <c r="AE3031" i="1"/>
  <c r="AF3031" i="1"/>
  <c r="AE3032" i="1"/>
  <c r="AF3032" i="1"/>
  <c r="AE3033" i="1"/>
  <c r="AF3033" i="1"/>
  <c r="AE3034" i="1"/>
  <c r="AF3034" i="1"/>
  <c r="AE3035" i="1"/>
  <c r="AF3035" i="1"/>
  <c r="AE3036" i="1"/>
  <c r="AF3036" i="1"/>
  <c r="AE3037" i="1"/>
  <c r="AF3037" i="1"/>
  <c r="AE3038" i="1"/>
  <c r="AF3038" i="1"/>
  <c r="AE3039" i="1"/>
  <c r="AF3039" i="1"/>
  <c r="AE3040" i="1"/>
  <c r="AF3040" i="1"/>
  <c r="AE3041" i="1"/>
  <c r="AF3041" i="1"/>
  <c r="AE3042" i="1"/>
  <c r="AF3042" i="1"/>
  <c r="AE3043" i="1"/>
  <c r="AF3043" i="1"/>
  <c r="AE3044" i="1"/>
  <c r="AF3044" i="1"/>
  <c r="AE3045" i="1"/>
  <c r="AF3045" i="1"/>
  <c r="AE3046" i="1"/>
  <c r="AF3046" i="1"/>
  <c r="AE3047" i="1"/>
  <c r="AF3047" i="1"/>
  <c r="AE3048" i="1"/>
  <c r="AF3048" i="1"/>
  <c r="AE3049" i="1"/>
  <c r="AF3049" i="1"/>
  <c r="AE3050" i="1"/>
  <c r="AF3050" i="1"/>
  <c r="AE3051" i="1"/>
  <c r="AF3051" i="1"/>
  <c r="AE3052" i="1"/>
  <c r="AF3052" i="1"/>
  <c r="AE3053" i="1"/>
  <c r="AF3053" i="1"/>
  <c r="AE3054" i="1"/>
  <c r="AF3054" i="1"/>
  <c r="AE3055" i="1"/>
  <c r="AF3055" i="1"/>
  <c r="AE3056" i="1"/>
  <c r="AF3056" i="1"/>
  <c r="AE3057" i="1"/>
  <c r="AF3057" i="1"/>
  <c r="AE3058" i="1"/>
  <c r="AF3058" i="1"/>
  <c r="AE3059" i="1"/>
  <c r="AF3059" i="1"/>
  <c r="AE3060" i="1"/>
  <c r="AF3060" i="1"/>
  <c r="AE3061" i="1"/>
  <c r="AF3061" i="1"/>
  <c r="AE3062" i="1"/>
  <c r="AF3062" i="1"/>
  <c r="AE3063" i="1"/>
  <c r="AF3063" i="1"/>
  <c r="AE3064" i="1"/>
  <c r="AF3064" i="1"/>
  <c r="AE3065" i="1"/>
  <c r="AF3065" i="1"/>
  <c r="AE3066" i="1"/>
  <c r="AF3066" i="1"/>
  <c r="AE3067" i="1"/>
  <c r="AF3067" i="1"/>
  <c r="AE3068" i="1"/>
  <c r="AF3068" i="1"/>
  <c r="AE3069" i="1"/>
  <c r="AF3069" i="1"/>
  <c r="AE3070" i="1"/>
  <c r="AF3070" i="1"/>
  <c r="AE3071" i="1"/>
  <c r="AF3071" i="1"/>
  <c r="AE3072" i="1"/>
  <c r="AF3072" i="1"/>
  <c r="AE3073" i="1"/>
  <c r="AF3073" i="1"/>
  <c r="AE3074" i="1"/>
  <c r="AF3074" i="1"/>
  <c r="AE3075" i="1"/>
  <c r="AF3075" i="1"/>
  <c r="AE3076" i="1"/>
  <c r="AF3076" i="1"/>
  <c r="AE3077" i="1"/>
  <c r="AF3077" i="1"/>
  <c r="AE3078" i="1"/>
  <c r="AF3078" i="1"/>
  <c r="AE3079" i="1"/>
  <c r="AF3079" i="1"/>
  <c r="AE3080" i="1"/>
  <c r="AF3080" i="1"/>
  <c r="AE3081" i="1"/>
  <c r="AF3081" i="1"/>
  <c r="AE3082" i="1"/>
  <c r="AF3082" i="1"/>
  <c r="AE3083" i="1"/>
  <c r="AF3083" i="1"/>
  <c r="AE3084" i="1"/>
  <c r="AF3084" i="1"/>
  <c r="AE3085" i="1"/>
  <c r="AF3085" i="1"/>
  <c r="AE3086" i="1"/>
  <c r="AF3086" i="1"/>
  <c r="AE3087" i="1"/>
  <c r="AF3087" i="1"/>
  <c r="AE3088" i="1"/>
  <c r="AF3088" i="1"/>
  <c r="AE3089" i="1"/>
  <c r="AF3089" i="1"/>
  <c r="AE3090" i="1"/>
  <c r="AF3090" i="1"/>
  <c r="AE3091" i="1"/>
  <c r="AF3091" i="1"/>
  <c r="AE3092" i="1"/>
  <c r="AF3092" i="1"/>
  <c r="AE3093" i="1"/>
  <c r="AF3093" i="1"/>
  <c r="AE3094" i="1"/>
  <c r="AF3094" i="1"/>
  <c r="AE3095" i="1"/>
  <c r="AF3095" i="1"/>
  <c r="AE3096" i="1"/>
  <c r="AF3096" i="1"/>
  <c r="AE3097" i="1"/>
  <c r="AF3097" i="1"/>
  <c r="AE3098" i="1"/>
  <c r="AF3098" i="1"/>
  <c r="AE3099" i="1"/>
  <c r="AF3099" i="1"/>
  <c r="AE3100" i="1"/>
  <c r="AF3100" i="1"/>
  <c r="AE3101" i="1"/>
  <c r="AF3101" i="1"/>
  <c r="AE3102" i="1"/>
  <c r="AF3102" i="1"/>
  <c r="AE3103" i="1"/>
  <c r="AF3103" i="1"/>
  <c r="AE3104" i="1"/>
  <c r="AF3104" i="1"/>
  <c r="AE3105" i="1"/>
  <c r="AF3105" i="1"/>
  <c r="AE3106" i="1"/>
  <c r="AF3106" i="1"/>
  <c r="AE3107" i="1"/>
  <c r="AF3107" i="1"/>
  <c r="AE3108" i="1"/>
  <c r="AF3108" i="1"/>
  <c r="AE3109" i="1"/>
  <c r="AF3109" i="1"/>
  <c r="AE3110" i="1"/>
  <c r="AF3110" i="1"/>
  <c r="AE3111" i="1"/>
  <c r="AF3111" i="1"/>
  <c r="AE3112" i="1"/>
  <c r="AF3112" i="1"/>
  <c r="AE3113" i="1"/>
  <c r="AF3113" i="1"/>
  <c r="AE3114" i="1"/>
  <c r="AF3114" i="1"/>
  <c r="AE3115" i="1"/>
  <c r="AF3115" i="1"/>
  <c r="AE3116" i="1"/>
  <c r="AF3116" i="1"/>
  <c r="AE3117" i="1"/>
  <c r="AF3117" i="1"/>
  <c r="AE3118" i="1"/>
  <c r="AF3118" i="1"/>
  <c r="AE3119" i="1"/>
  <c r="AF3119" i="1"/>
  <c r="AE3120" i="1"/>
  <c r="AF3120" i="1"/>
  <c r="AE3121" i="1"/>
  <c r="AF3121" i="1"/>
  <c r="AE3122" i="1"/>
  <c r="AF3122" i="1"/>
  <c r="AE3123" i="1"/>
  <c r="AF3123" i="1"/>
  <c r="AE3124" i="1"/>
  <c r="AF3124" i="1"/>
  <c r="AE3125" i="1"/>
  <c r="AF3125" i="1"/>
  <c r="AE3126" i="1"/>
  <c r="AF3126" i="1"/>
  <c r="AE3127" i="1"/>
  <c r="AF3127" i="1"/>
  <c r="AE3128" i="1"/>
  <c r="AF3128" i="1"/>
  <c r="AE3129" i="1"/>
  <c r="AF3129" i="1"/>
  <c r="AE3130" i="1"/>
  <c r="AF3130" i="1"/>
  <c r="AE3131" i="1"/>
  <c r="AF3131" i="1"/>
  <c r="AE3132" i="1"/>
  <c r="AF3132" i="1"/>
  <c r="AE3133" i="1"/>
  <c r="AF3133" i="1"/>
  <c r="AE3134" i="1"/>
  <c r="AF3134" i="1"/>
  <c r="AE3135" i="1"/>
  <c r="AF3135" i="1"/>
  <c r="AE3136" i="1"/>
  <c r="AF3136" i="1"/>
  <c r="AE3137" i="1"/>
  <c r="AF3137" i="1"/>
  <c r="AE3138" i="1"/>
  <c r="AF3138" i="1"/>
  <c r="AE3139" i="1"/>
  <c r="AF3139" i="1"/>
  <c r="AE3140" i="1"/>
  <c r="AF3140" i="1"/>
  <c r="AE3141" i="1"/>
  <c r="AF3141" i="1"/>
  <c r="AE3142" i="1"/>
  <c r="AF3142" i="1"/>
  <c r="AE3143" i="1"/>
  <c r="AF3143" i="1"/>
  <c r="AE3144" i="1"/>
  <c r="AF3144" i="1"/>
  <c r="AE3145" i="1"/>
  <c r="AF3145" i="1"/>
  <c r="AE3146" i="1"/>
  <c r="AF3146" i="1"/>
  <c r="AE3147" i="1"/>
  <c r="AF3147" i="1"/>
  <c r="AE3148" i="1"/>
  <c r="AF3148" i="1"/>
  <c r="AE3149" i="1"/>
  <c r="AF3149" i="1"/>
  <c r="AE3150" i="1"/>
  <c r="AF3150" i="1"/>
  <c r="AE3151" i="1"/>
  <c r="AF3151" i="1"/>
  <c r="AE3152" i="1"/>
  <c r="AF3152" i="1"/>
  <c r="AE3153" i="1"/>
  <c r="AF3153" i="1"/>
  <c r="AE3154" i="1"/>
  <c r="AF3154" i="1"/>
  <c r="AE3155" i="1"/>
  <c r="AF3155" i="1"/>
  <c r="AE3156" i="1"/>
  <c r="AF3156" i="1"/>
  <c r="AE3157" i="1"/>
  <c r="AF3157" i="1"/>
  <c r="AE3158" i="1"/>
  <c r="AF3158" i="1"/>
  <c r="AE3159" i="1"/>
  <c r="AF3159" i="1"/>
  <c r="AE3160" i="1"/>
  <c r="AF3160" i="1"/>
  <c r="AE3161" i="1"/>
  <c r="AF3161" i="1"/>
  <c r="AE3162" i="1"/>
  <c r="AF3162" i="1"/>
  <c r="AE3163" i="1"/>
  <c r="AF3163" i="1"/>
  <c r="AE3164" i="1"/>
  <c r="AF3164" i="1"/>
  <c r="AE3165" i="1"/>
  <c r="AF3165" i="1"/>
  <c r="AE3166" i="1"/>
  <c r="AF3166" i="1"/>
  <c r="AE3167" i="1"/>
  <c r="AF3167" i="1"/>
  <c r="AE3168" i="1"/>
  <c r="AF3168" i="1"/>
  <c r="AE3169" i="1"/>
  <c r="AF3169" i="1"/>
  <c r="AE3170" i="1"/>
  <c r="AF3170" i="1"/>
  <c r="AE3171" i="1"/>
  <c r="AF3171" i="1"/>
  <c r="AE3172" i="1"/>
  <c r="AF3172" i="1"/>
  <c r="AE3173" i="1"/>
  <c r="AF3173" i="1"/>
  <c r="AE3174" i="1"/>
  <c r="AF3174" i="1"/>
  <c r="AE3175" i="1"/>
  <c r="AF3175" i="1"/>
  <c r="AE3176" i="1"/>
  <c r="AF3176" i="1"/>
  <c r="AE3177" i="1"/>
  <c r="AF3177" i="1"/>
  <c r="AE3178" i="1"/>
  <c r="AF3178" i="1"/>
  <c r="AE3179" i="1"/>
  <c r="AF3179" i="1"/>
  <c r="AE3180" i="1"/>
  <c r="AF3180" i="1"/>
  <c r="AE3181" i="1"/>
  <c r="AF3181" i="1"/>
  <c r="AE3182" i="1"/>
  <c r="AF3182" i="1"/>
  <c r="AE3183" i="1"/>
  <c r="AF3183" i="1"/>
  <c r="AE3184" i="1"/>
  <c r="AF3184" i="1"/>
  <c r="AE3185" i="1"/>
  <c r="AF3185" i="1"/>
  <c r="AE3186" i="1"/>
  <c r="AF3186" i="1"/>
  <c r="AE3187" i="1"/>
  <c r="AF3187" i="1"/>
  <c r="AE3188" i="1"/>
  <c r="AF3188" i="1"/>
  <c r="AE3189" i="1"/>
  <c r="AF3189" i="1"/>
  <c r="AE3190" i="1"/>
  <c r="AF3190" i="1"/>
  <c r="AE3191" i="1"/>
  <c r="AF3191" i="1"/>
  <c r="AE3192" i="1"/>
  <c r="AF3192" i="1"/>
  <c r="AE3193" i="1"/>
  <c r="AF3193" i="1"/>
  <c r="AE3194" i="1"/>
  <c r="AF3194" i="1"/>
  <c r="AE3195" i="1"/>
  <c r="AF3195" i="1"/>
  <c r="AE3196" i="1"/>
  <c r="AF3196" i="1"/>
  <c r="AE3197" i="1"/>
  <c r="AF3197" i="1"/>
  <c r="AE3198" i="1"/>
  <c r="AF3198" i="1"/>
  <c r="AE3199" i="1"/>
  <c r="AF3199" i="1"/>
  <c r="AE3200" i="1"/>
  <c r="AF3200" i="1"/>
  <c r="AE3201" i="1"/>
  <c r="AF3201" i="1"/>
  <c r="AE3202" i="1"/>
  <c r="AF3202" i="1"/>
  <c r="AE3203" i="1"/>
  <c r="AF3203" i="1"/>
  <c r="AE3204" i="1"/>
  <c r="AF3204" i="1"/>
  <c r="AE3205" i="1"/>
  <c r="AF3205" i="1"/>
  <c r="AE3206" i="1"/>
  <c r="AF3206" i="1"/>
  <c r="AE3207" i="1"/>
  <c r="AF3207" i="1"/>
  <c r="AE3208" i="1"/>
  <c r="AF3208" i="1"/>
  <c r="AE3209" i="1"/>
  <c r="AF3209" i="1"/>
  <c r="AE3210" i="1"/>
  <c r="AF3210" i="1"/>
  <c r="AE3211" i="1"/>
  <c r="AF3211" i="1"/>
  <c r="AE3212" i="1"/>
  <c r="AF3212" i="1"/>
  <c r="AE3213" i="1"/>
  <c r="AF3213" i="1"/>
  <c r="AE3214" i="1"/>
  <c r="AF3214" i="1"/>
  <c r="AE3215" i="1"/>
  <c r="AF3215" i="1"/>
  <c r="AE3216" i="1"/>
  <c r="AF3216" i="1"/>
  <c r="AE3217" i="1"/>
  <c r="AF3217" i="1"/>
  <c r="AE3218" i="1"/>
  <c r="AF3218" i="1"/>
  <c r="AE3219" i="1"/>
  <c r="AF3219" i="1"/>
  <c r="AE3220" i="1"/>
  <c r="AF3220" i="1"/>
  <c r="AE3221" i="1"/>
  <c r="AF3221" i="1"/>
  <c r="AE3222" i="1"/>
  <c r="AF3222" i="1"/>
  <c r="AE3223" i="1"/>
  <c r="AF3223" i="1"/>
  <c r="AE3224" i="1"/>
  <c r="AF3224" i="1"/>
  <c r="AE3225" i="1"/>
  <c r="AF3225" i="1"/>
  <c r="AE3226" i="1"/>
  <c r="AF3226" i="1"/>
  <c r="AE3227" i="1"/>
  <c r="AF3227" i="1"/>
  <c r="AE3228" i="1"/>
  <c r="AF3228" i="1"/>
  <c r="AE3229" i="1"/>
  <c r="AF3229" i="1"/>
  <c r="AE3230" i="1"/>
  <c r="AF3230" i="1"/>
  <c r="AE3231" i="1"/>
  <c r="AF3231" i="1"/>
  <c r="AE3232" i="1"/>
  <c r="AF3232" i="1"/>
  <c r="AE3233" i="1"/>
  <c r="AF3233" i="1"/>
  <c r="AE3234" i="1"/>
  <c r="AF3234" i="1"/>
  <c r="AE3235" i="1"/>
  <c r="AF3235" i="1"/>
  <c r="AE3236" i="1"/>
  <c r="AF3236" i="1"/>
  <c r="AE3237" i="1"/>
  <c r="AF3237" i="1"/>
  <c r="AE3238" i="1"/>
  <c r="AF3238" i="1"/>
  <c r="AE3239" i="1"/>
  <c r="AF3239" i="1"/>
  <c r="AE3240" i="1"/>
  <c r="AF3240" i="1"/>
  <c r="AE3241" i="1"/>
  <c r="AF3241" i="1"/>
  <c r="AE3242" i="1"/>
  <c r="AF3242" i="1"/>
  <c r="AE3243" i="1"/>
  <c r="AF3243" i="1"/>
  <c r="AE3244" i="1"/>
  <c r="AF3244" i="1"/>
  <c r="AE3245" i="1"/>
  <c r="AF3245" i="1"/>
  <c r="AE3246" i="1"/>
  <c r="AF3246" i="1"/>
  <c r="AE3247" i="1"/>
  <c r="AF3247" i="1"/>
  <c r="AE3248" i="1"/>
  <c r="AF3248" i="1"/>
  <c r="AE3249" i="1"/>
  <c r="AF3249" i="1"/>
  <c r="AE3250" i="1"/>
  <c r="AF3250" i="1"/>
  <c r="AE3251" i="1"/>
  <c r="AF3251" i="1"/>
  <c r="AE3252" i="1"/>
  <c r="AF3252" i="1"/>
  <c r="AE3253" i="1"/>
  <c r="AF3253" i="1"/>
  <c r="AE3254" i="1"/>
  <c r="AF3254" i="1"/>
  <c r="AE3255" i="1"/>
  <c r="AF3255" i="1"/>
  <c r="AE3256" i="1"/>
  <c r="AF3256" i="1"/>
  <c r="AE3257" i="1"/>
  <c r="AF3257" i="1"/>
  <c r="AE3258" i="1"/>
  <c r="AF3258" i="1"/>
  <c r="AE3259" i="1"/>
  <c r="AF3259" i="1"/>
  <c r="AE3260" i="1"/>
  <c r="AF3260" i="1"/>
  <c r="AE3261" i="1"/>
  <c r="AF3261" i="1"/>
  <c r="AE3262" i="1"/>
  <c r="AF3262" i="1"/>
  <c r="AE3263" i="1"/>
  <c r="AF3263" i="1"/>
  <c r="AE3264" i="1"/>
  <c r="AF3264" i="1"/>
  <c r="AE3265" i="1"/>
  <c r="AF3265" i="1"/>
  <c r="AE3266" i="1"/>
  <c r="AF3266" i="1"/>
  <c r="AE3267" i="1"/>
  <c r="AF3267" i="1"/>
  <c r="AE3268" i="1"/>
  <c r="AF3268" i="1"/>
  <c r="AE3269" i="1"/>
  <c r="AF3269" i="1"/>
  <c r="AE3270" i="1"/>
  <c r="AF3270" i="1"/>
  <c r="AE3271" i="1"/>
  <c r="AF3271" i="1"/>
  <c r="AE3272" i="1"/>
  <c r="AF3272" i="1"/>
  <c r="AE3273" i="1"/>
  <c r="AF3273" i="1"/>
  <c r="AE3274" i="1"/>
  <c r="AF3274" i="1"/>
  <c r="AE3275" i="1"/>
  <c r="AF3275" i="1"/>
  <c r="AE3276" i="1"/>
  <c r="AF3276" i="1"/>
  <c r="AE3277" i="1"/>
  <c r="AF3277" i="1"/>
  <c r="AE3278" i="1"/>
  <c r="AF3278" i="1"/>
  <c r="AE3279" i="1"/>
  <c r="AF3279" i="1"/>
  <c r="AE3280" i="1"/>
  <c r="AF3280" i="1"/>
  <c r="AE3281" i="1"/>
  <c r="AF3281" i="1"/>
  <c r="AE3282" i="1"/>
  <c r="AF3282" i="1"/>
  <c r="AE3283" i="1"/>
  <c r="AF3283" i="1"/>
  <c r="AE3284" i="1"/>
  <c r="AF3284" i="1"/>
  <c r="AE3285" i="1"/>
  <c r="AF3285" i="1"/>
  <c r="AE3286" i="1"/>
  <c r="AF3286" i="1"/>
  <c r="AE3287" i="1"/>
  <c r="AF3287" i="1"/>
  <c r="AE3288" i="1"/>
  <c r="AF3288" i="1"/>
  <c r="AE3289" i="1"/>
  <c r="AF3289" i="1"/>
  <c r="AE3290" i="1"/>
  <c r="AF3290" i="1"/>
  <c r="AE3291" i="1"/>
  <c r="AF3291" i="1"/>
  <c r="AE3292" i="1"/>
  <c r="AF3292" i="1"/>
  <c r="AE3293" i="1"/>
  <c r="AF3293" i="1"/>
  <c r="AE3294" i="1"/>
  <c r="AF3294" i="1"/>
  <c r="AE3295" i="1"/>
  <c r="AF3295" i="1"/>
  <c r="AE3296" i="1"/>
  <c r="AF3296" i="1"/>
  <c r="AE3297" i="1"/>
  <c r="AF3297" i="1"/>
  <c r="AE3298" i="1"/>
  <c r="AF3298" i="1"/>
  <c r="AE3299" i="1"/>
  <c r="AF3299" i="1"/>
  <c r="AE3300" i="1"/>
  <c r="AF3300" i="1"/>
  <c r="AE3301" i="1"/>
  <c r="AF3301" i="1"/>
  <c r="AE3302" i="1"/>
  <c r="AF3302" i="1"/>
  <c r="AE3303" i="1"/>
  <c r="AF3303" i="1"/>
  <c r="AE3304" i="1"/>
  <c r="AF3304" i="1"/>
  <c r="AE3305" i="1"/>
  <c r="AF3305" i="1"/>
  <c r="AE3306" i="1"/>
  <c r="AF3306" i="1"/>
  <c r="AE3307" i="1"/>
  <c r="AF3307" i="1"/>
  <c r="AE3308" i="1"/>
  <c r="AF3308" i="1"/>
  <c r="AE3309" i="1"/>
  <c r="AF3309" i="1"/>
  <c r="AE3310" i="1"/>
  <c r="AF3310" i="1"/>
  <c r="AE3311" i="1"/>
  <c r="AF3311" i="1"/>
  <c r="AE3312" i="1"/>
  <c r="AF3312" i="1"/>
  <c r="AE3313" i="1"/>
  <c r="AF3313" i="1"/>
  <c r="AE3314" i="1"/>
  <c r="AF3314" i="1"/>
  <c r="AE3315" i="1"/>
  <c r="AF3315" i="1"/>
  <c r="AE3316" i="1"/>
  <c r="AF3316" i="1"/>
  <c r="AE3317" i="1"/>
  <c r="AF3317" i="1"/>
  <c r="AE3318" i="1"/>
  <c r="AF3318" i="1"/>
  <c r="AE3319" i="1"/>
  <c r="AF3319" i="1"/>
  <c r="AE3320" i="1"/>
  <c r="AF3320" i="1"/>
  <c r="AE3321" i="1"/>
  <c r="AF3321" i="1"/>
  <c r="AE3322" i="1"/>
  <c r="AF3322" i="1"/>
  <c r="AE3323" i="1"/>
  <c r="AF3323" i="1"/>
  <c r="AE3324" i="1"/>
  <c r="AF3324" i="1"/>
  <c r="AE3325" i="1"/>
  <c r="AF3325" i="1"/>
  <c r="AE3326" i="1"/>
  <c r="AF3326" i="1"/>
  <c r="AE3327" i="1"/>
  <c r="AF3327" i="1"/>
  <c r="AE3328" i="1"/>
  <c r="AF3328" i="1"/>
  <c r="AE3329" i="1"/>
  <c r="AF3329" i="1"/>
  <c r="AE3330" i="1"/>
  <c r="AF3330" i="1"/>
  <c r="AE3331" i="1"/>
  <c r="AF3331" i="1"/>
  <c r="AE3332" i="1"/>
  <c r="AF3332" i="1"/>
  <c r="AE3333" i="1"/>
  <c r="AF3333" i="1"/>
  <c r="AE3334" i="1"/>
  <c r="AF3334" i="1"/>
  <c r="AE3335" i="1"/>
  <c r="AF3335" i="1"/>
  <c r="AE3336" i="1"/>
  <c r="AF3336" i="1"/>
  <c r="AE3337" i="1"/>
  <c r="AF3337" i="1"/>
  <c r="AE3338" i="1"/>
  <c r="AF3338" i="1"/>
  <c r="AE3339" i="1"/>
  <c r="AF3339" i="1"/>
  <c r="AE3340" i="1"/>
  <c r="AF3340" i="1"/>
  <c r="AE3341" i="1"/>
  <c r="AF3341" i="1"/>
  <c r="AE3342" i="1"/>
  <c r="AF3342" i="1"/>
  <c r="AE3343" i="1"/>
  <c r="AF3343" i="1"/>
  <c r="AE3344" i="1"/>
  <c r="AF3344" i="1"/>
  <c r="AE3345" i="1"/>
  <c r="AF3345" i="1"/>
  <c r="AE3346" i="1"/>
  <c r="AF3346" i="1"/>
  <c r="AE3347" i="1"/>
  <c r="AF3347" i="1"/>
  <c r="AE3348" i="1"/>
  <c r="AF3348" i="1"/>
  <c r="AE3349" i="1"/>
  <c r="AF3349" i="1"/>
  <c r="AE3350" i="1"/>
  <c r="AF3350" i="1"/>
  <c r="AE3351" i="1"/>
  <c r="AF3351" i="1"/>
  <c r="AE3352" i="1"/>
  <c r="AF3352" i="1"/>
  <c r="AE3353" i="1"/>
  <c r="AF3353" i="1"/>
  <c r="AE3354" i="1"/>
  <c r="AF3354" i="1"/>
  <c r="AE3355" i="1"/>
  <c r="AF3355" i="1"/>
  <c r="AE3356" i="1"/>
  <c r="AF3356" i="1"/>
  <c r="AE3357" i="1"/>
  <c r="AF3357" i="1"/>
  <c r="AE3358" i="1"/>
  <c r="AF3358" i="1"/>
  <c r="AE3359" i="1"/>
  <c r="AF3359" i="1"/>
  <c r="AE3360" i="1"/>
  <c r="AF3360" i="1"/>
  <c r="AE3361" i="1"/>
  <c r="AF3361" i="1"/>
  <c r="AE3362" i="1"/>
  <c r="AF3362" i="1"/>
  <c r="AE3363" i="1"/>
  <c r="AF3363" i="1"/>
  <c r="AE3364" i="1"/>
  <c r="AF3364" i="1"/>
  <c r="AE3365" i="1"/>
  <c r="AF3365" i="1"/>
  <c r="AE3366" i="1"/>
  <c r="AF3366" i="1"/>
  <c r="AE3367" i="1"/>
  <c r="AF3367" i="1"/>
  <c r="AE3368" i="1"/>
  <c r="AF3368" i="1"/>
  <c r="AE3369" i="1"/>
  <c r="AF3369" i="1"/>
  <c r="AE3370" i="1"/>
  <c r="AF3370" i="1"/>
  <c r="AE3371" i="1"/>
  <c r="AF3371" i="1"/>
  <c r="AE3372" i="1"/>
  <c r="AF3372" i="1"/>
  <c r="AE3373" i="1"/>
  <c r="AF3373" i="1"/>
  <c r="AE3374" i="1"/>
  <c r="AF3374" i="1"/>
  <c r="AE3375" i="1"/>
  <c r="AF3375" i="1"/>
  <c r="AE3376" i="1"/>
  <c r="AF3376" i="1"/>
  <c r="AE3377" i="1"/>
  <c r="AF3377" i="1"/>
  <c r="AE3378" i="1"/>
  <c r="AF3378" i="1"/>
  <c r="AE3379" i="1"/>
  <c r="AF3379" i="1"/>
  <c r="AE3380" i="1"/>
  <c r="AF3380" i="1"/>
  <c r="AE3381" i="1"/>
  <c r="AF3381" i="1"/>
  <c r="AE3382" i="1"/>
  <c r="AF3382" i="1"/>
  <c r="AE3383" i="1"/>
  <c r="AF3383" i="1"/>
  <c r="AE3384" i="1"/>
  <c r="AF3384" i="1"/>
  <c r="AE3385" i="1"/>
  <c r="AF3385" i="1"/>
  <c r="AE3386" i="1"/>
  <c r="AF3386" i="1"/>
  <c r="AE3387" i="1"/>
  <c r="AF3387" i="1"/>
  <c r="AE3388" i="1"/>
  <c r="AF3388" i="1"/>
  <c r="AE3389" i="1"/>
  <c r="AF3389" i="1"/>
  <c r="AE3390" i="1"/>
  <c r="AF3390" i="1"/>
  <c r="AE3391" i="1"/>
  <c r="AF3391" i="1"/>
  <c r="AE3392" i="1"/>
  <c r="AF3392" i="1"/>
  <c r="AE3393" i="1"/>
  <c r="AF3393" i="1"/>
  <c r="AE3394" i="1"/>
  <c r="AF3394" i="1"/>
  <c r="AE3395" i="1"/>
  <c r="AF3395" i="1"/>
  <c r="AE3396" i="1"/>
  <c r="AF3396" i="1"/>
  <c r="AE3397" i="1"/>
  <c r="AF3397" i="1"/>
  <c r="AE3398" i="1"/>
  <c r="AF3398" i="1"/>
  <c r="AE3399" i="1"/>
  <c r="AF3399" i="1"/>
  <c r="AE3400" i="1"/>
  <c r="AF3400" i="1"/>
  <c r="AE3401" i="1"/>
  <c r="AF3401" i="1"/>
  <c r="AE3402" i="1"/>
  <c r="AF3402" i="1"/>
  <c r="AE3403" i="1"/>
  <c r="AF3403" i="1"/>
  <c r="AE3404" i="1"/>
  <c r="AF3404" i="1"/>
  <c r="AE3405" i="1"/>
  <c r="AF3405" i="1"/>
  <c r="AE3406" i="1"/>
  <c r="AF3406" i="1"/>
  <c r="AE3407" i="1"/>
  <c r="AF3407" i="1"/>
  <c r="AE3408" i="1"/>
  <c r="AF3408" i="1"/>
  <c r="AE3409" i="1"/>
  <c r="AF3409" i="1"/>
  <c r="AE3410" i="1"/>
  <c r="AF3410" i="1"/>
  <c r="AE3411" i="1"/>
  <c r="AF3411" i="1"/>
  <c r="AE3412" i="1"/>
  <c r="AF3412" i="1"/>
  <c r="AE3413" i="1"/>
  <c r="AF3413" i="1"/>
  <c r="AE3414" i="1"/>
  <c r="AF3414" i="1"/>
  <c r="AE3415" i="1"/>
  <c r="AF3415" i="1"/>
  <c r="AE3416" i="1"/>
  <c r="AF3416" i="1"/>
  <c r="AE3417" i="1"/>
  <c r="AF3417" i="1"/>
  <c r="AE3418" i="1"/>
  <c r="AF3418" i="1"/>
  <c r="AE3419" i="1"/>
  <c r="AF3419" i="1"/>
  <c r="AE3420" i="1"/>
  <c r="AF3420" i="1"/>
  <c r="AE3421" i="1"/>
  <c r="AF3421" i="1"/>
  <c r="AE3422" i="1"/>
  <c r="AF3422" i="1"/>
  <c r="AE3423" i="1"/>
  <c r="AF3423" i="1"/>
  <c r="AE3424" i="1"/>
  <c r="AF3424" i="1"/>
  <c r="AE3425" i="1"/>
  <c r="AF3425" i="1"/>
  <c r="AE3426" i="1"/>
  <c r="AF3426" i="1"/>
  <c r="AE3427" i="1"/>
  <c r="AF3427" i="1"/>
  <c r="AE3428" i="1"/>
  <c r="AF3428" i="1"/>
  <c r="AE3429" i="1"/>
  <c r="AF3429" i="1"/>
  <c r="AE3430" i="1"/>
  <c r="AF3430" i="1"/>
  <c r="AE3431" i="1"/>
  <c r="AF3431" i="1"/>
  <c r="AE3432" i="1"/>
  <c r="AF3432" i="1"/>
  <c r="AE3433" i="1"/>
  <c r="AF3433" i="1"/>
  <c r="AE3434" i="1"/>
  <c r="AF3434" i="1"/>
  <c r="AE3435" i="1"/>
  <c r="AF3435" i="1"/>
  <c r="AE3436" i="1"/>
  <c r="AF3436" i="1"/>
  <c r="AE3437" i="1"/>
  <c r="AF3437" i="1"/>
  <c r="AE3438" i="1"/>
  <c r="AF3438" i="1"/>
  <c r="AE3439" i="1"/>
  <c r="AF3439" i="1"/>
  <c r="AE3440" i="1"/>
  <c r="AF3440" i="1"/>
  <c r="AE3441" i="1"/>
  <c r="AF3441" i="1"/>
  <c r="AE3442" i="1"/>
  <c r="AF3442" i="1"/>
  <c r="AE3443" i="1"/>
  <c r="AF3443" i="1"/>
  <c r="AE3444" i="1"/>
  <c r="AF3444" i="1"/>
  <c r="AE3445" i="1"/>
  <c r="AF3445" i="1"/>
  <c r="AE3446" i="1"/>
  <c r="AF3446" i="1"/>
  <c r="AE3447" i="1"/>
  <c r="AF3447" i="1"/>
  <c r="AE3448" i="1"/>
  <c r="AF3448" i="1"/>
  <c r="AE3449" i="1"/>
  <c r="AF3449" i="1"/>
  <c r="AE3450" i="1"/>
  <c r="AF3450" i="1"/>
  <c r="AE3451" i="1"/>
  <c r="AF3451" i="1"/>
  <c r="AE3452" i="1"/>
  <c r="AF3452" i="1"/>
  <c r="AE3453" i="1"/>
  <c r="AF3453" i="1"/>
  <c r="AE3454" i="1"/>
  <c r="AF3454" i="1"/>
  <c r="AE3455" i="1"/>
  <c r="AF3455" i="1"/>
  <c r="AE3456" i="1"/>
  <c r="AF3456" i="1"/>
  <c r="AE3457" i="1"/>
  <c r="AF3457" i="1"/>
  <c r="AE3458" i="1"/>
  <c r="AF3458" i="1"/>
  <c r="AE3459" i="1"/>
  <c r="AF3459" i="1"/>
  <c r="AE3460" i="1"/>
  <c r="AF3460" i="1"/>
  <c r="AE3461" i="1"/>
  <c r="AF3461" i="1"/>
  <c r="AE3462" i="1"/>
  <c r="AF3462" i="1"/>
  <c r="AE3463" i="1"/>
  <c r="AF3463" i="1"/>
  <c r="AE3464" i="1"/>
  <c r="AF3464" i="1"/>
  <c r="AE3465" i="1"/>
  <c r="AF3465" i="1"/>
  <c r="AE3466" i="1"/>
  <c r="AF3466" i="1"/>
  <c r="AE3467" i="1"/>
  <c r="AF3467" i="1"/>
  <c r="AE3468" i="1"/>
  <c r="AF3468" i="1"/>
  <c r="AE3469" i="1"/>
  <c r="AF3469" i="1"/>
  <c r="AE3470" i="1"/>
  <c r="AF3470" i="1"/>
  <c r="AE3471" i="1"/>
  <c r="AF3471" i="1"/>
  <c r="AE3472" i="1"/>
  <c r="AF3472" i="1"/>
  <c r="AE3473" i="1"/>
  <c r="AF3473" i="1"/>
  <c r="AE3474" i="1"/>
  <c r="AF3474" i="1"/>
  <c r="AE3475" i="1"/>
  <c r="AF3475" i="1"/>
  <c r="AE3476" i="1"/>
  <c r="AF3476" i="1"/>
  <c r="AE3477" i="1"/>
  <c r="AF3477" i="1"/>
  <c r="AE3478" i="1"/>
  <c r="AF3478" i="1"/>
  <c r="AE3479" i="1"/>
  <c r="AF3479" i="1"/>
  <c r="AE3480" i="1"/>
  <c r="AF3480" i="1"/>
  <c r="AE3481" i="1"/>
  <c r="AF3481" i="1"/>
  <c r="AE3482" i="1"/>
  <c r="AF3482" i="1"/>
  <c r="AE3483" i="1"/>
  <c r="AF3483" i="1"/>
  <c r="AE3484" i="1"/>
  <c r="AF3484" i="1"/>
  <c r="AE3485" i="1"/>
  <c r="AF3485" i="1"/>
  <c r="AE3486" i="1"/>
  <c r="AF3486" i="1"/>
  <c r="AE3487" i="1"/>
  <c r="AF3487" i="1"/>
  <c r="AE3488" i="1"/>
  <c r="AF3488" i="1"/>
  <c r="AE3489" i="1"/>
  <c r="AF3489" i="1"/>
  <c r="AE3490" i="1"/>
  <c r="AF3490" i="1"/>
  <c r="AE3491" i="1"/>
  <c r="AF3491" i="1"/>
  <c r="AE3492" i="1"/>
  <c r="AF3492" i="1"/>
  <c r="AE3493" i="1"/>
  <c r="AF3493" i="1"/>
  <c r="AE3494" i="1"/>
  <c r="AF3494" i="1"/>
  <c r="AE3495" i="1"/>
  <c r="AF3495" i="1"/>
  <c r="AE3496" i="1"/>
  <c r="AF3496" i="1"/>
  <c r="AE3497" i="1"/>
  <c r="AF3497" i="1"/>
  <c r="AE3498" i="1"/>
  <c r="AF3498" i="1"/>
  <c r="AE3499" i="1"/>
  <c r="AF3499" i="1"/>
  <c r="AE3500" i="1"/>
  <c r="AF3500" i="1"/>
  <c r="AE3501" i="1"/>
  <c r="AF3501" i="1"/>
  <c r="AE3502" i="1"/>
  <c r="AF3502" i="1"/>
  <c r="AE3503" i="1"/>
  <c r="AF3503" i="1"/>
  <c r="AE3504" i="1"/>
  <c r="AF3504" i="1"/>
  <c r="AE3505" i="1"/>
  <c r="AF3505" i="1"/>
  <c r="AE3506" i="1"/>
  <c r="AF3506" i="1"/>
  <c r="AE3507" i="1"/>
  <c r="AF3507" i="1"/>
  <c r="AE3508" i="1"/>
  <c r="AF3508" i="1"/>
  <c r="AE3509" i="1"/>
  <c r="AF3509" i="1"/>
  <c r="AE3510" i="1"/>
  <c r="AF3510" i="1"/>
  <c r="AE3511" i="1"/>
  <c r="AF3511" i="1"/>
  <c r="AE3512" i="1"/>
  <c r="AF3512" i="1"/>
  <c r="AE3513" i="1"/>
  <c r="AF3513" i="1"/>
  <c r="AE3514" i="1"/>
  <c r="AF3514" i="1"/>
  <c r="AE3515" i="1"/>
  <c r="AF3515" i="1"/>
  <c r="AE3516" i="1"/>
  <c r="AF3516" i="1"/>
  <c r="AE3517" i="1"/>
  <c r="AF3517" i="1"/>
  <c r="AE3518" i="1"/>
  <c r="AF3518" i="1"/>
  <c r="AE3519" i="1"/>
  <c r="AF3519" i="1"/>
  <c r="AE3520" i="1"/>
  <c r="AF3520" i="1"/>
  <c r="AE3521" i="1"/>
  <c r="AF3521" i="1"/>
  <c r="AE3522" i="1"/>
  <c r="AF3522" i="1"/>
  <c r="AE3523" i="1"/>
  <c r="AF3523" i="1"/>
  <c r="AE3524" i="1"/>
  <c r="AF3524" i="1"/>
  <c r="AE3525" i="1"/>
  <c r="AF3525" i="1"/>
  <c r="AE3526" i="1"/>
  <c r="AF3526" i="1"/>
  <c r="AE3527" i="1"/>
  <c r="AF3527" i="1"/>
  <c r="AE3528" i="1"/>
  <c r="AF3528" i="1"/>
  <c r="AE3529" i="1"/>
  <c r="AF3529" i="1"/>
  <c r="AE3530" i="1"/>
  <c r="AF3530" i="1"/>
  <c r="AE3531" i="1"/>
  <c r="AF3531" i="1"/>
  <c r="AE3532" i="1"/>
  <c r="AF3532" i="1"/>
  <c r="AE3533" i="1"/>
  <c r="AF3533" i="1"/>
  <c r="AE3534" i="1"/>
  <c r="AF3534" i="1"/>
  <c r="AE3535" i="1"/>
  <c r="AF3535" i="1"/>
  <c r="AE3536" i="1"/>
  <c r="AF3536" i="1"/>
  <c r="AE3537" i="1"/>
  <c r="AF3537" i="1"/>
  <c r="AE3538" i="1"/>
  <c r="AF3538" i="1"/>
  <c r="AE3539" i="1"/>
  <c r="AF3539" i="1"/>
  <c r="AE3540" i="1"/>
  <c r="AF3540" i="1"/>
  <c r="AE3541" i="1"/>
  <c r="AF3541" i="1"/>
  <c r="AE3542" i="1"/>
  <c r="AF3542" i="1"/>
  <c r="AE3543" i="1"/>
  <c r="AF3543" i="1"/>
  <c r="AE3544" i="1"/>
  <c r="AF3544" i="1"/>
  <c r="AE3545" i="1"/>
  <c r="AF3545" i="1"/>
  <c r="AE3546" i="1"/>
  <c r="AF3546" i="1"/>
  <c r="AE3547" i="1"/>
  <c r="AF3547" i="1"/>
  <c r="AE3548" i="1"/>
  <c r="AF3548" i="1"/>
  <c r="AE3549" i="1"/>
  <c r="AF3549" i="1"/>
  <c r="AE3550" i="1"/>
  <c r="AF3550" i="1"/>
  <c r="AE3551" i="1"/>
  <c r="AF3551" i="1"/>
  <c r="AE3552" i="1"/>
  <c r="AF3552" i="1"/>
  <c r="AE3553" i="1"/>
  <c r="AF3553" i="1"/>
  <c r="AE3554" i="1"/>
  <c r="AF3554" i="1"/>
  <c r="AE3555" i="1"/>
  <c r="AF3555" i="1"/>
  <c r="AE3556" i="1"/>
  <c r="AF3556" i="1"/>
  <c r="AE3557" i="1"/>
  <c r="AF3557" i="1"/>
  <c r="AE3558" i="1"/>
  <c r="AF3558" i="1"/>
  <c r="AE3559" i="1"/>
  <c r="AF3559" i="1"/>
  <c r="AE3560" i="1"/>
  <c r="AF3560" i="1"/>
  <c r="AE3561" i="1"/>
  <c r="AF3561" i="1"/>
  <c r="AE3562" i="1"/>
  <c r="AF3562" i="1"/>
  <c r="AE3563" i="1"/>
  <c r="AF3563" i="1"/>
  <c r="AE3564" i="1"/>
  <c r="AF3564" i="1"/>
  <c r="AE3565" i="1"/>
  <c r="AF3565" i="1"/>
  <c r="AE3566" i="1"/>
  <c r="AF3566" i="1"/>
  <c r="AE3567" i="1"/>
  <c r="AF3567" i="1"/>
  <c r="AE3568" i="1"/>
  <c r="AF3568" i="1"/>
  <c r="AE3569" i="1"/>
  <c r="AF3569" i="1"/>
  <c r="AE3570" i="1"/>
  <c r="AF3570" i="1"/>
  <c r="AE3571" i="1"/>
  <c r="AF3571" i="1"/>
  <c r="AE3572" i="1"/>
  <c r="AF3572" i="1"/>
  <c r="AE3573" i="1"/>
  <c r="AF3573" i="1"/>
  <c r="AE3574" i="1"/>
  <c r="AF3574" i="1"/>
  <c r="AE3575" i="1"/>
  <c r="AF3575" i="1"/>
  <c r="AE3576" i="1"/>
  <c r="AF3576" i="1"/>
  <c r="AE3577" i="1"/>
  <c r="AF3577" i="1"/>
  <c r="AE3578" i="1"/>
  <c r="AF3578" i="1"/>
  <c r="AE3579" i="1"/>
  <c r="AF3579" i="1"/>
  <c r="AE3580" i="1"/>
  <c r="AF3580" i="1"/>
  <c r="AE3581" i="1"/>
  <c r="AF3581" i="1"/>
  <c r="AE3582" i="1"/>
  <c r="AF3582" i="1"/>
  <c r="AE3583" i="1"/>
  <c r="AF3583" i="1"/>
  <c r="AE3584" i="1"/>
  <c r="AF3584" i="1"/>
  <c r="AE3585" i="1"/>
  <c r="AF3585" i="1"/>
  <c r="AE3586" i="1"/>
  <c r="AF3586" i="1"/>
  <c r="AE3587" i="1"/>
  <c r="AF3587" i="1"/>
  <c r="AE3588" i="1"/>
  <c r="AF3588" i="1"/>
  <c r="AE3589" i="1"/>
  <c r="AF3589" i="1"/>
  <c r="AE3590" i="1"/>
  <c r="AF3590" i="1"/>
  <c r="AE3591" i="1"/>
  <c r="AF3591" i="1"/>
  <c r="AE3592" i="1"/>
  <c r="AF3592" i="1"/>
  <c r="AE3593" i="1"/>
  <c r="AF3593" i="1"/>
  <c r="AE3594" i="1"/>
  <c r="AF3594" i="1"/>
  <c r="AE3595" i="1"/>
  <c r="AF3595" i="1"/>
  <c r="AE3596" i="1"/>
  <c r="AF3596" i="1"/>
  <c r="AE3597" i="1"/>
  <c r="AF3597" i="1"/>
  <c r="AE3598" i="1"/>
  <c r="AF3598" i="1"/>
  <c r="AE3599" i="1"/>
  <c r="AF3599" i="1"/>
  <c r="AE3600" i="1"/>
  <c r="AF3600" i="1"/>
  <c r="AE3601" i="1"/>
  <c r="AF3601" i="1"/>
  <c r="AE3602" i="1"/>
  <c r="AF3602" i="1"/>
  <c r="AE3603" i="1"/>
  <c r="AF3603" i="1"/>
  <c r="AE3604" i="1"/>
  <c r="AF3604" i="1"/>
  <c r="AE3605" i="1"/>
  <c r="AF3605" i="1"/>
  <c r="AE3606" i="1"/>
  <c r="AF3606" i="1"/>
  <c r="AE3607" i="1"/>
  <c r="AF3607" i="1"/>
  <c r="AE3608" i="1"/>
  <c r="AF3608" i="1"/>
  <c r="AE3609" i="1"/>
  <c r="AF3609" i="1"/>
  <c r="AE3610" i="1"/>
  <c r="AF3610" i="1"/>
  <c r="AE3611" i="1"/>
  <c r="AF3611" i="1"/>
  <c r="AE3612" i="1"/>
  <c r="AF3612" i="1"/>
  <c r="AE3613" i="1"/>
  <c r="AF3613" i="1"/>
  <c r="AE3614" i="1"/>
  <c r="AF3614" i="1"/>
  <c r="AE3615" i="1"/>
  <c r="AF3615" i="1"/>
  <c r="AE3616" i="1"/>
  <c r="AF3616" i="1"/>
  <c r="AE3617" i="1"/>
  <c r="AF3617" i="1"/>
  <c r="AE3618" i="1"/>
  <c r="AF3618" i="1"/>
  <c r="AE3619" i="1"/>
  <c r="AF3619" i="1"/>
  <c r="AE3620" i="1"/>
  <c r="AF3620" i="1"/>
  <c r="AE3621" i="1"/>
  <c r="AF3621" i="1"/>
  <c r="AE3622" i="1"/>
  <c r="AF3622" i="1"/>
  <c r="AE3623" i="1"/>
  <c r="AF3623" i="1"/>
  <c r="AE3624" i="1"/>
  <c r="AF3624" i="1"/>
  <c r="AE3625" i="1"/>
  <c r="AF3625" i="1"/>
  <c r="AE3626" i="1"/>
  <c r="AF3626" i="1"/>
  <c r="AE3627" i="1"/>
  <c r="AF3627" i="1"/>
  <c r="AE3628" i="1"/>
  <c r="AF3628" i="1"/>
  <c r="AE3629" i="1"/>
  <c r="AF3629" i="1"/>
  <c r="AE3630" i="1"/>
  <c r="AF3630" i="1"/>
  <c r="AE3631" i="1"/>
  <c r="AF3631" i="1"/>
  <c r="AE3632" i="1"/>
  <c r="AF3632" i="1"/>
  <c r="AE3633" i="1"/>
  <c r="AF3633" i="1"/>
  <c r="AE3634" i="1"/>
  <c r="AF3634" i="1"/>
  <c r="AE3635" i="1"/>
  <c r="AF3635" i="1"/>
  <c r="AE3636" i="1"/>
  <c r="AF3636" i="1"/>
  <c r="AE3637" i="1"/>
  <c r="AF3637" i="1"/>
  <c r="AE3638" i="1"/>
  <c r="AF3638" i="1"/>
  <c r="AE3639" i="1"/>
  <c r="AF3639" i="1"/>
  <c r="AE3640" i="1"/>
  <c r="AF3640" i="1"/>
  <c r="AE3641" i="1"/>
  <c r="AF3641" i="1"/>
  <c r="AE3642" i="1"/>
  <c r="AF3642" i="1"/>
  <c r="AE3643" i="1"/>
  <c r="AF3643" i="1"/>
  <c r="AE3644" i="1"/>
  <c r="AF3644" i="1"/>
  <c r="AE3645" i="1"/>
  <c r="AF3645" i="1"/>
  <c r="AE3646" i="1"/>
  <c r="AF3646" i="1"/>
  <c r="AE3647" i="1"/>
  <c r="AF3647" i="1"/>
  <c r="AE3648" i="1"/>
  <c r="AF3648" i="1"/>
  <c r="AE3649" i="1"/>
  <c r="AF3649" i="1"/>
  <c r="AE3650" i="1"/>
  <c r="AF3650" i="1"/>
  <c r="AE3651" i="1"/>
  <c r="AF3651" i="1"/>
  <c r="AE3652" i="1"/>
  <c r="AF3652" i="1"/>
  <c r="AB38" i="2"/>
  <c r="Y38" i="2"/>
  <c r="AB31" i="2"/>
  <c r="Y31" i="2"/>
  <c r="V3" i="2"/>
  <c r="U3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T155" i="2"/>
  <c r="S155" i="2"/>
  <c r="R155" i="2"/>
  <c r="Q155" i="2"/>
  <c r="T154" i="2"/>
  <c r="S154" i="2"/>
  <c r="R154" i="2"/>
  <c r="Q154" i="2"/>
  <c r="T153" i="2"/>
  <c r="S153" i="2"/>
  <c r="R153" i="2"/>
  <c r="Q153" i="2"/>
  <c r="T152" i="2"/>
  <c r="S152" i="2"/>
  <c r="R152" i="2"/>
  <c r="Q152" i="2"/>
  <c r="T151" i="2"/>
  <c r="S151" i="2"/>
  <c r="R151" i="2"/>
  <c r="Q151" i="2"/>
  <c r="T150" i="2"/>
  <c r="S150" i="2"/>
  <c r="R150" i="2"/>
  <c r="Q150" i="2"/>
  <c r="T149" i="2"/>
  <c r="S149" i="2"/>
  <c r="R149" i="2"/>
  <c r="Q149" i="2"/>
  <c r="T148" i="2"/>
  <c r="S148" i="2"/>
  <c r="R148" i="2"/>
  <c r="Q148" i="2"/>
  <c r="T147" i="2"/>
  <c r="S147" i="2"/>
  <c r="R147" i="2"/>
  <c r="Q147" i="2"/>
  <c r="T146" i="2"/>
  <c r="S146" i="2"/>
  <c r="R146" i="2"/>
  <c r="Q146" i="2"/>
  <c r="T145" i="2"/>
  <c r="S145" i="2"/>
  <c r="R145" i="2"/>
  <c r="Q145" i="2"/>
  <c r="T144" i="2"/>
  <c r="S144" i="2"/>
  <c r="R144" i="2"/>
  <c r="Q144" i="2"/>
  <c r="T143" i="2"/>
  <c r="S143" i="2"/>
  <c r="R143" i="2"/>
  <c r="Q143" i="2"/>
  <c r="T142" i="2"/>
  <c r="S142" i="2"/>
  <c r="R142" i="2"/>
  <c r="Q142" i="2"/>
  <c r="T141" i="2"/>
  <c r="S141" i="2"/>
  <c r="R141" i="2"/>
  <c r="Q141" i="2"/>
  <c r="T140" i="2"/>
  <c r="S140" i="2"/>
  <c r="R140" i="2"/>
  <c r="Q140" i="2"/>
  <c r="T139" i="2"/>
  <c r="S139" i="2"/>
  <c r="R139" i="2"/>
  <c r="Q139" i="2"/>
  <c r="T138" i="2"/>
  <c r="S138" i="2"/>
  <c r="R138" i="2"/>
  <c r="Q138" i="2"/>
  <c r="T137" i="2"/>
  <c r="S137" i="2"/>
  <c r="R137" i="2"/>
  <c r="Q137" i="2"/>
  <c r="T136" i="2"/>
  <c r="S136" i="2"/>
  <c r="R136" i="2"/>
  <c r="Q136" i="2"/>
  <c r="T135" i="2"/>
  <c r="S135" i="2"/>
  <c r="R135" i="2"/>
  <c r="Q135" i="2"/>
  <c r="T134" i="2"/>
  <c r="S134" i="2"/>
  <c r="R134" i="2"/>
  <c r="Q134" i="2"/>
  <c r="T133" i="2"/>
  <c r="S133" i="2"/>
  <c r="R133" i="2"/>
  <c r="Q133" i="2"/>
  <c r="T132" i="2"/>
  <c r="S132" i="2"/>
  <c r="R132" i="2"/>
  <c r="Q132" i="2"/>
  <c r="T131" i="2"/>
  <c r="S131" i="2"/>
  <c r="R131" i="2"/>
  <c r="Q131" i="2"/>
  <c r="T130" i="2"/>
  <c r="S130" i="2"/>
  <c r="R130" i="2"/>
  <c r="Q130" i="2"/>
  <c r="T129" i="2"/>
  <c r="S129" i="2"/>
  <c r="R129" i="2"/>
  <c r="Q129" i="2"/>
  <c r="T128" i="2"/>
  <c r="S128" i="2"/>
  <c r="R128" i="2"/>
  <c r="Q128" i="2"/>
  <c r="T127" i="2"/>
  <c r="S127" i="2"/>
  <c r="R127" i="2"/>
  <c r="Q127" i="2"/>
  <c r="T126" i="2"/>
  <c r="S126" i="2"/>
  <c r="R126" i="2"/>
  <c r="Q126" i="2"/>
  <c r="T125" i="2"/>
  <c r="S125" i="2"/>
  <c r="R125" i="2"/>
  <c r="Q125" i="2"/>
  <c r="T124" i="2"/>
  <c r="S124" i="2"/>
  <c r="R124" i="2"/>
  <c r="Q124" i="2"/>
  <c r="T123" i="2"/>
  <c r="S123" i="2"/>
  <c r="R123" i="2"/>
  <c r="Q123" i="2"/>
  <c r="T122" i="2"/>
  <c r="S122" i="2"/>
  <c r="R122" i="2"/>
  <c r="Q122" i="2"/>
  <c r="T121" i="2"/>
  <c r="S121" i="2"/>
  <c r="R121" i="2"/>
  <c r="Q121" i="2"/>
  <c r="T120" i="2"/>
  <c r="S120" i="2"/>
  <c r="R120" i="2"/>
  <c r="Q120" i="2"/>
  <c r="T119" i="2"/>
  <c r="S119" i="2"/>
  <c r="R119" i="2"/>
  <c r="Q119" i="2"/>
  <c r="T118" i="2"/>
  <c r="S118" i="2"/>
  <c r="R118" i="2"/>
  <c r="Q118" i="2"/>
  <c r="T117" i="2"/>
  <c r="S117" i="2"/>
  <c r="R117" i="2"/>
  <c r="Q117" i="2"/>
  <c r="T116" i="2"/>
  <c r="S116" i="2"/>
  <c r="R116" i="2"/>
  <c r="Q116" i="2"/>
  <c r="T115" i="2"/>
  <c r="S115" i="2"/>
  <c r="R115" i="2"/>
  <c r="Q115" i="2"/>
  <c r="T114" i="2"/>
  <c r="S114" i="2"/>
  <c r="R114" i="2"/>
  <c r="Q114" i="2"/>
  <c r="T113" i="2"/>
  <c r="S113" i="2"/>
  <c r="R113" i="2"/>
  <c r="Q113" i="2"/>
  <c r="T112" i="2"/>
  <c r="S112" i="2"/>
  <c r="R112" i="2"/>
  <c r="Q112" i="2"/>
  <c r="T111" i="2"/>
  <c r="S111" i="2"/>
  <c r="R111" i="2"/>
  <c r="Q111" i="2"/>
  <c r="T110" i="2"/>
  <c r="S110" i="2"/>
  <c r="R110" i="2"/>
  <c r="Q110" i="2"/>
  <c r="T109" i="2"/>
  <c r="S109" i="2"/>
  <c r="R109" i="2"/>
  <c r="Q109" i="2"/>
  <c r="T108" i="2"/>
  <c r="S108" i="2"/>
  <c r="R108" i="2"/>
  <c r="Q108" i="2"/>
  <c r="T107" i="2"/>
  <c r="S107" i="2"/>
  <c r="R107" i="2"/>
  <c r="Q107" i="2"/>
  <c r="T106" i="2"/>
  <c r="S106" i="2"/>
  <c r="R106" i="2"/>
  <c r="Q106" i="2"/>
  <c r="T105" i="2"/>
  <c r="S105" i="2"/>
  <c r="R105" i="2"/>
  <c r="Q105" i="2"/>
  <c r="T104" i="2"/>
  <c r="S104" i="2"/>
  <c r="R104" i="2"/>
  <c r="Q104" i="2"/>
  <c r="T103" i="2"/>
  <c r="S103" i="2"/>
  <c r="R103" i="2"/>
  <c r="Q103" i="2"/>
  <c r="T102" i="2"/>
  <c r="S102" i="2"/>
  <c r="R102" i="2"/>
  <c r="Q102" i="2"/>
  <c r="T101" i="2"/>
  <c r="S101" i="2"/>
  <c r="R101" i="2"/>
  <c r="Q101" i="2"/>
  <c r="T100" i="2"/>
  <c r="S100" i="2"/>
  <c r="R100" i="2"/>
  <c r="Q100" i="2"/>
  <c r="T99" i="2"/>
  <c r="S99" i="2"/>
  <c r="R99" i="2"/>
  <c r="Q99" i="2"/>
  <c r="T98" i="2"/>
  <c r="S98" i="2"/>
  <c r="R98" i="2"/>
  <c r="Q98" i="2"/>
  <c r="T97" i="2"/>
  <c r="S97" i="2"/>
  <c r="R97" i="2"/>
  <c r="Q97" i="2"/>
  <c r="T96" i="2"/>
  <c r="S96" i="2"/>
  <c r="R96" i="2"/>
  <c r="Q96" i="2"/>
  <c r="T95" i="2"/>
  <c r="S95" i="2"/>
  <c r="R95" i="2"/>
  <c r="Q95" i="2"/>
  <c r="T94" i="2"/>
  <c r="S94" i="2"/>
  <c r="R94" i="2"/>
  <c r="Q94" i="2"/>
  <c r="T93" i="2"/>
  <c r="S93" i="2"/>
  <c r="R93" i="2"/>
  <c r="Q93" i="2"/>
  <c r="T92" i="2"/>
  <c r="S92" i="2"/>
  <c r="R92" i="2"/>
  <c r="Q92" i="2"/>
  <c r="T91" i="2"/>
  <c r="S91" i="2"/>
  <c r="R91" i="2"/>
  <c r="Q91" i="2"/>
  <c r="T90" i="2"/>
  <c r="S90" i="2"/>
  <c r="R90" i="2"/>
  <c r="Q90" i="2"/>
  <c r="T89" i="2"/>
  <c r="S89" i="2"/>
  <c r="R89" i="2"/>
  <c r="Q89" i="2"/>
  <c r="T88" i="2"/>
  <c r="S88" i="2"/>
  <c r="R88" i="2"/>
  <c r="Q88" i="2"/>
  <c r="T87" i="2"/>
  <c r="S87" i="2"/>
  <c r="R87" i="2"/>
  <c r="Q87" i="2"/>
  <c r="T86" i="2"/>
  <c r="S86" i="2"/>
  <c r="R86" i="2"/>
  <c r="Q86" i="2"/>
  <c r="T85" i="2"/>
  <c r="S85" i="2"/>
  <c r="R85" i="2"/>
  <c r="Q85" i="2"/>
  <c r="T84" i="2"/>
  <c r="S84" i="2"/>
  <c r="R84" i="2"/>
  <c r="Q84" i="2"/>
  <c r="T83" i="2"/>
  <c r="S83" i="2"/>
  <c r="R83" i="2"/>
  <c r="Q83" i="2"/>
  <c r="T82" i="2"/>
  <c r="S82" i="2"/>
  <c r="R82" i="2"/>
  <c r="Q82" i="2"/>
  <c r="T81" i="2"/>
  <c r="S81" i="2"/>
  <c r="R81" i="2"/>
  <c r="Q81" i="2"/>
  <c r="T80" i="2"/>
  <c r="S80" i="2"/>
  <c r="R80" i="2"/>
  <c r="Q80" i="2"/>
  <c r="T79" i="2"/>
  <c r="S79" i="2"/>
  <c r="R79" i="2"/>
  <c r="Q79" i="2"/>
  <c r="T78" i="2"/>
  <c r="S78" i="2"/>
  <c r="R78" i="2"/>
  <c r="Q78" i="2"/>
  <c r="T157" i="2"/>
  <c r="S157" i="2"/>
  <c r="R157" i="2"/>
  <c r="Q157" i="2"/>
  <c r="T156" i="2"/>
  <c r="S156" i="2"/>
  <c r="R156" i="2"/>
  <c r="Q156" i="2"/>
  <c r="T3" i="2"/>
  <c r="Q3" i="2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Y24" i="2"/>
  <c r="R3" i="2"/>
  <c r="AB24" i="2"/>
  <c r="AB17" i="2"/>
  <c r="Y17" i="2"/>
  <c r="S3" i="2"/>
  <c r="AB10" i="2"/>
  <c r="Y10" i="2"/>
  <c r="AB3" i="2"/>
  <c r="Y3" i="2"/>
  <c r="C4" i="2" l="1"/>
  <c r="E4" i="2" s="1"/>
  <c r="P4" i="2" a="1"/>
  <c r="P4" i="2" s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D4" i="2" l="1"/>
  <c r="A3" i="2" a="1"/>
  <c r="A3" i="2" s="1"/>
  <c r="P12" i="4"/>
  <c r="O4" i="2" a="1"/>
  <c r="O4" i="2" s="1"/>
  <c r="B3" i="2" a="1"/>
  <c r="B3" i="2" s="1"/>
  <c r="U8" i="3"/>
  <c r="U5" i="3"/>
  <c r="O6" i="3"/>
  <c r="O7" i="3" s="1"/>
  <c r="N12" i="4"/>
  <c r="O12" i="4"/>
  <c r="Q4" i="2" l="1"/>
  <c r="R4" i="2"/>
  <c r="U33" i="2"/>
  <c r="V33" i="2"/>
  <c r="U26" i="2"/>
  <c r="V26" i="2"/>
  <c r="U75" i="2"/>
  <c r="V75" i="2"/>
  <c r="U20" i="2"/>
  <c r="U60" i="2"/>
  <c r="U76" i="2"/>
  <c r="V20" i="2"/>
  <c r="V60" i="2"/>
  <c r="V76" i="2"/>
  <c r="U61" i="2"/>
  <c r="U69" i="2"/>
  <c r="V61" i="2"/>
  <c r="V69" i="2"/>
  <c r="U62" i="2"/>
  <c r="V22" i="2"/>
  <c r="V62" i="2"/>
  <c r="U31" i="2"/>
  <c r="S41" i="2"/>
  <c r="S25" i="2"/>
  <c r="U24" i="2"/>
  <c r="V47" i="2"/>
  <c r="V5" i="2"/>
  <c r="V11" i="2"/>
  <c r="U5" i="2"/>
  <c r="T9" i="2"/>
  <c r="Q7" i="2"/>
  <c r="K4" i="2"/>
  <c r="J4" i="2"/>
  <c r="L4" i="2"/>
  <c r="C5" i="2"/>
  <c r="M4" i="2"/>
  <c r="F4" i="2"/>
  <c r="G4" i="2"/>
  <c r="H4" i="2"/>
  <c r="I4" i="2"/>
  <c r="Q10" i="2" l="1"/>
  <c r="V39" i="2"/>
  <c r="S43" i="2"/>
  <c r="S59" i="2"/>
  <c r="S75" i="2"/>
  <c r="U23" i="2"/>
  <c r="V30" i="2"/>
  <c r="V31" i="2"/>
  <c r="T27" i="2"/>
  <c r="T43" i="2"/>
  <c r="T59" i="2"/>
  <c r="T75" i="2"/>
  <c r="U22" i="2"/>
  <c r="V29" i="2"/>
  <c r="V23" i="2"/>
  <c r="Q26" i="2"/>
  <c r="Q42" i="2"/>
  <c r="Q58" i="2"/>
  <c r="Q74" i="2"/>
  <c r="U29" i="2"/>
  <c r="V36" i="2"/>
  <c r="U40" i="2"/>
  <c r="R22" i="2"/>
  <c r="R38" i="2"/>
  <c r="R54" i="2"/>
  <c r="R70" i="2"/>
  <c r="U44" i="2"/>
  <c r="V51" i="2"/>
  <c r="R63" i="2"/>
  <c r="S22" i="2"/>
  <c r="S38" i="2"/>
  <c r="S54" i="2"/>
  <c r="S70" i="2"/>
  <c r="U43" i="2"/>
  <c r="V50" i="2"/>
  <c r="R61" i="2"/>
  <c r="T20" i="2"/>
  <c r="T36" i="2"/>
  <c r="T52" i="2"/>
  <c r="T68" i="2"/>
  <c r="U50" i="2"/>
  <c r="V57" i="2"/>
  <c r="Q17" i="2"/>
  <c r="Q33" i="2"/>
  <c r="Q49" i="2"/>
  <c r="Q65" i="2"/>
  <c r="U65" i="2"/>
  <c r="V72" i="2"/>
  <c r="T29" i="2"/>
  <c r="T61" i="2"/>
  <c r="T77" i="2"/>
  <c r="U14" i="2"/>
  <c r="V21" i="2"/>
  <c r="Q12" i="2"/>
  <c r="Q28" i="2"/>
  <c r="Q44" i="2"/>
  <c r="Q60" i="2"/>
  <c r="Q76" i="2"/>
  <c r="U21" i="2"/>
  <c r="V28" i="2"/>
  <c r="V13" i="2"/>
  <c r="R24" i="2"/>
  <c r="R40" i="2"/>
  <c r="R56" i="2"/>
  <c r="R72" i="2"/>
  <c r="U36" i="2"/>
  <c r="V43" i="2"/>
  <c r="U64" i="2"/>
  <c r="S24" i="2"/>
  <c r="S40" i="2"/>
  <c r="S56" i="2"/>
  <c r="S72" i="2"/>
  <c r="U35" i="2"/>
  <c r="V42" i="2"/>
  <c r="U72" i="2"/>
  <c r="T22" i="2"/>
  <c r="T38" i="2"/>
  <c r="T54" i="2"/>
  <c r="T70" i="2"/>
  <c r="U42" i="2"/>
  <c r="V49" i="2"/>
  <c r="Q19" i="2"/>
  <c r="Q35" i="2"/>
  <c r="Q51" i="2"/>
  <c r="Q67" i="2"/>
  <c r="U57" i="2"/>
  <c r="V64" i="2"/>
  <c r="V6" i="2"/>
  <c r="R6" i="2"/>
  <c r="R27" i="2"/>
  <c r="S29" i="2"/>
  <c r="S61" i="2"/>
  <c r="S77" i="2"/>
  <c r="T13" i="2"/>
  <c r="R5" i="2"/>
  <c r="V10" i="2"/>
  <c r="S15" i="2"/>
  <c r="S31" i="2"/>
  <c r="S47" i="2"/>
  <c r="S63" i="2"/>
  <c r="U71" i="2"/>
  <c r="V12" i="2"/>
  <c r="R15" i="2"/>
  <c r="T15" i="2"/>
  <c r="T31" i="2"/>
  <c r="T47" i="2"/>
  <c r="T63" i="2"/>
  <c r="U70" i="2"/>
  <c r="V77" i="2"/>
  <c r="R19" i="2"/>
  <c r="Q14" i="2"/>
  <c r="Q30" i="2"/>
  <c r="Q46" i="2"/>
  <c r="Q62" i="2"/>
  <c r="U77" i="2"/>
  <c r="U13" i="2"/>
  <c r="V71" i="2"/>
  <c r="R26" i="2"/>
  <c r="R42" i="2"/>
  <c r="R58" i="2"/>
  <c r="R74" i="2"/>
  <c r="U28" i="2"/>
  <c r="V35" i="2"/>
  <c r="V55" i="2"/>
  <c r="S26" i="2"/>
  <c r="S42" i="2"/>
  <c r="S58" i="2"/>
  <c r="S74" i="2"/>
  <c r="U27" i="2"/>
  <c r="V34" i="2"/>
  <c r="U32" i="2"/>
  <c r="T24" i="2"/>
  <c r="T40" i="2"/>
  <c r="T56" i="2"/>
  <c r="T72" i="2"/>
  <c r="U34" i="2"/>
  <c r="V41" i="2"/>
  <c r="Q21" i="2"/>
  <c r="Q37" i="2"/>
  <c r="Q53" i="2"/>
  <c r="Q69" i="2"/>
  <c r="U49" i="2"/>
  <c r="V56" i="2"/>
  <c r="S73" i="2"/>
  <c r="U9" i="2"/>
  <c r="R13" i="2"/>
  <c r="S27" i="2"/>
  <c r="S11" i="2"/>
  <c r="S10" i="2"/>
  <c r="S13" i="2"/>
  <c r="S45" i="2"/>
  <c r="U15" i="2"/>
  <c r="T45" i="2"/>
  <c r="S8" i="2"/>
  <c r="U8" i="2"/>
  <c r="R41" i="2"/>
  <c r="S9" i="2"/>
  <c r="R8" i="2"/>
  <c r="T6" i="2"/>
  <c r="R17" i="2"/>
  <c r="R53" i="2"/>
  <c r="S17" i="2"/>
  <c r="S33" i="2"/>
  <c r="S49" i="2"/>
  <c r="S65" i="2"/>
  <c r="U63" i="2"/>
  <c r="V70" i="2"/>
  <c r="R29" i="2"/>
  <c r="T17" i="2"/>
  <c r="T33" i="2"/>
  <c r="T49" i="2"/>
  <c r="T65" i="2"/>
  <c r="R31" i="2"/>
  <c r="Q16" i="2"/>
  <c r="Q32" i="2"/>
  <c r="Q48" i="2"/>
  <c r="Q64" i="2"/>
  <c r="R21" i="2"/>
  <c r="R12" i="2"/>
  <c r="R28" i="2"/>
  <c r="R44" i="2"/>
  <c r="R60" i="2"/>
  <c r="R76" i="2"/>
  <c r="V27" i="2"/>
  <c r="S12" i="2"/>
  <c r="S28" i="2"/>
  <c r="S44" i="2"/>
  <c r="S60" i="2"/>
  <c r="S76" i="2"/>
  <c r="U19" i="2"/>
  <c r="V63" i="2"/>
  <c r="T26" i="2"/>
  <c r="T42" i="2"/>
  <c r="T58" i="2"/>
  <c r="T74" i="2"/>
  <c r="Q23" i="2"/>
  <c r="Q39" i="2"/>
  <c r="Q55" i="2"/>
  <c r="Q71" i="2"/>
  <c r="U41" i="2"/>
  <c r="V48" i="2"/>
  <c r="S57" i="2"/>
  <c r="U6" i="2"/>
  <c r="S19" i="2"/>
  <c r="S51" i="2"/>
  <c r="T19" i="2"/>
  <c r="T35" i="2"/>
  <c r="T51" i="2"/>
  <c r="T67" i="2"/>
  <c r="U54" i="2"/>
  <c r="R45" i="2"/>
  <c r="Q18" i="2"/>
  <c r="Q34" i="2"/>
  <c r="Q50" i="2"/>
  <c r="Q66" i="2"/>
  <c r="V68" i="2"/>
  <c r="R37" i="2"/>
  <c r="R14" i="2"/>
  <c r="R30" i="2"/>
  <c r="R46" i="2"/>
  <c r="R62" i="2"/>
  <c r="U12" i="2"/>
  <c r="V19" i="2"/>
  <c r="S14" i="2"/>
  <c r="S30" i="2"/>
  <c r="S46" i="2"/>
  <c r="S62" i="2"/>
  <c r="V16" i="2"/>
  <c r="V18" i="2"/>
  <c r="T12" i="2"/>
  <c r="T28" i="2"/>
  <c r="T44" i="2"/>
  <c r="T60" i="2"/>
  <c r="T76" i="2"/>
  <c r="U18" i="2"/>
  <c r="V25" i="2"/>
  <c r="Q25" i="2"/>
  <c r="Q41" i="2"/>
  <c r="Q57" i="2"/>
  <c r="Q73" i="2"/>
  <c r="V40" i="2"/>
  <c r="S7" i="2"/>
  <c r="R33" i="2"/>
  <c r="S35" i="2"/>
  <c r="S67" i="2"/>
  <c r="Q11" i="2"/>
  <c r="T5" i="2"/>
  <c r="Q5" i="2"/>
  <c r="R49" i="2"/>
  <c r="R73" i="2"/>
  <c r="S21" i="2"/>
  <c r="S37" i="2"/>
  <c r="S53" i="2"/>
  <c r="S69" i="2"/>
  <c r="U47" i="2"/>
  <c r="V54" i="2"/>
  <c r="R57" i="2"/>
  <c r="T21" i="2"/>
  <c r="T37" i="2"/>
  <c r="T53" i="2"/>
  <c r="T69" i="2"/>
  <c r="U46" i="2"/>
  <c r="V53" i="2"/>
  <c r="R69" i="2"/>
  <c r="Q20" i="2"/>
  <c r="Q36" i="2"/>
  <c r="Q52" i="2"/>
  <c r="Q68" i="2"/>
  <c r="U53" i="2"/>
  <c r="R55" i="2"/>
  <c r="R16" i="2"/>
  <c r="R32" i="2"/>
  <c r="R48" i="2"/>
  <c r="R64" i="2"/>
  <c r="U68" i="2"/>
  <c r="R25" i="2"/>
  <c r="S16" i="2"/>
  <c r="S32" i="2"/>
  <c r="S48" i="2"/>
  <c r="S64" i="2"/>
  <c r="U67" i="2"/>
  <c r="V74" i="2"/>
  <c r="R23" i="2"/>
  <c r="T14" i="2"/>
  <c r="T30" i="2"/>
  <c r="T46" i="2"/>
  <c r="T62" i="2"/>
  <c r="U74" i="2"/>
  <c r="V15" i="2"/>
  <c r="V17" i="2"/>
  <c r="Q27" i="2"/>
  <c r="Q43" i="2"/>
  <c r="Q59" i="2"/>
  <c r="Q75" i="2"/>
  <c r="U25" i="2"/>
  <c r="V32" i="2"/>
  <c r="T8" i="2"/>
  <c r="R59" i="2"/>
  <c r="U55" i="2"/>
  <c r="R43" i="2"/>
  <c r="Q9" i="2"/>
  <c r="R9" i="2"/>
  <c r="R71" i="2"/>
  <c r="U48" i="2"/>
  <c r="S23" i="2"/>
  <c r="S39" i="2"/>
  <c r="S55" i="2"/>
  <c r="S71" i="2"/>
  <c r="U39" i="2"/>
  <c r="V46" i="2"/>
  <c r="R65" i="2"/>
  <c r="T23" i="2"/>
  <c r="T39" i="2"/>
  <c r="T55" i="2"/>
  <c r="T71" i="2"/>
  <c r="U38" i="2"/>
  <c r="V45" i="2"/>
  <c r="U56" i="2"/>
  <c r="Q22" i="2"/>
  <c r="Q38" i="2"/>
  <c r="Q54" i="2"/>
  <c r="Q70" i="2"/>
  <c r="U45" i="2"/>
  <c r="V52" i="2"/>
  <c r="R67" i="2"/>
  <c r="R18" i="2"/>
  <c r="R34" i="2"/>
  <c r="R50" i="2"/>
  <c r="R66" i="2"/>
  <c r="V67" i="2"/>
  <c r="R39" i="2"/>
  <c r="S18" i="2"/>
  <c r="S34" i="2"/>
  <c r="S50" i="2"/>
  <c r="S66" i="2"/>
  <c r="U59" i="2"/>
  <c r="V66" i="2"/>
  <c r="R35" i="2"/>
  <c r="T16" i="2"/>
  <c r="T32" i="2"/>
  <c r="T48" i="2"/>
  <c r="T64" i="2"/>
  <c r="U66" i="2"/>
  <c r="V73" i="2"/>
  <c r="Q13" i="2"/>
  <c r="Q29" i="2"/>
  <c r="Q45" i="2"/>
  <c r="Q61" i="2"/>
  <c r="Q77" i="2"/>
  <c r="U17" i="2"/>
  <c r="V24" i="2"/>
  <c r="V38" i="2"/>
  <c r="R75" i="2"/>
  <c r="T25" i="2"/>
  <c r="T41" i="2"/>
  <c r="T57" i="2"/>
  <c r="T73" i="2"/>
  <c r="U30" i="2"/>
  <c r="V37" i="2"/>
  <c r="U16" i="2"/>
  <c r="Q24" i="2"/>
  <c r="Q40" i="2"/>
  <c r="Q56" i="2"/>
  <c r="Q72" i="2"/>
  <c r="U37" i="2"/>
  <c r="V44" i="2"/>
  <c r="R77" i="2"/>
  <c r="R20" i="2"/>
  <c r="R36" i="2"/>
  <c r="R52" i="2"/>
  <c r="R68" i="2"/>
  <c r="U52" i="2"/>
  <c r="V59" i="2"/>
  <c r="R51" i="2"/>
  <c r="S20" i="2"/>
  <c r="S36" i="2"/>
  <c r="S52" i="2"/>
  <c r="S68" i="2"/>
  <c r="U51" i="2"/>
  <c r="V58" i="2"/>
  <c r="R47" i="2"/>
  <c r="T18" i="2"/>
  <c r="T34" i="2"/>
  <c r="T50" i="2"/>
  <c r="T66" i="2"/>
  <c r="U58" i="2"/>
  <c r="V65" i="2"/>
  <c r="Q15" i="2"/>
  <c r="Q31" i="2"/>
  <c r="Q47" i="2"/>
  <c r="Q63" i="2"/>
  <c r="U73" i="2"/>
  <c r="V14" i="2"/>
  <c r="S5" i="2"/>
  <c r="S6" i="2"/>
  <c r="Q8" i="2"/>
  <c r="U10" i="2"/>
  <c r="T11" i="2"/>
  <c r="V9" i="2"/>
  <c r="Q6" i="2"/>
  <c r="U7" i="2"/>
  <c r="V8" i="2"/>
  <c r="R7" i="2"/>
  <c r="V7" i="2"/>
  <c r="T10" i="2"/>
  <c r="U11" i="2"/>
  <c r="R11" i="2"/>
  <c r="T7" i="2"/>
  <c r="U4" i="2"/>
  <c r="V4" i="2"/>
  <c r="H5" i="2"/>
  <c r="G5" i="2"/>
  <c r="L5" i="2"/>
  <c r="F5" i="2"/>
  <c r="I5" i="2"/>
  <c r="D5" i="2"/>
  <c r="M5" i="2"/>
  <c r="J5" i="2"/>
  <c r="K5" i="2"/>
  <c r="E5" i="2"/>
  <c r="C6" i="2"/>
  <c r="R10" i="2"/>
  <c r="T4" i="2"/>
  <c r="S4" i="2"/>
  <c r="Y4" i="2" l="1"/>
  <c r="X4" i="2" s="1"/>
  <c r="Y11" i="2"/>
  <c r="X11" i="2" s="1"/>
  <c r="Y13" i="2"/>
  <c r="AB25" i="2"/>
  <c r="AA25" i="2" s="1"/>
  <c r="Y25" i="2"/>
  <c r="X25" i="2" s="1"/>
  <c r="AB40" i="2"/>
  <c r="Y41" i="2"/>
  <c r="AB41" i="2"/>
  <c r="Y40" i="2"/>
  <c r="AB42" i="2"/>
  <c r="Y39" i="2"/>
  <c r="X39" i="2" s="1"/>
  <c r="AB43" i="2"/>
  <c r="Y43" i="2"/>
  <c r="AB39" i="2"/>
  <c r="AA39" i="2" s="1"/>
  <c r="AA40" i="2" s="1"/>
  <c r="Y42" i="2"/>
  <c r="AB36" i="2"/>
  <c r="Y36" i="2"/>
  <c r="Y35" i="2"/>
  <c r="Y32" i="2"/>
  <c r="X32" i="2" s="1"/>
  <c r="Y34" i="2"/>
  <c r="AB32" i="2"/>
  <c r="AA32" i="2" s="1"/>
  <c r="Y33" i="2"/>
  <c r="AB33" i="2"/>
  <c r="AB34" i="2"/>
  <c r="AB35" i="2"/>
  <c r="AB12" i="2"/>
  <c r="AB13" i="2"/>
  <c r="Y14" i="2"/>
  <c r="Y12" i="2"/>
  <c r="AB11" i="2"/>
  <c r="AA11" i="2" s="1"/>
  <c r="AB14" i="2"/>
  <c r="AB15" i="2"/>
  <c r="Y15" i="2"/>
  <c r="Y18" i="2"/>
  <c r="X18" i="2" s="1"/>
  <c r="AB18" i="2"/>
  <c r="AA18" i="2" s="1"/>
  <c r="AB19" i="2"/>
  <c r="Y22" i="2"/>
  <c r="AB20" i="2"/>
  <c r="Y21" i="2"/>
  <c r="AB21" i="2"/>
  <c r="Y20" i="2"/>
  <c r="AB22" i="2"/>
  <c r="Y19" i="2"/>
  <c r="AB29" i="2"/>
  <c r="Y26" i="2"/>
  <c r="AB28" i="2"/>
  <c r="Y29" i="2"/>
  <c r="Y27" i="2"/>
  <c r="Y28" i="2"/>
  <c r="AB26" i="2"/>
  <c r="AB27" i="2"/>
  <c r="L6" i="2"/>
  <c r="F6" i="2"/>
  <c r="K6" i="2"/>
  <c r="C7" i="2"/>
  <c r="H7" i="2" s="1"/>
  <c r="J6" i="2"/>
  <c r="I6" i="2"/>
  <c r="M6" i="2"/>
  <c r="H6" i="2"/>
  <c r="E6" i="2"/>
  <c r="G6" i="2"/>
  <c r="D6" i="2"/>
  <c r="AB5" i="2"/>
  <c r="Y7" i="2"/>
  <c r="Y6" i="2"/>
  <c r="Y5" i="2"/>
  <c r="AB4" i="2"/>
  <c r="AA4" i="2" s="1"/>
  <c r="Y8" i="2"/>
  <c r="AB6" i="2"/>
  <c r="AB8" i="2"/>
  <c r="AB7" i="2"/>
  <c r="AA41" i="2" l="1"/>
  <c r="AA42" i="2" s="1"/>
  <c r="AA43" i="2" s="1"/>
  <c r="AA5" i="2"/>
  <c r="AA6" i="2" s="1"/>
  <c r="AA7" i="2" s="1"/>
  <c r="AA8" i="2" s="1"/>
  <c r="X5" i="2"/>
  <c r="X6" i="2" s="1"/>
  <c r="X7" i="2" s="1"/>
  <c r="X8" i="2" s="1"/>
  <c r="AA19" i="2"/>
  <c r="AA20" i="2" s="1"/>
  <c r="AA21" i="2" s="1"/>
  <c r="AA22" i="2" s="1"/>
  <c r="X12" i="2"/>
  <c r="X13" i="2" s="1"/>
  <c r="X14" i="2" s="1"/>
  <c r="X15" i="2" s="1"/>
  <c r="AA33" i="2"/>
  <c r="AA34" i="2" s="1"/>
  <c r="AA35" i="2" s="1"/>
  <c r="AA36" i="2" s="1"/>
  <c r="X26" i="2"/>
  <c r="X27" i="2" s="1"/>
  <c r="X28" i="2" s="1"/>
  <c r="X29" i="2" s="1"/>
  <c r="X33" i="2"/>
  <c r="X34" i="2" s="1"/>
  <c r="X35" i="2" s="1"/>
  <c r="X36" i="2" s="1"/>
  <c r="X40" i="2"/>
  <c r="X41" i="2" s="1"/>
  <c r="X42" i="2" s="1"/>
  <c r="X43" i="2" s="1"/>
  <c r="AA12" i="2"/>
  <c r="AA13" i="2" s="1"/>
  <c r="AA14" i="2" s="1"/>
  <c r="AA15" i="2" s="1"/>
  <c r="X19" i="2"/>
  <c r="X20" i="2" s="1"/>
  <c r="X21" i="2" s="1"/>
  <c r="X22" i="2" s="1"/>
  <c r="AA26" i="2"/>
  <c r="AA27" i="2" s="1"/>
  <c r="AA28" i="2" s="1"/>
  <c r="AA29" i="2" s="1"/>
  <c r="L7" i="2"/>
  <c r="E7" i="2"/>
  <c r="G7" i="2"/>
  <c r="M7" i="2"/>
  <c r="D7" i="2"/>
  <c r="K7" i="2"/>
  <c r="C8" i="2"/>
  <c r="J7" i="2"/>
  <c r="F7" i="2"/>
  <c r="I7" i="2"/>
  <c r="L8" i="2" l="1"/>
  <c r="C9" i="2"/>
  <c r="D9" i="2" s="1"/>
  <c r="D8" i="2"/>
  <c r="G8" i="2"/>
  <c r="J8" i="2"/>
  <c r="E8" i="2"/>
  <c r="K8" i="2"/>
  <c r="F8" i="2"/>
  <c r="I8" i="2"/>
  <c r="M8" i="2"/>
  <c r="H8" i="2"/>
  <c r="G9" i="2" l="1"/>
  <c r="J9" i="2"/>
  <c r="C10" i="2"/>
  <c r="N15" i="4" s="1"/>
  <c r="F9" i="2"/>
  <c r="I9" i="2"/>
  <c r="M9" i="2"/>
  <c r="K9" i="2"/>
  <c r="H9" i="2"/>
  <c r="E9" i="2"/>
  <c r="L9" i="2"/>
  <c r="P13" i="4" l="1"/>
  <c r="P16" i="4"/>
  <c r="P14" i="4"/>
  <c r="P15" i="4"/>
  <c r="O15" i="4"/>
  <c r="O13" i="4"/>
  <c r="O16" i="4"/>
  <c r="O14" i="4"/>
  <c r="N13" i="4"/>
  <c r="N14" i="4"/>
  <c r="N16" i="4"/>
  <c r="H10" i="2"/>
  <c r="J10" i="2"/>
  <c r="N44" i="4" s="1"/>
  <c r="G10" i="2"/>
  <c r="F10" i="2"/>
  <c r="M10" i="2"/>
  <c r="E10" i="2"/>
  <c r="L10" i="2"/>
  <c r="D10" i="2"/>
  <c r="I10" i="2"/>
  <c r="K10" i="2"/>
  <c r="N45" i="4" s="1"/>
  <c r="O3" i="4"/>
  <c r="O4" i="4" s="1"/>
  <c r="Q12" i="4" l="1"/>
  <c r="Q16" i="4" s="1"/>
  <c r="Q13" i="4" l="1"/>
  <c r="Q15" i="4"/>
  <c r="Q1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<sst xmlns="http://schemas.openxmlformats.org/spreadsheetml/2006/main" count="37123" uniqueCount="105">
  <si>
    <t>Portfolio Manager Property ID</t>
  </si>
  <si>
    <t>Property Name</t>
  </si>
  <si>
    <t>Portfolio Manager Parent Property ID</t>
  </si>
  <si>
    <t>Parent Property Name</t>
  </si>
  <si>
    <t>Year Ending</t>
  </si>
  <si>
    <t>ENERGY STAR Score</t>
  </si>
  <si>
    <t>City</t>
  </si>
  <si>
    <t>Year Built</t>
  </si>
  <si>
    <t>Occupancy</t>
  </si>
  <si>
    <t>Property GFA - Self-Reported (m²)</t>
  </si>
  <si>
    <t>Electricity Use - Grid Purchase (kWh)</t>
  </si>
  <si>
    <t>Electricity Use - Grid Purchase (GJ)</t>
  </si>
  <si>
    <t>Electricity - Weather Normalized Site Electricity Intensity (Grid and Onsite Renewables) (kWh/m²)</t>
  </si>
  <si>
    <t>Natural Gas Use (GJ)</t>
  </si>
  <si>
    <t>Natural Gas - Weather Normalized Site Natural Gas Intensity (GJ/m²)</t>
  </si>
  <si>
    <t>Site Energy Use (GJ)</t>
  </si>
  <si>
    <t>Source Energy Use (GJ)</t>
  </si>
  <si>
    <t>Site EUI (GJ/m²)</t>
  </si>
  <si>
    <t>Source EUI (GJ/m²)</t>
  </si>
  <si>
    <t>Weather Normalized Site EUI (GJ/m²)</t>
  </si>
  <si>
    <t>Weather Normalized Source EUI (GJ/m²)</t>
  </si>
  <si>
    <t>National Median Site EUI (GJ/m²)</t>
  </si>
  <si>
    <t>National Median Source EUI (GJ/m²)</t>
  </si>
  <si>
    <t>% Difference from National Median Site EUI</t>
  </si>
  <si>
    <t>% Difference from National Median Source EUI</t>
  </si>
  <si>
    <t>Total (Location-Based) GHG Emissions Intensity (kgCO2e/m²)</t>
  </si>
  <si>
    <t>Total (Location-Based) GHG Emissions (Metric Tons CO2e)</t>
  </si>
  <si>
    <t>Water Use Intensity (All Water Sources) (m³/m²)</t>
  </si>
  <si>
    <t>Water Use (All Water Sources) (m³)</t>
  </si>
  <si>
    <t>Not Applicable: Standalone Property</t>
  </si>
  <si>
    <t>Alberta</t>
  </si>
  <si>
    <t>Not Available</t>
  </si>
  <si>
    <t>Province</t>
  </si>
  <si>
    <t>Year</t>
  </si>
  <si>
    <t>GHGI</t>
  </si>
  <si>
    <t>GHG</t>
  </si>
  <si>
    <t>Site EUI</t>
  </si>
  <si>
    <t>Energy Star</t>
  </si>
  <si>
    <r>
      <rPr>
        <b/>
        <sz val="14"/>
        <color rgb="FF000000"/>
        <rFont val="Aptos Narrow"/>
        <family val="2"/>
        <scheme val="minor"/>
      </rPr>
      <t>G</t>
    </r>
    <r>
      <rPr>
        <b/>
        <sz val="14"/>
        <color indexed="8"/>
        <rFont val="Aptos Narrow"/>
        <family val="2"/>
        <scheme val="minor"/>
      </rPr>
      <t>HGI</t>
    </r>
  </si>
  <si>
    <r>
      <rPr>
        <b/>
        <sz val="14"/>
        <color rgb="FF000000"/>
        <rFont val="Aptos Narrow"/>
        <family val="2"/>
        <scheme val="minor"/>
      </rPr>
      <t>G</t>
    </r>
    <r>
      <rPr>
        <b/>
        <sz val="14"/>
        <color indexed="8"/>
        <rFont val="Aptos Narrow"/>
        <family val="2"/>
        <scheme val="minor"/>
      </rPr>
      <t>HG</t>
    </r>
  </si>
  <si>
    <r>
      <rPr>
        <b/>
        <sz val="14"/>
        <color rgb="FF000000"/>
        <rFont val="Aptos Narrow"/>
        <family val="2"/>
        <scheme val="minor"/>
      </rPr>
      <t>S</t>
    </r>
    <r>
      <rPr>
        <b/>
        <sz val="14"/>
        <color indexed="8"/>
        <rFont val="Aptos Narrow"/>
        <family val="2"/>
        <scheme val="minor"/>
      </rPr>
      <t>ite EUI</t>
    </r>
  </si>
  <si>
    <r>
      <rPr>
        <b/>
        <sz val="14"/>
        <color rgb="FF000000"/>
        <rFont val="Aptos Narrow"/>
        <family val="2"/>
        <scheme val="minor"/>
      </rPr>
      <t>E</t>
    </r>
    <r>
      <rPr>
        <b/>
        <sz val="14"/>
        <color indexed="8"/>
        <rFont val="Aptos Narrow"/>
        <family val="2"/>
        <scheme val="minor"/>
      </rPr>
      <t>nergy Star</t>
    </r>
  </si>
  <si>
    <r>
      <rPr>
        <b/>
        <sz val="26"/>
        <color rgb="FF000000"/>
        <rFont val="Aptos Narrow"/>
        <family val="2"/>
        <scheme val="minor"/>
      </rPr>
      <t>E</t>
    </r>
    <r>
      <rPr>
        <b/>
        <sz val="26"/>
        <color indexed="8"/>
        <rFont val="Aptos Narrow"/>
        <family val="2"/>
        <scheme val="minor"/>
      </rPr>
      <t xml:space="preserve">nergy </t>
    </r>
    <r>
      <rPr>
        <b/>
        <sz val="26"/>
        <color rgb="FF000000"/>
        <rFont val="Aptos Narrow"/>
        <family val="2"/>
        <scheme val="minor"/>
      </rPr>
      <t>S</t>
    </r>
    <r>
      <rPr>
        <b/>
        <sz val="26"/>
        <color indexed="8"/>
        <rFont val="Aptos Narrow"/>
        <family val="2"/>
        <scheme val="minor"/>
      </rPr>
      <t xml:space="preserve">tar </t>
    </r>
    <r>
      <rPr>
        <b/>
        <sz val="26"/>
        <color rgb="FF000000"/>
        <rFont val="Aptos Narrow"/>
        <family val="2"/>
        <scheme val="minor"/>
      </rPr>
      <t>S</t>
    </r>
    <r>
      <rPr>
        <b/>
        <sz val="26"/>
        <color indexed="8"/>
        <rFont val="Aptos Narrow"/>
        <family val="2"/>
        <scheme val="minor"/>
      </rPr>
      <t>core</t>
    </r>
  </si>
  <si>
    <t>Water Use (m³)</t>
  </si>
  <si>
    <t>Weather normalized Site EUI</t>
  </si>
  <si>
    <t>Gas Usage (GJ)</t>
  </si>
  <si>
    <t>Electricty Usage (kWh)</t>
  </si>
  <si>
    <t>Electricty Usage (GJ)</t>
  </si>
  <si>
    <t>Electricity (GJ)</t>
  </si>
  <si>
    <t>Gas (GJ)</t>
  </si>
  <si>
    <t>Starting Year</t>
  </si>
  <si>
    <t>Calgary</t>
  </si>
  <si>
    <t>All Cities</t>
  </si>
  <si>
    <t>Average Energy Star Score</t>
  </si>
  <si>
    <t>National EUI</t>
  </si>
  <si>
    <t>Average EUI</t>
  </si>
  <si>
    <t>All Provinces</t>
  </si>
  <si>
    <t>Project Name</t>
  </si>
  <si>
    <t>Extend forumulas in Dynamic Data columns s-v</t>
  </si>
  <si>
    <t>WUI</t>
  </si>
  <si>
    <t>Single Property Data</t>
  </si>
  <si>
    <t>Multi Property Data</t>
  </si>
  <si>
    <t>Month</t>
  </si>
  <si>
    <r>
      <rPr>
        <b/>
        <sz val="11"/>
        <color rgb="FF000000"/>
        <rFont val="Aptos Narrow"/>
        <family val="2"/>
        <scheme val="minor"/>
      </rPr>
      <t>DISCLAIMER</t>
    </r>
    <r>
      <rPr>
        <sz val="11"/>
        <color indexed="8"/>
        <rFont val="Aptos Narrow"/>
        <family val="2"/>
        <scheme val="minor"/>
      </rPr>
      <t xml:space="preserve">
Due to the nature of how Energy Star Portfolio Manager calculates its metrics, if a year does not have all 12 months of data it will instead use the previous 12 months to calculate the metric.</t>
    </r>
  </si>
  <si>
    <t>Building 1</t>
  </si>
  <si>
    <t>Building 2</t>
  </si>
  <si>
    <t>Building 3</t>
  </si>
  <si>
    <t>Building 4</t>
  </si>
  <si>
    <t>Building 5</t>
  </si>
  <si>
    <t>Building 6</t>
  </si>
  <si>
    <t>Building 7</t>
  </si>
  <si>
    <t>Building 8</t>
  </si>
  <si>
    <t>Building 9</t>
  </si>
  <si>
    <t>Building 10</t>
  </si>
  <si>
    <t>Building 11</t>
  </si>
  <si>
    <t>Building 12</t>
  </si>
  <si>
    <t>Building 13</t>
  </si>
  <si>
    <t>Building 14</t>
  </si>
  <si>
    <t>Building 15</t>
  </si>
  <si>
    <t>Building 16</t>
  </si>
  <si>
    <t>Building 17</t>
  </si>
  <si>
    <t>Building 18</t>
  </si>
  <si>
    <t>Building 19</t>
  </si>
  <si>
    <t>Building 20</t>
  </si>
  <si>
    <t>Building 21</t>
  </si>
  <si>
    <t>Building 22</t>
  </si>
  <si>
    <t>Building 23</t>
  </si>
  <si>
    <t>Building 24</t>
  </si>
  <si>
    <t>Building 25</t>
  </si>
  <si>
    <t>Building 26</t>
  </si>
  <si>
    <t>Building 27</t>
  </si>
  <si>
    <t>Building 28</t>
  </si>
  <si>
    <t>Building 29</t>
  </si>
  <si>
    <t>Building 30</t>
  </si>
  <si>
    <t>Building 31</t>
  </si>
  <si>
    <t>Building 32</t>
  </si>
  <si>
    <t>Building 33</t>
  </si>
  <si>
    <t>Building 34</t>
  </si>
  <si>
    <t>Building 35</t>
  </si>
  <si>
    <t>Building 36</t>
  </si>
  <si>
    <t>Building 37</t>
  </si>
  <si>
    <t>Saksatoon</t>
  </si>
  <si>
    <t>Saskatchewan</t>
  </si>
  <si>
    <t>Victoria</t>
  </si>
  <si>
    <t>British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</si>
</sst>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0.0000000"/>
  </numFmts>
  <fonts count="18" x14ac:knownFonts="1">
    <font>
      <sz val="11"/>
      <color indexed="8"/>
      <name val="Aptos Narrow"/>
      <family val="2"/>
      <scheme val="minor"/>
    </font>
    <font>
      <b/>
      <sz val="9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sz val="12"/>
      <color indexed="8"/>
      <name val="Aptos Narrow"/>
      <family val="2"/>
      <scheme val="minor"/>
    </font>
    <font>
      <sz val="14"/>
      <color indexed="8"/>
      <name val="Aptos Narrow"/>
      <family val="2"/>
      <scheme val="minor"/>
    </font>
    <font>
      <b/>
      <sz val="20"/>
      <color indexed="8"/>
      <name val="Aptos Narrow"/>
      <family val="2"/>
      <scheme val="minor"/>
    </font>
    <font>
      <b/>
      <sz val="22"/>
      <color indexed="8"/>
      <name val="Aptos Narrow"/>
      <family val="2"/>
      <scheme val="minor"/>
    </font>
    <font>
      <b/>
      <sz val="14"/>
      <color indexed="8"/>
      <name val="Aptos Narrow"/>
      <family val="2"/>
      <scheme val="minor"/>
    </font>
    <font>
      <b/>
      <sz val="14"/>
      <color rgb="FF000000"/>
      <name val="Aptos Narrow"/>
      <family val="2"/>
      <scheme val="minor"/>
    </font>
    <font>
      <b/>
      <sz val="9"/>
      <name val="Calibri"/>
      <family val="2"/>
    </font>
    <font>
      <b/>
      <sz val="26"/>
      <color indexed="8"/>
      <name val="Aptos Narrow"/>
      <family val="2"/>
      <scheme val="minor"/>
    </font>
    <font>
      <b/>
      <sz val="26"/>
      <color rgb="FF0000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6"/>
      <color indexed="8"/>
      <name val="Aptos Narrow"/>
      <family val="2"/>
      <scheme val="minor"/>
    </font>
    <font>
      <sz val="16"/>
      <color indexed="8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none">
        <fgColor rgb="FFE0E0E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" borderId="0"/>
    <xf numFmtId="0" fontId="2" fillId="2" borderId="0"/>
    <xf numFmtId="0" fontId="2" fillId="2" borderId="0"/>
    <xf numFmtId="0" fontId="2" fillId="2" borderId="0"/>
  </cellStyleXfs>
  <cellXfs count="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4" borderId="0" xfId="0" applyFill="1"/>
    <xf numFmtId="0" fontId="4" fillId="4" borderId="0" xfId="0" applyFont="1" applyFill="1" applyAlignment="1">
      <alignment vertical="center"/>
    </xf>
    <xf numFmtId="0" fontId="4" fillId="4" borderId="0" xfId="0" applyFont="1" applyFill="1"/>
    <xf numFmtId="10" fontId="0" fillId="4" borderId="0" xfId="1" applyNumberFormat="1" applyFont="1" applyFill="1" applyAlignment="1"/>
    <xf numFmtId="0" fontId="5" fillId="4" borderId="0" xfId="0" applyFont="1" applyFill="1"/>
    <xf numFmtId="0" fontId="8" fillId="4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3" fillId="4" borderId="0" xfId="0" applyFont="1" applyFill="1"/>
    <xf numFmtId="1" fontId="7" fillId="4" borderId="0" xfId="0" applyNumberFormat="1" applyFont="1" applyFill="1"/>
    <xf numFmtId="1" fontId="5" fillId="4" borderId="0" xfId="0" applyNumberFormat="1" applyFont="1" applyFill="1"/>
    <xf numFmtId="1" fontId="0" fillId="4" borderId="0" xfId="0" applyNumberFormat="1" applyFill="1"/>
    <xf numFmtId="2" fontId="6" fillId="4" borderId="0" xfId="0" applyNumberFormat="1" applyFont="1" applyFill="1" applyAlignment="1">
      <alignment vertical="center"/>
    </xf>
    <xf numFmtId="2" fontId="8" fillId="4" borderId="0" xfId="0" applyNumberFormat="1" applyFont="1" applyFill="1" applyAlignment="1">
      <alignment vertical="center"/>
    </xf>
    <xf numFmtId="164" fontId="0" fillId="0" borderId="0" xfId="0" applyNumberFormat="1"/>
    <xf numFmtId="165" fontId="0" fillId="0" borderId="0" xfId="0" applyNumberFormat="1"/>
    <xf numFmtId="43" fontId="0" fillId="0" borderId="0" xfId="2" applyFont="1"/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wrapText="1"/>
    </xf>
    <xf numFmtId="0" fontId="3" fillId="3" borderId="0" xfId="0" applyFont="1" applyFill="1"/>
    <xf numFmtId="0" fontId="0" fillId="3" borderId="0" xfId="0" applyFill="1"/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11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10" fontId="8" fillId="4" borderId="9" xfId="0" applyNumberFormat="1" applyFont="1" applyFill="1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8" fillId="4" borderId="0" xfId="0" applyFont="1" applyFill="1" applyAlignment="1">
      <alignment horizontal="left"/>
    </xf>
    <xf numFmtId="0" fontId="13" fillId="4" borderId="0" xfId="0" applyFont="1" applyFill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right" vertical="center"/>
    </xf>
    <xf numFmtId="0" fontId="7" fillId="5" borderId="3" xfId="0" applyFont="1" applyFill="1" applyBorder="1" applyAlignment="1">
      <alignment horizontal="right" vertical="center"/>
    </xf>
    <xf numFmtId="0" fontId="7" fillId="5" borderId="6" xfId="0" applyFont="1" applyFill="1" applyBorder="1" applyAlignment="1">
      <alignment horizontal="right" vertical="center"/>
    </xf>
    <xf numFmtId="0" fontId="7" fillId="5" borderId="8" xfId="0" applyFont="1" applyFill="1" applyBorder="1" applyAlignment="1">
      <alignment horizontal="right" vertical="center"/>
    </xf>
    <xf numFmtId="10" fontId="8" fillId="4" borderId="11" xfId="0" applyNumberFormat="1" applyFont="1" applyFill="1" applyBorder="1" applyAlignment="1">
      <alignment horizontal="center"/>
    </xf>
    <xf numFmtId="10" fontId="8" fillId="4" borderId="10" xfId="0" applyNumberFormat="1" applyFont="1" applyFill="1" applyBorder="1" applyAlignment="1">
      <alignment horizontal="center"/>
    </xf>
    <xf numFmtId="2" fontId="14" fillId="4" borderId="0" xfId="0" applyNumberFormat="1" applyFont="1" applyFill="1" applyAlignment="1">
      <alignment horizontal="left" vertical="center"/>
    </xf>
    <xf numFmtId="2" fontId="14" fillId="0" borderId="0" xfId="0" applyNumberFormat="1" applyFont="1" applyAlignment="1">
      <alignment horizontal="left" vertical="center"/>
    </xf>
    <xf numFmtId="0" fontId="15" fillId="4" borderId="0" xfId="0" applyFont="1" applyFill="1" applyAlignment="1">
      <alignment horizontal="center" vertical="center"/>
    </xf>
    <xf numFmtId="0" fontId="0" fillId="4" borderId="7" xfId="0" applyFill="1" applyBorder="1" applyAlignment="1">
      <alignment horizontal="center"/>
    </xf>
    <xf numFmtId="0" fontId="6" fillId="5" borderId="1" xfId="0" applyFont="1" applyFill="1" applyBorder="1" applyAlignment="1">
      <alignment horizontal="right" vertical="center"/>
    </xf>
    <xf numFmtId="0" fontId="6" fillId="5" borderId="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0" fontId="6" fillId="5" borderId="8" xfId="0" applyFont="1" applyFill="1" applyBorder="1" applyAlignment="1">
      <alignment horizontal="right" vertical="center"/>
    </xf>
    <xf numFmtId="0" fontId="3" fillId="3" borderId="7" xfId="0" applyFont="1" applyFill="1" applyBorder="1" applyAlignment="1">
      <alignment horizontal="center"/>
    </xf>
  </cellXfs>
  <cellStyles count="7">
    <cellStyle name="Comma" xfId="2" builtinId="3"/>
    <cellStyle name="Normal" xfId="0" builtinId="0"/>
    <cellStyle name="Normal 2" xfId="3" xr:uid="{CAC9B286-C1EE-4416-A48F-4417E8B03398}"/>
    <cellStyle name="Normal 3" xfId="4" xr:uid="{74309694-7621-4930-9236-BA4AEB2DE583}"/>
    <cellStyle name="Normal 4" xfId="5" xr:uid="{6D55E2C6-8419-4D06-9C91-1A39CB9EC784}"/>
    <cellStyle name="Normal 5" xfId="6" xr:uid="{607BFBB9-0005-48DF-BA52-FDDC1367D460}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B7B4A"/>
      </font>
    </dxf>
    <dxf>
      <font>
        <color rgb="FFC00000"/>
      </font>
    </dxf>
    <dxf>
      <font>
        <color theme="1"/>
      </font>
      <fill>
        <patternFill>
          <bgColor rgb="FFFF0000"/>
        </patternFill>
      </fill>
    </dxf>
    <dxf>
      <font>
        <color rgb="FF3B7B4A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3B7B4A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3B7B4A"/>
      <color rgb="FFA476C0"/>
      <color rgb="FF78A3D4"/>
      <color rgb="FF4194CB"/>
      <color rgb="FF356CDB"/>
      <color rgb="FFA3D5FF"/>
      <color rgb="FF8BBDD9"/>
      <color rgb="FF298FCA"/>
      <color rgb="FF94D1EC"/>
      <color rgb="FF6CB0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GHG &amp; GHGI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GHG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Data'!$C$4:$C$17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[0]!GHGValues</c:f>
              <c:numCache>
                <c:formatCode>General</c:formatCode>
                <c:ptCount val="6"/>
                <c:pt idx="0">
                  <c:v>1106.9758963740596</c:v>
                </c:pt>
                <c:pt idx="1">
                  <c:v>1113.9961419444987</c:v>
                </c:pt>
                <c:pt idx="2">
                  <c:v>1516.2328098830315</c:v>
                </c:pt>
                <c:pt idx="3">
                  <c:v>1000.488215970425</c:v>
                </c:pt>
                <c:pt idx="4">
                  <c:v>1198.5878206208195</c:v>
                </c:pt>
                <c:pt idx="5">
                  <c:v>1240.5108754792404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3-49F0-8446-489E149B1D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955479519"/>
        <c:axId val="955486719"/>
      </c:barChart>
      <c:lineChart>
        <c:grouping val="standard"/>
        <c:varyColors val="0"/>
        <c:ser>
          <c:idx val="0"/>
          <c:order val="0"/>
          <c:tx>
            <c:v>GHGI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Data'!$C$4:$C$17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[0]!GHGIValues</c:f>
              <c:numCache>
                <c:formatCode>General</c:formatCode>
                <c:ptCount val="6"/>
                <c:pt idx="0">
                  <c:v>104.0830263595472</c:v>
                </c:pt>
                <c:pt idx="1">
                  <c:v>118.97375622564958</c:v>
                </c:pt>
                <c:pt idx="2">
                  <c:v>67.889878693561926</c:v>
                </c:pt>
                <c:pt idx="3">
                  <c:v>80.561306263691819</c:v>
                </c:pt>
                <c:pt idx="4">
                  <c:v>61.891041304977001</c:v>
                </c:pt>
                <c:pt idx="5">
                  <c:v>105.99378896818423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93-49F0-8446-489E149B1D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17937408"/>
        <c:axId val="917943648"/>
      </c:lineChart>
      <c:catAx>
        <c:axId val="9554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GHG (Metric Tons CO2e)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valAx>
        <c:axId val="9179436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GHGI (kgCO2e/m²)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937408"/>
        <c:crosses val="max"/>
        <c:crossBetween val="between"/>
      </c:valAx>
      <c:catAx>
        <c:axId val="917937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794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Site Energ</a:t>
            </a:r>
            <a:r>
              <a:rPr lang="en-CA" sz="1400" b="1" baseline="0"/>
              <a:t>y Use Intensity</a:t>
            </a:r>
            <a:endParaRPr lang="en-CA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BC-4734-8CA4-3DEB5C466B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BC-4734-8CA4-3DEB5C466B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BC-4734-8CA4-3DEB5C466B6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BC-4734-8CA4-3DEB5C466B6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EBC-4734-8CA4-3DEB5C466B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DF5-46D0-A741-0FC89F0500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Data'!$C$4:$C$11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[0]!SiteEUI</c:f>
              <c:numCache>
                <c:formatCode>General</c:formatCode>
                <c:ptCount val="6"/>
                <c:pt idx="0">
                  <c:v>1.7821508262532548</c:v>
                </c:pt>
                <c:pt idx="1">
                  <c:v>1.1526882733748736</c:v>
                </c:pt>
                <c:pt idx="2">
                  <c:v>1.556198145181549</c:v>
                </c:pt>
                <c:pt idx="3">
                  <c:v>1.0260356058291751</c:v>
                </c:pt>
                <c:pt idx="4">
                  <c:v>1.4023493220987049</c:v>
                </c:pt>
                <c:pt idx="5">
                  <c:v>1.1783975398821269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GHGI</c:v>
                </c15:tx>
              </c15:filteredSeriesTitle>
            </c:ext>
            <c:ext xmlns:c16="http://schemas.microsoft.com/office/drawing/2014/chart" uri="{C3380CC4-5D6E-409C-BE32-E72D297353CC}">
              <c16:uniqueId val="{00000000-8A59-441E-9E72-A80EB09C86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955479519"/>
        <c:axId val="955486719"/>
      </c:barChart>
      <c:catAx>
        <c:axId val="955479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EUI (GJ/m²)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Energy Star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A476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476C0"/>
              </a:solidFill>
              <a:ln w="9525">
                <a:solidFill>
                  <a:srgbClr val="A476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Data'!$C$4:$C$17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[0]!EnergyStar</c:f>
              <c:numCache>
                <c:formatCode>General</c:formatCode>
                <c:ptCount val="6"/>
                <c:pt idx="0">
                  <c:v>51</c:v>
                </c:pt>
                <c:pt idx="1">
                  <c:v>65</c:v>
                </c:pt>
                <c:pt idx="2">
                  <c:v>69</c:v>
                </c:pt>
                <c:pt idx="3">
                  <c:v>73</c:v>
                </c:pt>
                <c:pt idx="4">
                  <c:v>69</c:v>
                </c:pt>
                <c:pt idx="5">
                  <c:v>88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SeriesTitle>
                <c15:tx>
                  <c:v>GHGI</c:v>
                </c15:tx>
              </c15:filteredSeriesTitle>
            </c:ext>
            <c:ext xmlns:c16="http://schemas.microsoft.com/office/drawing/2014/chart" uri="{C3380CC4-5D6E-409C-BE32-E72D297353CC}">
              <c16:uniqueId val="{00000000-A2C1-4E8F-B649-42056FB6692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5479519"/>
        <c:axId val="955486719"/>
      </c:lineChart>
      <c:catAx>
        <c:axId val="9554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Electricity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3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03-4210-AC2F-23A6B2D0355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03-4210-AC2F-23A6B2D0355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03-4210-AC2F-23A6B2D0355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03-4210-AC2F-23A6B2D0355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shade val="5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1-459D-B81E-91A0CA3D137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585-47D5-99DA-0F77DA4628C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Data'!$C$4:$C$17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[0]!ElecUse</c:f>
              <c:numCache>
                <c:formatCode>General</c:formatCode>
                <c:ptCount val="6"/>
                <c:pt idx="0">
                  <c:v>699263.00545145688</c:v>
                </c:pt>
                <c:pt idx="1">
                  <c:v>1128186.3614152968</c:v>
                </c:pt>
                <c:pt idx="2">
                  <c:v>789105.3043846389</c:v>
                </c:pt>
                <c:pt idx="3">
                  <c:v>988665.59744482767</c:v>
                </c:pt>
                <c:pt idx="4">
                  <c:v>1030517.955624887</c:v>
                </c:pt>
                <c:pt idx="5">
                  <c:v>709173.68618421641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GHGI</c:v>
                </c15:tx>
              </c15:filteredSeriesTitle>
            </c:ext>
            <c:ext xmlns:c16="http://schemas.microsoft.com/office/drawing/2014/chart" uri="{C3380CC4-5D6E-409C-BE32-E72D297353CC}">
              <c16:uniqueId val="{00000000-E118-4BF8-8A6E-359636544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955479519"/>
        <c:axId val="955486719"/>
      </c:barChart>
      <c:catAx>
        <c:axId val="9554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CA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Electricity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CA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solidFill>
        <a:sysClr val="windowText" lastClr="000000"/>
      </a:solidFill>
      <a:prstDash val="solid"/>
      <a:round/>
      <a:extLst>
        <a:ext uri="{C807C97D-BFC1-408E-A445-0C87EB9F89A2}">
          <ask:lineSketchStyleProps xmlns:ask="http://schemas.microsoft.com/office/drawing/2018/sketchyshapes">
            <ask:type>
              <ask:lineSketchNone/>
            </ask:type>
          </ask:lineSketchStyleProps>
        </a:ext>
      </a:extLst>
    </a:ln>
    <a:effectLst/>
  </c:spPr>
  <c:txPr>
    <a:bodyPr/>
    <a:lstStyle/>
    <a:p>
      <a:pPr>
        <a:defRPr lang="en-US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Gas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3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3B-440E-B32E-8410B4355B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3B-440E-B32E-8410B4355B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3B-440E-B32E-8410B4355BD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3B-440E-B32E-8410B4355BD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shade val="5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56A-4D17-96A3-05FC65A211E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48-479A-83FA-15F32FF37A8D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Data'!$C$4:$C$17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[0]!Gasuse</c:f>
              <c:numCache>
                <c:formatCode>General</c:formatCode>
                <c:ptCount val="6"/>
                <c:pt idx="0">
                  <c:v>13708.543238116355</c:v>
                </c:pt>
                <c:pt idx="1">
                  <c:v>11336.490821338606</c:v>
                </c:pt>
                <c:pt idx="2">
                  <c:v>13069.691553600396</c:v>
                </c:pt>
                <c:pt idx="3">
                  <c:v>14799.739192398578</c:v>
                </c:pt>
                <c:pt idx="4">
                  <c:v>12810.279557236056</c:v>
                </c:pt>
                <c:pt idx="5">
                  <c:v>12790.807689463247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GHGI</c:v>
                </c15:tx>
              </c15:filteredSeriesTitle>
            </c:ext>
            <c:ext xmlns:c16="http://schemas.microsoft.com/office/drawing/2014/chart" uri="{C3380CC4-5D6E-409C-BE32-E72D297353CC}">
              <c16:uniqueId val="{00000000-70B7-4CA7-AC97-2F51CD8540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955479519"/>
        <c:axId val="955486719"/>
      </c:barChart>
      <c:catAx>
        <c:axId val="9554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Gas (GJ)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888573354560186"/>
          <c:y val="0"/>
          <c:w val="0.53278631154712219"/>
          <c:h val="1"/>
        </c:manualLayout>
      </c:layout>
      <c:doughnutChart>
        <c:varyColors val="1"/>
        <c:ser>
          <c:idx val="0"/>
          <c:order val="0"/>
          <c:explosion val="4"/>
          <c:dPt>
            <c:idx val="0"/>
            <c:bubble3D val="0"/>
            <c:spPr>
              <a:solidFill>
                <a:srgbClr val="A476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C3C-4875-9318-10990922127B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C3C-4875-9318-10990922127B}"/>
              </c:ext>
            </c:extLst>
          </c:dPt>
          <c:cat>
            <c:numRef>
              <c:f>'Single Property'!$N$3:$N$4</c:f>
              <c:numCache>
                <c:formatCode>General</c:formatCode>
                <c:ptCount val="2"/>
              </c:numCache>
            </c:numRef>
          </c:cat>
          <c:val>
            <c:numRef>
              <c:f>'Single Property'!$O$3:$O$4</c:f>
              <c:numCache>
                <c:formatCode>0</c:formatCode>
                <c:ptCount val="2"/>
                <c:pt idx="0">
                  <c:v>88</c:v>
                </c:pt>
                <c:pt idx="1">
                  <c:v>12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Energy Star Score</c:v>
                </c15:tx>
              </c15:filteredSeriesTitle>
            </c:ext>
            <c:ext xmlns:c16="http://schemas.microsoft.com/office/drawing/2014/chart" uri="{C3380CC4-5D6E-409C-BE32-E72D297353CC}">
              <c16:uniqueId val="{00000004-AC3C-4875-9318-109909221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9A-4626-A5A5-3C5028EAD0CE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9A-4626-A5A5-3C5028EAD0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'Single Property'!$M$44:$M$45</c:f>
              <c:strCache>
                <c:ptCount val="2"/>
                <c:pt idx="0">
                  <c:v>Electricity (GJ)</c:v>
                </c:pt>
                <c:pt idx="1">
                  <c:v>Gas (GJ)</c:v>
                </c:pt>
              </c:strCache>
            </c:strRef>
          </c:cat>
          <c:val>
            <c:numRef>
              <c:f>'Single Property'!$N$44:$N$45</c:f>
              <c:numCache>
                <c:formatCode>General</c:formatCode>
                <c:ptCount val="2"/>
                <c:pt idx="0">
                  <c:v>17767.555886811508</c:v>
                </c:pt>
                <c:pt idx="1">
                  <c:v>78515.552052153245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8-4E08-BEE8-79AB6B901F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Water Use and Water Use Intensity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GHGI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CE9-4C6F-8DF5-91BD5803E9C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CE9-4C6F-8DF5-91BD5803E9C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CE9-4C6F-8DF5-91BD5803E9C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4CE9-4C6F-8DF5-91BD5803E9CA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Data'!$C$4:$C$10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[0]!Wateruse</c:f>
              <c:numCache>
                <c:formatCode>General</c:formatCode>
                <c:ptCount val="6"/>
                <c:pt idx="0">
                  <c:v>29564.083763570899</c:v>
                </c:pt>
                <c:pt idx="1">
                  <c:v>24142.868382613091</c:v>
                </c:pt>
                <c:pt idx="2">
                  <c:v>38333.467722852067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E9-4C6F-8DF5-91BD5803E9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955479519"/>
        <c:axId val="955486719"/>
      </c:barChart>
      <c:lineChart>
        <c:grouping val="standard"/>
        <c:varyColors val="1"/>
        <c:ser>
          <c:idx val="1"/>
          <c:order val="1"/>
          <c:tx>
            <c:v>WUI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Data'!$C$4:$C$10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[0]!WUI</c:f>
              <c:numCache>
                <c:formatCode>General</c:formatCode>
                <c:ptCount val="6"/>
                <c:pt idx="0">
                  <c:v>3.5347459284535026</c:v>
                </c:pt>
                <c:pt idx="1">
                  <c:v>2.1720102440583116</c:v>
                </c:pt>
                <c:pt idx="2">
                  <c:v>2.8881309825460617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9-4C6F-8DF5-91BD5803E9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2831055"/>
        <c:axId val="1132835375"/>
      </c:lineChart>
      <c:catAx>
        <c:axId val="9554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6719"/>
        <c:crosses val="autoZero"/>
        <c:auto val="1"/>
        <c:lblAlgn val="ctr"/>
        <c:lblOffset val="100"/>
        <c:noMultiLvlLbl val="0"/>
      </c:catAx>
      <c:valAx>
        <c:axId val="955486719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Use</a:t>
                </a:r>
                <a:r>
                  <a:rPr lang="en-CA" baseline="0"/>
                  <a:t> </a:t>
                </a:r>
                <a:r>
                  <a:rPr lang="en-CA"/>
                  <a:t>(m³)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79519"/>
        <c:crosses val="autoZero"/>
        <c:crossBetween val="between"/>
      </c:valAx>
      <c:valAx>
        <c:axId val="1132835375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 algn="ctr" rtl="0">
                  <a:defRPr lang="en-CA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Water Use Intensity (m³/m²)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831055"/>
        <c:crosses val="max"/>
        <c:crossBetween val="between"/>
      </c:valAx>
      <c:catAx>
        <c:axId val="1132831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2835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 Highest GHG</a:t>
            </a:r>
            <a:r>
              <a:rPr lang="en-CA" b="1" baseline="0"/>
              <a:t> Intensity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Data'!$Y$3</c:f>
              <c:strCache>
                <c:ptCount val="1"/>
                <c:pt idx="0">
                  <c:v>2023 GHGI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Data'!$X$4:$X$8</c:f>
              <c:strCache>
                <c:ptCount val="5"/>
                <c:pt idx="0">
                  <c:v>Building 10</c:v>
                </c:pt>
                <c:pt idx="1">
                  <c:v>Building 23</c:v>
                </c:pt>
                <c:pt idx="2">
                  <c:v>Building 30</c:v>
                </c:pt>
                <c:pt idx="3">
                  <c:v>Building 16</c:v>
                </c:pt>
                <c:pt idx="4">
                  <c:v>Building 4</c:v>
                </c:pt>
              </c:strCache>
            </c:strRef>
          </c:cat>
          <c:val>
            <c:numRef>
              <c:f>'Dynamic Data'!$Y$4:$Y$8</c:f>
              <c:numCache>
                <c:formatCode>General</c:formatCode>
                <c:ptCount val="5"/>
                <c:pt idx="0">
                  <c:v>163.40356830404673</c:v>
                </c:pt>
                <c:pt idx="1">
                  <c:v>154.6007060668741</c:v>
                </c:pt>
                <c:pt idx="2">
                  <c:v>152.96181309054421</c:v>
                </c:pt>
                <c:pt idx="3">
                  <c:v>150.94906489360932</c:v>
                </c:pt>
                <c:pt idx="4">
                  <c:v>145.35414937545028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1-4433-8C8F-EB00873C48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1126770639"/>
        <c:axId val="1126768719"/>
      </c:barChart>
      <c:catAx>
        <c:axId val="112677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768719"/>
        <c:crosses val="autoZero"/>
        <c:auto val="1"/>
        <c:lblAlgn val="ctr"/>
        <c:lblOffset val="100"/>
        <c:noMultiLvlLbl val="0"/>
      </c:catAx>
      <c:valAx>
        <c:axId val="11267687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GHGI (kgCO2e/m²)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77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Lowest GHG</a:t>
            </a:r>
            <a:r>
              <a:rPr lang="en-US" b="1" baseline="0"/>
              <a:t> Intensity</a:t>
            </a:r>
            <a:endParaRPr lang="en-US" b="1"/>
          </a:p>
        </c:rich>
      </c:tx>
      <c:layout>
        <c:manualLayout>
          <c:xMode val="edge"/>
          <c:yMode val="edge"/>
          <c:x val="0.3555503202988120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Data'!$AB$3</c:f>
              <c:strCache>
                <c:ptCount val="1"/>
                <c:pt idx="0">
                  <c:v>2023 GHGI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Data'!$AA$4:$AA$8</c:f>
              <c:strCache>
                <c:ptCount val="5"/>
                <c:pt idx="0">
                  <c:v>Building 36</c:v>
                </c:pt>
                <c:pt idx="1">
                  <c:v>Building 28</c:v>
                </c:pt>
                <c:pt idx="2">
                  <c:v>Building 1</c:v>
                </c:pt>
                <c:pt idx="3">
                  <c:v>Building 8</c:v>
                </c:pt>
                <c:pt idx="4">
                  <c:v>Building 34</c:v>
                </c:pt>
              </c:strCache>
            </c:strRef>
          </c:cat>
          <c:val>
            <c:numRef>
              <c:f>'Dynamic Data'!$AB$4:$AB$8</c:f>
              <c:numCache>
                <c:formatCode>General</c:formatCode>
                <c:ptCount val="5"/>
                <c:pt idx="0" formatCode="0.0">
                  <c:v>52.960156685721387</c:v>
                </c:pt>
                <c:pt idx="1">
                  <c:v>61.359571307380506</c:v>
                </c:pt>
                <c:pt idx="2">
                  <c:v>61.891041504977004</c:v>
                </c:pt>
                <c:pt idx="3">
                  <c:v>64.211385236137801</c:v>
                </c:pt>
                <c:pt idx="4">
                  <c:v>64.282029428010418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2-4400-9820-95E460CAAC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1862232975"/>
        <c:axId val="1862233455"/>
      </c:barChart>
      <c:catAx>
        <c:axId val="186223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233455"/>
        <c:crosses val="autoZero"/>
        <c:auto val="1"/>
        <c:lblAlgn val="ctr"/>
        <c:lblOffset val="100"/>
        <c:noMultiLvlLbl val="0"/>
      </c:catAx>
      <c:valAx>
        <c:axId val="18622334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GHGI (kgCO2e/m²)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23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Highest Site EUI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Data'!$Y$17</c:f>
              <c:strCache>
                <c:ptCount val="1"/>
                <c:pt idx="0">
                  <c:v>2023 Site EUI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Data'!$X$18:$X$22</c:f>
              <c:strCache>
                <c:ptCount val="5"/>
                <c:pt idx="0">
                  <c:v>Building 35</c:v>
                </c:pt>
                <c:pt idx="1">
                  <c:v>Building 30</c:v>
                </c:pt>
                <c:pt idx="2">
                  <c:v>Building 4</c:v>
                </c:pt>
                <c:pt idx="3">
                  <c:v>Building 14</c:v>
                </c:pt>
                <c:pt idx="4">
                  <c:v>Building 10</c:v>
                </c:pt>
              </c:strCache>
            </c:strRef>
          </c:cat>
          <c:val>
            <c:numRef>
              <c:f>'Dynamic Data'!$Y$18:$Y$22</c:f>
              <c:numCache>
                <c:formatCode>General</c:formatCode>
                <c:ptCount val="5"/>
                <c:pt idx="0">
                  <c:v>2.302191842288849</c:v>
                </c:pt>
                <c:pt idx="1">
                  <c:v>2.283724724577898</c:v>
                </c:pt>
                <c:pt idx="2">
                  <c:v>1.9886145152633736</c:v>
                </c:pt>
                <c:pt idx="3">
                  <c:v>1.7581738083434617</c:v>
                </c:pt>
                <c:pt idx="4">
                  <c:v>1.687766875780365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0-4D5D-AA90-E2197E5AB9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106903807"/>
        <c:axId val="1106904767"/>
      </c:barChart>
      <c:catAx>
        <c:axId val="11069038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04767"/>
        <c:crosses val="autoZero"/>
        <c:auto val="1"/>
        <c:lblAlgn val="ctr"/>
        <c:lblOffset val="100"/>
        <c:noMultiLvlLbl val="0"/>
      </c:catAx>
      <c:valAx>
        <c:axId val="110690476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b" anchorCtr="0"/>
              <a:lstStyle/>
              <a:p>
                <a:pPr algn="ctr" rtl="0"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EUI (GJ/m²)</a:t>
                </a:r>
              </a:p>
            </c:rich>
          </c:tx>
          <c:layout>
            <c:manualLayout>
              <c:xMode val="edge"/>
              <c:yMode val="edge"/>
              <c:x val="0.54688139931740609"/>
              <c:y val="0.17853188929001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b" anchorCtr="0"/>
            <a:lstStyle/>
            <a:p>
              <a:pPr algn="ctr" rtl="0"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0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Lowest Site EUI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Data'!$AB$17</c:f>
              <c:strCache>
                <c:ptCount val="1"/>
                <c:pt idx="0">
                  <c:v>2023 Site EUI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Data'!$AA$18:$AA$22</c:f>
              <c:strCache>
                <c:ptCount val="5"/>
                <c:pt idx="0">
                  <c:v>Building 36</c:v>
                </c:pt>
                <c:pt idx="1">
                  <c:v>Building 8</c:v>
                </c:pt>
                <c:pt idx="2">
                  <c:v>Building 27</c:v>
                </c:pt>
                <c:pt idx="3">
                  <c:v>Building 37</c:v>
                </c:pt>
                <c:pt idx="4">
                  <c:v>Building 28</c:v>
                </c:pt>
              </c:strCache>
            </c:strRef>
          </c:cat>
          <c:val>
            <c:numRef>
              <c:f>'Dynamic Data'!$AB$18:$AB$22</c:f>
              <c:numCache>
                <c:formatCode>General</c:formatCode>
                <c:ptCount val="5"/>
                <c:pt idx="0">
                  <c:v>0.58161936248063761</c:v>
                </c:pt>
                <c:pt idx="1">
                  <c:v>0.62897738025717209</c:v>
                </c:pt>
                <c:pt idx="2">
                  <c:v>0.74562652183723144</c:v>
                </c:pt>
                <c:pt idx="3">
                  <c:v>0.81197296936179575</c:v>
                </c:pt>
                <c:pt idx="4">
                  <c:v>0.89558962126122044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D-45EB-98EF-9D430D1BCE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138601023"/>
        <c:axId val="1138599583"/>
      </c:barChart>
      <c:catAx>
        <c:axId val="11386010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99583"/>
        <c:crosses val="autoZero"/>
        <c:auto val="1"/>
        <c:lblAlgn val="ctr"/>
        <c:lblOffset val="100"/>
        <c:noMultiLvlLbl val="0"/>
      </c:catAx>
      <c:valAx>
        <c:axId val="1138599583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EUI (GJ/m²)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 rtl="0"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0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Highest GHG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Data'!$Y$10</c:f>
              <c:strCache>
                <c:ptCount val="1"/>
                <c:pt idx="0">
                  <c:v>2023 GHG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Data'!$X$11:$X$15</c:f>
              <c:strCache>
                <c:ptCount val="5"/>
                <c:pt idx="0">
                  <c:v>Building 35</c:v>
                </c:pt>
                <c:pt idx="1">
                  <c:v>Building 6</c:v>
                </c:pt>
                <c:pt idx="2">
                  <c:v>Building 7</c:v>
                </c:pt>
                <c:pt idx="3">
                  <c:v>Building 31</c:v>
                </c:pt>
                <c:pt idx="4">
                  <c:v>Building 4</c:v>
                </c:pt>
              </c:strCache>
            </c:strRef>
          </c:cat>
          <c:val>
            <c:numRef>
              <c:f>'Dynamic Data'!$Y$11:$Y$15</c:f>
              <c:numCache>
                <c:formatCode>General</c:formatCode>
                <c:ptCount val="5"/>
                <c:pt idx="0">
                  <c:v>3852.1064895812751</c:v>
                </c:pt>
                <c:pt idx="1">
                  <c:v>3597.3382256792866</c:v>
                </c:pt>
                <c:pt idx="2">
                  <c:v>3564.1591172874791</c:v>
                </c:pt>
                <c:pt idx="3">
                  <c:v>3505.8919945815669</c:v>
                </c:pt>
                <c:pt idx="4">
                  <c:v>3459.7170016810178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9-4F5D-BD68-C282C5CAA0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overlap val="-27"/>
        <c:axId val="1127023567"/>
        <c:axId val="1127024047"/>
      </c:barChart>
      <c:catAx>
        <c:axId val="112702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24047"/>
        <c:crosses val="autoZero"/>
        <c:auto val="1"/>
        <c:lblAlgn val="ctr"/>
        <c:lblOffset val="100"/>
        <c:noMultiLvlLbl val="0"/>
      </c:catAx>
      <c:valAx>
        <c:axId val="1127024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GHG (Metric Tons CO2e)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2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Lowest GHG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Data'!$AB$10</c:f>
              <c:strCache>
                <c:ptCount val="1"/>
                <c:pt idx="0">
                  <c:v>2023 GHG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Data'!$AA$11:$AA$15</c:f>
              <c:strCache>
                <c:ptCount val="5"/>
                <c:pt idx="0">
                  <c:v>Building 8</c:v>
                </c:pt>
                <c:pt idx="1">
                  <c:v>Building 34</c:v>
                </c:pt>
                <c:pt idx="2">
                  <c:v>Building 22</c:v>
                </c:pt>
                <c:pt idx="3">
                  <c:v>Building 29</c:v>
                </c:pt>
                <c:pt idx="4">
                  <c:v>Building 9</c:v>
                </c:pt>
              </c:strCache>
            </c:strRef>
          </c:cat>
          <c:val>
            <c:numRef>
              <c:f>'Dynamic Data'!$AB$11:$AB$15</c:f>
              <c:numCache>
                <c:formatCode>General</c:formatCode>
                <c:ptCount val="5"/>
                <c:pt idx="0">
                  <c:v>329.63047919721737</c:v>
                </c:pt>
                <c:pt idx="1">
                  <c:v>388.29834593410249</c:v>
                </c:pt>
                <c:pt idx="2">
                  <c:v>461.03569459257972</c:v>
                </c:pt>
                <c:pt idx="3">
                  <c:v>470.50212559055529</c:v>
                </c:pt>
                <c:pt idx="4">
                  <c:v>538.48399381550848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1-411D-BD30-2FC06D1BCB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132362559"/>
        <c:axId val="1132363999"/>
      </c:barChart>
      <c:catAx>
        <c:axId val="113236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63999"/>
        <c:crosses val="autoZero"/>
        <c:auto val="1"/>
        <c:lblAlgn val="ctr"/>
        <c:lblOffset val="100"/>
        <c:noMultiLvlLbl val="0"/>
      </c:catAx>
      <c:valAx>
        <c:axId val="11323639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GHG (Metric Tons CO2e)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CA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6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Highest</a:t>
            </a:r>
            <a:r>
              <a:rPr lang="en-CA" b="1" baseline="0"/>
              <a:t> Energy Star</a:t>
            </a:r>
            <a:r>
              <a:rPr lang="en-CA" b="1"/>
              <a:t>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Data'!$Y$24</c:f>
              <c:strCache>
                <c:ptCount val="1"/>
                <c:pt idx="0">
                  <c:v>2023 Score</c:v>
                </c:pt>
              </c:strCache>
            </c:strRef>
          </c:tx>
          <c:spPr>
            <a:solidFill>
              <a:srgbClr val="A476C0"/>
            </a:solidFill>
            <a:ln>
              <a:solidFill>
                <a:srgbClr val="A476C0"/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Data'!$X$25:$X$29</c:f>
              <c:strCache>
                <c:ptCount val="5"/>
                <c:pt idx="0">
                  <c:v>Building 9</c:v>
                </c:pt>
                <c:pt idx="1">
                  <c:v>Building 28</c:v>
                </c:pt>
                <c:pt idx="2">
                  <c:v>Building 36</c:v>
                </c:pt>
                <c:pt idx="3">
                  <c:v>Building 34</c:v>
                </c:pt>
                <c:pt idx="4">
                  <c:v>Building 33</c:v>
                </c:pt>
              </c:strCache>
            </c:strRef>
          </c:cat>
          <c:val>
            <c:numRef>
              <c:f>'Dynamic Data'!$Y$25:$Y$29</c:f>
              <c:numCache>
                <c:formatCode>General</c:formatCode>
                <c:ptCount val="5"/>
                <c:pt idx="0">
                  <c:v>129.83120088722762</c:v>
                </c:pt>
                <c:pt idx="1">
                  <c:v>128.57939042870743</c:v>
                </c:pt>
                <c:pt idx="2">
                  <c:v>116.56534908798496</c:v>
                </c:pt>
                <c:pt idx="3">
                  <c:v>108.73252789016398</c:v>
                </c:pt>
                <c:pt idx="4">
                  <c:v>99.198038887814647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7-4431-B04B-5E1E89690D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862059455"/>
        <c:axId val="198514319"/>
      </c:barChart>
      <c:catAx>
        <c:axId val="1862059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4319"/>
        <c:crosses val="autoZero"/>
        <c:auto val="1"/>
        <c:lblAlgn val="ctr"/>
        <c:lblOffset val="100"/>
        <c:noMultiLvlLbl val="0"/>
      </c:catAx>
      <c:valAx>
        <c:axId val="198514319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5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Lowest Energy</a:t>
            </a:r>
            <a:r>
              <a:rPr lang="en-CA" b="1" baseline="0"/>
              <a:t> Star</a:t>
            </a:r>
            <a:r>
              <a:rPr lang="en-CA" b="1"/>
              <a:t>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Data'!$AB$24</c:f>
              <c:strCache>
                <c:ptCount val="1"/>
                <c:pt idx="0">
                  <c:v>2023 Score</c:v>
                </c:pt>
              </c:strCache>
            </c:strRef>
          </c:tx>
          <c:spPr>
            <a:solidFill>
              <a:srgbClr val="A476C0"/>
            </a:solidFill>
            <a:ln>
              <a:solidFill>
                <a:srgbClr val="A476C0"/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Data'!$AA$25:$AA$29</c:f>
              <c:strCache>
                <c:ptCount val="5"/>
                <c:pt idx="0">
                  <c:v>Building 30</c:v>
                </c:pt>
                <c:pt idx="1">
                  <c:v>Building 35</c:v>
                </c:pt>
                <c:pt idx="2">
                  <c:v>Building 31</c:v>
                </c:pt>
                <c:pt idx="3">
                  <c:v>Building 23</c:v>
                </c:pt>
                <c:pt idx="4">
                  <c:v>Building 21</c:v>
                </c:pt>
              </c:strCache>
            </c:strRef>
          </c:cat>
          <c:val>
            <c:numRef>
              <c:f>'Dynamic Data'!$AB$25:$AB$29</c:f>
              <c:numCache>
                <c:formatCode>General</c:formatCode>
                <c:ptCount val="5"/>
                <c:pt idx="0">
                  <c:v>5.6588689655081961</c:v>
                </c:pt>
                <c:pt idx="1">
                  <c:v>8.8706490543915706</c:v>
                </c:pt>
                <c:pt idx="2">
                  <c:v>10.961333684913278</c:v>
                </c:pt>
                <c:pt idx="3">
                  <c:v>12.101335296477373</c:v>
                </c:pt>
                <c:pt idx="4">
                  <c:v>16.827342379727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C-4F8A-A2BF-3399FECE73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35920303"/>
        <c:axId val="135918863"/>
      </c:barChart>
      <c:catAx>
        <c:axId val="13592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8863"/>
        <c:crosses val="autoZero"/>
        <c:auto val="1"/>
        <c:lblAlgn val="ctr"/>
        <c:lblOffset val="100"/>
        <c:noMultiLvlLbl val="0"/>
      </c:catAx>
      <c:valAx>
        <c:axId val="135918863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115396564750291"/>
          <c:y val="0"/>
          <c:w val="0.63440567085926269"/>
          <c:h val="1"/>
        </c:manualLayout>
      </c:layout>
      <c:doughnutChart>
        <c:varyColors val="1"/>
        <c:ser>
          <c:idx val="0"/>
          <c:order val="0"/>
          <c:tx>
            <c:v>Energy Star Score</c:v>
          </c:tx>
          <c:explosion val="4"/>
          <c:dPt>
            <c:idx val="0"/>
            <c:bubble3D val="0"/>
            <c:spPr>
              <a:solidFill>
                <a:srgbClr val="A476C0"/>
              </a:solidFill>
              <a:ln w="19050">
                <a:solidFill>
                  <a:srgbClr val="A476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D14-4DC7-8DA8-4C339F27FCE6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D14-4DC7-8DA8-4C339F27FCE6}"/>
              </c:ext>
            </c:extLst>
          </c:dPt>
          <c:val>
            <c:numRef>
              <c:f>'Multi Property'!$O$6:$O$7</c:f>
              <c:numCache>
                <c:formatCode>0</c:formatCode>
                <c:ptCount val="2"/>
                <c:pt idx="0">
                  <c:v>56.141740216304726</c:v>
                </c:pt>
                <c:pt idx="1">
                  <c:v>43.858259783695274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14-4DC7-8DA8-4C339F27F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Lowest Water</a:t>
            </a:r>
            <a:r>
              <a:rPr lang="en-CA" b="1" baseline="0"/>
              <a:t>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Data'!$AB$31</c:f>
              <c:strCache>
                <c:ptCount val="1"/>
                <c:pt idx="0">
                  <c:v>2023 Water 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'Dynamic Data'!$AA$32:$AA$36</c:f>
            </c:multiLvlStrRef>
          </c:cat>
          <c:val>
            <c:numRef>
              <c:f>'Dynamic Data'!$AB$32:$AB$36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D-4994-9F4E-37650EEB2D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35920303"/>
        <c:axId val="135918863"/>
      </c:barChart>
      <c:catAx>
        <c:axId val="13592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8863"/>
        <c:crosses val="autoZero"/>
        <c:auto val="1"/>
        <c:lblAlgn val="ctr"/>
        <c:lblOffset val="100"/>
        <c:noMultiLvlLbl val="0"/>
      </c:catAx>
      <c:valAx>
        <c:axId val="135918863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Highest</a:t>
            </a:r>
            <a:r>
              <a:rPr lang="en-CA" b="1" baseline="0"/>
              <a:t> Water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Data'!$Y$31</c:f>
              <c:strCache>
                <c:ptCount val="1"/>
                <c:pt idx="0">
                  <c:v>2023 Water 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'Dynamic Data'!$X$32:$X$36</c:f>
            </c:multiLvlStrRef>
          </c:cat>
          <c:val>
            <c:numRef>
              <c:f>'Dynamic Data'!$Y$32:$Y$36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9-4E53-88A2-48473722BD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862059455"/>
        <c:axId val="198514319"/>
      </c:barChart>
      <c:catAx>
        <c:axId val="1862059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4319"/>
        <c:crosses val="autoZero"/>
        <c:auto val="1"/>
        <c:lblAlgn val="ctr"/>
        <c:lblOffset val="100"/>
        <c:noMultiLvlLbl val="0"/>
      </c:catAx>
      <c:valAx>
        <c:axId val="198514319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5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Highest</a:t>
            </a:r>
            <a:r>
              <a:rPr lang="en-CA" b="1" baseline="0"/>
              <a:t> Water Use 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Data'!$Y$38</c:f>
              <c:strCache>
                <c:ptCount val="1"/>
                <c:pt idx="0">
                  <c:v>2023 Water Use Intensity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'Dynamic Data'!$X$39:$X$43</c:f>
            </c:multiLvlStrRef>
          </c:cat>
          <c:val>
            <c:numRef>
              <c:f>'Dynamic Data'!$Y$39:$Y$43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3-41A2-9451-87EC09C661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862059455"/>
        <c:axId val="198514319"/>
      </c:barChart>
      <c:catAx>
        <c:axId val="1862059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4319"/>
        <c:crosses val="autoZero"/>
        <c:auto val="1"/>
        <c:lblAlgn val="ctr"/>
        <c:lblOffset val="100"/>
        <c:noMultiLvlLbl val="0"/>
      </c:catAx>
      <c:valAx>
        <c:axId val="198514319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5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Lowest Water Use 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'Dynamic Data'!$AB$38</c:f>
              <c:strCache>
                <c:ptCount val="1"/>
                <c:pt idx="0">
                  <c:v>2023 Water Use Intensity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B7B4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'Dynamic Data'!$AA$39:$AA$43</c:f>
            </c:multiLvlStrRef>
          </c:cat>
          <c:val>
            <c:numRef>
              <c:f>'Dynamic Data'!$AB$39:$AB$43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E-4784-B7B7-5178F8B02D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35920303"/>
        <c:axId val="135918863"/>
      </c:barChart>
      <c:catAx>
        <c:axId val="13592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8863"/>
        <c:crosses val="autoZero"/>
        <c:auto val="1"/>
        <c:lblAlgn val="ctr"/>
        <c:lblOffset val="100"/>
        <c:noMultiLvlLbl val="0"/>
      </c:catAx>
      <c:valAx>
        <c:axId val="135918863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eg"/><Relationship Id="rId11" Type="http://schemas.openxmlformats.org/officeDocument/2006/relationships/image" Target="../media/image3.svg"/><Relationship Id="rId5" Type="http://schemas.openxmlformats.org/officeDocument/2006/relationships/chart" Target="../charts/chart5.xml"/><Relationship Id="rId10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18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image" Target="../media/image3.svg"/><Relationship Id="rId2" Type="http://schemas.openxmlformats.org/officeDocument/2006/relationships/chart" Target="../charts/chart10.xml"/><Relationship Id="rId16" Type="http://schemas.openxmlformats.org/officeDocument/2006/relationships/chart" Target="../charts/chart21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image" Target="../media/image2.png"/><Relationship Id="rId5" Type="http://schemas.openxmlformats.org/officeDocument/2006/relationships/chart" Target="../charts/chart13.xml"/><Relationship Id="rId15" Type="http://schemas.openxmlformats.org/officeDocument/2006/relationships/chart" Target="../charts/chart20.xml"/><Relationship Id="rId10" Type="http://schemas.openxmlformats.org/officeDocument/2006/relationships/image" Target="../media/image1.jpeg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17</xdr:row>
      <xdr:rowOff>152400</xdr:rowOff>
    </xdr:from>
    <xdr:to>
      <xdr:col>9</xdr:col>
      <xdr:colOff>381000</xdr:colOff>
      <xdr:row>38</xdr:row>
      <xdr:rowOff>39900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FC8B23-561E-407D-929A-746A00B01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133350</xdr:colOff>
      <xdr:row>17</xdr:row>
      <xdr:rowOff>152400</xdr:rowOff>
    </xdr:from>
    <xdr:to>
      <xdr:col>28</xdr:col>
      <xdr:colOff>410550</xdr:colOff>
      <xdr:row>38</xdr:row>
      <xdr:rowOff>39900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9349A6-0932-49F6-939A-09026B3F5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456712</xdr:colOff>
      <xdr:row>17</xdr:row>
      <xdr:rowOff>152400</xdr:rowOff>
    </xdr:from>
    <xdr:to>
      <xdr:col>19</xdr:col>
      <xdr:colOff>57637</xdr:colOff>
      <xdr:row>38</xdr:row>
      <xdr:rowOff>39900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1BFC7F-C423-47A8-B857-413F86F19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47624</xdr:colOff>
      <xdr:row>38</xdr:row>
      <xdr:rowOff>104775</xdr:rowOff>
    </xdr:from>
    <xdr:to>
      <xdr:col>28</xdr:col>
      <xdr:colOff>431624</xdr:colOff>
      <xdr:row>58</xdr:row>
      <xdr:rowOff>182775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3A3DA3E-74D9-42F3-93EE-42692501C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104775</xdr:colOff>
      <xdr:row>38</xdr:row>
      <xdr:rowOff>104775</xdr:rowOff>
    </xdr:from>
    <xdr:to>
      <xdr:col>10</xdr:col>
      <xdr:colOff>488775</xdr:colOff>
      <xdr:row>58</xdr:row>
      <xdr:rowOff>182775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16E3473-2A81-419E-B161-35ADA195B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352425</xdr:colOff>
      <xdr:row>1</xdr:row>
      <xdr:rowOff>19050</xdr:rowOff>
    </xdr:from>
    <xdr:to>
      <xdr:col>27</xdr:col>
      <xdr:colOff>276225</xdr:colOff>
      <xdr:row>4</xdr:row>
      <xdr:rowOff>57588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10C855-C30A-BAED-C30C-D086C49349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5" t="20995" r="6615" b="33600"/>
        <a:stretch/>
      </xdr:blipFill>
      <xdr:spPr bwMode="auto">
        <a:xfrm>
          <a:off x="13220700" y="219075"/>
          <a:ext cx="3581400" cy="1029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409576</xdr:colOff>
      <xdr:row>2</xdr:row>
      <xdr:rowOff>19052</xdr:rowOff>
    </xdr:from>
    <xdr:to>
      <xdr:col>17</xdr:col>
      <xdr:colOff>171451</xdr:colOff>
      <xdr:row>10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C581-77CC-40A1-17DE-D2D04EAD2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9525</xdr:colOff>
      <xdr:row>4</xdr:row>
      <xdr:rowOff>76200</xdr:rowOff>
    </xdr:from>
    <xdr:to>
      <xdr:col>15</xdr:col>
      <xdr:colOff>285750</xdr:colOff>
      <xdr:row>7</xdr:row>
      <xdr:rowOff>38100</xdr:rowOff>
    </xdr:to>
    <xdr:sp macro="" textlink="O3">
      <xdr:nvSpPr>
        <xdr:cNvPr id="3" name="TextBox 2">
          <a:extLst>
            <a:ext uri="{FF2B5EF4-FFF2-40B4-BE49-F238E27FC236}">
              <a16:creationId xmlns:a16="http://schemas.microsoft.com/office/drawing/2014/main" id="{005BD10B-2523-DA1A-26B1-8F3F3F57D3A6}"/>
            </a:ext>
          </a:extLst>
        </xdr:cNvPr>
        <xdr:cNvSpPr txBox="1"/>
      </xdr:nvSpPr>
      <xdr:spPr>
        <a:xfrm>
          <a:off x="8543925" y="1266825"/>
          <a:ext cx="885825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F6E3B7C-723B-4CB6-8C08-A3100352252D}" type="TxLink">
            <a:rPr lang="en-US" sz="3600" b="1" i="0" u="none" strike="noStrike">
              <a:solidFill>
                <a:srgbClr val="000000"/>
              </a:solidFill>
              <a:latin typeface="Aptos Narrow"/>
            </a:rPr>
            <a:pPr algn="ctr"/>
            <a:t>88</a:t>
          </a:fld>
          <a:endParaRPr lang="en-CA" sz="2800" b="1"/>
        </a:p>
      </xdr:txBody>
    </xdr:sp>
    <xdr:clientData/>
  </xdr:twoCellAnchor>
  <xdr:twoCellAnchor>
    <xdr:from>
      <xdr:col>11</xdr:col>
      <xdr:colOff>76201</xdr:colOff>
      <xdr:row>39</xdr:row>
      <xdr:rowOff>80963</xdr:rowOff>
    </xdr:from>
    <xdr:to>
      <xdr:col>17</xdr:col>
      <xdr:colOff>485776</xdr:colOff>
      <xdr:row>58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7D441-6BED-FF9B-01F6-FB7E7C069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276225</xdr:colOff>
      <xdr:row>59</xdr:row>
      <xdr:rowOff>57150</xdr:rowOff>
    </xdr:from>
    <xdr:to>
      <xdr:col>20</xdr:col>
      <xdr:colOff>288750</xdr:colOff>
      <xdr:row>79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02E15F-1DDA-4967-A02F-F5890B85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3</xdr:col>
      <xdr:colOff>38100</xdr:colOff>
      <xdr:row>4</xdr:row>
      <xdr:rowOff>28575</xdr:rowOff>
    </xdr:from>
    <xdr:to>
      <xdr:col>3</xdr:col>
      <xdr:colOff>381000</xdr:colOff>
      <xdr:row>5</xdr:row>
      <xdr:rowOff>180975</xdr:rowOff>
    </xdr:to>
    <xdr:pic>
      <xdr:nvPicPr>
        <xdr:cNvPr id="13" name="Graphic 12" descr="Hamburger Menu Icon with solid fill">
          <a:extLst>
            <a:ext uri="{FF2B5EF4-FFF2-40B4-BE49-F238E27FC236}">
              <a16:creationId xmlns:a16="http://schemas.microsoft.com/office/drawing/2014/main" id="{C36FDD99-0864-77B5-D344-C8D99E1C4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66900" y="121920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28575</xdr:rowOff>
    </xdr:from>
    <xdr:to>
      <xdr:col>3</xdr:col>
      <xdr:colOff>381000</xdr:colOff>
      <xdr:row>9</xdr:row>
      <xdr:rowOff>180975</xdr:rowOff>
    </xdr:to>
    <xdr:pic>
      <xdr:nvPicPr>
        <xdr:cNvPr id="14" name="Graphic 13" descr="Hamburger Menu Icon with solid fill">
          <a:extLst>
            <a:ext uri="{FF2B5EF4-FFF2-40B4-BE49-F238E27FC236}">
              <a16:creationId xmlns:a16="http://schemas.microsoft.com/office/drawing/2014/main" id="{CA38D1A4-D471-41DF-AD4F-B5DA6DF12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66900" y="198120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</xdr:row>
      <xdr:rowOff>76200</xdr:rowOff>
    </xdr:from>
    <xdr:to>
      <xdr:col>3</xdr:col>
      <xdr:colOff>381000</xdr:colOff>
      <xdr:row>13</xdr:row>
      <xdr:rowOff>180975</xdr:rowOff>
    </xdr:to>
    <xdr:pic>
      <xdr:nvPicPr>
        <xdr:cNvPr id="15" name="Graphic 14" descr="Hamburger Menu Icon with solid fill">
          <a:extLst>
            <a:ext uri="{FF2B5EF4-FFF2-40B4-BE49-F238E27FC236}">
              <a16:creationId xmlns:a16="http://schemas.microsoft.com/office/drawing/2014/main" id="{C6A49A1F-496E-4B9D-B432-2D8777A1D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66900" y="283845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12</xdr:row>
      <xdr:rowOff>76200</xdr:rowOff>
    </xdr:from>
    <xdr:to>
      <xdr:col>20</xdr:col>
      <xdr:colOff>381000</xdr:colOff>
      <xdr:row>13</xdr:row>
      <xdr:rowOff>180975</xdr:rowOff>
    </xdr:to>
    <xdr:pic>
      <xdr:nvPicPr>
        <xdr:cNvPr id="16" name="Graphic 15" descr="Hamburger Menu Icon with solid fill">
          <a:extLst>
            <a:ext uri="{FF2B5EF4-FFF2-40B4-BE49-F238E27FC236}">
              <a16:creationId xmlns:a16="http://schemas.microsoft.com/office/drawing/2014/main" id="{4692E896-D01C-4220-9604-DC2882F9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296775" y="2838450"/>
          <a:ext cx="342900" cy="34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14</xdr:row>
      <xdr:rowOff>19049</xdr:rowOff>
    </xdr:from>
    <xdr:to>
      <xdr:col>14</xdr:col>
      <xdr:colOff>311924</xdr:colOff>
      <xdr:row>27</xdr:row>
      <xdr:rowOff>181349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6720B-4752-4CBD-BBDD-54806F557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14</xdr:row>
      <xdr:rowOff>19049</xdr:rowOff>
    </xdr:from>
    <xdr:to>
      <xdr:col>7</xdr:col>
      <xdr:colOff>597675</xdr:colOff>
      <xdr:row>27</xdr:row>
      <xdr:rowOff>181349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E1304-F90E-47A0-BCC3-4376D8A50A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9524</xdr:colOff>
      <xdr:row>29</xdr:row>
      <xdr:rowOff>143062</xdr:rowOff>
    </xdr:from>
    <xdr:to>
      <xdr:col>14</xdr:col>
      <xdr:colOff>311924</xdr:colOff>
      <xdr:row>43</xdr:row>
      <xdr:rowOff>114487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5E6D9F-D7C9-40D0-A473-BF3A5970E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29</xdr:row>
      <xdr:rowOff>142875</xdr:rowOff>
    </xdr:from>
    <xdr:to>
      <xdr:col>7</xdr:col>
      <xdr:colOff>597675</xdr:colOff>
      <xdr:row>43</xdr:row>
      <xdr:rowOff>114675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82ECFC-F81E-4BBF-8F1D-7B53B10AD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285749</xdr:colOff>
      <xdr:row>14</xdr:row>
      <xdr:rowOff>19049</xdr:rowOff>
    </xdr:from>
    <xdr:to>
      <xdr:col>28</xdr:col>
      <xdr:colOff>588149</xdr:colOff>
      <xdr:row>27</xdr:row>
      <xdr:rowOff>180974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B1FECA-BEB1-4F8E-B4CD-B9E4E0C0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28575</xdr:colOff>
      <xdr:row>14</xdr:row>
      <xdr:rowOff>19049</xdr:rowOff>
    </xdr:from>
    <xdr:to>
      <xdr:col>22</xdr:col>
      <xdr:colOff>264300</xdr:colOff>
      <xdr:row>27</xdr:row>
      <xdr:rowOff>181349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4ED2B4-82FB-4195-8BB7-697996013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29</xdr:row>
      <xdr:rowOff>142875</xdr:rowOff>
    </xdr:from>
    <xdr:to>
      <xdr:col>22</xdr:col>
      <xdr:colOff>264300</xdr:colOff>
      <xdr:row>43</xdr:row>
      <xdr:rowOff>114675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E2BB1A-E676-4D8A-8758-C521F07F5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285749</xdr:colOff>
      <xdr:row>29</xdr:row>
      <xdr:rowOff>142687</xdr:rowOff>
    </xdr:from>
    <xdr:to>
      <xdr:col>28</xdr:col>
      <xdr:colOff>588149</xdr:colOff>
      <xdr:row>43</xdr:row>
      <xdr:rowOff>114487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5389F4-A68E-4978-B6A2-770C84FBB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171451</xdr:colOff>
      <xdr:row>2</xdr:row>
      <xdr:rowOff>38100</xdr:rowOff>
    </xdr:from>
    <xdr:to>
      <xdr:col>17</xdr:col>
      <xdr:colOff>476250</xdr:colOff>
      <xdr:row>11</xdr:row>
      <xdr:rowOff>30000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40FE505-6DCE-44DD-961A-B17A9868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533401</xdr:colOff>
      <xdr:row>5</xdr:row>
      <xdr:rowOff>95250</xdr:rowOff>
    </xdr:from>
    <xdr:to>
      <xdr:col>16</xdr:col>
      <xdr:colOff>323851</xdr:colOff>
      <xdr:row>7</xdr:row>
      <xdr:rowOff>152400</xdr:rowOff>
    </xdr:to>
    <xdr:sp macro="" textlink="O6">
      <xdr:nvSpPr>
        <xdr:cNvPr id="12" name="TextBox 11">
          <a:extLst>
            <a:ext uri="{FF2B5EF4-FFF2-40B4-BE49-F238E27FC236}">
              <a16:creationId xmlns:a16="http://schemas.microsoft.com/office/drawing/2014/main" id="{481F220E-34F5-9DEB-2393-BCF0E3F82F8E}"/>
            </a:ext>
          </a:extLst>
        </xdr:cNvPr>
        <xdr:cNvSpPr txBox="1"/>
      </xdr:nvSpPr>
      <xdr:spPr>
        <a:xfrm>
          <a:off x="8505826" y="1295400"/>
          <a:ext cx="1009650" cy="438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8D42FBE-8BC7-4626-86E4-3B377575508E}" type="TxLink">
            <a:rPr lang="en-US" sz="3600" b="1" i="0" u="none" strike="noStrike">
              <a:solidFill>
                <a:srgbClr val="000000"/>
              </a:solidFill>
              <a:latin typeface="Aptos Narrow"/>
            </a:rPr>
            <a:pPr algn="ctr"/>
            <a:t>56</a:t>
          </a:fld>
          <a:endParaRPr lang="en-CA" sz="3600" b="1"/>
        </a:p>
        <a:p>
          <a:pPr algn="ctr"/>
          <a:endParaRPr lang="en-CA" sz="7200" b="1"/>
        </a:p>
      </xdr:txBody>
    </xdr:sp>
    <xdr:clientData/>
  </xdr:twoCellAnchor>
  <xdr:twoCellAnchor editAs="oneCell">
    <xdr:from>
      <xdr:col>22</xdr:col>
      <xdr:colOff>333375</xdr:colOff>
      <xdr:row>1</xdr:row>
      <xdr:rowOff>28575</xdr:rowOff>
    </xdr:from>
    <xdr:to>
      <xdr:col>28</xdr:col>
      <xdr:colOff>257175</xdr:colOff>
      <xdr:row>5</xdr:row>
      <xdr:rowOff>48063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997DCD-B4F5-415E-A431-15CB5FDD18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5" t="20995" r="6615" b="33600"/>
        <a:stretch/>
      </xdr:blipFill>
      <xdr:spPr bwMode="auto">
        <a:xfrm>
          <a:off x="13220700" y="219075"/>
          <a:ext cx="3581400" cy="1029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</xdr:row>
      <xdr:rowOff>28575</xdr:rowOff>
    </xdr:from>
    <xdr:to>
      <xdr:col>4</xdr:col>
      <xdr:colOff>381000</xdr:colOff>
      <xdr:row>3</xdr:row>
      <xdr:rowOff>180975</xdr:rowOff>
    </xdr:to>
    <xdr:pic>
      <xdr:nvPicPr>
        <xdr:cNvPr id="2" name="Graphic 1" descr="Hamburger Menu Icon with solid fill">
          <a:extLst>
            <a:ext uri="{FF2B5EF4-FFF2-40B4-BE49-F238E27FC236}">
              <a16:creationId xmlns:a16="http://schemas.microsoft.com/office/drawing/2014/main" id="{616F6A50-F19B-4DDF-B73A-C532402F1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85950" y="657225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</xdr:row>
      <xdr:rowOff>19050</xdr:rowOff>
    </xdr:from>
    <xdr:to>
      <xdr:col>4</xdr:col>
      <xdr:colOff>381000</xdr:colOff>
      <xdr:row>7</xdr:row>
      <xdr:rowOff>171450</xdr:rowOff>
    </xdr:to>
    <xdr:pic>
      <xdr:nvPicPr>
        <xdr:cNvPr id="14" name="Graphic 13" descr="Hamburger Menu Icon with solid fill">
          <a:extLst>
            <a:ext uri="{FF2B5EF4-FFF2-40B4-BE49-F238E27FC236}">
              <a16:creationId xmlns:a16="http://schemas.microsoft.com/office/drawing/2014/main" id="{D2455264-B955-43C9-AF6F-FB456A7CD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85950" y="140970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10</xdr:row>
      <xdr:rowOff>28575</xdr:rowOff>
    </xdr:from>
    <xdr:to>
      <xdr:col>4</xdr:col>
      <xdr:colOff>381000</xdr:colOff>
      <xdr:row>11</xdr:row>
      <xdr:rowOff>180975</xdr:rowOff>
    </xdr:to>
    <xdr:pic>
      <xdr:nvPicPr>
        <xdr:cNvPr id="15" name="Graphic 14" descr="Hamburger Menu Icon with solid fill">
          <a:extLst>
            <a:ext uri="{FF2B5EF4-FFF2-40B4-BE49-F238E27FC236}">
              <a16:creationId xmlns:a16="http://schemas.microsoft.com/office/drawing/2014/main" id="{403BF67C-F636-4FCA-9FFE-B93430D8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85950" y="2181225"/>
          <a:ext cx="342900" cy="3429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45</xdr:row>
      <xdr:rowOff>76200</xdr:rowOff>
    </xdr:from>
    <xdr:to>
      <xdr:col>7</xdr:col>
      <xdr:colOff>597675</xdr:colOff>
      <xdr:row>59</xdr:row>
      <xdr:rowOff>48000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3AA2833-A9BA-4F64-B945-4C07B44FA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9524</xdr:colOff>
      <xdr:row>45</xdr:row>
      <xdr:rowOff>76200</xdr:rowOff>
    </xdr:from>
    <xdr:to>
      <xdr:col>14</xdr:col>
      <xdr:colOff>311924</xdr:colOff>
      <xdr:row>59</xdr:row>
      <xdr:rowOff>48000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BEE2DE5-D6E3-44AB-8459-2E740C606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285749</xdr:colOff>
      <xdr:row>45</xdr:row>
      <xdr:rowOff>76200</xdr:rowOff>
    </xdr:from>
    <xdr:to>
      <xdr:col>28</xdr:col>
      <xdr:colOff>588149</xdr:colOff>
      <xdr:row>59</xdr:row>
      <xdr:rowOff>48000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D09105-39A1-4CB4-B267-B8E162E52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28575</xdr:colOff>
      <xdr:row>45</xdr:row>
      <xdr:rowOff>76200</xdr:rowOff>
    </xdr:from>
    <xdr:to>
      <xdr:col>22</xdr:col>
      <xdr:colOff>264300</xdr:colOff>
      <xdr:row>59</xdr:row>
      <xdr:rowOff>48000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14806C4-708F-4661-A603-0E46D9E66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727FD-DC5D-4E08-B23D-C783ED23A88E}">
  <sheetPr codeName="Sheet1"/>
  <dimension ref="B1:AA45"/>
  <sheetViews>
    <sheetView tabSelected="1" zoomScale="85" zoomScaleNormal="85" workbookViewId="0">
      <selection activeCell="K14" sqref="K14"/>
    </sheetView>
  </sheetViews>
  <sheetFormatPr defaultRowHeight="15" x14ac:dyDescent="0.25"/>
  <cols>
    <col min="1" max="9" width="9.140625" style="9"/>
    <col min="10" max="12" width="9.140625" style="9" customWidth="1"/>
    <col min="13" max="13" width="9.140625" style="9"/>
    <col min="14" max="14" width="9.140625" style="9" customWidth="1"/>
    <col min="15" max="15" width="9.140625" style="9"/>
    <col min="16" max="16" width="10.140625" style="9" bestFit="1" customWidth="1"/>
    <col min="17" max="20" width="9.140625" style="9"/>
    <col min="21" max="21" width="9.140625" style="9" customWidth="1"/>
    <col min="22" max="16384" width="9.140625" style="9"/>
  </cols>
  <sheetData>
    <row r="1" spans="2:27" ht="15.75" x14ac:dyDescent="0.25">
      <c r="J1" s="10"/>
      <c r="K1" s="10"/>
      <c r="L1" s="10"/>
      <c r="M1" s="11"/>
    </row>
    <row r="2" spans="2:27" ht="34.5" x14ac:dyDescent="0.55000000000000004">
      <c r="G2" s="48" t="s">
        <v>58</v>
      </c>
      <c r="H2" s="48"/>
      <c r="I2" s="48"/>
      <c r="J2" s="48"/>
      <c r="K2" s="48"/>
      <c r="M2" s="36" t="s">
        <v>42</v>
      </c>
      <c r="N2" s="36"/>
      <c r="O2" s="36"/>
      <c r="P2" s="36"/>
      <c r="Q2" s="36"/>
    </row>
    <row r="3" spans="2:27" ht="28.5" x14ac:dyDescent="0.45">
      <c r="N3" s="17"/>
      <c r="O3" s="18">
        <f>_xlfn.XLOOKUP(MAX('Dynamic Data'!C4:C17), 'Dynamic Data'!C4:C17, 'Dynamic Data'!H4:H17)</f>
        <v>88</v>
      </c>
      <c r="P3" s="17"/>
      <c r="Q3" s="17"/>
    </row>
    <row r="4" spans="2:27" x14ac:dyDescent="0.25">
      <c r="D4" s="46" t="s">
        <v>32</v>
      </c>
      <c r="E4" s="46"/>
      <c r="F4" s="46"/>
      <c r="G4" s="46"/>
      <c r="H4" s="46"/>
      <c r="I4" s="46"/>
      <c r="O4" s="19">
        <f>100-O3</f>
        <v>12</v>
      </c>
    </row>
    <row r="5" spans="2:27" ht="15" customHeight="1" x14ac:dyDescent="0.25">
      <c r="D5" s="40" t="s">
        <v>30</v>
      </c>
      <c r="E5" s="41"/>
      <c r="F5" s="41"/>
      <c r="G5" s="41"/>
      <c r="H5" s="41"/>
      <c r="I5" s="42"/>
    </row>
    <row r="6" spans="2:27" ht="15" customHeight="1" x14ac:dyDescent="0.25">
      <c r="D6" s="43"/>
      <c r="E6" s="44"/>
      <c r="F6" s="44"/>
      <c r="G6" s="44"/>
      <c r="H6" s="44"/>
      <c r="I6" s="45"/>
      <c r="W6" s="34" t="s">
        <v>63</v>
      </c>
      <c r="X6" s="35"/>
      <c r="Y6" s="35"/>
      <c r="Z6" s="35"/>
      <c r="AA6" s="35"/>
    </row>
    <row r="7" spans="2:27" x14ac:dyDescent="0.25">
      <c r="W7" s="35"/>
      <c r="X7" s="35"/>
      <c r="Y7" s="35"/>
      <c r="Z7" s="35"/>
      <c r="AA7" s="35"/>
    </row>
    <row r="8" spans="2:27" x14ac:dyDescent="0.25">
      <c r="D8" s="46" t="s">
        <v>6</v>
      </c>
      <c r="E8" s="46"/>
      <c r="F8" s="46"/>
      <c r="G8" s="46"/>
      <c r="H8" s="46"/>
      <c r="I8" s="46"/>
      <c r="W8" s="35"/>
      <c r="X8" s="35"/>
      <c r="Y8" s="35"/>
      <c r="Z8" s="35"/>
      <c r="AA8" s="35"/>
    </row>
    <row r="9" spans="2:27" ht="15" customHeight="1" x14ac:dyDescent="0.25">
      <c r="D9" s="40" t="s">
        <v>51</v>
      </c>
      <c r="E9" s="41"/>
      <c r="F9" s="41"/>
      <c r="G9" s="41"/>
      <c r="H9" s="41"/>
      <c r="I9" s="42"/>
      <c r="W9" s="35"/>
      <c r="X9" s="35"/>
      <c r="Y9" s="35"/>
      <c r="Z9" s="35"/>
      <c r="AA9" s="35"/>
    </row>
    <row r="10" spans="2:27" ht="15" customHeight="1" x14ac:dyDescent="0.25">
      <c r="D10" s="43"/>
      <c r="E10" s="44"/>
      <c r="F10" s="44"/>
      <c r="G10" s="44"/>
      <c r="H10" s="44"/>
      <c r="I10" s="45"/>
    </row>
    <row r="12" spans="2:27" ht="18.75" x14ac:dyDescent="0.3">
      <c r="D12" s="39" t="s">
        <v>1</v>
      </c>
      <c r="E12" s="39"/>
      <c r="F12" s="39"/>
      <c r="G12" s="39"/>
      <c r="H12" s="39"/>
      <c r="I12" s="39"/>
      <c r="L12" s="13"/>
      <c r="M12" s="13"/>
      <c r="N12" s="14">
        <f>IF(U13 = "All Years",MAX('Raw Data'!AE:AE)-2, IF(MAX('Raw Data'!AE:AE)-2 &lt; U13, "", MAX('Raw Data'!AE:AE)-2))</f>
        <v>2022</v>
      </c>
      <c r="O12" s="14">
        <f>IF(U13 = "All Years",MAX('Raw Data'!AE:AE)-1, IF(MAX('Raw Data'!AE:AE)-1 &lt; U13, "", MAX('Raw Data'!AE:AE)-1))</f>
        <v>2023</v>
      </c>
      <c r="P12" s="14">
        <f>MAX('Raw Data'!AE:AE)</f>
        <v>2024</v>
      </c>
      <c r="Q12" s="37" t="str">
        <f>IF(P16 = " ", "Since "&amp;P12-2, IF( O16 &lt;&gt; " ", "Since "&amp;P12-1, "N/A"))</f>
        <v>Since 2023</v>
      </c>
      <c r="R12" s="37"/>
      <c r="U12" s="49" t="s">
        <v>50</v>
      </c>
      <c r="V12" s="49"/>
    </row>
    <row r="13" spans="2:27" ht="18.75" customHeight="1" x14ac:dyDescent="0.3">
      <c r="B13" s="16"/>
      <c r="C13" s="16"/>
      <c r="D13" s="40" t="s">
        <v>64</v>
      </c>
      <c r="E13" s="41"/>
      <c r="F13" s="41"/>
      <c r="G13" s="41"/>
      <c r="H13" s="41"/>
      <c r="I13" s="42"/>
      <c r="L13" s="47" t="s">
        <v>38</v>
      </c>
      <c r="M13" s="47"/>
      <c r="N13" s="15">
        <f>IFERROR(_xlfn.XLOOKUP('Single Property'!N12,'Dynamic Data'!$C$3:$C$17,'Dynamic Data'!$D$3:$D$17),"")</f>
        <v>80.561306263691819</v>
      </c>
      <c r="O13" s="15">
        <f>IFERROR(_xlfn.XLOOKUP('Single Property'!O12,'Dynamic Data'!$C$3:$C$17,'Dynamic Data'!$D$3:$D$17), "")</f>
        <v>61.891041304977001</v>
      </c>
      <c r="P13" s="15">
        <f>IFERROR(_xlfn.XLOOKUP('Single Property'!P12,'Dynamic Data'!$C$3:$C$17,'Dynamic Data'!$D$3:$D$17),"")</f>
        <v>105.99378896818423</v>
      </c>
      <c r="Q13" s="38">
        <f>IF(VALUE(RIGHT($Q$12,4)) = $O$12, IFERROR((P13/O13) - 1, "N/A"), IFERROR((O13/N13) - 1,"N/A"))</f>
        <v>0.71258693880887547</v>
      </c>
      <c r="R13" s="38"/>
      <c r="U13" s="50">
        <v>2019</v>
      </c>
      <c r="V13" s="51"/>
    </row>
    <row r="14" spans="2:27" ht="18.75" customHeight="1" x14ac:dyDescent="0.3">
      <c r="D14" s="43"/>
      <c r="E14" s="44"/>
      <c r="F14" s="44"/>
      <c r="G14" s="44"/>
      <c r="H14" s="44"/>
      <c r="I14" s="45"/>
      <c r="L14" s="47" t="s">
        <v>39</v>
      </c>
      <c r="M14" s="47"/>
      <c r="N14" s="15">
        <f>IFERROR(_xlfn.XLOOKUP('Single Property'!N12,'Dynamic Data'!$C$3:$C$17,'Dynamic Data'!$E$3:$E$17),"")</f>
        <v>1000.488215970425</v>
      </c>
      <c r="O14" s="15">
        <f>IFERROR(_xlfn.XLOOKUP('Single Property'!O12,'Dynamic Data'!$C$3:$C$17,'Dynamic Data'!$E$3:$E$17), "")</f>
        <v>1198.5878206208195</v>
      </c>
      <c r="P14" s="15">
        <f>IFERROR(_xlfn.XLOOKUP('Single Property'!P12,'Dynamic Data'!$C$3:$C$17,'Dynamic Data'!$E$3:$E$17), "")</f>
        <v>1240.5108754792404</v>
      </c>
      <c r="Q14" s="54">
        <f>IF(VALUE(RIGHT($Q$12,4)) = $O$12, IFERROR((P14/O14) - 1, "N/A"), IFERROR((O14/N14) - 1,"N/A"))</f>
        <v>3.4977040594911468E-2</v>
      </c>
      <c r="R14" s="55"/>
      <c r="U14" s="52"/>
      <c r="V14" s="53"/>
    </row>
    <row r="15" spans="2:27" ht="18.75" customHeight="1" x14ac:dyDescent="0.3">
      <c r="B15" s="16"/>
      <c r="C15" s="16"/>
      <c r="L15" s="47" t="s">
        <v>40</v>
      </c>
      <c r="M15" s="47"/>
      <c r="N15" s="15">
        <f>IFERROR(_xlfn.XLOOKUP('Single Property'!N12,'Dynamic Data'!$C$3:$C$17,'Dynamic Data'!$F$3:$F$17),"")</f>
        <v>1.0260356058291751</v>
      </c>
      <c r="O15" s="15">
        <f>IFERROR(_xlfn.XLOOKUP('Single Property'!O12,'Dynamic Data'!$C$3:$C$17,'Dynamic Data'!$F$3:$F$17),"")</f>
        <v>1.4023493220987049</v>
      </c>
      <c r="P15" s="15">
        <f>IFERROR(_xlfn.XLOOKUP('Single Property'!P12,'Dynamic Data'!$C$3:$C$17,'Dynamic Data'!$F$3:$F$17), "")</f>
        <v>1.1783975398821269</v>
      </c>
      <c r="Q15" s="38">
        <f>IF(VALUE(RIGHT($Q$12,4)) = $O$12, IFERROR((P15/O15) - 1, "N/A"), IFERROR((O15/N15) - 1,"N/A"))</f>
        <v>-0.15969757227209258</v>
      </c>
      <c r="R15" s="38"/>
    </row>
    <row r="16" spans="2:27" ht="18.75" x14ac:dyDescent="0.3">
      <c r="D16" s="12"/>
      <c r="E16" s="12"/>
      <c r="F16" s="12"/>
      <c r="G16" s="12"/>
      <c r="L16" s="47" t="s">
        <v>41</v>
      </c>
      <c r="M16" s="47"/>
      <c r="N16" s="15">
        <f>IFERROR(_xlfn.XLOOKUP('Single Property'!N12,'Dynamic Data'!$C$3:$C$17,'Dynamic Data'!$H$3:$H$17),"")</f>
        <v>73</v>
      </c>
      <c r="O16" s="15">
        <f>IFERROR(_xlfn.XLOOKUP('Single Property'!O12,'Dynamic Data'!$C$3:$C$17,'Dynamic Data'!$H$3:$H$17),"")</f>
        <v>69</v>
      </c>
      <c r="P16" s="15">
        <f>IFERROR(_xlfn.XLOOKUP('Single Property'!P12,'Dynamic Data'!$C$3:$C$17,'Dynamic Data'!$H$3:$H$17)," ")</f>
        <v>88</v>
      </c>
      <c r="Q16" s="38">
        <f>IF(VALUE(RIGHT($Q$12,4)) = $O$12, IFERROR((P16/O16) - 1, "N/A"), IFERROR((O16/N16) - 1,"N/A"))</f>
        <v>0.2753623188405796</v>
      </c>
      <c r="R16" s="38"/>
    </row>
    <row r="44" spans="13:14" x14ac:dyDescent="0.25">
      <c r="M44" s="9" t="s">
        <v>48</v>
      </c>
      <c r="N44" s="9">
        <f>SUM('Dynamic Data'!J4:J10)</f>
        <v>17767.555886811508</v>
      </c>
    </row>
    <row r="45" spans="13:14" x14ac:dyDescent="0.25">
      <c r="M45" s="9" t="s">
        <v>49</v>
      </c>
      <c r="N45" s="9">
        <f>SUM('Dynamic Data'!K4:K10)</f>
        <v>78515.552052153245</v>
      </c>
    </row>
  </sheetData>
  <mergeCells count="20">
    <mergeCell ref="L15:M15"/>
    <mergeCell ref="L16:M16"/>
    <mergeCell ref="U12:V12"/>
    <mergeCell ref="U13:V14"/>
    <mergeCell ref="L14:M14"/>
    <mergeCell ref="Q14:R14"/>
    <mergeCell ref="Q15:R15"/>
    <mergeCell ref="Q16:R16"/>
    <mergeCell ref="W6:AA9"/>
    <mergeCell ref="M2:Q2"/>
    <mergeCell ref="Q12:R12"/>
    <mergeCell ref="Q13:R13"/>
    <mergeCell ref="D12:I12"/>
    <mergeCell ref="D13:I14"/>
    <mergeCell ref="D5:I6"/>
    <mergeCell ref="D4:I4"/>
    <mergeCell ref="D8:I8"/>
    <mergeCell ref="D9:I10"/>
    <mergeCell ref="L13:M13"/>
    <mergeCell ref="G2:K2"/>
  </mergeCells>
  <conditionalFormatting sqref="Q13:Q15">
    <cfRule type="cellIs" dxfId="9" priority="2" operator="lessThan">
      <formula>0</formula>
    </cfRule>
    <cfRule type="cellIs" dxfId="8" priority="3" operator="greaterThan">
      <formula>0</formula>
    </cfRule>
  </conditionalFormatting>
  <conditionalFormatting sqref="Q16">
    <cfRule type="cellIs" dxfId="7" priority="6" operator="lessThan">
      <formula>0</formula>
    </cfRule>
    <cfRule type="cellIs" dxfId="6" priority="7" operator="greater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40108C43-4164-459D-9F77-CFB21531ED39}">
            <xm:f>(COUNTIF('Dynamic Data'!P:P,"&lt;&gt;"&amp;""))&lt;&gt;(COUNTIF('Dynamic Data'!Q:Q,"&gt;="&amp;0)+1)</xm:f>
            <x14:dxf>
              <font>
                <color theme="1"/>
              </font>
              <fill>
                <patternFill>
                  <bgColor rgb="FFFF0000"/>
                </patternFill>
              </fill>
            </x14:dxf>
          </x14:cfRule>
          <xm:sqref>G2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64C957C-5957-4880-AE72-0C03473F90ED}">
          <x14:formula1>
            <xm:f>'Dynamic Data'!$B:$B</xm:f>
          </x14:formula1>
          <xm:sqref>D9</xm:sqref>
        </x14:dataValidation>
        <x14:dataValidation type="list" allowBlank="1" showInputMessage="1" showErrorMessage="1" xr:uid="{E470FEC3-658B-42B5-9A7F-382CE942F296}">
          <x14:formula1>
            <xm:f>'Dynamic Data'!$A:$A</xm:f>
          </x14:formula1>
          <xm:sqref>D13</xm:sqref>
        </x14:dataValidation>
        <x14:dataValidation type="list" allowBlank="1" showInputMessage="1" showErrorMessage="1" xr:uid="{F8B8F1F4-E6D6-4702-8778-8063FA9DACD2}">
          <x14:formula1>
            <xm:f>'Raw Data'!$AE:$AE</xm:f>
          </x14:formula1>
          <xm:sqref>U13</xm:sqref>
        </x14:dataValidation>
        <x14:dataValidation type="list" allowBlank="1" showInputMessage="1" showErrorMessage="1" xr:uid="{E2326020-1175-4118-9C46-335B6659CE63}">
          <x14:formula1>
            <xm:f>'Raw Data'!$H$2:$H$1048576</xm:f>
          </x14:formula1>
          <xm:sqref>D5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AEF56FC-F103-4A21-9F04-F0DC7438D439}">
          <x14:colorSeries theme="0" tint="-0.34998626667073579"/>
          <x14:colorNegative theme="0" tint="-0.249977111117893"/>
          <x14:colorAxis rgb="FF000000"/>
          <x14:colorMarkers theme="0" tint="-0.249977111117893"/>
          <x14:colorFirst theme="0" tint="-0.249977111117893"/>
          <x14:colorLast theme="0" tint="-0.249977111117893"/>
          <x14:colorHigh theme="0" tint="-0.249977111117893"/>
          <x14:colorLow theme="0" tint="-0.249977111117893"/>
          <x14:sparklines>
            <x14:sparkline>
              <xm:f>'Single Property'!N13:P13</xm:f>
              <xm:sqref>Q13</xm:sqref>
            </x14:sparkline>
            <x14:sparkline>
              <xm:f>'Single Property'!N14:P14</xm:f>
              <xm:sqref>Q14</xm:sqref>
            </x14:sparkline>
            <x14:sparkline>
              <xm:f>'Single Property'!N15:P15</xm:f>
              <xm:sqref>Q15</xm:sqref>
            </x14:sparkline>
            <x14:sparkline>
              <xm:f>'Single Property'!N16:P16</xm:f>
              <xm:sqref>Q16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491C9-DB9A-4535-950E-EE8B026A21F1}">
  <sheetPr codeName="Sheet2"/>
  <dimension ref="E2:AB12"/>
  <sheetViews>
    <sheetView zoomScale="85" zoomScaleNormal="85" workbookViewId="0">
      <selection activeCell="L6" sqref="L6"/>
    </sheetView>
  </sheetViews>
  <sheetFormatPr defaultRowHeight="15" x14ac:dyDescent="0.25"/>
  <cols>
    <col min="1" max="1" width="4.42578125" style="9" customWidth="1"/>
    <col min="2" max="2" width="5" style="9" customWidth="1"/>
    <col min="3" max="16" width="9.140625" style="9"/>
    <col min="17" max="17" width="10.140625" style="9" customWidth="1"/>
    <col min="18" max="16384" width="9.140625" style="9"/>
  </cols>
  <sheetData>
    <row r="2" spans="5:28" ht="34.5" x14ac:dyDescent="0.55000000000000004">
      <c r="E2" s="59" t="s">
        <v>33</v>
      </c>
      <c r="F2" s="59"/>
      <c r="H2" s="48" t="s">
        <v>58</v>
      </c>
      <c r="I2" s="48"/>
      <c r="J2" s="48"/>
      <c r="K2" s="48"/>
      <c r="L2" s="48"/>
      <c r="M2" s="36" t="s">
        <v>53</v>
      </c>
      <c r="N2" s="36"/>
      <c r="O2" s="36"/>
      <c r="P2" s="36"/>
      <c r="Q2" s="36"/>
      <c r="R2" s="36"/>
      <c r="S2" s="36"/>
    </row>
    <row r="3" spans="5:28" ht="15" customHeight="1" x14ac:dyDescent="0.25">
      <c r="E3" s="60">
        <v>2023</v>
      </c>
      <c r="F3" s="61"/>
      <c r="V3" s="21"/>
    </row>
    <row r="4" spans="5:28" ht="15" customHeight="1" x14ac:dyDescent="0.25">
      <c r="E4" s="62"/>
      <c r="F4" s="63"/>
    </row>
    <row r="5" spans="5:28" ht="15" customHeight="1" x14ac:dyDescent="0.25">
      <c r="S5" s="58" t="s">
        <v>55</v>
      </c>
      <c r="T5" s="58"/>
      <c r="U5" s="57">
        <f>IF(E7="All Provinces",SUMIFS('Raw Data'!Q:Q,'Raw Data'!AE:AE,'Multi Property'!E3,'Raw Data'!Q:Q,"&lt;&gt;"&amp;"Not Available",'Raw Data'!F:F,"&lt;&gt;"&amp;"Not Available")/SUMIFS('Raw Data'!K:K,'Raw Data'!AE:AE,'Multi Property'!E3,'Raw Data'!Q:Q,"&lt;&gt;"&amp;"Not Available",'Raw Data'!F:F,"&lt;&gt;"&amp;"Not Available"), IF(E11="All Cities",SUMIFS('Raw Data'!Q:Q,'Raw Data'!H:H,'Multi Property'!E7,'Raw Data'!AE:AE,'Multi Property'!E3,'Raw Data'!F:F,"&lt;&gt;"&amp;"Not Available")/SUMIFS('Raw Data'!K:K,'Raw Data'!H:H,'Multi Property'!E7,'Raw Data'!AE:AE,'Multi Property'!E3,'Raw Data'!Q:Q,"&lt;&gt;"&amp;"Not Available",'Raw Data'!F:F,"&lt;&gt;"&amp;"Not Available"),SUMIFS('Raw Data'!Q:Q,'Raw Data'!G:G,'Multi Property'!E11,'Raw Data'!AE:AE,'Multi Property'!E3,'Raw Data'!F:F,"&lt;&gt;"&amp;"Not Available")/SUMIFS('Raw Data'!K:K,'Raw Data'!G:G,'Multi Property'!E11,'Raw Data'!AE:AE,'Multi Property'!E3,'Raw Data'!Q:Q,"&lt;&gt;"&amp;"Not Available",'Raw Data'!F:F,"&lt;&gt;"&amp;"Not Available")))</f>
        <v>1.3998205673969428</v>
      </c>
      <c r="V5" s="57"/>
      <c r="W5" s="20"/>
    </row>
    <row r="6" spans="5:28" ht="15" customHeight="1" x14ac:dyDescent="0.25">
      <c r="E6" s="46" t="s">
        <v>32</v>
      </c>
      <c r="F6" s="46"/>
      <c r="G6" s="46"/>
      <c r="H6" s="46"/>
      <c r="I6" s="46"/>
      <c r="J6" s="46"/>
      <c r="O6" s="19">
        <f>IF(E7 = "All Provinces", AVERAGEIFS('Raw Data'!F:F,'Raw Data'!AE:AE, 'Multi Property'!E3), IF(E11 = "All Cities", AVERAGEIFS('Raw Data'!F:F, 'Raw Data'!H:H, 'Multi Property'!E7, 'Raw Data'!AE:AE, 'Multi Property'!E3), AVERAGEIFS('Raw Data'!F:F, 'Raw Data'!G:G, 'Multi Property'!E11, 'Raw Data'!AE:AE, 'Multi Property'!E3)))</f>
        <v>56.141740216304726</v>
      </c>
      <c r="S6" s="58"/>
      <c r="T6" s="58"/>
      <c r="U6" s="57"/>
      <c r="V6" s="57"/>
      <c r="W6" s="20"/>
    </row>
    <row r="7" spans="5:28" ht="15" customHeight="1" x14ac:dyDescent="0.25">
      <c r="E7" s="40" t="s">
        <v>30</v>
      </c>
      <c r="F7" s="41"/>
      <c r="G7" s="41"/>
      <c r="H7" s="41"/>
      <c r="I7" s="41"/>
      <c r="J7" s="42"/>
      <c r="O7" s="19">
        <f>100-O6</f>
        <v>43.858259783695274</v>
      </c>
      <c r="X7" s="34" t="s">
        <v>63</v>
      </c>
      <c r="Y7" s="35"/>
      <c r="Z7" s="35"/>
      <c r="AA7" s="35"/>
      <c r="AB7" s="35"/>
    </row>
    <row r="8" spans="5:28" ht="15" customHeight="1" x14ac:dyDescent="0.25">
      <c r="E8" s="43"/>
      <c r="F8" s="44"/>
      <c r="G8" s="44"/>
      <c r="H8" s="44"/>
      <c r="I8" s="44"/>
      <c r="J8" s="45"/>
      <c r="S8" s="58" t="s">
        <v>54</v>
      </c>
      <c r="T8" s="58"/>
      <c r="U8" s="56">
        <f>IF(E7="All Provinces",AVERAGEIFS('Raw Data'!W:W,'Raw Data'!AE:AE,'Multi Property'!E3,'Raw Data'!Q:Q,"&lt;&gt;"&amp;"Not Available",'Raw Data'!F:F,"&lt;&gt;"&amp;"Not Available"),IF(E11="All Cities",AVERAGEIFS('Raw Data'!W:W,'Raw Data'!H:H,'Multi Property'!E7,'Raw Data'!AE:AE,'Multi Property'!E3,'Raw Data'!Q:Q,"&lt;&gt;"&amp;"Not Available",'Raw Data'!F:F,"&lt;&gt;"&amp;"Not Available"),AVERAGEIFS('Raw Data'!W:W,'Raw Data'!G:G,'Multi Property'!E11,'Raw Data'!AE:AE,'Multi Property'!E3,'Raw Data'!Q:Q,"&lt;&gt;"&amp;"Not Available",'Raw Data'!F:F,"&lt;&gt;"&amp;"Not Available")))</f>
        <v>1.2570711603566238</v>
      </c>
      <c r="V8" s="56"/>
      <c r="X8" s="35"/>
      <c r="Y8" s="35"/>
      <c r="Z8" s="35"/>
      <c r="AA8" s="35"/>
      <c r="AB8" s="35"/>
    </row>
    <row r="9" spans="5:28" ht="15" customHeight="1" x14ac:dyDescent="0.25">
      <c r="S9" s="58"/>
      <c r="T9" s="58"/>
      <c r="U9" s="56"/>
      <c r="V9" s="56"/>
      <c r="X9" s="35"/>
      <c r="Y9" s="35"/>
      <c r="Z9" s="35"/>
      <c r="AA9" s="35"/>
      <c r="AB9" s="35"/>
    </row>
    <row r="10" spans="5:28" ht="15" customHeight="1" x14ac:dyDescent="0.25">
      <c r="E10" s="46" t="s">
        <v>6</v>
      </c>
      <c r="F10" s="46"/>
      <c r="G10" s="46"/>
      <c r="H10" s="46"/>
      <c r="I10" s="46"/>
      <c r="J10" s="46"/>
      <c r="S10" s="20"/>
      <c r="T10" s="20"/>
      <c r="U10" s="20"/>
      <c r="X10" s="35"/>
      <c r="Y10" s="35"/>
      <c r="Z10" s="35"/>
      <c r="AA10" s="35"/>
      <c r="AB10" s="35"/>
    </row>
    <row r="11" spans="5:28" x14ac:dyDescent="0.25">
      <c r="E11" s="40" t="s">
        <v>52</v>
      </c>
      <c r="F11" s="41"/>
      <c r="G11" s="41"/>
      <c r="H11" s="41"/>
      <c r="I11" s="41"/>
      <c r="J11" s="42"/>
    </row>
    <row r="12" spans="5:28" x14ac:dyDescent="0.25">
      <c r="E12" s="43"/>
      <c r="F12" s="44"/>
      <c r="G12" s="44"/>
      <c r="H12" s="44"/>
      <c r="I12" s="44"/>
      <c r="J12" s="45"/>
    </row>
  </sheetData>
  <mergeCells count="13">
    <mergeCell ref="E2:F2"/>
    <mergeCell ref="E3:F4"/>
    <mergeCell ref="M2:S2"/>
    <mergeCell ref="E6:J6"/>
    <mergeCell ref="E7:J8"/>
    <mergeCell ref="S8:T9"/>
    <mergeCell ref="H2:L2"/>
    <mergeCell ref="X7:AB10"/>
    <mergeCell ref="U8:V9"/>
    <mergeCell ref="U5:V6"/>
    <mergeCell ref="S5:T6"/>
    <mergeCell ref="E11:J12"/>
    <mergeCell ref="E10:J10"/>
  </mergeCells>
  <conditionalFormatting sqref="U5:V6">
    <cfRule type="expression" dxfId="4" priority="2">
      <formula>$U$5&gt;$U$8</formula>
    </cfRule>
    <cfRule type="expression" dxfId="3" priority="3">
      <formula>$U$5&lt;$U$8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54175771-4FC9-4F21-9790-B6131D16D855}">
            <xm:f>(COUNTIF('Dynamic Data'!P:P,"&lt;&gt;"&amp;""))&lt;&gt;(COUNTIF('Dynamic Data'!Q:Q,"&gt;="&amp;0)+1)</xm:f>
            <x14:dxf>
              <font>
                <color theme="1"/>
              </font>
              <fill>
                <patternFill>
                  <bgColor rgb="FFFF0000"/>
                </patternFill>
              </fill>
            </x14:dxf>
          </x14:cfRule>
          <xm:sqref>H2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E8B7BB4-057B-4C9A-AB76-8668B65CE7CA}">
          <x14:formula1>
            <xm:f>'Dynamic Data'!$O:$O</xm:f>
          </x14:formula1>
          <xm:sqref>E11 E2</xm:sqref>
        </x14:dataValidation>
        <x14:dataValidation type="list" allowBlank="1" showInputMessage="1" showErrorMessage="1" xr:uid="{C6968B80-44DF-4CCC-B94C-3B551F77E534}">
          <x14:formula1>
            <xm:f>'Raw Data'!$H:$H</xm:f>
          </x14:formula1>
          <xm:sqref>E7</xm:sqref>
        </x14:dataValidation>
        <x14:dataValidation type="list" allowBlank="1" showInputMessage="1" showErrorMessage="1" xr:uid="{0242A1EE-D9C0-4F84-8948-C9AAD3433FE2}">
          <x14:formula1>
            <xm:f>'Raw Data'!$AE:$AE</xm:f>
          </x14:formula1>
          <xm:sqref>D12:D13 E3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A1BB-8182-4540-A583-9774928183E0}">
  <sheetPr codeName="Sheet3"/>
  <dimension ref="A2:AB157"/>
  <sheetViews>
    <sheetView workbookViewId="0">
      <selection activeCell="F14" sqref="F14"/>
    </sheetView>
  </sheetViews>
  <sheetFormatPr defaultRowHeight="15" x14ac:dyDescent="0.25"/>
  <cols>
    <col min="1" max="1" width="20.85546875" customWidth="1"/>
    <col min="2" max="2" width="13.85546875" bestFit="1" customWidth="1"/>
    <col min="4" max="4" width="14.28515625" bestFit="1" customWidth="1"/>
    <col min="15" max="15" width="9.140625" customWidth="1"/>
    <col min="16" max="16" width="16.28515625" customWidth="1"/>
    <col min="17" max="17" width="12.5703125" bestFit="1" customWidth="1"/>
    <col min="18" max="18" width="14.140625" bestFit="1" customWidth="1"/>
    <col min="19" max="19" width="12.28515625" bestFit="1" customWidth="1"/>
    <col min="20" max="20" width="11.5703125" bestFit="1" customWidth="1"/>
    <col min="21" max="21" width="14.42578125" bestFit="1" customWidth="1"/>
    <col min="22" max="22" width="11.5703125" customWidth="1"/>
    <col min="25" max="25" width="11.5703125" bestFit="1" customWidth="1"/>
  </cols>
  <sheetData>
    <row r="2" spans="1:28" x14ac:dyDescent="0.25">
      <c r="A2" s="33"/>
      <c r="B2" s="32"/>
      <c r="C2" s="64" t="s">
        <v>60</v>
      </c>
      <c r="D2" s="64"/>
      <c r="E2" s="64"/>
      <c r="F2" s="64"/>
      <c r="G2" s="64"/>
      <c r="H2" s="64"/>
      <c r="I2" s="64"/>
      <c r="J2" s="64"/>
      <c r="K2" s="64"/>
      <c r="L2" s="64"/>
      <c r="M2" s="64"/>
      <c r="O2" s="33"/>
      <c r="P2" s="32"/>
      <c r="Q2" s="32"/>
      <c r="R2" s="32"/>
      <c r="S2" s="33"/>
      <c r="T2" s="32" t="s">
        <v>61</v>
      </c>
      <c r="U2" s="32"/>
      <c r="V2" s="32"/>
      <c r="W2" s="32"/>
      <c r="X2" s="32"/>
      <c r="Y2" s="32"/>
      <c r="Z2" s="32"/>
      <c r="AA2" s="32"/>
      <c r="AB2" s="32"/>
    </row>
    <row r="3" spans="1:28" x14ac:dyDescent="0.25">
      <c r="A3" t="str" cm="1">
        <f t="array" ref="A3:A32">IFERROR(_xlfn.UNIQUE(_xlfn._xlws.FILTER('Raw Data'!B:B,('Raw Data'!G:G='Single Property'!D9)*('Raw Data'!AE:AE &gt;= 'Single Property'!U13)*('Raw Data'!F:F &lt;&gt; "Not Available")), FALSE, FALSE), "")</f>
        <v>Building 1</v>
      </c>
      <c r="B3" t="str" cm="1">
        <f t="array" ref="B3">IFERROR(_xlfn.UNIQUE(_xlfn._xlws.FILTER('Raw Data'!G:G,( 'Raw Data'!H:H='Single Property'!D5:D5)*('Raw Data'!AE:AE &gt;= 'Single Property'!U13)*('Raw Data'!F:F &lt;&gt; "Not Available")), FALSE, FALSE), "")</f>
        <v>Calgary</v>
      </c>
      <c r="C3" s="1" t="s">
        <v>33</v>
      </c>
      <c r="D3" s="2" t="s">
        <v>34</v>
      </c>
      <c r="E3" s="2" t="s">
        <v>35</v>
      </c>
      <c r="F3" s="2" t="s">
        <v>36</v>
      </c>
      <c r="G3" s="2" t="s">
        <v>44</v>
      </c>
      <c r="H3" s="2" t="s">
        <v>37</v>
      </c>
      <c r="I3" s="2" t="s">
        <v>46</v>
      </c>
      <c r="J3" s="2" t="s">
        <v>47</v>
      </c>
      <c r="K3" s="2" t="s">
        <v>45</v>
      </c>
      <c r="L3" s="2" t="s">
        <v>43</v>
      </c>
      <c r="M3" s="3" t="s">
        <v>59</v>
      </c>
      <c r="O3" t="s">
        <v>52</v>
      </c>
      <c r="P3" t="s">
        <v>57</v>
      </c>
      <c r="Q3" t="str">
        <f>'Multi Property'!E3&amp;" GHGI"</f>
        <v>2023 GHGI</v>
      </c>
      <c r="R3" t="str">
        <f>'Multi Property'!E3&amp;" GHG"</f>
        <v>2023 GHG</v>
      </c>
      <c r="S3" t="str">
        <f>'Multi Property'!E3&amp;" Site EUI"</f>
        <v>2023 Site EUI</v>
      </c>
      <c r="T3" t="str">
        <f>'Multi Property'!E3&amp;" Score"</f>
        <v>2023 Score</v>
      </c>
      <c r="U3" t="str">
        <f>'Multi Property'!E3&amp;" Water Use"</f>
        <v>2023 Water Use</v>
      </c>
      <c r="V3" t="str">
        <f>'Multi Property'!E3&amp;" Water Use Intensity"</f>
        <v>2023 Water Use Intensity</v>
      </c>
      <c r="Y3" t="str">
        <f>'Multi Property'!E3&amp;" GHGI"</f>
        <v>2023 GHGI</v>
      </c>
      <c r="AB3" t="str">
        <f>'Multi Property'!E3&amp;" GHGI"</f>
        <v>2023 GHGI</v>
      </c>
    </row>
    <row r="4" spans="1:28" x14ac:dyDescent="0.25">
      <c r="A4" t="str">
        <v>Building 2</v>
      </c>
      <c r="C4" s="4">
        <f>IF('Single Property'!U13 = "All Years", _xlfn.MINIFS('Raw Data'!AE:AE, 'Raw Data'!B:B, 'Single Property'!D13, 'Raw Data'!F:F, "&lt;&gt;Not Available"), IF('Single Property'!U13&lt;_xlfn.MINIFS('Raw Data'!AE:AE, 'Raw Data'!B:B, 'Single Property'!D13, 'Raw Data'!F:F, "&lt;&gt;Not Available"), _xlfn.MINIFS('Raw Data'!AE:AE, 'Raw Data'!B:B, 'Single Property'!D13, 'Raw Data'!F:F, "&lt;&gt;Not Available"), 'Single Property'!U13))</f>
        <v>2019</v>
      </c>
      <c r="D4">
        <f>IF(SUMIFS('Raw Data'!AA:AA, 'Raw Data'!B:B,'Single Property'!$D$13, 'Raw Data'!AE:AE, 'Dynamic Data'!C4, 'Raw Data'!AF:AF, _xlfn.MAXIFS('Raw Data'!AF:AF, 'Raw Data'!B:B, 'Single Property'!$D$13, 'Raw Data'!AE:AE, 'Dynamic Data'!C4, 'Raw Data'!F:F, "&lt;&gt;Not Available")) = 0, "", SUMIFS('Raw Data'!AA:AA, 'Raw Data'!B:B,'Single Property'!$D$13, 'Raw Data'!AE:AE, 'Dynamic Data'!C4, 'Raw Data'!AF:AF, _xlfn.MAXIFS('Raw Data'!AF:AF, 'Raw Data'!B:B, 'Single Property'!$D$13, 'Raw Data'!AE:AE, 'Dynamic Data'!C4, 'Raw Data'!F:F, "&lt;&gt;Not Available")))</f>
        <v>104.0830263595472</v>
      </c>
      <c r="E4">
        <f>IF(SUMIFS('Raw Data'!AB:AB, 'Raw Data'!B:B,'Single Property'!$D$13, 'Raw Data'!AE:AE, 'Dynamic Data'!C4, 'Raw Data'!AF:AF, _xlfn.MAXIFS('Raw Data'!AF:AF, 'Raw Data'!B:B, 'Single Property'!$D$13, 'Raw Data'!AE:AE, 'Dynamic Data'!C4, 'Raw Data'!F:F, "&lt;&gt;Not Available")) = 0, "", SUMIFS('Raw Data'!AB:AB, 'Raw Data'!B:B,'Single Property'!$D$13, 'Raw Data'!AE:AE, 'Dynamic Data'!C4, 'Raw Data'!AF:AF, _xlfn.MAXIFS('Raw Data'!AF:AF, 'Raw Data'!B:B, 'Single Property'!$D$13, 'Raw Data'!AE:AE, 'Dynamic Data'!C4, 'Raw Data'!F:F, "&lt;&gt;Not Available")))</f>
        <v>1106.9758963740596</v>
      </c>
      <c r="F4">
        <f>IF(SUMIFS('Raw Data'!S:S, 'Raw Data'!B:B,'Single Property'!$D$13, 'Raw Data'!AE:AE, 'Dynamic Data'!C4, 'Raw Data'!AF:AF, _xlfn.MAXIFS('Raw Data'!AF:AF, 'Raw Data'!B:B, 'Single Property'!$D$13, 'Raw Data'!AE:AE, 'Dynamic Data'!C4, 'Raw Data'!F:F, "&lt;&gt;Not Available")) = 0, "", SUMIFS('Raw Data'!S:S, 'Raw Data'!B:B,'Single Property'!$D$13, 'Raw Data'!AE:AE, 'Dynamic Data'!C4, 'Raw Data'!AF:AF, _xlfn.MAXIFS('Raw Data'!AF:AF, 'Raw Data'!B:B, 'Single Property'!$D$13, 'Raw Data'!AE:AE, 'Dynamic Data'!C4, 'Raw Data'!F:F, "&lt;&gt;Not Available")))</f>
        <v>1.7821508262532548</v>
      </c>
      <c r="G4">
        <f>IF(SUMIFS('Raw Data'!U:U, 'Raw Data'!B:B,'Single Property'!$D$13, 'Raw Data'!AE:AE, 'Dynamic Data'!C4, 'Raw Data'!AF:AF, _xlfn.MAXIFS('Raw Data'!AF:AF, 'Raw Data'!B:B, 'Single Property'!$D$13, 'Raw Data'!AE:AE, 'Dynamic Data'!C4, 'Raw Data'!F:F, "&lt;&gt;Not Available")) = 0, "", SUMIFS('Raw Data'!U:U, 'Raw Data'!B:B,'Single Property'!$D$13, 'Raw Data'!AE:AE, 'Dynamic Data'!C4, 'Raw Data'!AF:AF, _xlfn.MAXIFS('Raw Data'!AF:AF, 'Raw Data'!B:B, 'Single Property'!$D$13, 'Raw Data'!AE:AE, 'Dynamic Data'!C4, 'Raw Data'!F:F, "&lt;&gt;Not Available")))</f>
        <v>1.770085750589431</v>
      </c>
      <c r="H4">
        <f>IFERROR(ROUND(AVERAGEIFS('Raw Data'!F:F, 'Raw Data'!B:B, 'Single Property'!$D$13, 'Raw Data'!AE:AE, 'Dynamic Data'!C4, 'Raw Data'!AF:AF, _xlfn.MAXIFS('Raw Data'!AF:AF, 'Raw Data'!B:B, 'Single Property'!$D$13, 'Raw Data'!AE:AE, 'Dynamic Data'!C4, 'Raw Data'!F:F, "&lt;&gt;Not Available")),0), "")</f>
        <v>51</v>
      </c>
      <c r="I4">
        <f>IF(SUMIFS('Raw Data'!L:L, 'Raw Data'!B:B,'Single Property'!$D$13, 'Raw Data'!AE:AE, 'Dynamic Data'!C4, 'Raw Data'!AF:AF, _xlfn.MAXIFS('Raw Data'!AF:AF, 'Raw Data'!B:B, 'Single Property'!$D$13, 'Raw Data'!AE:AE, 'Dynamic Data'!C4, 'Raw Data'!F:F, "&lt;&gt;Not Available")) = 0, "", SUMIFS('Raw Data'!L:L, 'Raw Data'!B:B,'Single Property'!$D$13, 'Raw Data'!AE:AE, 'Dynamic Data'!C4, 'Raw Data'!AF:AF, _xlfn.MAXIFS('Raw Data'!AF:AF, 'Raw Data'!B:B, 'Single Property'!$D$13, 'Raw Data'!AE:AE, 'Dynamic Data'!C4, 'Raw Data'!F:F, "&lt;&gt;Not Available")))</f>
        <v>699263.00545145688</v>
      </c>
      <c r="J4">
        <f>IF(SUMIFS('Raw Data'!M:M, 'Raw Data'!B:B,'Single Property'!$D$13, 'Raw Data'!AE:AE, 'Dynamic Data'!C4, 'Raw Data'!AF:AF, _xlfn.MAXIFS('Raw Data'!AF:AF, 'Raw Data'!B:B, 'Single Property'!$D$13, 'Raw Data'!AE:AE, 'Dynamic Data'!C4, 'Raw Data'!F:F, "&lt;&gt;Not Available")) = 0, "", SUMIFS('Raw Data'!M:M, 'Raw Data'!B:B,'Single Property'!$D$13, 'Raw Data'!AE:AE, 'Dynamic Data'!C4, 'Raw Data'!AF:AF, _xlfn.MAXIFS('Raw Data'!AF:AF, 'Raw Data'!B:B, 'Single Property'!$D$13, 'Raw Data'!AE:AE, 'Dynamic Data'!C4, 'Raw Data'!F:F, "&lt;&gt;Not Available")))</f>
        <v>3505.3316854663121</v>
      </c>
      <c r="K4">
        <f>IF(SUMIFS('Raw Data'!O:O, 'Raw Data'!B:B,'Single Property'!$D$13, 'Raw Data'!AE:AE, 'Dynamic Data'!C4, 'Raw Data'!AF:AF, _xlfn.MAXIFS('Raw Data'!AF:AF, 'Raw Data'!B:B, 'Single Property'!$D$13, 'Raw Data'!AE:AE, 'Dynamic Data'!C4, 'Raw Data'!F:F, "&lt;&gt;Not Available")) = 0, "", SUMIFS('Raw Data'!O:O, 'Raw Data'!B:B,'Single Property'!$D$13, 'Raw Data'!AE:AE, 'Dynamic Data'!C4, 'Raw Data'!AF:AF, _xlfn.MAXIFS('Raw Data'!AF:AF, 'Raw Data'!B:B, 'Single Property'!$D$13, 'Raw Data'!AE:AE, 'Dynamic Data'!C4, 'Raw Data'!F:F, "&lt;&gt;Not Available")))</f>
        <v>13708.543238116355</v>
      </c>
      <c r="L4">
        <f>IF(SUMIFS('Raw Data'!AD:AD, 'Raw Data'!B:B,'Single Property'!$D$13, 'Raw Data'!AE:AE, 'Dynamic Data'!C4, 'Raw Data'!AF:AF, _xlfn.MAXIFS('Raw Data'!AF:AF, 'Raw Data'!B:B, 'Single Property'!$D$13, 'Raw Data'!AE:AE, 'Dynamic Data'!C4, 'Raw Data'!F:F, "&lt;&gt;Not Available")) = 0, "", SUMIFS('Raw Data'!AD:AD, 'Raw Data'!B:B,'Single Property'!$D$13, 'Raw Data'!AE:AE, 'Dynamic Data'!C4, 'Raw Data'!AF:AF, _xlfn.MAXIFS('Raw Data'!AF:AF, 'Raw Data'!B:B, 'Single Property'!$D$13, 'Raw Data'!AE:AE, 'Dynamic Data'!C4, 'Raw Data'!F:F, "&lt;&gt;Not Available")))</f>
        <v>29564.083763570899</v>
      </c>
      <c r="M4" s="5">
        <f>IF(SUMIFS('Raw Data'!AC:AC, 'Raw Data'!B:B,'Single Property'!$D$13, 'Raw Data'!AE:AE, 'Dynamic Data'!C4, 'Raw Data'!AF:AF, _xlfn.MAXIFS('Raw Data'!AF:AF, 'Raw Data'!B:B, 'Single Property'!$D$13, 'Raw Data'!AE:AE, 'Dynamic Data'!C4, 'Raw Data'!F:F, "&lt;&gt;Not Available")) = 0, "", SUMIFS('Raw Data'!AC:AC, 'Raw Data'!B:B,'Single Property'!$D$13, 'Raw Data'!AE:AE, 'Dynamic Data'!C4, 'Raw Data'!AF:AF, _xlfn.MAXIFS('Raw Data'!AF:AF, 'Raw Data'!B:B, 'Single Property'!$D$13, 'Raw Data'!AE:AE, 'Dynamic Data'!C4, 'Raw Data'!F:F, "&lt;&gt;Not Available")))</f>
        <v>3.5347459284535026</v>
      </c>
      <c r="O4" t="str" cm="1">
        <f t="array" ref="O4">IFERROR(_xlfn.UNIQUE(_xlfn._xlws.FILTER('Raw Data'!G:G,( 'Raw Data'!H:H='Multi Property'!E7:E7)*('Raw Data'!AE:AE = 'Multi Property'!E3)*('Raw Data'!F:F &lt;&gt; "Not Available")), FALSE, FALSE), "")</f>
        <v>Calgary</v>
      </c>
      <c r="P4" t="str" cm="1">
        <f t="array" ref="P4:P32">IF('Multi Property'!E7="All Provinces",_xlfn.UNIQUE(_xlfn._xlws.FILTER('Raw Data'!B:B,('Raw Data'!F:F&lt;&gt;"Not Available")*('Raw Data'!AE:AE=_xlfn.NUMBERVALUE((LEFT('Dynamic Data'!Q3,4))))),FALSE,FALSE),IF('Multi Property'!E11="All Cities",_xlfn.UNIQUE(_xlfn._xlws.FILTER('Raw Data'!B:B,('Raw Data'!H:H='Multi Property'!$E$7)*('Raw Data'!F:F&lt;&gt;"Not Available")*('Raw Data'!AE:AE=_xlfn.NUMBERVALUE((LEFT('Dynamic Data'!Q3,4))))),FALSE,FALSE),_xlfn.UNIQUE(_xlfn._xlws.FILTER('Raw Data'!B:B,('Raw Data'!G:G='Multi Property'!$E$11)*('Raw Data'!F:F&lt;&gt;"Not Available")*('Raw Data'!AE:AE=_xlfn.NUMBERVALUE((LEFT('Dynamic Data'!Q3,4))))),FALSE,FALSE)))</f>
        <v>Building 1</v>
      </c>
      <c r="Q4" s="23">
        <f>IF(P4 = "", "", SUMIFS('Raw Data'!AA:AA, 'Raw Data'!B:B, 'Dynamic Data'!P4, 'Raw Data'!AE:AE, _xlfn.NUMBERVALUE(LEFT($Q$3,4)), 'Raw Data'!AF:AF, _xlfn.MAXIFS('Raw Data'!AF:AF, 'Raw Data'!B:B, 'Single Property'!$D$13, 'Raw Data'!AE:AE, 'Multi Property'!$E$3, 'Raw Data'!F:F, "&lt;&gt;Not Available"))+(COUNTA($P$3:P4)*0.0000001))</f>
        <v>61.891041504977004</v>
      </c>
      <c r="R4" s="23">
        <f>IF(P4 = "", "", SUMIFS('Raw Data'!AB:AB, 'Raw Data'!B:B, 'Dynamic Data'!P4, 'Raw Data'!AE:AE, LEFT($R$3,4), 'Raw Data'!AF:AF, _xlfn.MAXIFS('Raw Data'!AF:AF, 'Raw Data'!B:B, 'Single Property'!$D$13, 'Raw Data'!AE:AE, 'Multi Property'!$E$3, 'Raw Data'!F:F, "&lt;&gt;Not Available"))+(COUNTA($P$3:P4)*0.0000001))</f>
        <v>1198.5878208208194</v>
      </c>
      <c r="S4" s="23">
        <f>IF(P4 = "", "", SUMIFS('Raw Data'!S:S, 'Raw Data'!B:B, 'Dynamic Data'!P4, 'Raw Data'!AE:AE, LEFT($S$3,4), 'Raw Data'!AF:AF, _xlfn.MAXIFS('Raw Data'!AF:AF, 'Raw Data'!B:B, 'Single Property'!$D$13, 'Raw Data'!AE:AE, 'Multi Property'!$E$3, 'Raw Data'!F:F, "&lt;&gt;Not Available"))+(COUNTA($P$3:P4)*0.0000001))</f>
        <v>1.4023495220987048</v>
      </c>
      <c r="T4" s="23">
        <f>IF(P4="","",IF(SUMIFS('Raw Data'!F:F,'Raw Data'!B:B,'Dynamic Data'!P4,'Raw Data'!AE:AE,LEFT($T$3,4), 'Raw Data'!AF:AF, _xlfn.MAXIFS('Raw Data'!AF:AF, 'Raw Data'!B:B, 'Single Property'!$D$13, 'Raw Data'!AE:AE, 'Multi Property'!$E$3, 'Raw Data'!F:F, "&lt;&gt;Not Available"))=0,"N/A",SUMIFS('Raw Data'!F:F,'Raw Data'!B:B,'Dynamic Data'!P4,'Raw Data'!AE:AE,LEFT($T$3,4), 'Raw Data'!AF:AF, _xlfn.MAXIFS('Raw Data'!AF:AF, 'Raw Data'!B:B, 'Single Property'!$D$13, 'Raw Data'!AE:AE, 'Multi Property'!$E$3, 'Raw Data'!F:F, "&lt;&gt;Not Available"))+(COUNTA($P$3:P4)*0.0000001)))</f>
        <v>68.592137170698877</v>
      </c>
      <c r="U4" s="23" t="str">
        <f>IF(P4="","",IF(SUMIFS('Raw Data'!AD:AD,'Raw Data'!B:B,'Dynamic Data'!P4,'Raw Data'!AE:AE,LEFT($T$3,4), 'Raw Data'!AF:AF, _xlfn.MAXIFS('Raw Data'!AF:AF, 'Raw Data'!B:B, 'Single Property'!$D$13, 'Raw Data'!AE:AE, 'Multi Property'!$E$3, 'Raw Data'!AD:AD, "&lt;&gt;Not Available"))=0,"N/A",SUMIFS('Raw Data'!AD:AD,'Raw Data'!B:B,'Dynamic Data'!P4,'Raw Data'!AE:AE,LEFT($T$3,4), 'Raw Data'!AF:AF, _xlfn.MAXIFS('Raw Data'!AF:AF, 'Raw Data'!B:B, 'Single Property'!$D$13, 'Raw Data'!AE:AE, 'Multi Property'!$E$3, 'Raw Data'!AD:AD, "&lt;&gt;Not Available"))+(COUNTA($P$3:P4)*0.0000001)))</f>
        <v>N/A</v>
      </c>
      <c r="V4" s="23" t="str">
        <f>IF(P4="","",IF(SUMIFS('Raw Data'!AC:AC,'Raw Data'!B:B,'Dynamic Data'!P4,'Raw Data'!AE:AE,LEFT($T$3,4), 'Raw Data'!AF:AF, _xlfn.MAXIFS('Raw Data'!AF:AF, 'Raw Data'!B:B, 'Single Property'!$D$13, 'Raw Data'!AE:AE, 'Multi Property'!$E$3, 'Raw Data'!AC:AC, "&lt;&gt;Not Available"))=0,"N/A",SUMIFS('Raw Data'!AC:AC,'Raw Data'!B:B,'Dynamic Data'!P4,'Raw Data'!AE:AE,LEFT($T$3,4), 'Raw Data'!AF:AF, _xlfn.MAXIFS('Raw Data'!AF:AF, 'Raw Data'!B:B, 'Single Property'!$D$13, 'Raw Data'!AE:AE, 'Multi Property'!$E$3, 'Raw Data'!AC:AC, "&lt;&gt;Not Available"))+(COUNTA($P$3:P4)*0.0000001)))</f>
        <v>N/A</v>
      </c>
      <c r="X4" t="str">
        <f>IFERROR(_xlfn.XLOOKUP(Y4,Q:Q,P:P),"")</f>
        <v>Building 10</v>
      </c>
      <c r="Y4">
        <f>IF(LARGE(Q:Q,1) = 0, "N/A", LARGE(Q:Q,1))</f>
        <v>163.40356830404673</v>
      </c>
      <c r="AA4" t="str">
        <f>IFERROR(_xlfn.XLOOKUP(AB4,Q:Q,P:P),"")</f>
        <v>Building 36</v>
      </c>
      <c r="AB4" s="22">
        <f>IF(SMALL(Q:Q,1+COUNTIF(Q:Q,0)) = 0, "N/A", SMALL(Q:Q,1+COUNTIF(Q:Q,0)))</f>
        <v>52.960156685721387</v>
      </c>
    </row>
    <row r="5" spans="1:28" x14ac:dyDescent="0.25">
      <c r="A5" t="str">
        <v>Building 3</v>
      </c>
      <c r="C5" s="4">
        <f>IFERROR(IF(C4+1&gt;_xlfn.MAXIFS('Raw Data'!AE:AE,'Raw Data'!B:B,'Single Property'!$D$13,'Raw Data'!F:F,"&lt;&gt;Not Available"),"",C4+1),"")</f>
        <v>2020</v>
      </c>
      <c r="D5">
        <f>IF(SUMIFS('Raw Data'!AA:AA, 'Raw Data'!B:B,'Single Property'!$D$13, 'Raw Data'!AE:AE, 'Dynamic Data'!C5, 'Raw Data'!AF:AF, _xlfn.MAXIFS('Raw Data'!AF:AF, 'Raw Data'!B:B, 'Single Property'!$D$13, 'Raw Data'!AE:AE, 'Dynamic Data'!C5, 'Raw Data'!F:F, "&lt;&gt;Not Available")) = 0, "", SUMIFS('Raw Data'!AA:AA, 'Raw Data'!B:B,'Single Property'!$D$13, 'Raw Data'!AE:AE, 'Dynamic Data'!C5, 'Raw Data'!AF:AF, _xlfn.MAXIFS('Raw Data'!AF:AF, 'Raw Data'!B:B, 'Single Property'!$D$13, 'Raw Data'!AE:AE, 'Dynamic Data'!C5, 'Raw Data'!F:F, "&lt;&gt;Not Available")))</f>
        <v>118.97375622564958</v>
      </c>
      <c r="E5">
        <f>IF(SUMIFS('Raw Data'!AB:AB, 'Raw Data'!B:B,'Single Property'!$D$13, 'Raw Data'!AE:AE, 'Dynamic Data'!C5, 'Raw Data'!AF:AF, _xlfn.MAXIFS('Raw Data'!AF:AF, 'Raw Data'!B:B, 'Single Property'!$D$13, 'Raw Data'!AE:AE, 'Dynamic Data'!C5, 'Raw Data'!F:F, "&lt;&gt;Not Available")) = 0, "", SUMIFS('Raw Data'!AB:AB, 'Raw Data'!B:B,'Single Property'!$D$13, 'Raw Data'!AE:AE, 'Dynamic Data'!C5, 'Raw Data'!AF:AF, _xlfn.MAXIFS('Raw Data'!AF:AF, 'Raw Data'!B:B, 'Single Property'!$D$13, 'Raw Data'!AE:AE, 'Dynamic Data'!C5, 'Raw Data'!F:F, "&lt;&gt;Not Available")))</f>
        <v>1113.9961419444987</v>
      </c>
      <c r="F5">
        <f>IF(SUMIFS('Raw Data'!S:S, 'Raw Data'!B:B,'Single Property'!$D$13, 'Raw Data'!AE:AE, 'Dynamic Data'!C5, 'Raw Data'!AF:AF, _xlfn.MAXIFS('Raw Data'!AF:AF, 'Raw Data'!B:B, 'Single Property'!$D$13, 'Raw Data'!AE:AE, 'Dynamic Data'!C5, 'Raw Data'!F:F, "&lt;&gt;Not Available")) = 0, "", SUMIFS('Raw Data'!S:S, 'Raw Data'!B:B,'Single Property'!$D$13, 'Raw Data'!AE:AE, 'Dynamic Data'!C5, 'Raw Data'!AF:AF, _xlfn.MAXIFS('Raw Data'!AF:AF, 'Raw Data'!B:B, 'Single Property'!$D$13, 'Raw Data'!AE:AE, 'Dynamic Data'!C5, 'Raw Data'!F:F, "&lt;&gt;Not Available")))</f>
        <v>1.1526882733748736</v>
      </c>
      <c r="G5">
        <f>IF(SUMIFS('Raw Data'!U:U, 'Raw Data'!B:B,'Single Property'!$D$13, 'Raw Data'!AE:AE, 'Dynamic Data'!C5, 'Raw Data'!AF:AF, _xlfn.MAXIFS('Raw Data'!AF:AF, 'Raw Data'!B:B, 'Single Property'!$D$13, 'Raw Data'!AE:AE, 'Dynamic Data'!C5, 'Raw Data'!F:F, "&lt;&gt;Not Available")) = 0, "", SUMIFS('Raw Data'!U:U, 'Raw Data'!B:B,'Single Property'!$D$13, 'Raw Data'!AE:AE, 'Dynamic Data'!C5, 'Raw Data'!AF:AF, _xlfn.MAXIFS('Raw Data'!AF:AF, 'Raw Data'!B:B, 'Single Property'!$D$13, 'Raw Data'!AE:AE, 'Dynamic Data'!C5, 'Raw Data'!F:F, "&lt;&gt;Not Available")))</f>
        <v>1.8537941234133268</v>
      </c>
      <c r="H5">
        <f>IFERROR(ROUND(AVERAGEIFS('Raw Data'!F:F, 'Raw Data'!B:B, 'Single Property'!$D$13, 'Raw Data'!AE:AE, 'Dynamic Data'!C5, 'Raw Data'!AF:AF, _xlfn.MAXIFS('Raw Data'!AF:AF, 'Raw Data'!B:B, 'Single Property'!$D$13, 'Raw Data'!AE:AE, 'Dynamic Data'!C5, 'Raw Data'!F:F, "&lt;&gt;Not Available")),0), "")</f>
        <v>65</v>
      </c>
      <c r="I5">
        <f>IF(SUMIFS('Raw Data'!L:L, 'Raw Data'!B:B,'Single Property'!$D$13, 'Raw Data'!AE:AE, 'Dynamic Data'!C5, 'Raw Data'!AF:AF, _xlfn.MAXIFS('Raw Data'!AF:AF, 'Raw Data'!B:B, 'Single Property'!$D$13, 'Raw Data'!AE:AE, 'Dynamic Data'!C5, 'Raw Data'!F:F, "&lt;&gt;Not Available")) = 0, "", SUMIFS('Raw Data'!L:L, 'Raw Data'!B:B,'Single Property'!$D$13, 'Raw Data'!AE:AE, 'Dynamic Data'!C5, 'Raw Data'!AF:AF, _xlfn.MAXIFS('Raw Data'!AF:AF, 'Raw Data'!B:B, 'Single Property'!$D$13, 'Raw Data'!AE:AE, 'Dynamic Data'!C5, 'Raw Data'!F:F, "&lt;&gt;Not Available")))</f>
        <v>1128186.3614152968</v>
      </c>
      <c r="J5">
        <f>IF(SUMIFS('Raw Data'!M:M, 'Raw Data'!B:B,'Single Property'!$D$13, 'Raw Data'!AE:AE, 'Dynamic Data'!C5, 'Raw Data'!AF:AF, _xlfn.MAXIFS('Raw Data'!AF:AF, 'Raw Data'!B:B, 'Single Property'!$D$13, 'Raw Data'!AE:AE, 'Dynamic Data'!C5, 'Raw Data'!F:F, "&lt;&gt;Not Available")) = 0, "", SUMIFS('Raw Data'!M:M, 'Raw Data'!B:B,'Single Property'!$D$13, 'Raw Data'!AE:AE, 'Dynamic Data'!C5, 'Raw Data'!AF:AF, _xlfn.MAXIFS('Raw Data'!AF:AF, 'Raw Data'!B:B, 'Single Property'!$D$13, 'Raw Data'!AE:AE, 'Dynamic Data'!C5, 'Raw Data'!F:F, "&lt;&gt;Not Available")))</f>
        <v>3949.1066271366749</v>
      </c>
      <c r="K5">
        <f>IF(SUMIFS('Raw Data'!O:O, 'Raw Data'!B:B,'Single Property'!$D$13, 'Raw Data'!AE:AE, 'Dynamic Data'!C5, 'Raw Data'!AF:AF, _xlfn.MAXIFS('Raw Data'!AF:AF, 'Raw Data'!B:B, 'Single Property'!$D$13, 'Raw Data'!AE:AE, 'Dynamic Data'!C5, 'Raw Data'!F:F, "&lt;&gt;Not Available")) = 0, "", SUMIFS('Raw Data'!O:O, 'Raw Data'!B:B,'Single Property'!$D$13, 'Raw Data'!AE:AE, 'Dynamic Data'!C5, 'Raw Data'!AF:AF, _xlfn.MAXIFS('Raw Data'!AF:AF, 'Raw Data'!B:B, 'Single Property'!$D$13, 'Raw Data'!AE:AE, 'Dynamic Data'!C5, 'Raw Data'!F:F, "&lt;&gt;Not Available")))</f>
        <v>11336.490821338606</v>
      </c>
      <c r="L5">
        <f>IF(SUMIFS('Raw Data'!AD:AD, 'Raw Data'!B:B,'Single Property'!$D$13, 'Raw Data'!AE:AE, 'Dynamic Data'!C5, 'Raw Data'!AF:AF, _xlfn.MAXIFS('Raw Data'!AF:AF, 'Raw Data'!B:B, 'Single Property'!$D$13, 'Raw Data'!AE:AE, 'Dynamic Data'!C5, 'Raw Data'!F:F, "&lt;&gt;Not Available")) = 0, "", SUMIFS('Raw Data'!AD:AD, 'Raw Data'!B:B,'Single Property'!$D$13, 'Raw Data'!AE:AE, 'Dynamic Data'!C5, 'Raw Data'!AF:AF, _xlfn.MAXIFS('Raw Data'!AF:AF, 'Raw Data'!B:B, 'Single Property'!$D$13, 'Raw Data'!AE:AE, 'Dynamic Data'!C5, 'Raw Data'!F:F, "&lt;&gt;Not Available")))</f>
        <v>24142.868382613091</v>
      </c>
      <c r="M5" s="5">
        <f>IF(SUMIFS('Raw Data'!AC:AC, 'Raw Data'!B:B,'Single Property'!$D$13, 'Raw Data'!AE:AE, 'Dynamic Data'!C5, 'Raw Data'!AF:AF, _xlfn.MAXIFS('Raw Data'!AF:AF, 'Raw Data'!B:B, 'Single Property'!$D$13, 'Raw Data'!AE:AE, 'Dynamic Data'!C5, 'Raw Data'!F:F, "&lt;&gt;Not Available")) = 0, "", SUMIFS('Raw Data'!AC:AC, 'Raw Data'!B:B,'Single Property'!$D$13, 'Raw Data'!AE:AE, 'Dynamic Data'!C5, 'Raw Data'!AF:AF, _xlfn.MAXIFS('Raw Data'!AF:AF, 'Raw Data'!B:B, 'Single Property'!$D$13, 'Raw Data'!AE:AE, 'Dynamic Data'!C5, 'Raw Data'!F:F, "&lt;&gt;Not Available")))</f>
        <v>2.1720102440583116</v>
      </c>
      <c r="P5" t="str">
        <v>Building 3</v>
      </c>
      <c r="Q5" s="23">
        <f>IF(P5 = "", "", SUMIFS('Raw Data'!AA:AA, 'Raw Data'!B:B, 'Dynamic Data'!P5, 'Raw Data'!AE:AE, _xlfn.NUMBERVALUE(LEFT($Q$3,4)), 'Raw Data'!AF:AF, _xlfn.MAXIFS('Raw Data'!AF:AF, 'Raw Data'!B:B, 'Single Property'!$D$13, 'Raw Data'!AE:AE, 'Multi Property'!$E$3, 'Raw Data'!F:F, "&lt;&gt;Not Available"))+(COUNTA($P$3:P5)*0.0000001))</f>
        <v>89.776949918406046</v>
      </c>
      <c r="R5" s="23">
        <f>IF(P5 = "", "", SUMIFS('Raw Data'!AB:AB, 'Raw Data'!B:B, 'Dynamic Data'!P5, 'Raw Data'!AE:AE, LEFT($R$3,4), 'Raw Data'!AF:AF, _xlfn.MAXIFS('Raw Data'!AF:AF, 'Raw Data'!B:B, 'Single Property'!$D$13, 'Raw Data'!AE:AE, 'Multi Property'!$E$3, 'Raw Data'!F:F, "&lt;&gt;Not Available"))+(COUNTA($P$3:P5)*0.0000001))</f>
        <v>1856.3984593973553</v>
      </c>
      <c r="S5" s="23">
        <f>IF(P5 = "", "", SUMIFS('Raw Data'!S:S, 'Raw Data'!B:B, 'Dynamic Data'!P5, 'Raw Data'!AE:AE, LEFT($S$3,4), 'Raw Data'!AF:AF, _xlfn.MAXIFS('Raw Data'!AF:AF, 'Raw Data'!B:B, 'Single Property'!$D$13, 'Raw Data'!AE:AE, 'Multi Property'!$E$3, 'Raw Data'!F:F, "&lt;&gt;Not Available"))+(COUNTA($P$3:P5)*0.0000001))</f>
        <v>1.165670125079231</v>
      </c>
      <c r="T5" s="23">
        <f>IF(P5="","",IF(SUMIFS('Raw Data'!F:F,'Raw Data'!B:B,'Dynamic Data'!P5,'Raw Data'!AE:AE,LEFT($T$3,4), 'Raw Data'!AF:AF, _xlfn.MAXIFS('Raw Data'!AF:AF, 'Raw Data'!B:B, 'Single Property'!$D$13, 'Raw Data'!AE:AE, 'Multi Property'!$E$3, 'Raw Data'!F:F, "&lt;&gt;Not Available"))=0,"N/A",SUMIFS('Raw Data'!F:F,'Raw Data'!B:B,'Dynamic Data'!P5,'Raw Data'!AE:AE,LEFT($T$3,4), 'Raw Data'!AF:AF, _xlfn.MAXIFS('Raw Data'!AF:AF, 'Raw Data'!B:B, 'Single Property'!$D$13, 'Raw Data'!AE:AE, 'Multi Property'!$E$3, 'Raw Data'!F:F, "&lt;&gt;Not Available"))+(COUNTA($P$3:P5)*0.0000001)))</f>
        <v>57.921689966384115</v>
      </c>
      <c r="U5" s="23" t="str">
        <f>IF(P5="","",IF(SUMIFS('Raw Data'!AD:AD,'Raw Data'!B:B,'Dynamic Data'!P5,'Raw Data'!AE:AE,LEFT($T$3,4), 'Raw Data'!AF:AF, _xlfn.MAXIFS('Raw Data'!AF:AF, 'Raw Data'!B:B, 'Single Property'!$D$13, 'Raw Data'!AE:AE, 'Multi Property'!$E$3, 'Raw Data'!AD:AD, "&lt;&gt;Not Available"))=0,"N/A",SUMIFS('Raw Data'!AD:AD,'Raw Data'!B:B,'Dynamic Data'!P5,'Raw Data'!AE:AE,LEFT($T$3,4), 'Raw Data'!AF:AF, _xlfn.MAXIFS('Raw Data'!AF:AF, 'Raw Data'!B:B, 'Single Property'!$D$13, 'Raw Data'!AE:AE, 'Multi Property'!$E$3, 'Raw Data'!AD:AD, "&lt;&gt;Not Available"))+(COUNTA($P$3:P5)*0.0000001)))</f>
        <v>N/A</v>
      </c>
      <c r="V5" s="23" t="str">
        <f>IF(P5="","",IF(SUMIFS('Raw Data'!AC:AC,'Raw Data'!B:B,'Dynamic Data'!P5,'Raw Data'!AE:AE,LEFT($T$3,4), 'Raw Data'!AF:AF, _xlfn.MAXIFS('Raw Data'!AF:AF, 'Raw Data'!B:B, 'Single Property'!$D$13, 'Raw Data'!AE:AE, 'Multi Property'!$E$3, 'Raw Data'!AC:AC, "&lt;&gt;Not Available"))=0,"N/A",SUMIFS('Raw Data'!AC:AC,'Raw Data'!B:B,'Dynamic Data'!P5,'Raw Data'!AE:AE,LEFT($T$3,4), 'Raw Data'!AF:AF, _xlfn.MAXIFS('Raw Data'!AF:AF, 'Raw Data'!B:B, 'Single Property'!$D$13, 'Raw Data'!AE:AE, 'Multi Property'!$E$3, 'Raw Data'!AC:AC, "&lt;&gt;Not Available"))+(COUNTA($P$3:P5)*0.0000001)))</f>
        <v>N/A</v>
      </c>
      <c r="X5" t="str">
        <f>IFERROR(IF(X4 = _xlfn.XLOOKUP(Y5,Q:Q,P:P, , ,1), _xlfn.XLOOKUP(Y5,Q:Q,P:P, , ,-1), _xlfn.XLOOKUP(Y5,Q:Q,P:P, , ,1)),"")</f>
        <v>Building 23</v>
      </c>
      <c r="Y5">
        <f>IF(LARGE(Q:Q,2) = 0, "N/A", LARGE(Q:Q,2))</f>
        <v>154.6007060668741</v>
      </c>
      <c r="AA5" t="str">
        <f>IFERROR(IF(AA4 = _xlfn.XLOOKUP(AB5,Q:Q,P:P, , ,1), _xlfn.XLOOKUP(AB5,Q:Q,P:P, , ,-1), _xlfn.XLOOKUP(AB5,Q:Q,P:P, , ,1)),"")</f>
        <v>Building 28</v>
      </c>
      <c r="AB5">
        <f>IF(SMALL(Q:Q,2+COUNTIF(Q:Q,0)) = 0, "N/A", SMALL(Q:Q,2+COUNTIF(Q:Q,0)))</f>
        <v>61.359571307380506</v>
      </c>
    </row>
    <row r="6" spans="1:28" x14ac:dyDescent="0.25">
      <c r="A6" t="str">
        <v>Building 4</v>
      </c>
      <c r="C6" s="4">
        <f>IFERROR(IF(C5+1&gt;_xlfn.MAXIFS('Raw Data'!AE:AE,'Raw Data'!B:B,'Single Property'!$D$13,'Raw Data'!F:F,"&lt;&gt;Not Available"),"",C5+1),"")</f>
        <v>2021</v>
      </c>
      <c r="D6">
        <f>IF(SUMIFS('Raw Data'!AA:AA, 'Raw Data'!B:B,'Single Property'!$D$13, 'Raw Data'!AE:AE, 'Dynamic Data'!C6, 'Raw Data'!AF:AF, _xlfn.MAXIFS('Raw Data'!AF:AF, 'Raw Data'!B:B, 'Single Property'!$D$13, 'Raw Data'!AE:AE, 'Dynamic Data'!C6, 'Raw Data'!F:F, "&lt;&gt;Not Available")) = 0, "", SUMIFS('Raw Data'!AA:AA, 'Raw Data'!B:B,'Single Property'!$D$13, 'Raw Data'!AE:AE, 'Dynamic Data'!C6, 'Raw Data'!AF:AF, _xlfn.MAXIFS('Raw Data'!AF:AF, 'Raw Data'!B:B, 'Single Property'!$D$13, 'Raw Data'!AE:AE, 'Dynamic Data'!C6, 'Raw Data'!F:F, "&lt;&gt;Not Available")))</f>
        <v>67.889878693561926</v>
      </c>
      <c r="E6">
        <f>IF(SUMIFS('Raw Data'!AB:AB, 'Raw Data'!B:B,'Single Property'!$D$13, 'Raw Data'!AE:AE, 'Dynamic Data'!C6, 'Raw Data'!AF:AF, _xlfn.MAXIFS('Raw Data'!AF:AF, 'Raw Data'!B:B, 'Single Property'!$D$13, 'Raw Data'!AE:AE, 'Dynamic Data'!C6, 'Raw Data'!F:F, "&lt;&gt;Not Available")) = 0, "", SUMIFS('Raw Data'!AB:AB, 'Raw Data'!B:B,'Single Property'!$D$13, 'Raw Data'!AE:AE, 'Dynamic Data'!C6, 'Raw Data'!AF:AF, _xlfn.MAXIFS('Raw Data'!AF:AF, 'Raw Data'!B:B, 'Single Property'!$D$13, 'Raw Data'!AE:AE, 'Dynamic Data'!C6, 'Raw Data'!F:F, "&lt;&gt;Not Available")))</f>
        <v>1516.2328098830315</v>
      </c>
      <c r="F6">
        <f>IF(SUMIFS('Raw Data'!S:S, 'Raw Data'!B:B,'Single Property'!$D$13, 'Raw Data'!AE:AE, 'Dynamic Data'!C6, 'Raw Data'!AF:AF, _xlfn.MAXIFS('Raw Data'!AF:AF, 'Raw Data'!B:B, 'Single Property'!$D$13, 'Raw Data'!AE:AE, 'Dynamic Data'!C6, 'Raw Data'!F:F, "&lt;&gt;Not Available")) = 0, "", SUMIFS('Raw Data'!S:S, 'Raw Data'!B:B,'Single Property'!$D$13, 'Raw Data'!AE:AE, 'Dynamic Data'!C6, 'Raw Data'!AF:AF, _xlfn.MAXIFS('Raw Data'!AF:AF, 'Raw Data'!B:B, 'Single Property'!$D$13, 'Raw Data'!AE:AE, 'Dynamic Data'!C6, 'Raw Data'!F:F, "&lt;&gt;Not Available")))</f>
        <v>1.556198145181549</v>
      </c>
      <c r="G6">
        <f>IF(SUMIFS('Raw Data'!U:U, 'Raw Data'!B:B,'Single Property'!$D$13, 'Raw Data'!AE:AE, 'Dynamic Data'!C6, 'Raw Data'!AF:AF, _xlfn.MAXIFS('Raw Data'!AF:AF, 'Raw Data'!B:B, 'Single Property'!$D$13, 'Raw Data'!AE:AE, 'Dynamic Data'!C6, 'Raw Data'!F:F, "&lt;&gt;Not Available")) = 0, "", SUMIFS('Raw Data'!U:U, 'Raw Data'!B:B,'Single Property'!$D$13, 'Raw Data'!AE:AE, 'Dynamic Data'!C6, 'Raw Data'!AF:AF, _xlfn.MAXIFS('Raw Data'!AF:AF, 'Raw Data'!B:B, 'Single Property'!$D$13, 'Raw Data'!AE:AE, 'Dynamic Data'!C6, 'Raw Data'!F:F, "&lt;&gt;Not Available")))</f>
        <v>1.4182142344719095</v>
      </c>
      <c r="H6">
        <f>IFERROR(ROUND(AVERAGEIFS('Raw Data'!F:F, 'Raw Data'!B:B, 'Single Property'!$D$13, 'Raw Data'!AE:AE, 'Dynamic Data'!C6, 'Raw Data'!AF:AF, _xlfn.MAXIFS('Raw Data'!AF:AF, 'Raw Data'!B:B, 'Single Property'!$D$13, 'Raw Data'!AE:AE, 'Dynamic Data'!C6, 'Raw Data'!F:F, "&lt;&gt;Not Available")),0), "")</f>
        <v>69</v>
      </c>
      <c r="I6">
        <f>IF(SUMIFS('Raw Data'!L:L, 'Raw Data'!B:B,'Single Property'!$D$13, 'Raw Data'!AE:AE, 'Dynamic Data'!C6, 'Raw Data'!AF:AF, _xlfn.MAXIFS('Raw Data'!AF:AF, 'Raw Data'!B:B, 'Single Property'!$D$13, 'Raw Data'!AE:AE, 'Dynamic Data'!C6, 'Raw Data'!F:F, "&lt;&gt;Not Available")) = 0, "", SUMIFS('Raw Data'!L:L, 'Raw Data'!B:B,'Single Property'!$D$13, 'Raw Data'!AE:AE, 'Dynamic Data'!C6, 'Raw Data'!AF:AF, _xlfn.MAXIFS('Raw Data'!AF:AF, 'Raw Data'!B:B, 'Single Property'!$D$13, 'Raw Data'!AE:AE, 'Dynamic Data'!C6, 'Raw Data'!F:F, "&lt;&gt;Not Available")))</f>
        <v>789105.3043846389</v>
      </c>
      <c r="J6">
        <f>IF(SUMIFS('Raw Data'!M:M, 'Raw Data'!B:B,'Single Property'!$D$13, 'Raw Data'!AE:AE, 'Dynamic Data'!C6, 'Raw Data'!AF:AF, _xlfn.MAXIFS('Raw Data'!AF:AF, 'Raw Data'!B:B, 'Single Property'!$D$13, 'Raw Data'!AE:AE, 'Dynamic Data'!C6, 'Raw Data'!F:F, "&lt;&gt;Not Available")) = 0, "", SUMIFS('Raw Data'!M:M, 'Raw Data'!B:B,'Single Property'!$D$13, 'Raw Data'!AE:AE, 'Dynamic Data'!C6, 'Raw Data'!AF:AF, _xlfn.MAXIFS('Raw Data'!AF:AF, 'Raw Data'!B:B, 'Single Property'!$D$13, 'Raw Data'!AE:AE, 'Dynamic Data'!C6, 'Raw Data'!F:F, "&lt;&gt;Not Available")))</f>
        <v>2486.4517047044124</v>
      </c>
      <c r="K6">
        <f>IF(SUMIFS('Raw Data'!O:O, 'Raw Data'!B:B,'Single Property'!$D$13, 'Raw Data'!AE:AE, 'Dynamic Data'!C6, 'Raw Data'!AF:AF, _xlfn.MAXIFS('Raw Data'!AF:AF, 'Raw Data'!B:B, 'Single Property'!$D$13, 'Raw Data'!AE:AE, 'Dynamic Data'!C6, 'Raw Data'!F:F, "&lt;&gt;Not Available")) = 0, "", SUMIFS('Raw Data'!O:O, 'Raw Data'!B:B,'Single Property'!$D$13, 'Raw Data'!AE:AE, 'Dynamic Data'!C6, 'Raw Data'!AF:AF, _xlfn.MAXIFS('Raw Data'!AF:AF, 'Raw Data'!B:B, 'Single Property'!$D$13, 'Raw Data'!AE:AE, 'Dynamic Data'!C6, 'Raw Data'!F:F, "&lt;&gt;Not Available")))</f>
        <v>13069.691553600396</v>
      </c>
      <c r="L6">
        <f>IF(SUMIFS('Raw Data'!AD:AD, 'Raw Data'!B:B,'Single Property'!$D$13, 'Raw Data'!AE:AE, 'Dynamic Data'!C6, 'Raw Data'!AF:AF, _xlfn.MAXIFS('Raw Data'!AF:AF, 'Raw Data'!B:B, 'Single Property'!$D$13, 'Raw Data'!AE:AE, 'Dynamic Data'!C6, 'Raw Data'!F:F, "&lt;&gt;Not Available")) = 0, "", SUMIFS('Raw Data'!AD:AD, 'Raw Data'!B:B,'Single Property'!$D$13, 'Raw Data'!AE:AE, 'Dynamic Data'!C6, 'Raw Data'!AF:AF, _xlfn.MAXIFS('Raw Data'!AF:AF, 'Raw Data'!B:B, 'Single Property'!$D$13, 'Raw Data'!AE:AE, 'Dynamic Data'!C6, 'Raw Data'!F:F, "&lt;&gt;Not Available")))</f>
        <v>38333.467722852067</v>
      </c>
      <c r="M6" s="5">
        <f>IF(SUMIFS('Raw Data'!AC:AC, 'Raw Data'!B:B,'Single Property'!$D$13, 'Raw Data'!AE:AE, 'Dynamic Data'!C6, 'Raw Data'!AF:AF, _xlfn.MAXIFS('Raw Data'!AF:AF, 'Raw Data'!B:B, 'Single Property'!$D$13, 'Raw Data'!AE:AE, 'Dynamic Data'!C6, 'Raw Data'!F:F, "&lt;&gt;Not Available")) = 0, "", SUMIFS('Raw Data'!AC:AC, 'Raw Data'!B:B,'Single Property'!$D$13, 'Raw Data'!AE:AE, 'Dynamic Data'!C6, 'Raw Data'!AF:AF, _xlfn.MAXIFS('Raw Data'!AF:AF, 'Raw Data'!B:B, 'Single Property'!$D$13, 'Raw Data'!AE:AE, 'Dynamic Data'!C6, 'Raw Data'!F:F, "&lt;&gt;Not Available")))</f>
        <v>2.8881309825460617</v>
      </c>
      <c r="P6" t="str">
        <v>Building 4</v>
      </c>
      <c r="Q6" s="23">
        <f>IF(P6 = "", "", SUMIFS('Raw Data'!AA:AA, 'Raw Data'!B:B, 'Dynamic Data'!P6, 'Raw Data'!AE:AE, _xlfn.NUMBERVALUE(LEFT($Q$3,4)), 'Raw Data'!AF:AF, _xlfn.MAXIFS('Raw Data'!AF:AF, 'Raw Data'!B:B, 'Single Property'!$D$13, 'Raw Data'!AE:AE, 'Multi Property'!$E$3, 'Raw Data'!F:F, "&lt;&gt;Not Available"))+(COUNTA($P$3:P6)*0.0000001))</f>
        <v>145.35414937545028</v>
      </c>
      <c r="R6" s="23">
        <f>IF(P6 = "", "", SUMIFS('Raw Data'!AB:AB, 'Raw Data'!B:B, 'Dynamic Data'!P6, 'Raw Data'!AE:AE, LEFT($R$3,4), 'Raw Data'!AF:AF, _xlfn.MAXIFS('Raw Data'!AF:AF, 'Raw Data'!B:B, 'Single Property'!$D$13, 'Raw Data'!AE:AE, 'Multi Property'!$E$3, 'Raw Data'!F:F, "&lt;&gt;Not Available"))+(COUNTA($P$3:P6)*0.0000001))</f>
        <v>3459.7170016810178</v>
      </c>
      <c r="S6" s="23">
        <f>IF(P6 = "", "", SUMIFS('Raw Data'!S:S, 'Raw Data'!B:B, 'Dynamic Data'!P6, 'Raw Data'!AE:AE, LEFT($S$3,4), 'Raw Data'!AF:AF, _xlfn.MAXIFS('Raw Data'!AF:AF, 'Raw Data'!B:B, 'Single Property'!$D$13, 'Raw Data'!AE:AE, 'Multi Property'!$E$3, 'Raw Data'!F:F, "&lt;&gt;Not Available"))+(COUNTA($P$3:P6)*0.0000001))</f>
        <v>1.9886145152633736</v>
      </c>
      <c r="T6" s="23">
        <f>IF(P6="","",IF(SUMIFS('Raw Data'!F:F,'Raw Data'!B:B,'Dynamic Data'!P6,'Raw Data'!AE:AE,LEFT($T$3,4), 'Raw Data'!AF:AF, _xlfn.MAXIFS('Raw Data'!AF:AF, 'Raw Data'!B:B, 'Single Property'!$D$13, 'Raw Data'!AE:AE, 'Multi Property'!$E$3, 'Raw Data'!F:F, "&lt;&gt;Not Available"))=0,"N/A",SUMIFS('Raw Data'!F:F,'Raw Data'!B:B,'Dynamic Data'!P6,'Raw Data'!AE:AE,LEFT($T$3,4), 'Raw Data'!AF:AF, _xlfn.MAXIFS('Raw Data'!AF:AF, 'Raw Data'!B:B, 'Single Property'!$D$13, 'Raw Data'!AE:AE, 'Multi Property'!$E$3, 'Raw Data'!F:F, "&lt;&gt;Not Available"))+(COUNTA($P$3:P6)*0.0000001)))</f>
        <v>18.30313474606082</v>
      </c>
      <c r="U6" s="23" t="str">
        <f>IF(P6="","",IF(SUMIFS('Raw Data'!AD:AD,'Raw Data'!B:B,'Dynamic Data'!P6,'Raw Data'!AE:AE,LEFT($T$3,4), 'Raw Data'!AF:AF, _xlfn.MAXIFS('Raw Data'!AF:AF, 'Raw Data'!B:B, 'Single Property'!$D$13, 'Raw Data'!AE:AE, 'Multi Property'!$E$3, 'Raw Data'!AD:AD, "&lt;&gt;Not Available"))=0,"N/A",SUMIFS('Raw Data'!AD:AD,'Raw Data'!B:B,'Dynamic Data'!P6,'Raw Data'!AE:AE,LEFT($T$3,4), 'Raw Data'!AF:AF, _xlfn.MAXIFS('Raw Data'!AF:AF, 'Raw Data'!B:B, 'Single Property'!$D$13, 'Raw Data'!AE:AE, 'Multi Property'!$E$3, 'Raw Data'!AD:AD, "&lt;&gt;Not Available"))+(COUNTA($P$3:P6)*0.0000001)))</f>
        <v>N/A</v>
      </c>
      <c r="V6" s="23" t="str">
        <f>IF(P6="","",IF(SUMIFS('Raw Data'!AC:AC,'Raw Data'!B:B,'Dynamic Data'!P6,'Raw Data'!AE:AE,LEFT($T$3,4), 'Raw Data'!AF:AF, _xlfn.MAXIFS('Raw Data'!AF:AF, 'Raw Data'!B:B, 'Single Property'!$D$13, 'Raw Data'!AE:AE, 'Multi Property'!$E$3, 'Raw Data'!AC:AC, "&lt;&gt;Not Available"))=0,"N/A",SUMIFS('Raw Data'!AC:AC,'Raw Data'!B:B,'Dynamic Data'!P6,'Raw Data'!AE:AE,LEFT($T$3,4), 'Raw Data'!AF:AF, _xlfn.MAXIFS('Raw Data'!AF:AF, 'Raw Data'!B:B, 'Single Property'!$D$13, 'Raw Data'!AE:AE, 'Multi Property'!$E$3, 'Raw Data'!AC:AC, "&lt;&gt;Not Available"))+(COUNTA($P$3:P6)*0.0000001)))</f>
        <v>N/A</v>
      </c>
      <c r="X6" t="str">
        <f>IFERROR(IF(X5 = _xlfn.XLOOKUP(Y6,Q:Q,P:P, , ,1), _xlfn.XLOOKUP(Y6,Q:Q,P:P, , ,-1), _xlfn.XLOOKUP(Y6,Q:Q,P:P, , ,1)),"")</f>
        <v>Building 30</v>
      </c>
      <c r="Y6">
        <f>IF(LARGE(Q:Q,3) = 0, "N/A", LARGE(Q:Q,3))</f>
        <v>152.96181309054421</v>
      </c>
      <c r="AA6" t="str">
        <f>IFERROR(IF(AA5 = _xlfn.XLOOKUP(AB6,Q:Q,P:P, , ,1), _xlfn.XLOOKUP(AB6,Q:Q,P:P, , ,-1), _xlfn.XLOOKUP(AB6,Q:Q,P:P, , ,1)),"")</f>
        <v>Building 1</v>
      </c>
      <c r="AB6">
        <f>IF(SMALL(Q:Q,3+COUNTIF(Q:Q,0)) = 0, "N/A", SMALL(Q:Q,3+COUNTIF(Q:Q,0)))</f>
        <v>61.891041504977004</v>
      </c>
    </row>
    <row r="7" spans="1:28" x14ac:dyDescent="0.25">
      <c r="A7" t="str">
        <v>Building 5</v>
      </c>
      <c r="C7" s="4">
        <f>IFERROR(IF(C6+1&gt;_xlfn.MAXIFS('Raw Data'!AE:AE,'Raw Data'!B:B,'Single Property'!$D$13,'Raw Data'!F:F,"&lt;&gt;Not Available"),"",C6+1),"")</f>
        <v>2022</v>
      </c>
      <c r="D7">
        <f>IF(SUMIFS('Raw Data'!AA:AA, 'Raw Data'!B:B,'Single Property'!$D$13, 'Raw Data'!AE:AE, 'Dynamic Data'!C7, 'Raw Data'!AF:AF, _xlfn.MAXIFS('Raw Data'!AF:AF, 'Raw Data'!B:B, 'Single Property'!$D$13, 'Raw Data'!AE:AE, 'Dynamic Data'!C7, 'Raw Data'!F:F, "&lt;&gt;Not Available")) = 0, "", SUMIFS('Raw Data'!AA:AA, 'Raw Data'!B:B,'Single Property'!$D$13, 'Raw Data'!AE:AE, 'Dynamic Data'!C7, 'Raw Data'!AF:AF, _xlfn.MAXIFS('Raw Data'!AF:AF, 'Raw Data'!B:B, 'Single Property'!$D$13, 'Raw Data'!AE:AE, 'Dynamic Data'!C7, 'Raw Data'!F:F, "&lt;&gt;Not Available")))</f>
        <v>80.561306263691819</v>
      </c>
      <c r="E7">
        <f>IF(SUMIFS('Raw Data'!AB:AB, 'Raw Data'!B:B,'Single Property'!$D$13, 'Raw Data'!AE:AE, 'Dynamic Data'!C7, 'Raw Data'!AF:AF, _xlfn.MAXIFS('Raw Data'!AF:AF, 'Raw Data'!B:B, 'Single Property'!$D$13, 'Raw Data'!AE:AE, 'Dynamic Data'!C7, 'Raw Data'!F:F, "&lt;&gt;Not Available")) = 0, "", SUMIFS('Raw Data'!AB:AB, 'Raw Data'!B:B,'Single Property'!$D$13, 'Raw Data'!AE:AE, 'Dynamic Data'!C7, 'Raw Data'!AF:AF, _xlfn.MAXIFS('Raw Data'!AF:AF, 'Raw Data'!B:B, 'Single Property'!$D$13, 'Raw Data'!AE:AE, 'Dynamic Data'!C7, 'Raw Data'!F:F, "&lt;&gt;Not Available")))</f>
        <v>1000.488215970425</v>
      </c>
      <c r="F7">
        <f>IF(SUMIFS('Raw Data'!S:S, 'Raw Data'!B:B,'Single Property'!$D$13, 'Raw Data'!AE:AE, 'Dynamic Data'!C7, 'Raw Data'!AF:AF, _xlfn.MAXIFS('Raw Data'!AF:AF, 'Raw Data'!B:B, 'Single Property'!$D$13, 'Raw Data'!AE:AE, 'Dynamic Data'!C7, 'Raw Data'!F:F, "&lt;&gt;Not Available")) = 0, "", SUMIFS('Raw Data'!S:S, 'Raw Data'!B:B,'Single Property'!$D$13, 'Raw Data'!AE:AE, 'Dynamic Data'!C7, 'Raw Data'!AF:AF, _xlfn.MAXIFS('Raw Data'!AF:AF, 'Raw Data'!B:B, 'Single Property'!$D$13, 'Raw Data'!AE:AE, 'Dynamic Data'!C7, 'Raw Data'!F:F, "&lt;&gt;Not Available")))</f>
        <v>1.0260356058291751</v>
      </c>
      <c r="G7">
        <f>IF(SUMIFS('Raw Data'!U:U, 'Raw Data'!B:B,'Single Property'!$D$13, 'Raw Data'!AE:AE, 'Dynamic Data'!C7, 'Raw Data'!AF:AF, _xlfn.MAXIFS('Raw Data'!AF:AF, 'Raw Data'!B:B, 'Single Property'!$D$13, 'Raw Data'!AE:AE, 'Dynamic Data'!C7, 'Raw Data'!F:F, "&lt;&gt;Not Available")) = 0, "", SUMIFS('Raw Data'!U:U, 'Raw Data'!B:B,'Single Property'!$D$13, 'Raw Data'!AE:AE, 'Dynamic Data'!C7, 'Raw Data'!AF:AF, _xlfn.MAXIFS('Raw Data'!AF:AF, 'Raw Data'!B:B, 'Single Property'!$D$13, 'Raw Data'!AE:AE, 'Dynamic Data'!C7, 'Raw Data'!F:F, "&lt;&gt;Not Available")))</f>
        <v>1.5257639342121123</v>
      </c>
      <c r="H7">
        <f>IFERROR(ROUND(AVERAGEIFS('Raw Data'!F:F, 'Raw Data'!B:B, 'Single Property'!$D$13, 'Raw Data'!AE:AE, 'Dynamic Data'!C7, 'Raw Data'!AF:AF, _xlfn.MAXIFS('Raw Data'!AF:AF, 'Raw Data'!B:B, 'Single Property'!$D$13, 'Raw Data'!AE:AE, 'Dynamic Data'!C7, 'Raw Data'!F:F, "&lt;&gt;Not Available")),0), "")</f>
        <v>73</v>
      </c>
      <c r="I7">
        <f>IF(SUMIFS('Raw Data'!L:L, 'Raw Data'!B:B,'Single Property'!$D$13, 'Raw Data'!AE:AE, 'Dynamic Data'!C7, 'Raw Data'!AF:AF, _xlfn.MAXIFS('Raw Data'!AF:AF, 'Raw Data'!B:B, 'Single Property'!$D$13, 'Raw Data'!AE:AE, 'Dynamic Data'!C7, 'Raw Data'!F:F, "&lt;&gt;Not Available")) = 0, "", SUMIFS('Raw Data'!L:L, 'Raw Data'!B:B,'Single Property'!$D$13, 'Raw Data'!AE:AE, 'Dynamic Data'!C7, 'Raw Data'!AF:AF, _xlfn.MAXIFS('Raw Data'!AF:AF, 'Raw Data'!B:B, 'Single Property'!$D$13, 'Raw Data'!AE:AE, 'Dynamic Data'!C7, 'Raw Data'!F:F, "&lt;&gt;Not Available")))</f>
        <v>988665.59744482767</v>
      </c>
      <c r="J7">
        <f>IF(SUMIFS('Raw Data'!M:M, 'Raw Data'!B:B,'Single Property'!$D$13, 'Raw Data'!AE:AE, 'Dynamic Data'!C7, 'Raw Data'!AF:AF, _xlfn.MAXIFS('Raw Data'!AF:AF, 'Raw Data'!B:B, 'Single Property'!$D$13, 'Raw Data'!AE:AE, 'Dynamic Data'!C7, 'Raw Data'!F:F, "&lt;&gt;Not Available")) = 0, "", SUMIFS('Raw Data'!M:M, 'Raw Data'!B:B,'Single Property'!$D$13, 'Raw Data'!AE:AE, 'Dynamic Data'!C7, 'Raw Data'!AF:AF, _xlfn.MAXIFS('Raw Data'!AF:AF, 'Raw Data'!B:B, 'Single Property'!$D$13, 'Raw Data'!AE:AE, 'Dynamic Data'!C7, 'Raw Data'!F:F, "&lt;&gt;Not Available")))</f>
        <v>2468.1006641129707</v>
      </c>
      <c r="K7">
        <f>IF(SUMIFS('Raw Data'!O:O, 'Raw Data'!B:B,'Single Property'!$D$13, 'Raw Data'!AE:AE, 'Dynamic Data'!C7, 'Raw Data'!AF:AF, _xlfn.MAXIFS('Raw Data'!AF:AF, 'Raw Data'!B:B, 'Single Property'!$D$13, 'Raw Data'!AE:AE, 'Dynamic Data'!C7, 'Raw Data'!F:F, "&lt;&gt;Not Available")) = 0, "", SUMIFS('Raw Data'!O:O, 'Raw Data'!B:B,'Single Property'!$D$13, 'Raw Data'!AE:AE, 'Dynamic Data'!C7, 'Raw Data'!AF:AF, _xlfn.MAXIFS('Raw Data'!AF:AF, 'Raw Data'!B:B, 'Single Property'!$D$13, 'Raw Data'!AE:AE, 'Dynamic Data'!C7, 'Raw Data'!F:F, "&lt;&gt;Not Available")))</f>
        <v>14799.739192398578</v>
      </c>
      <c r="L7" t="str">
        <f>IF(SUMIFS('Raw Data'!AD:AD, 'Raw Data'!B:B,'Single Property'!$D$13, 'Raw Data'!AE:AE, 'Dynamic Data'!C7, 'Raw Data'!AF:AF, _xlfn.MAXIFS('Raw Data'!AF:AF, 'Raw Data'!B:B, 'Single Property'!$D$13, 'Raw Data'!AE:AE, 'Dynamic Data'!C7, 'Raw Data'!F:F, "&lt;&gt;Not Available")) = 0, "", SUMIFS('Raw Data'!AD:AD, 'Raw Data'!B:B,'Single Property'!$D$13, 'Raw Data'!AE:AE, 'Dynamic Data'!C7, 'Raw Data'!AF:AF, _xlfn.MAXIFS('Raw Data'!AF:AF, 'Raw Data'!B:B, 'Single Property'!$D$13, 'Raw Data'!AE:AE, 'Dynamic Data'!C7, 'Raw Data'!F:F, "&lt;&gt;Not Available")))</f>
        <v/>
      </c>
      <c r="M7" s="5" t="str">
        <f>IF(SUMIFS('Raw Data'!AC:AC, 'Raw Data'!B:B,'Single Property'!$D$13, 'Raw Data'!AE:AE, 'Dynamic Data'!C7, 'Raw Data'!AF:AF, _xlfn.MAXIFS('Raw Data'!AF:AF, 'Raw Data'!B:B, 'Single Property'!$D$13, 'Raw Data'!AE:AE, 'Dynamic Data'!C7, 'Raw Data'!F:F, "&lt;&gt;Not Available")) = 0, "", SUMIFS('Raw Data'!AC:AC, 'Raw Data'!B:B,'Single Property'!$D$13, 'Raw Data'!AE:AE, 'Dynamic Data'!C7, 'Raw Data'!AF:AF, _xlfn.MAXIFS('Raw Data'!AF:AF, 'Raw Data'!B:B, 'Single Property'!$D$13, 'Raw Data'!AE:AE, 'Dynamic Data'!C7, 'Raw Data'!F:F, "&lt;&gt;Not Available")))</f>
        <v/>
      </c>
      <c r="P7" t="str">
        <v>Building 5</v>
      </c>
      <c r="Q7" s="23">
        <f>IF(P7 = "", "", SUMIFS('Raw Data'!AA:AA, 'Raw Data'!B:B, 'Dynamic Data'!P7, 'Raw Data'!AE:AE, _xlfn.NUMBERVALUE(LEFT($Q$3,4)), 'Raw Data'!AF:AF, _xlfn.MAXIFS('Raw Data'!AF:AF, 'Raw Data'!B:B, 'Single Property'!$D$13, 'Raw Data'!AE:AE, 'Multi Property'!$E$3, 'Raw Data'!F:F, "&lt;&gt;Not Available"))+(COUNTA($P$3:P7)*0.0000001))</f>
        <v>88.775156009026105</v>
      </c>
      <c r="R7" s="23">
        <f>IF(P7 = "", "", SUMIFS('Raw Data'!AB:AB, 'Raw Data'!B:B, 'Dynamic Data'!P7, 'Raw Data'!AE:AE, LEFT($R$3,4), 'Raw Data'!AF:AF, _xlfn.MAXIFS('Raw Data'!AF:AF, 'Raw Data'!B:B, 'Single Property'!$D$13, 'Raw Data'!AE:AE, 'Multi Property'!$E$3, 'Raw Data'!F:F, "&lt;&gt;Not Available"))+(COUNTA($P$3:P7)*0.0000001))</f>
        <v>1648.7297035234635</v>
      </c>
      <c r="S7" s="23">
        <f>IF(P7 = "", "", SUMIFS('Raw Data'!S:S, 'Raw Data'!B:B, 'Dynamic Data'!P7, 'Raw Data'!AE:AE, LEFT($S$3,4), 'Raw Data'!AF:AF, _xlfn.MAXIFS('Raw Data'!AF:AF, 'Raw Data'!B:B, 'Single Property'!$D$13, 'Raw Data'!AE:AE, 'Multi Property'!$E$3, 'Raw Data'!F:F, "&lt;&gt;Not Available"))+(COUNTA($P$3:P7)*0.0000001))</f>
        <v>1.4784287986439748</v>
      </c>
      <c r="T7" s="23">
        <f>IF(P7="","",IF(SUMIFS('Raw Data'!F:F,'Raw Data'!B:B,'Dynamic Data'!P7,'Raw Data'!AE:AE,LEFT($T$3,4), 'Raw Data'!AF:AF, _xlfn.MAXIFS('Raw Data'!AF:AF, 'Raw Data'!B:B, 'Single Property'!$D$13, 'Raw Data'!AE:AE, 'Multi Property'!$E$3, 'Raw Data'!F:F, "&lt;&gt;Not Available"))=0,"N/A",SUMIFS('Raw Data'!F:F,'Raw Data'!B:B,'Dynamic Data'!P7,'Raw Data'!AE:AE,LEFT($T$3,4), 'Raw Data'!AF:AF, _xlfn.MAXIFS('Raw Data'!AF:AF, 'Raw Data'!B:B, 'Single Property'!$D$13, 'Raw Data'!AE:AE, 'Multi Property'!$E$3, 'Raw Data'!F:F, "&lt;&gt;Not Available"))+(COUNTA($P$3:P7)*0.0000001)))</f>
        <v>40.78826775924712</v>
      </c>
      <c r="U7" s="23" t="str">
        <f>IF(P7="","",IF(SUMIFS('Raw Data'!AD:AD,'Raw Data'!B:B,'Dynamic Data'!P7,'Raw Data'!AE:AE,LEFT($T$3,4), 'Raw Data'!AF:AF, _xlfn.MAXIFS('Raw Data'!AF:AF, 'Raw Data'!B:B, 'Single Property'!$D$13, 'Raw Data'!AE:AE, 'Multi Property'!$E$3, 'Raw Data'!AD:AD, "&lt;&gt;Not Available"))=0,"N/A",SUMIFS('Raw Data'!AD:AD,'Raw Data'!B:B,'Dynamic Data'!P7,'Raw Data'!AE:AE,LEFT($T$3,4), 'Raw Data'!AF:AF, _xlfn.MAXIFS('Raw Data'!AF:AF, 'Raw Data'!B:B, 'Single Property'!$D$13, 'Raw Data'!AE:AE, 'Multi Property'!$E$3, 'Raw Data'!AD:AD, "&lt;&gt;Not Available"))+(COUNTA($P$3:P7)*0.0000001)))</f>
        <v>N/A</v>
      </c>
      <c r="V7" s="23" t="str">
        <f>IF(P7="","",IF(SUMIFS('Raw Data'!AC:AC,'Raw Data'!B:B,'Dynamic Data'!P7,'Raw Data'!AE:AE,LEFT($T$3,4), 'Raw Data'!AF:AF, _xlfn.MAXIFS('Raw Data'!AF:AF, 'Raw Data'!B:B, 'Single Property'!$D$13, 'Raw Data'!AE:AE, 'Multi Property'!$E$3, 'Raw Data'!AC:AC, "&lt;&gt;Not Available"))=0,"N/A",SUMIFS('Raw Data'!AC:AC,'Raw Data'!B:B,'Dynamic Data'!P7,'Raw Data'!AE:AE,LEFT($T$3,4), 'Raw Data'!AF:AF, _xlfn.MAXIFS('Raw Data'!AF:AF, 'Raw Data'!B:B, 'Single Property'!$D$13, 'Raw Data'!AE:AE, 'Multi Property'!$E$3, 'Raw Data'!AC:AC, "&lt;&gt;Not Available"))+(COUNTA($P$3:P7)*0.0000001)))</f>
        <v>N/A</v>
      </c>
      <c r="X7" t="str">
        <f>IFERROR(IF(X6 = _xlfn.XLOOKUP(Y7,Q:Q,P:P, , ,1), _xlfn.XLOOKUP(Y7,Q:Q,P:P, , ,-1), _xlfn.XLOOKUP(Y7,Q:Q,P:P, , ,1)),"")</f>
        <v>Building 16</v>
      </c>
      <c r="Y7">
        <f>IF(LARGE(Q:Q,4) = 0, "N/A", LARGE(Q:Q,4))</f>
        <v>150.94906489360932</v>
      </c>
      <c r="AA7" t="str">
        <f>IFERROR(IF(AA6 = _xlfn.XLOOKUP(AB7,Q:Q,P:P, , ,1), _xlfn.XLOOKUP(AB7,Q:Q,P:P, , ,-1), _xlfn.XLOOKUP(AB7,Q:Q,P:P, , ,1)),"")</f>
        <v>Building 8</v>
      </c>
      <c r="AB7">
        <f>IF(SMALL(Q:Q,4+COUNTIF(Q:Q,0)) = 0, "N/A", SMALL(Q:Q,4+COUNTIF(Q:Q,0)))</f>
        <v>64.211385236137801</v>
      </c>
    </row>
    <row r="8" spans="1:28" x14ac:dyDescent="0.25">
      <c r="A8" t="str">
        <v>Building 6</v>
      </c>
      <c r="C8" s="4">
        <f>IFERROR(IF(C7+1&gt;_xlfn.MAXIFS('Raw Data'!AE:AE,'Raw Data'!B:B,'Single Property'!$D$13,'Raw Data'!F:F,"&lt;&gt;Not Available"),"",C7+1),"")</f>
        <v>2023</v>
      </c>
      <c r="D8">
        <f>IF(SUMIFS('Raw Data'!AA:AA, 'Raw Data'!B:B,'Single Property'!$D$13, 'Raw Data'!AE:AE, 'Dynamic Data'!C8, 'Raw Data'!AF:AF, _xlfn.MAXIFS('Raw Data'!AF:AF, 'Raw Data'!B:B, 'Single Property'!$D$13, 'Raw Data'!AE:AE, 'Dynamic Data'!C8, 'Raw Data'!F:F, "&lt;&gt;Not Available")) = 0, "", SUMIFS('Raw Data'!AA:AA, 'Raw Data'!B:B,'Single Property'!$D$13, 'Raw Data'!AE:AE, 'Dynamic Data'!C8, 'Raw Data'!AF:AF, _xlfn.MAXIFS('Raw Data'!AF:AF, 'Raw Data'!B:B, 'Single Property'!$D$13, 'Raw Data'!AE:AE, 'Dynamic Data'!C8, 'Raw Data'!F:F, "&lt;&gt;Not Available")))</f>
        <v>61.891041304977001</v>
      </c>
      <c r="E8">
        <f>IF(SUMIFS('Raw Data'!AB:AB, 'Raw Data'!B:B,'Single Property'!$D$13, 'Raw Data'!AE:AE, 'Dynamic Data'!C8, 'Raw Data'!AF:AF, _xlfn.MAXIFS('Raw Data'!AF:AF, 'Raw Data'!B:B, 'Single Property'!$D$13, 'Raw Data'!AE:AE, 'Dynamic Data'!C8, 'Raw Data'!F:F, "&lt;&gt;Not Available")) = 0, "", SUMIFS('Raw Data'!AB:AB, 'Raw Data'!B:B,'Single Property'!$D$13, 'Raw Data'!AE:AE, 'Dynamic Data'!C8, 'Raw Data'!AF:AF, _xlfn.MAXIFS('Raw Data'!AF:AF, 'Raw Data'!B:B, 'Single Property'!$D$13, 'Raw Data'!AE:AE, 'Dynamic Data'!C8, 'Raw Data'!F:F, "&lt;&gt;Not Available")))</f>
        <v>1198.5878206208195</v>
      </c>
      <c r="F8">
        <f>IF(SUMIFS('Raw Data'!S:S, 'Raw Data'!B:B,'Single Property'!$D$13, 'Raw Data'!AE:AE, 'Dynamic Data'!C8, 'Raw Data'!AF:AF, _xlfn.MAXIFS('Raw Data'!AF:AF, 'Raw Data'!B:B, 'Single Property'!$D$13, 'Raw Data'!AE:AE, 'Dynamic Data'!C8, 'Raw Data'!F:F, "&lt;&gt;Not Available")) = 0, "", SUMIFS('Raw Data'!S:S, 'Raw Data'!B:B,'Single Property'!$D$13, 'Raw Data'!AE:AE, 'Dynamic Data'!C8, 'Raw Data'!AF:AF, _xlfn.MAXIFS('Raw Data'!AF:AF, 'Raw Data'!B:B, 'Single Property'!$D$13, 'Raw Data'!AE:AE, 'Dynamic Data'!C8, 'Raw Data'!F:F, "&lt;&gt;Not Available")))</f>
        <v>1.4023493220987049</v>
      </c>
      <c r="G8">
        <f>IF(SUMIFS('Raw Data'!U:U, 'Raw Data'!B:B,'Single Property'!$D$13, 'Raw Data'!AE:AE, 'Dynamic Data'!C8, 'Raw Data'!AF:AF, _xlfn.MAXIFS('Raw Data'!AF:AF, 'Raw Data'!B:B, 'Single Property'!$D$13, 'Raw Data'!AE:AE, 'Dynamic Data'!C8, 'Raw Data'!F:F, "&lt;&gt;Not Available")) = 0, "", SUMIFS('Raw Data'!U:U, 'Raw Data'!B:B,'Single Property'!$D$13, 'Raw Data'!AE:AE, 'Dynamic Data'!C8, 'Raw Data'!AF:AF, _xlfn.MAXIFS('Raw Data'!AF:AF, 'Raw Data'!B:B, 'Single Property'!$D$13, 'Raw Data'!AE:AE, 'Dynamic Data'!C8, 'Raw Data'!F:F, "&lt;&gt;Not Available")))</f>
        <v>1.6480407470237592</v>
      </c>
      <c r="H8">
        <f>IFERROR(ROUND(AVERAGEIFS('Raw Data'!F:F, 'Raw Data'!B:B, 'Single Property'!$D$13, 'Raw Data'!AE:AE, 'Dynamic Data'!C8, 'Raw Data'!AF:AF, _xlfn.MAXIFS('Raw Data'!AF:AF, 'Raw Data'!B:B, 'Single Property'!$D$13, 'Raw Data'!AE:AE, 'Dynamic Data'!C8, 'Raw Data'!F:F, "&lt;&gt;Not Available")),0), "")</f>
        <v>69</v>
      </c>
      <c r="I8">
        <f>IF(SUMIFS('Raw Data'!L:L, 'Raw Data'!B:B,'Single Property'!$D$13, 'Raw Data'!AE:AE, 'Dynamic Data'!C8, 'Raw Data'!AF:AF, _xlfn.MAXIFS('Raw Data'!AF:AF, 'Raw Data'!B:B, 'Single Property'!$D$13, 'Raw Data'!AE:AE, 'Dynamic Data'!C8, 'Raw Data'!F:F, "&lt;&gt;Not Available")) = 0, "", SUMIFS('Raw Data'!L:L, 'Raw Data'!B:B,'Single Property'!$D$13, 'Raw Data'!AE:AE, 'Dynamic Data'!C8, 'Raw Data'!AF:AF, _xlfn.MAXIFS('Raw Data'!AF:AF, 'Raw Data'!B:B, 'Single Property'!$D$13, 'Raw Data'!AE:AE, 'Dynamic Data'!C8, 'Raw Data'!F:F, "&lt;&gt;Not Available")))</f>
        <v>1030517.955624887</v>
      </c>
      <c r="J8">
        <f>IF(SUMIFS('Raw Data'!M:M, 'Raw Data'!B:B,'Single Property'!$D$13, 'Raw Data'!AE:AE, 'Dynamic Data'!C8, 'Raw Data'!AF:AF, _xlfn.MAXIFS('Raw Data'!AF:AF, 'Raw Data'!B:B, 'Single Property'!$D$13, 'Raw Data'!AE:AE, 'Dynamic Data'!C8, 'Raw Data'!F:F, "&lt;&gt;Not Available")) = 0, "", SUMIFS('Raw Data'!M:M, 'Raw Data'!B:B,'Single Property'!$D$13, 'Raw Data'!AE:AE, 'Dynamic Data'!C8, 'Raw Data'!AF:AF, _xlfn.MAXIFS('Raw Data'!AF:AF, 'Raw Data'!B:B, 'Single Property'!$D$13, 'Raw Data'!AE:AE, 'Dynamic Data'!C8, 'Raw Data'!F:F, "&lt;&gt;Not Available")))</f>
        <v>2552.4068424057009</v>
      </c>
      <c r="K8">
        <f>IF(SUMIFS('Raw Data'!O:O, 'Raw Data'!B:B,'Single Property'!$D$13, 'Raw Data'!AE:AE, 'Dynamic Data'!C8, 'Raw Data'!AF:AF, _xlfn.MAXIFS('Raw Data'!AF:AF, 'Raw Data'!B:B, 'Single Property'!$D$13, 'Raw Data'!AE:AE, 'Dynamic Data'!C8, 'Raw Data'!F:F, "&lt;&gt;Not Available")) = 0, "", SUMIFS('Raw Data'!O:O, 'Raw Data'!B:B,'Single Property'!$D$13, 'Raw Data'!AE:AE, 'Dynamic Data'!C8, 'Raw Data'!AF:AF, _xlfn.MAXIFS('Raw Data'!AF:AF, 'Raw Data'!B:B, 'Single Property'!$D$13, 'Raw Data'!AE:AE, 'Dynamic Data'!C8, 'Raw Data'!F:F, "&lt;&gt;Not Available")))</f>
        <v>12810.279557236056</v>
      </c>
      <c r="L8" t="str">
        <f>IF(SUMIFS('Raw Data'!AD:AD, 'Raw Data'!B:B,'Single Property'!$D$13, 'Raw Data'!AE:AE, 'Dynamic Data'!C8, 'Raw Data'!AF:AF, _xlfn.MAXIFS('Raw Data'!AF:AF, 'Raw Data'!B:B, 'Single Property'!$D$13, 'Raw Data'!AE:AE, 'Dynamic Data'!C8, 'Raw Data'!F:F, "&lt;&gt;Not Available")) = 0, "", SUMIFS('Raw Data'!AD:AD, 'Raw Data'!B:B,'Single Property'!$D$13, 'Raw Data'!AE:AE, 'Dynamic Data'!C8, 'Raw Data'!AF:AF, _xlfn.MAXIFS('Raw Data'!AF:AF, 'Raw Data'!B:B, 'Single Property'!$D$13, 'Raw Data'!AE:AE, 'Dynamic Data'!C8, 'Raw Data'!F:F, "&lt;&gt;Not Available")))</f>
        <v/>
      </c>
      <c r="M8" s="5" t="str">
        <f>IF(SUMIFS('Raw Data'!AC:AC, 'Raw Data'!B:B,'Single Property'!$D$13, 'Raw Data'!AE:AE, 'Dynamic Data'!C8, 'Raw Data'!AF:AF, _xlfn.MAXIFS('Raw Data'!AF:AF, 'Raw Data'!B:B, 'Single Property'!$D$13, 'Raw Data'!AE:AE, 'Dynamic Data'!C8, 'Raw Data'!F:F, "&lt;&gt;Not Available")) = 0, "", SUMIFS('Raw Data'!AC:AC, 'Raw Data'!B:B,'Single Property'!$D$13, 'Raw Data'!AE:AE, 'Dynamic Data'!C8, 'Raw Data'!AF:AF, _xlfn.MAXIFS('Raw Data'!AF:AF, 'Raw Data'!B:B, 'Single Property'!$D$13, 'Raw Data'!AE:AE, 'Dynamic Data'!C8, 'Raw Data'!F:F, "&lt;&gt;Not Available")))</f>
        <v/>
      </c>
      <c r="P8" t="str">
        <v>Building 6</v>
      </c>
      <c r="Q8" s="23">
        <f>IF(P8 = "", "", SUMIFS('Raw Data'!AA:AA, 'Raw Data'!B:B, 'Dynamic Data'!P8, 'Raw Data'!AE:AE, _xlfn.NUMBERVALUE(LEFT($Q$3,4)), 'Raw Data'!AF:AF, _xlfn.MAXIFS('Raw Data'!AF:AF, 'Raw Data'!B:B, 'Single Property'!$D$13, 'Raw Data'!AE:AE, 'Multi Property'!$E$3, 'Raw Data'!F:F, "&lt;&gt;Not Available"))+(COUNTA($P$3:P8)*0.0000001))</f>
        <v>87.353095953830206</v>
      </c>
      <c r="R8" s="23">
        <f>IF(P8 = "", "", SUMIFS('Raw Data'!AB:AB, 'Raw Data'!B:B, 'Dynamic Data'!P8, 'Raw Data'!AE:AE, LEFT($R$3,4), 'Raw Data'!AF:AF, _xlfn.MAXIFS('Raw Data'!AF:AF, 'Raw Data'!B:B, 'Single Property'!$D$13, 'Raw Data'!AE:AE, 'Multi Property'!$E$3, 'Raw Data'!F:F, "&lt;&gt;Not Available"))+(COUNTA($P$3:P8)*0.0000001))</f>
        <v>3597.3382256792866</v>
      </c>
      <c r="S8" s="23">
        <f>IF(P8 = "", "", SUMIFS('Raw Data'!S:S, 'Raw Data'!B:B, 'Dynamic Data'!P8, 'Raw Data'!AE:AE, LEFT($S$3,4), 'Raw Data'!AF:AF, _xlfn.MAXIFS('Raw Data'!AF:AF, 'Raw Data'!B:B, 'Single Property'!$D$13, 'Raw Data'!AE:AE, 'Multi Property'!$E$3, 'Raw Data'!F:F, "&lt;&gt;Not Available"))+(COUNTA($P$3:P8)*0.0000001))</f>
        <v>1.0165835044302207</v>
      </c>
      <c r="T8" s="23">
        <f>IF(P8="","",IF(SUMIFS('Raw Data'!F:F,'Raw Data'!B:B,'Dynamic Data'!P8,'Raw Data'!AE:AE,LEFT($T$3,4), 'Raw Data'!AF:AF, _xlfn.MAXIFS('Raw Data'!AF:AF, 'Raw Data'!B:B, 'Single Property'!$D$13, 'Raw Data'!AE:AE, 'Multi Property'!$E$3, 'Raw Data'!F:F, "&lt;&gt;Not Available"))=0,"N/A",SUMIFS('Raw Data'!F:F,'Raw Data'!B:B,'Dynamic Data'!P8,'Raw Data'!AE:AE,LEFT($T$3,4), 'Raw Data'!AF:AF, _xlfn.MAXIFS('Raw Data'!AF:AF, 'Raw Data'!B:B, 'Single Property'!$D$13, 'Raw Data'!AE:AE, 'Multi Property'!$E$3, 'Raw Data'!F:F, "&lt;&gt;Not Available"))+(COUNTA($P$3:P8)*0.0000001)))</f>
        <v>93.646411535219798</v>
      </c>
      <c r="U8" s="23" t="str">
        <f>IF(P8="","",IF(SUMIFS('Raw Data'!AD:AD,'Raw Data'!B:B,'Dynamic Data'!P8,'Raw Data'!AE:AE,LEFT($T$3,4), 'Raw Data'!AF:AF, _xlfn.MAXIFS('Raw Data'!AF:AF, 'Raw Data'!B:B, 'Single Property'!$D$13, 'Raw Data'!AE:AE, 'Multi Property'!$E$3, 'Raw Data'!AD:AD, "&lt;&gt;Not Available"))=0,"N/A",SUMIFS('Raw Data'!AD:AD,'Raw Data'!B:B,'Dynamic Data'!P8,'Raw Data'!AE:AE,LEFT($T$3,4), 'Raw Data'!AF:AF, _xlfn.MAXIFS('Raw Data'!AF:AF, 'Raw Data'!B:B, 'Single Property'!$D$13, 'Raw Data'!AE:AE, 'Multi Property'!$E$3, 'Raw Data'!AD:AD, "&lt;&gt;Not Available"))+(COUNTA($P$3:P8)*0.0000001)))</f>
        <v>N/A</v>
      </c>
      <c r="V8" s="23" t="str">
        <f>IF(P8="","",IF(SUMIFS('Raw Data'!AC:AC,'Raw Data'!B:B,'Dynamic Data'!P8,'Raw Data'!AE:AE,LEFT($T$3,4), 'Raw Data'!AF:AF, _xlfn.MAXIFS('Raw Data'!AF:AF, 'Raw Data'!B:B, 'Single Property'!$D$13, 'Raw Data'!AE:AE, 'Multi Property'!$E$3, 'Raw Data'!AC:AC, "&lt;&gt;Not Available"))=0,"N/A",SUMIFS('Raw Data'!AC:AC,'Raw Data'!B:B,'Dynamic Data'!P8,'Raw Data'!AE:AE,LEFT($T$3,4), 'Raw Data'!AF:AF, _xlfn.MAXIFS('Raw Data'!AF:AF, 'Raw Data'!B:B, 'Single Property'!$D$13, 'Raw Data'!AE:AE, 'Multi Property'!$E$3, 'Raw Data'!AC:AC, "&lt;&gt;Not Available"))+(COUNTA($P$3:P8)*0.0000001)))</f>
        <v>N/A</v>
      </c>
      <c r="X8" t="str">
        <f>IFERROR(IF(X7 = _xlfn.XLOOKUP(Y8,Q:Q,P:P, , ,1), _xlfn.XLOOKUP(Y8,Q:Q,P:P, , ,-1), _xlfn.XLOOKUP(Y8,Q:Q,P:P, , ,1)),"")</f>
        <v>Building 4</v>
      </c>
      <c r="Y8">
        <f>IF(LARGE(Q:Q,5) = 0, "N/A", LARGE(Q:Q,5))</f>
        <v>145.35414937545028</v>
      </c>
      <c r="AA8" t="str">
        <f>IFERROR(IF(AA7 = _xlfn.XLOOKUP(AB8,Q:Q,P:P, , ,1), _xlfn.XLOOKUP(AB8,Q:Q,P:P, , ,-1), _xlfn.XLOOKUP(AB8,Q:Q,P:P, , ,1)),"")</f>
        <v>Building 34</v>
      </c>
      <c r="AB8">
        <f>IF(SMALL(Q:Q,5+COUNTIF(Q:Q,0)) = 0, "N/A", SMALL(Q:Q,5+COUNTIF(Q:Q,0)))</f>
        <v>64.282029428010418</v>
      </c>
    </row>
    <row r="9" spans="1:28" x14ac:dyDescent="0.25">
      <c r="A9" t="str">
        <v>Building 7</v>
      </c>
      <c r="C9" s="4">
        <f>IFERROR(IF(C8+1&gt;_xlfn.MAXIFS('Raw Data'!AE:AE,'Raw Data'!B:B,'Single Property'!$D$13,'Raw Data'!F:F,"&lt;&gt;Not Available"),"",C8+1),"")</f>
        <v>2024</v>
      </c>
      <c r="D9">
        <f>IF(SUMIFS('Raw Data'!AA:AA, 'Raw Data'!B:B,'Single Property'!$D$13, 'Raw Data'!AE:AE, 'Dynamic Data'!C9, 'Raw Data'!AF:AF, _xlfn.MAXIFS('Raw Data'!AF:AF, 'Raw Data'!B:B, 'Single Property'!$D$13, 'Raw Data'!AE:AE, 'Dynamic Data'!C9, 'Raw Data'!F:F, "&lt;&gt;Not Available")) = 0, "", SUMIFS('Raw Data'!AA:AA, 'Raw Data'!B:B,'Single Property'!$D$13, 'Raw Data'!AE:AE, 'Dynamic Data'!C9, 'Raw Data'!AF:AF, _xlfn.MAXIFS('Raw Data'!AF:AF, 'Raw Data'!B:B, 'Single Property'!$D$13, 'Raw Data'!AE:AE, 'Dynamic Data'!C9, 'Raw Data'!F:F, "&lt;&gt;Not Available")))</f>
        <v>105.99378896818423</v>
      </c>
      <c r="E9">
        <f>IF(SUMIFS('Raw Data'!AB:AB, 'Raw Data'!B:B,'Single Property'!$D$13, 'Raw Data'!AE:AE, 'Dynamic Data'!C9, 'Raw Data'!AF:AF, _xlfn.MAXIFS('Raw Data'!AF:AF, 'Raw Data'!B:B, 'Single Property'!$D$13, 'Raw Data'!AE:AE, 'Dynamic Data'!C9, 'Raw Data'!F:F, "&lt;&gt;Not Available")) = 0, "", SUMIFS('Raw Data'!AB:AB, 'Raw Data'!B:B,'Single Property'!$D$13, 'Raw Data'!AE:AE, 'Dynamic Data'!C9, 'Raw Data'!AF:AF, _xlfn.MAXIFS('Raw Data'!AF:AF, 'Raw Data'!B:B, 'Single Property'!$D$13, 'Raw Data'!AE:AE, 'Dynamic Data'!C9, 'Raw Data'!F:F, "&lt;&gt;Not Available")))</f>
        <v>1240.5108754792404</v>
      </c>
      <c r="F9">
        <f>IF(SUMIFS('Raw Data'!S:S, 'Raw Data'!B:B,'Single Property'!$D$13, 'Raw Data'!AE:AE, 'Dynamic Data'!C9, 'Raw Data'!AF:AF, _xlfn.MAXIFS('Raw Data'!AF:AF, 'Raw Data'!B:B, 'Single Property'!$D$13, 'Raw Data'!AE:AE, 'Dynamic Data'!C9, 'Raw Data'!F:F, "&lt;&gt;Not Available")) = 0, "", SUMIFS('Raw Data'!S:S, 'Raw Data'!B:B,'Single Property'!$D$13, 'Raw Data'!AE:AE, 'Dynamic Data'!C9, 'Raw Data'!AF:AF, _xlfn.MAXIFS('Raw Data'!AF:AF, 'Raw Data'!B:B, 'Single Property'!$D$13, 'Raw Data'!AE:AE, 'Dynamic Data'!C9, 'Raw Data'!F:F, "&lt;&gt;Not Available")))</f>
        <v>1.1783975398821269</v>
      </c>
      <c r="G9">
        <f>IF(SUMIFS('Raw Data'!U:U, 'Raw Data'!B:B,'Single Property'!$D$13, 'Raw Data'!AE:AE, 'Dynamic Data'!C9, 'Raw Data'!AF:AF, _xlfn.MAXIFS('Raw Data'!AF:AF, 'Raw Data'!B:B, 'Single Property'!$D$13, 'Raw Data'!AE:AE, 'Dynamic Data'!C9, 'Raw Data'!F:F, "&lt;&gt;Not Available")) = 0, "", SUMIFS('Raw Data'!U:U, 'Raw Data'!B:B,'Single Property'!$D$13, 'Raw Data'!AE:AE, 'Dynamic Data'!C9, 'Raw Data'!AF:AF, _xlfn.MAXIFS('Raw Data'!AF:AF, 'Raw Data'!B:B, 'Single Property'!$D$13, 'Raw Data'!AE:AE, 'Dynamic Data'!C9, 'Raw Data'!F:F, "&lt;&gt;Not Available")))</f>
        <v>1.4718139138356907</v>
      </c>
      <c r="H9">
        <f>IFERROR(ROUND(AVERAGEIFS('Raw Data'!F:F, 'Raw Data'!B:B, 'Single Property'!$D$13, 'Raw Data'!AE:AE, 'Dynamic Data'!C9, 'Raw Data'!AF:AF, _xlfn.MAXIFS('Raw Data'!AF:AF, 'Raw Data'!B:B, 'Single Property'!$D$13, 'Raw Data'!AE:AE, 'Dynamic Data'!C9, 'Raw Data'!F:F, "&lt;&gt;Not Available")),0), "")</f>
        <v>88</v>
      </c>
      <c r="I9">
        <f>IF(SUMIFS('Raw Data'!L:L, 'Raw Data'!B:B,'Single Property'!$D$13, 'Raw Data'!AE:AE, 'Dynamic Data'!C9, 'Raw Data'!AF:AF, _xlfn.MAXIFS('Raw Data'!AF:AF, 'Raw Data'!B:B, 'Single Property'!$D$13, 'Raw Data'!AE:AE, 'Dynamic Data'!C9, 'Raw Data'!F:F, "&lt;&gt;Not Available")) = 0, "", SUMIFS('Raw Data'!L:L, 'Raw Data'!B:B,'Single Property'!$D$13, 'Raw Data'!AE:AE, 'Dynamic Data'!C9, 'Raw Data'!AF:AF, _xlfn.MAXIFS('Raw Data'!AF:AF, 'Raw Data'!B:B, 'Single Property'!$D$13, 'Raw Data'!AE:AE, 'Dynamic Data'!C9, 'Raw Data'!F:F, "&lt;&gt;Not Available")))</f>
        <v>709173.68618421641</v>
      </c>
      <c r="J9">
        <f>IF(SUMIFS('Raw Data'!M:M, 'Raw Data'!B:B,'Single Property'!$D$13, 'Raw Data'!AE:AE, 'Dynamic Data'!C9, 'Raw Data'!AF:AF, _xlfn.MAXIFS('Raw Data'!AF:AF, 'Raw Data'!B:B, 'Single Property'!$D$13, 'Raw Data'!AE:AE, 'Dynamic Data'!C9, 'Raw Data'!F:F, "&lt;&gt;Not Available")) = 0, "", SUMIFS('Raw Data'!M:M, 'Raw Data'!B:B,'Single Property'!$D$13, 'Raw Data'!AE:AE, 'Dynamic Data'!C9, 'Raw Data'!AF:AF, _xlfn.MAXIFS('Raw Data'!AF:AF, 'Raw Data'!B:B, 'Single Property'!$D$13, 'Raw Data'!AE:AE, 'Dynamic Data'!C9, 'Raw Data'!F:F, "&lt;&gt;Not Available")))</f>
        <v>2806.1583629854358</v>
      </c>
      <c r="K9">
        <f>IF(SUMIFS('Raw Data'!O:O, 'Raw Data'!B:B,'Single Property'!$D$13, 'Raw Data'!AE:AE, 'Dynamic Data'!C9, 'Raw Data'!AF:AF, _xlfn.MAXIFS('Raw Data'!AF:AF, 'Raw Data'!B:B, 'Single Property'!$D$13, 'Raw Data'!AE:AE, 'Dynamic Data'!C9, 'Raw Data'!F:F, "&lt;&gt;Not Available")) = 0, "", SUMIFS('Raw Data'!O:O, 'Raw Data'!B:B,'Single Property'!$D$13, 'Raw Data'!AE:AE, 'Dynamic Data'!C9, 'Raw Data'!AF:AF, _xlfn.MAXIFS('Raw Data'!AF:AF, 'Raw Data'!B:B, 'Single Property'!$D$13, 'Raw Data'!AE:AE, 'Dynamic Data'!C9, 'Raw Data'!F:F, "&lt;&gt;Not Available")))</f>
        <v>12790.807689463247</v>
      </c>
      <c r="L9" t="str">
        <f>IF(SUMIFS('Raw Data'!AD:AD, 'Raw Data'!B:B,'Single Property'!$D$13, 'Raw Data'!AE:AE, 'Dynamic Data'!C9, 'Raw Data'!AF:AF, _xlfn.MAXIFS('Raw Data'!AF:AF, 'Raw Data'!B:B, 'Single Property'!$D$13, 'Raw Data'!AE:AE, 'Dynamic Data'!C9, 'Raw Data'!F:F, "&lt;&gt;Not Available")) = 0, "", SUMIFS('Raw Data'!AD:AD, 'Raw Data'!B:B,'Single Property'!$D$13, 'Raw Data'!AE:AE, 'Dynamic Data'!C9, 'Raw Data'!AF:AF, _xlfn.MAXIFS('Raw Data'!AF:AF, 'Raw Data'!B:B, 'Single Property'!$D$13, 'Raw Data'!AE:AE, 'Dynamic Data'!C9, 'Raw Data'!F:F, "&lt;&gt;Not Available")))</f>
        <v/>
      </c>
      <c r="M9" s="5" t="str">
        <f>IF(SUMIFS('Raw Data'!AC:AC, 'Raw Data'!B:B,'Single Property'!$D$13, 'Raw Data'!AE:AE, 'Dynamic Data'!C9, 'Raw Data'!AF:AF, _xlfn.MAXIFS('Raw Data'!AF:AF, 'Raw Data'!B:B, 'Single Property'!$D$13, 'Raw Data'!AE:AE, 'Dynamic Data'!C9, 'Raw Data'!F:F, "&lt;&gt;Not Available")) = 0, "", SUMIFS('Raw Data'!AC:AC, 'Raw Data'!B:B,'Single Property'!$D$13, 'Raw Data'!AE:AE, 'Dynamic Data'!C9, 'Raw Data'!AF:AF, _xlfn.MAXIFS('Raw Data'!AF:AF, 'Raw Data'!B:B, 'Single Property'!$D$13, 'Raw Data'!AE:AE, 'Dynamic Data'!C9, 'Raw Data'!F:F, "&lt;&gt;Not Available")))</f>
        <v/>
      </c>
      <c r="P9" t="str">
        <v>Building 7</v>
      </c>
      <c r="Q9" s="23">
        <f>IF(P9 = "", "", SUMIFS('Raw Data'!AA:AA, 'Raw Data'!B:B, 'Dynamic Data'!P9, 'Raw Data'!AE:AE, _xlfn.NUMBERVALUE(LEFT($Q$3,4)), 'Raw Data'!AF:AF, _xlfn.MAXIFS('Raw Data'!AF:AF, 'Raw Data'!B:B, 'Single Property'!$D$13, 'Raw Data'!AE:AE, 'Multi Property'!$E$3, 'Raw Data'!F:F, "&lt;&gt;Not Available"))+(COUNTA($P$3:P9)*0.0000001))</f>
        <v>122.85524737041516</v>
      </c>
      <c r="R9" s="23">
        <f>IF(P9 = "", "", SUMIFS('Raw Data'!AB:AB, 'Raw Data'!B:B, 'Dynamic Data'!P9, 'Raw Data'!AE:AE, LEFT($R$3,4), 'Raw Data'!AF:AF, _xlfn.MAXIFS('Raw Data'!AF:AF, 'Raw Data'!B:B, 'Single Property'!$D$13, 'Raw Data'!AE:AE, 'Multi Property'!$E$3, 'Raw Data'!F:F, "&lt;&gt;Not Available"))+(COUNTA($P$3:P9)*0.0000001))</f>
        <v>3564.1591172874791</v>
      </c>
      <c r="S9" s="23">
        <f>IF(P9 = "", "", SUMIFS('Raw Data'!S:S, 'Raw Data'!B:B, 'Dynamic Data'!P9, 'Raw Data'!AE:AE, LEFT($S$3,4), 'Raw Data'!AF:AF, _xlfn.MAXIFS('Raw Data'!AF:AF, 'Raw Data'!B:B, 'Single Property'!$D$13, 'Raw Data'!AE:AE, 'Multi Property'!$E$3, 'Raw Data'!F:F, "&lt;&gt;Not Available"))+(COUNTA($P$3:P9)*0.0000001))</f>
        <v>1.2920507090432816</v>
      </c>
      <c r="T9" s="23">
        <f>IF(P9="","",IF(SUMIFS('Raw Data'!F:F,'Raw Data'!B:B,'Dynamic Data'!P9,'Raw Data'!AE:AE,LEFT($T$3,4), 'Raw Data'!AF:AF, _xlfn.MAXIFS('Raw Data'!AF:AF, 'Raw Data'!B:B, 'Single Property'!$D$13, 'Raw Data'!AE:AE, 'Multi Property'!$E$3, 'Raw Data'!F:F, "&lt;&gt;Not Available"))=0,"N/A",SUMIFS('Raw Data'!F:F,'Raw Data'!B:B,'Dynamic Data'!P9,'Raw Data'!AE:AE,LEFT($T$3,4), 'Raw Data'!AF:AF, _xlfn.MAXIFS('Raw Data'!AF:AF, 'Raw Data'!B:B, 'Single Property'!$D$13, 'Raw Data'!AE:AE, 'Multi Property'!$E$3, 'Raw Data'!F:F, "&lt;&gt;Not Available"))+(COUNTA($P$3:P9)*0.0000001)))</f>
        <v>58.081950296242297</v>
      </c>
      <c r="U9" s="23" t="str">
        <f>IF(P9="","",IF(SUMIFS('Raw Data'!AD:AD,'Raw Data'!B:B,'Dynamic Data'!P9,'Raw Data'!AE:AE,LEFT($T$3,4), 'Raw Data'!AF:AF, _xlfn.MAXIFS('Raw Data'!AF:AF, 'Raw Data'!B:B, 'Single Property'!$D$13, 'Raw Data'!AE:AE, 'Multi Property'!$E$3, 'Raw Data'!AD:AD, "&lt;&gt;Not Available"))=0,"N/A",SUMIFS('Raw Data'!AD:AD,'Raw Data'!B:B,'Dynamic Data'!P9,'Raw Data'!AE:AE,LEFT($T$3,4), 'Raw Data'!AF:AF, _xlfn.MAXIFS('Raw Data'!AF:AF, 'Raw Data'!B:B, 'Single Property'!$D$13, 'Raw Data'!AE:AE, 'Multi Property'!$E$3, 'Raw Data'!AD:AD, "&lt;&gt;Not Available"))+(COUNTA($P$3:P9)*0.0000001)))</f>
        <v>N/A</v>
      </c>
      <c r="V9" s="23" t="str">
        <f>IF(P9="","",IF(SUMIFS('Raw Data'!AC:AC,'Raw Data'!B:B,'Dynamic Data'!P9,'Raw Data'!AE:AE,LEFT($T$3,4), 'Raw Data'!AF:AF, _xlfn.MAXIFS('Raw Data'!AF:AF, 'Raw Data'!B:B, 'Single Property'!$D$13, 'Raw Data'!AE:AE, 'Multi Property'!$E$3, 'Raw Data'!AC:AC, "&lt;&gt;Not Available"))=0,"N/A",SUMIFS('Raw Data'!AC:AC,'Raw Data'!B:B,'Dynamic Data'!P9,'Raw Data'!AE:AE,LEFT($T$3,4), 'Raw Data'!AF:AF, _xlfn.MAXIFS('Raw Data'!AF:AF, 'Raw Data'!B:B, 'Single Property'!$D$13, 'Raw Data'!AE:AE, 'Multi Property'!$E$3, 'Raw Data'!AC:AC, "&lt;&gt;Not Available"))+(COUNTA($P$3:P9)*0.0000001)))</f>
        <v>N/A</v>
      </c>
    </row>
    <row r="10" spans="1:28" x14ac:dyDescent="0.25">
      <c r="A10" t="str">
        <v>Building 8</v>
      </c>
      <c r="C10" s="6" t="str">
        <f>IFERROR(IF(C9+1&gt;_xlfn.MAXIFS('Raw Data'!AE:AE,'Raw Data'!B:B,'Single Property'!$D$13,'Raw Data'!F:F,"&lt;&gt;Not Available"),"",C9+1),"")</f>
        <v/>
      </c>
      <c r="D10" s="7" t="str">
        <f>IF(SUMIFS('Raw Data'!AA:AA, 'Raw Data'!B:B,'Single Property'!$D$13, 'Raw Data'!AE:AE, 'Dynamic Data'!C10, 'Raw Data'!AF:AF, _xlfn.MAXIFS('Raw Data'!AF:AF, 'Raw Data'!B:B, 'Single Property'!$D$13, 'Raw Data'!AE:AE, 'Dynamic Data'!C10, 'Raw Data'!F:F, "&lt;&gt;Not Available")) = 0, "", SUMIFS('Raw Data'!AA:AA,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E10" s="7" t="str">
        <f>IF(SUMIFS('Raw Data'!AB:AB, 'Raw Data'!B:B,'Single Property'!$D$13, 'Raw Data'!AE:AE, 'Dynamic Data'!C10, 'Raw Data'!AF:AF, _xlfn.MAXIFS('Raw Data'!AF:AF, 'Raw Data'!B:B, 'Single Property'!$D$13, 'Raw Data'!AE:AE, 'Dynamic Data'!C10, 'Raw Data'!F:F, "&lt;&gt;Not Available")) = 0, "", SUMIFS('Raw Data'!AB:AB,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F10" s="7" t="str">
        <f>IF(SUMIFS('Raw Data'!S:S, 'Raw Data'!B:B,'Single Property'!$D$13, 'Raw Data'!AE:AE, 'Dynamic Data'!C10, 'Raw Data'!AF:AF, _xlfn.MAXIFS('Raw Data'!AF:AF, 'Raw Data'!B:B, 'Single Property'!$D$13, 'Raw Data'!AE:AE, 'Dynamic Data'!C10, 'Raw Data'!F:F, "&lt;&gt;Not Available")) = 0, "", SUMIFS('Raw Data'!S:S,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G10" s="7" t="str">
        <f>IF(SUMIFS('Raw Data'!U:U, 'Raw Data'!B:B,'Single Property'!$D$13, 'Raw Data'!AE:AE, 'Dynamic Data'!C10, 'Raw Data'!AF:AF, _xlfn.MAXIFS('Raw Data'!AF:AF, 'Raw Data'!B:B, 'Single Property'!$D$13, 'Raw Data'!AE:AE, 'Dynamic Data'!C10, 'Raw Data'!F:F, "&lt;&gt;Not Available")) = 0, "", SUMIFS('Raw Data'!U:U,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H10" s="7" t="str">
        <f>IFERROR(ROUND(AVERAGEIFS('Raw Data'!F:F, 'Raw Data'!B:B, 'Single Property'!$D$13, 'Raw Data'!AE:AE, 'Dynamic Data'!C10, 'Raw Data'!AF:AF, _xlfn.MAXIFS('Raw Data'!AF:AF, 'Raw Data'!B:B, 'Single Property'!$D$13, 'Raw Data'!AE:AE, 'Dynamic Data'!C10, 'Raw Data'!F:F, "&lt;&gt;Not Available")),0), "")</f>
        <v/>
      </c>
      <c r="I10" s="7" t="str">
        <f>IF(SUMIFS('Raw Data'!L:L, 'Raw Data'!B:B,'Single Property'!$D$13, 'Raw Data'!AE:AE, 'Dynamic Data'!C10, 'Raw Data'!AF:AF, _xlfn.MAXIFS('Raw Data'!AF:AF, 'Raw Data'!B:B, 'Single Property'!$D$13, 'Raw Data'!AE:AE, 'Dynamic Data'!C10, 'Raw Data'!F:F, "&lt;&gt;Not Available")) = 0, "", SUMIFS('Raw Data'!L:L,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J10" s="7" t="str">
        <f>IF(SUMIFS('Raw Data'!M:M, 'Raw Data'!B:B,'Single Property'!$D$13, 'Raw Data'!AE:AE, 'Dynamic Data'!C10, 'Raw Data'!AF:AF, _xlfn.MAXIFS('Raw Data'!AF:AF, 'Raw Data'!B:B, 'Single Property'!$D$13, 'Raw Data'!AE:AE, 'Dynamic Data'!C10, 'Raw Data'!F:F, "&lt;&gt;Not Available")) = 0, "", SUMIFS('Raw Data'!M:M,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K10" s="7" t="str">
        <f>IF(SUMIFS('Raw Data'!O:O, 'Raw Data'!B:B,'Single Property'!$D$13, 'Raw Data'!AE:AE, 'Dynamic Data'!C10, 'Raw Data'!AF:AF, _xlfn.MAXIFS('Raw Data'!AF:AF, 'Raw Data'!B:B, 'Single Property'!$D$13, 'Raw Data'!AE:AE, 'Dynamic Data'!C10, 'Raw Data'!F:F, "&lt;&gt;Not Available")) = 0, "", SUMIFS('Raw Data'!O:O,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L10" s="7" t="str">
        <f>IF(SUMIFS('Raw Data'!AD:AD, 'Raw Data'!B:B,'Single Property'!$D$13, 'Raw Data'!AE:AE, 'Dynamic Data'!C10, 'Raw Data'!AF:AF, _xlfn.MAXIFS('Raw Data'!AF:AF, 'Raw Data'!B:B, 'Single Property'!$D$13, 'Raw Data'!AE:AE, 'Dynamic Data'!C10, 'Raw Data'!F:F, "&lt;&gt;Not Available")) = 0, "", SUMIFS('Raw Data'!AD:AD,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M10" s="8" t="str">
        <f>IF(SUMIFS('Raw Data'!AC:AC, 'Raw Data'!B:B,'Single Property'!$D$13, 'Raw Data'!AE:AE, 'Dynamic Data'!C10, 'Raw Data'!AF:AF, _xlfn.MAXIFS('Raw Data'!AF:AF, 'Raw Data'!B:B, 'Single Property'!$D$13, 'Raw Data'!AE:AE, 'Dynamic Data'!C10, 'Raw Data'!F:F, "&lt;&gt;Not Available")) = 0, "", SUMIFS('Raw Data'!AC:AC, 'Raw Data'!B:B,'Single Property'!$D$13, 'Raw Data'!AE:AE, 'Dynamic Data'!C10, 'Raw Data'!AF:AF, _xlfn.MAXIFS('Raw Data'!AF:AF, 'Raw Data'!B:B, 'Single Property'!$D$13, 'Raw Data'!AE:AE, 'Dynamic Data'!C10, 'Raw Data'!F:F, "&lt;&gt;Not Available")))</f>
        <v/>
      </c>
      <c r="P10" t="str">
        <v>Building 8</v>
      </c>
      <c r="Q10" s="23">
        <f>IF(P10 = "", "", SUMIFS('Raw Data'!AA:AA, 'Raw Data'!B:B, 'Dynamic Data'!P10, 'Raw Data'!AE:AE, _xlfn.NUMBERVALUE(LEFT($Q$3,4)), 'Raw Data'!AF:AF, _xlfn.MAXIFS('Raw Data'!AF:AF, 'Raw Data'!B:B, 'Single Property'!$D$13, 'Raw Data'!AE:AE, 'Multi Property'!$E$3, 'Raw Data'!F:F, "&lt;&gt;Not Available"))+(COUNTA($P$3:P10)*0.0000001))</f>
        <v>64.211385236137801</v>
      </c>
      <c r="R10" s="23">
        <f>IF(P10 = "", "", SUMIFS('Raw Data'!AB:AB, 'Raw Data'!B:B, 'Dynamic Data'!P10, 'Raw Data'!AE:AE, LEFT($R$3,4), 'Raw Data'!AF:AF, _xlfn.MAXIFS('Raw Data'!AF:AF, 'Raw Data'!B:B, 'Single Property'!$D$13, 'Raw Data'!AE:AE, 'Multi Property'!$E$3, 'Raw Data'!F:F, "&lt;&gt;Not Available"))+(COUNTA($P$3:P10)*0.0000001))</f>
        <v>329.63047919721737</v>
      </c>
      <c r="S10" s="23">
        <f>IF(P10 = "", "", SUMIFS('Raw Data'!S:S, 'Raw Data'!B:B, 'Dynamic Data'!P10, 'Raw Data'!AE:AE, LEFT($S$3,4), 'Raw Data'!AF:AF, _xlfn.MAXIFS('Raw Data'!AF:AF, 'Raw Data'!B:B, 'Single Property'!$D$13, 'Raw Data'!AE:AE, 'Multi Property'!$E$3, 'Raw Data'!F:F, "&lt;&gt;Not Available"))+(COUNTA($P$3:P10)*0.0000001))</f>
        <v>0.62897738025717209</v>
      </c>
      <c r="T10" s="23">
        <f>IF(P10="","",IF(SUMIFS('Raw Data'!F:F,'Raw Data'!B:B,'Dynamic Data'!P10,'Raw Data'!AE:AE,LEFT($T$3,4), 'Raw Data'!AF:AF, _xlfn.MAXIFS('Raw Data'!AF:AF, 'Raw Data'!B:B, 'Single Property'!$D$13, 'Raw Data'!AE:AE, 'Multi Property'!$E$3, 'Raw Data'!F:F, "&lt;&gt;Not Available"))=0,"N/A",SUMIFS('Raw Data'!F:F,'Raw Data'!B:B,'Dynamic Data'!P10,'Raw Data'!AE:AE,LEFT($T$3,4), 'Raw Data'!AF:AF, _xlfn.MAXIFS('Raw Data'!AF:AF, 'Raw Data'!B:B, 'Single Property'!$D$13, 'Raw Data'!AE:AE, 'Multi Property'!$E$3, 'Raw Data'!F:F, "&lt;&gt;Not Available"))+(COUNTA($P$3:P10)*0.0000001)))</f>
        <v>96.870915293979735</v>
      </c>
      <c r="U10" s="23" t="str">
        <f>IF(P10="","",IF(SUMIFS('Raw Data'!AD:AD,'Raw Data'!B:B,'Dynamic Data'!P10,'Raw Data'!AE:AE,LEFT($T$3,4), 'Raw Data'!AF:AF, _xlfn.MAXIFS('Raw Data'!AF:AF, 'Raw Data'!B:B, 'Single Property'!$D$13, 'Raw Data'!AE:AE, 'Multi Property'!$E$3, 'Raw Data'!AD:AD, "&lt;&gt;Not Available"))=0,"N/A",SUMIFS('Raw Data'!AD:AD,'Raw Data'!B:B,'Dynamic Data'!P10,'Raw Data'!AE:AE,LEFT($T$3,4), 'Raw Data'!AF:AF, _xlfn.MAXIFS('Raw Data'!AF:AF, 'Raw Data'!B:B, 'Single Property'!$D$13, 'Raw Data'!AE:AE, 'Multi Property'!$E$3, 'Raw Data'!AD:AD, "&lt;&gt;Not Available"))+(COUNTA($P$3:P10)*0.0000001)))</f>
        <v>N/A</v>
      </c>
      <c r="V10" s="23" t="str">
        <f>IF(P10="","",IF(SUMIFS('Raw Data'!AC:AC,'Raw Data'!B:B,'Dynamic Data'!P10,'Raw Data'!AE:AE,LEFT($T$3,4), 'Raw Data'!AF:AF, _xlfn.MAXIFS('Raw Data'!AF:AF, 'Raw Data'!B:B, 'Single Property'!$D$13, 'Raw Data'!AE:AE, 'Multi Property'!$E$3, 'Raw Data'!AC:AC, "&lt;&gt;Not Available"))=0,"N/A",SUMIFS('Raw Data'!AC:AC,'Raw Data'!B:B,'Dynamic Data'!P10,'Raw Data'!AE:AE,LEFT($T$3,4), 'Raw Data'!AF:AF, _xlfn.MAXIFS('Raw Data'!AF:AF, 'Raw Data'!B:B, 'Single Property'!$D$13, 'Raw Data'!AE:AE, 'Multi Property'!$E$3, 'Raw Data'!AC:AC, "&lt;&gt;Not Available"))+(COUNTA($P$3:P10)*0.0000001)))</f>
        <v>N/A</v>
      </c>
      <c r="Y10" t="str">
        <f>'Multi Property'!E3&amp;" GHG"</f>
        <v>2023 GHG</v>
      </c>
      <c r="AB10" t="str">
        <f>'Multi Property'!E3&amp;" GHG"</f>
        <v>2023 GHG</v>
      </c>
    </row>
    <row r="11" spans="1:28" x14ac:dyDescent="0.25">
      <c r="A11" t="str">
        <v>Building 9</v>
      </c>
      <c r="P11" t="str">
        <v>Building 9</v>
      </c>
      <c r="Q11" s="23">
        <f>IF(P11 = "", "", SUMIFS('Raw Data'!AA:AA, 'Raw Data'!B:B, 'Dynamic Data'!P11, 'Raw Data'!AE:AE, _xlfn.NUMBERVALUE(LEFT($Q$3,4)), 'Raw Data'!AF:AF, _xlfn.MAXIFS('Raw Data'!AF:AF, 'Raw Data'!B:B, 'Single Property'!$D$13, 'Raw Data'!AE:AE, 'Multi Property'!$E$3, 'Raw Data'!F:F, "&lt;&gt;Not Available"))+(COUNTA($P$3:P11)*0.0000001))</f>
        <v>64.991483702864173</v>
      </c>
      <c r="R11" s="23">
        <f>IF(P11 = "", "", SUMIFS('Raw Data'!AB:AB, 'Raw Data'!B:B, 'Dynamic Data'!P11, 'Raw Data'!AE:AE, LEFT($R$3,4), 'Raw Data'!AF:AF, _xlfn.MAXIFS('Raw Data'!AF:AF, 'Raw Data'!B:B, 'Single Property'!$D$13, 'Raw Data'!AE:AE, 'Multi Property'!$E$3, 'Raw Data'!F:F, "&lt;&gt;Not Available"))+(COUNTA($P$3:P11)*0.0000001))</f>
        <v>538.48399381550848</v>
      </c>
      <c r="S11" s="23">
        <f>IF(P11 = "", "", SUMIFS('Raw Data'!S:S, 'Raw Data'!B:B, 'Dynamic Data'!P11, 'Raw Data'!AE:AE, LEFT($S$3,4), 'Raw Data'!AF:AF, _xlfn.MAXIFS('Raw Data'!AF:AF, 'Raw Data'!B:B, 'Single Property'!$D$13, 'Raw Data'!AE:AE, 'Multi Property'!$E$3, 'Raw Data'!F:F, "&lt;&gt;Not Available"))+(COUNTA($P$3:P11)*0.0000001))</f>
        <v>1.5570720959990771</v>
      </c>
      <c r="T11" s="23">
        <f>IF(P11="","",IF(SUMIFS('Raw Data'!F:F,'Raw Data'!B:B,'Dynamic Data'!P11,'Raw Data'!AE:AE,LEFT($T$3,4), 'Raw Data'!AF:AF, _xlfn.MAXIFS('Raw Data'!AF:AF, 'Raw Data'!B:B, 'Single Property'!$D$13, 'Raw Data'!AE:AE, 'Multi Property'!$E$3, 'Raw Data'!F:F, "&lt;&gt;Not Available"))=0,"N/A",SUMIFS('Raw Data'!F:F,'Raw Data'!B:B,'Dynamic Data'!P11,'Raw Data'!AE:AE,LEFT($T$3,4), 'Raw Data'!AF:AF, _xlfn.MAXIFS('Raw Data'!AF:AF, 'Raw Data'!B:B, 'Single Property'!$D$13, 'Raw Data'!AE:AE, 'Multi Property'!$E$3, 'Raw Data'!F:F, "&lt;&gt;Not Available"))+(COUNTA($P$3:P11)*0.0000001)))</f>
        <v>129.83120088722762</v>
      </c>
      <c r="U11" s="23" t="str">
        <f>IF(P11="","",IF(SUMIFS('Raw Data'!AD:AD,'Raw Data'!B:B,'Dynamic Data'!P11,'Raw Data'!AE:AE,LEFT($T$3,4), 'Raw Data'!AF:AF, _xlfn.MAXIFS('Raw Data'!AF:AF, 'Raw Data'!B:B, 'Single Property'!$D$13, 'Raw Data'!AE:AE, 'Multi Property'!$E$3, 'Raw Data'!AD:AD, "&lt;&gt;Not Available"))=0,"N/A",SUMIFS('Raw Data'!AD:AD,'Raw Data'!B:B,'Dynamic Data'!P11,'Raw Data'!AE:AE,LEFT($T$3,4), 'Raw Data'!AF:AF, _xlfn.MAXIFS('Raw Data'!AF:AF, 'Raw Data'!B:B, 'Single Property'!$D$13, 'Raw Data'!AE:AE, 'Multi Property'!$E$3, 'Raw Data'!AD:AD, "&lt;&gt;Not Available"))+(COUNTA($P$3:P11)*0.0000001)))</f>
        <v>N/A</v>
      </c>
      <c r="V11" s="23" t="str">
        <f>IF(P11="","",IF(SUMIFS('Raw Data'!AC:AC,'Raw Data'!B:B,'Dynamic Data'!P11,'Raw Data'!AE:AE,LEFT($T$3,4), 'Raw Data'!AF:AF, _xlfn.MAXIFS('Raw Data'!AF:AF, 'Raw Data'!B:B, 'Single Property'!$D$13, 'Raw Data'!AE:AE, 'Multi Property'!$E$3, 'Raw Data'!AC:AC, "&lt;&gt;Not Available"))=0,"N/A",SUMIFS('Raw Data'!AC:AC,'Raw Data'!B:B,'Dynamic Data'!P11,'Raw Data'!AE:AE,LEFT($T$3,4), 'Raw Data'!AF:AF, _xlfn.MAXIFS('Raw Data'!AF:AF, 'Raw Data'!B:B, 'Single Property'!$D$13, 'Raw Data'!AE:AE, 'Multi Property'!$E$3, 'Raw Data'!AC:AC, "&lt;&gt;Not Available"))+(COUNTA($P$3:P11)*0.0000001)))</f>
        <v>N/A</v>
      </c>
      <c r="X11" t="str">
        <f>IFERROR(_xlfn.XLOOKUP(Y11,R:R,P:P),"")</f>
        <v>Building 35</v>
      </c>
      <c r="Y11">
        <f>IF(LARGE(R:R,1) = 0, "N/A", LARGE(R:R,1))</f>
        <v>3852.1064895812751</v>
      </c>
      <c r="AA11" t="str">
        <f>IFERROR(_xlfn.XLOOKUP(AB11,R:R,P:P),"")</f>
        <v>Building 8</v>
      </c>
      <c r="AB11">
        <f>IF(SMALL(R:R,1+COUNTIF(R:R,0)) = 0, "N/A", SMALL(R:R,1+COUNTIF(R:R,0)))</f>
        <v>329.63047919721737</v>
      </c>
    </row>
    <row r="12" spans="1:28" x14ac:dyDescent="0.25">
      <c r="A12" t="str">
        <v>Building 10</v>
      </c>
      <c r="P12" t="str">
        <v>Building 10</v>
      </c>
      <c r="Q12" s="23">
        <f>IF(P12 = "", "", SUMIFS('Raw Data'!AA:AA, 'Raw Data'!B:B, 'Dynamic Data'!P12, 'Raw Data'!AE:AE, _xlfn.NUMBERVALUE(LEFT($Q$3,4)), 'Raw Data'!AF:AF, _xlfn.MAXIFS('Raw Data'!AF:AF, 'Raw Data'!B:B, 'Single Property'!$D$13, 'Raw Data'!AE:AE, 'Multi Property'!$E$3, 'Raw Data'!F:F, "&lt;&gt;Not Available"))+(COUNTA($P$3:P12)*0.0000001))</f>
        <v>163.40356830404673</v>
      </c>
      <c r="R12" s="23">
        <f>IF(P12 = "", "", SUMIFS('Raw Data'!AB:AB, 'Raw Data'!B:B, 'Dynamic Data'!P12, 'Raw Data'!AE:AE, LEFT($R$3,4), 'Raw Data'!AF:AF, _xlfn.MAXIFS('Raw Data'!AF:AF, 'Raw Data'!B:B, 'Single Property'!$D$13, 'Raw Data'!AE:AE, 'Multi Property'!$E$3, 'Raw Data'!F:F, "&lt;&gt;Not Available"))+(COUNTA($P$3:P12)*0.0000001))</f>
        <v>1572.2077490628906</v>
      </c>
      <c r="S12" s="23">
        <f>IF(P12 = "", "", SUMIFS('Raw Data'!S:S, 'Raw Data'!B:B, 'Dynamic Data'!P12, 'Raw Data'!AE:AE, LEFT($S$3,4), 'Raw Data'!AF:AF, _xlfn.MAXIFS('Raw Data'!AF:AF, 'Raw Data'!B:B, 'Single Property'!$D$13, 'Raw Data'!AE:AE, 'Multi Property'!$E$3, 'Raw Data'!F:F, "&lt;&gt;Not Available"))+(COUNTA($P$3:P12)*0.0000001))</f>
        <v>1.687766875780365</v>
      </c>
      <c r="T12" s="23">
        <f>IF(P12="","",IF(SUMIFS('Raw Data'!F:F,'Raw Data'!B:B,'Dynamic Data'!P12,'Raw Data'!AE:AE,LEFT($T$3,4), 'Raw Data'!AF:AF, _xlfn.MAXIFS('Raw Data'!AF:AF, 'Raw Data'!B:B, 'Single Property'!$D$13, 'Raw Data'!AE:AE, 'Multi Property'!$E$3, 'Raw Data'!F:F, "&lt;&gt;Not Available"))=0,"N/A",SUMIFS('Raw Data'!F:F,'Raw Data'!B:B,'Dynamic Data'!P12,'Raw Data'!AE:AE,LEFT($T$3,4), 'Raw Data'!AF:AF, _xlfn.MAXIFS('Raw Data'!AF:AF, 'Raw Data'!B:B, 'Single Property'!$D$13, 'Raw Data'!AE:AE, 'Multi Property'!$E$3, 'Raw Data'!F:F, "&lt;&gt;Not Available"))+(COUNTA($P$3:P12)*0.0000001)))</f>
        <v>42.515016627657495</v>
      </c>
      <c r="U12" s="23" t="str">
        <f>IF(P12="","",IF(SUMIFS('Raw Data'!AD:AD,'Raw Data'!B:B,'Dynamic Data'!P12,'Raw Data'!AE:AE,LEFT($T$3,4), 'Raw Data'!AF:AF, _xlfn.MAXIFS('Raw Data'!AF:AF, 'Raw Data'!B:B, 'Single Property'!$D$13, 'Raw Data'!AE:AE, 'Multi Property'!$E$3, 'Raw Data'!AD:AD, "&lt;&gt;Not Available"))=0,"N/A",SUMIFS('Raw Data'!AD:AD,'Raw Data'!B:B,'Dynamic Data'!P12,'Raw Data'!AE:AE,LEFT($T$3,4), 'Raw Data'!AF:AF, _xlfn.MAXIFS('Raw Data'!AF:AF, 'Raw Data'!B:B, 'Single Property'!$D$13, 'Raw Data'!AE:AE, 'Multi Property'!$E$3, 'Raw Data'!AD:AD, "&lt;&gt;Not Available"))+(COUNTA($P$3:P12)*0.0000001)))</f>
        <v>N/A</v>
      </c>
      <c r="V12" s="23" t="str">
        <f>IF(P12="","",IF(SUMIFS('Raw Data'!AC:AC,'Raw Data'!B:B,'Dynamic Data'!P12,'Raw Data'!AE:AE,LEFT($T$3,4), 'Raw Data'!AF:AF, _xlfn.MAXIFS('Raw Data'!AF:AF, 'Raw Data'!B:B, 'Single Property'!$D$13, 'Raw Data'!AE:AE, 'Multi Property'!$E$3, 'Raw Data'!AC:AC, "&lt;&gt;Not Available"))=0,"N/A",SUMIFS('Raw Data'!AC:AC,'Raw Data'!B:B,'Dynamic Data'!P12,'Raw Data'!AE:AE,LEFT($T$3,4), 'Raw Data'!AF:AF, _xlfn.MAXIFS('Raw Data'!AF:AF, 'Raw Data'!B:B, 'Single Property'!$D$13, 'Raw Data'!AE:AE, 'Multi Property'!$E$3, 'Raw Data'!AC:AC, "&lt;&gt;Not Available"))+(COUNTA($P$3:P12)*0.0000001)))</f>
        <v>N/A</v>
      </c>
      <c r="X12" t="str">
        <f>IFERROR(IF(X11 = _xlfn.XLOOKUP(Y12,R:R,P:P, , ,1), _xlfn.XLOOKUP(Y12,R:R,P:P, , ,-1), _xlfn.XLOOKUP(Y12,R:R,P:P, , ,1)),"")</f>
        <v>Building 6</v>
      </c>
      <c r="Y12">
        <f>IF(LARGE(R:R,2) = 0, "N/A", LARGE(R:R,2))</f>
        <v>3597.3382256792866</v>
      </c>
      <c r="AA12" t="str">
        <f>IFERROR(IF(AA11 = _xlfn.XLOOKUP(AB12,R:R,P:P, , ,1), _xlfn.XLOOKUP(AB12,R:R,P:P, , ,-1), _xlfn.XLOOKUP(AB12,R:R,P:P, , ,1)),"")</f>
        <v>Building 34</v>
      </c>
      <c r="AB12">
        <f>IF(SMALL(R:R,2+COUNTIF(R:R,0)) = 0, "N/A", SMALL(R:R,2+COUNTIF(R:R,0)))</f>
        <v>388.29834593410249</v>
      </c>
    </row>
    <row r="13" spans="1:28" x14ac:dyDescent="0.25">
      <c r="A13" t="str">
        <v>Building 14</v>
      </c>
      <c r="P13" t="str">
        <v>Building 14</v>
      </c>
      <c r="Q13" s="23">
        <f>IF(P13 = "", "", SUMIFS('Raw Data'!AA:AA, 'Raw Data'!B:B, 'Dynamic Data'!P13, 'Raw Data'!AE:AE, _xlfn.NUMBERVALUE(LEFT($Q$3,4)), 'Raw Data'!AF:AF, _xlfn.MAXIFS('Raw Data'!AF:AF, 'Raw Data'!B:B, 'Single Property'!$D$13, 'Raw Data'!AE:AE, 'Multi Property'!$E$3, 'Raw Data'!F:F, "&lt;&gt;Not Available"))+(COUNTA($P$3:P13)*0.0000001))</f>
        <v>136.63842876516489</v>
      </c>
      <c r="R13" s="23">
        <f>IF(P13 = "", "", SUMIFS('Raw Data'!AB:AB, 'Raw Data'!B:B, 'Dynamic Data'!P13, 'Raw Data'!AE:AE, LEFT($R$3,4), 'Raw Data'!AF:AF, _xlfn.MAXIFS('Raw Data'!AF:AF, 'Raw Data'!B:B, 'Single Property'!$D$13, 'Raw Data'!AE:AE, 'Multi Property'!$E$3, 'Raw Data'!F:F, "&lt;&gt;Not Available"))+(COUNTA($P$3:P13)*0.0000001))</f>
        <v>2500.374139497726</v>
      </c>
      <c r="S13" s="23">
        <f>IF(P13 = "", "", SUMIFS('Raw Data'!S:S, 'Raw Data'!B:B, 'Dynamic Data'!P13, 'Raw Data'!AE:AE, LEFT($S$3,4), 'Raw Data'!AF:AF, _xlfn.MAXIFS('Raw Data'!AF:AF, 'Raw Data'!B:B, 'Single Property'!$D$13, 'Raw Data'!AE:AE, 'Multi Property'!$E$3, 'Raw Data'!F:F, "&lt;&gt;Not Available"))+(COUNTA($P$3:P13)*0.0000001))</f>
        <v>1.7581738083434617</v>
      </c>
      <c r="T13" s="23">
        <f>IF(P13="","",IF(SUMIFS('Raw Data'!F:F,'Raw Data'!B:B,'Dynamic Data'!P13,'Raw Data'!AE:AE,LEFT($T$3,4), 'Raw Data'!AF:AF, _xlfn.MAXIFS('Raw Data'!AF:AF, 'Raw Data'!B:B, 'Single Property'!$D$13, 'Raw Data'!AE:AE, 'Multi Property'!$E$3, 'Raw Data'!F:F, "&lt;&gt;Not Available"))=0,"N/A",SUMIFS('Raw Data'!F:F,'Raw Data'!B:B,'Dynamic Data'!P13,'Raw Data'!AE:AE,LEFT($T$3,4), 'Raw Data'!AF:AF, _xlfn.MAXIFS('Raw Data'!AF:AF, 'Raw Data'!B:B, 'Single Property'!$D$13, 'Raw Data'!AE:AE, 'Multi Property'!$E$3, 'Raw Data'!F:F, "&lt;&gt;Not Available"))+(COUNTA($P$3:P13)*0.0000001)))</f>
        <v>70.582513652952187</v>
      </c>
      <c r="U13" s="23" t="str">
        <f>IF(P13="","",IF(SUMIFS('Raw Data'!AD:AD,'Raw Data'!B:B,'Dynamic Data'!P13,'Raw Data'!AE:AE,LEFT($T$3,4), 'Raw Data'!AF:AF, _xlfn.MAXIFS('Raw Data'!AF:AF, 'Raw Data'!B:B, 'Single Property'!$D$13, 'Raw Data'!AE:AE, 'Multi Property'!$E$3, 'Raw Data'!AD:AD, "&lt;&gt;Not Available"))=0,"N/A",SUMIFS('Raw Data'!AD:AD,'Raw Data'!B:B,'Dynamic Data'!P13,'Raw Data'!AE:AE,LEFT($T$3,4), 'Raw Data'!AF:AF, _xlfn.MAXIFS('Raw Data'!AF:AF, 'Raw Data'!B:B, 'Single Property'!$D$13, 'Raw Data'!AE:AE, 'Multi Property'!$E$3, 'Raw Data'!AD:AD, "&lt;&gt;Not Available"))+(COUNTA($P$3:P13)*0.0000001)))</f>
        <v>N/A</v>
      </c>
      <c r="V13" s="23" t="str">
        <f>IF(P13="","",IF(SUMIFS('Raw Data'!AC:AC,'Raw Data'!B:B,'Dynamic Data'!P13,'Raw Data'!AE:AE,LEFT($T$3,4), 'Raw Data'!AF:AF, _xlfn.MAXIFS('Raw Data'!AF:AF, 'Raw Data'!B:B, 'Single Property'!$D$13, 'Raw Data'!AE:AE, 'Multi Property'!$E$3, 'Raw Data'!AC:AC, "&lt;&gt;Not Available"))=0,"N/A",SUMIFS('Raw Data'!AC:AC,'Raw Data'!B:B,'Dynamic Data'!P13,'Raw Data'!AE:AE,LEFT($T$3,4), 'Raw Data'!AF:AF, _xlfn.MAXIFS('Raw Data'!AF:AF, 'Raw Data'!B:B, 'Single Property'!$D$13, 'Raw Data'!AE:AE, 'Multi Property'!$E$3, 'Raw Data'!AC:AC, "&lt;&gt;Not Available"))+(COUNTA($P$3:P13)*0.0000001)))</f>
        <v>N/A</v>
      </c>
      <c r="X13" t="str">
        <f>IFERROR(IF(X12 = _xlfn.XLOOKUP(Y13,R:R,P:P, , ,1), _xlfn.XLOOKUP(Y13,R:R,P:P, , ,-1), _xlfn.XLOOKUP(Y13,R:R,P:P, , ,1)),"")</f>
        <v>Building 7</v>
      </c>
      <c r="Y13">
        <f>IF(LARGE(R:R,3) = 0, "N/A", LARGE(R:R,3))</f>
        <v>3564.1591172874791</v>
      </c>
      <c r="AA13" t="str">
        <f>IFERROR(IF(AA12 = _xlfn.XLOOKUP(AB13,R:R,P:P, , ,1), _xlfn.XLOOKUP(AB13,R:R,P:P, , ,-1), _xlfn.XLOOKUP(AB13,R:R,P:P, , ,1)),"")</f>
        <v>Building 22</v>
      </c>
      <c r="AB13">
        <f>IF(SMALL(R:R,3+COUNTIF(R:R,0)) = 0, "N/A", SMALL(R:R,3+COUNTIF(R:R,0)))</f>
        <v>461.03569459257972</v>
      </c>
    </row>
    <row r="14" spans="1:28" x14ac:dyDescent="0.25">
      <c r="A14" t="str">
        <v>Building 15</v>
      </c>
      <c r="P14" t="str">
        <v>Building 15</v>
      </c>
      <c r="Q14" s="23">
        <f>IF(P14 = "", "", SUMIFS('Raw Data'!AA:AA, 'Raw Data'!B:B, 'Dynamic Data'!P14, 'Raw Data'!AE:AE, _xlfn.NUMBERVALUE(LEFT($Q$3,4)), 'Raw Data'!AF:AF, _xlfn.MAXIFS('Raw Data'!AF:AF, 'Raw Data'!B:B, 'Single Property'!$D$13, 'Raw Data'!AE:AE, 'Multi Property'!$E$3, 'Raw Data'!F:F, "&lt;&gt;Not Available"))+(COUNTA($P$3:P14)*0.0000001))</f>
        <v>98.496809791895259</v>
      </c>
      <c r="R14" s="23">
        <f>IF(P14 = "", "", SUMIFS('Raw Data'!AB:AB, 'Raw Data'!B:B, 'Dynamic Data'!P14, 'Raw Data'!AE:AE, LEFT($R$3,4), 'Raw Data'!AF:AF, _xlfn.MAXIFS('Raw Data'!AF:AF, 'Raw Data'!B:B, 'Single Property'!$D$13, 'Raw Data'!AE:AE, 'Multi Property'!$E$3, 'Raw Data'!F:F, "&lt;&gt;Not Available"))+(COUNTA($P$3:P14)*0.0000001))</f>
        <v>1024.2447521416184</v>
      </c>
      <c r="S14" s="23">
        <f>IF(P14 = "", "", SUMIFS('Raw Data'!S:S, 'Raw Data'!B:B, 'Dynamic Data'!P14, 'Raw Data'!AE:AE, LEFT($S$3,4), 'Raw Data'!AF:AF, _xlfn.MAXIFS('Raw Data'!AF:AF, 'Raw Data'!B:B, 'Single Property'!$D$13, 'Raw Data'!AE:AE, 'Multi Property'!$E$3, 'Raw Data'!F:F, "&lt;&gt;Not Available"))+(COUNTA($P$3:P14)*0.0000001))</f>
        <v>1.5081132210143828</v>
      </c>
      <c r="T14" s="23">
        <f>IF(P14="","",IF(SUMIFS('Raw Data'!F:F,'Raw Data'!B:B,'Dynamic Data'!P14,'Raw Data'!AE:AE,LEFT($T$3,4), 'Raw Data'!AF:AF, _xlfn.MAXIFS('Raw Data'!AF:AF, 'Raw Data'!B:B, 'Single Property'!$D$13, 'Raw Data'!AE:AE, 'Multi Property'!$E$3, 'Raw Data'!F:F, "&lt;&gt;Not Available"))=0,"N/A",SUMIFS('Raw Data'!F:F,'Raw Data'!B:B,'Dynamic Data'!P14,'Raw Data'!AE:AE,LEFT($T$3,4), 'Raw Data'!AF:AF, _xlfn.MAXIFS('Raw Data'!AF:AF, 'Raw Data'!B:B, 'Single Property'!$D$13, 'Raw Data'!AE:AE, 'Multi Property'!$E$3, 'Raw Data'!F:F, "&lt;&gt;Not Available"))+(COUNTA($P$3:P14)*0.0000001)))</f>
        <v>73.249304848362158</v>
      </c>
      <c r="U14" s="23" t="str">
        <f>IF(P14="","",IF(SUMIFS('Raw Data'!AD:AD,'Raw Data'!B:B,'Dynamic Data'!P14,'Raw Data'!AE:AE,LEFT($T$3,4), 'Raw Data'!AF:AF, _xlfn.MAXIFS('Raw Data'!AF:AF, 'Raw Data'!B:B, 'Single Property'!$D$13, 'Raw Data'!AE:AE, 'Multi Property'!$E$3, 'Raw Data'!AD:AD, "&lt;&gt;Not Available"))=0,"N/A",SUMIFS('Raw Data'!AD:AD,'Raw Data'!B:B,'Dynamic Data'!P14,'Raw Data'!AE:AE,LEFT($T$3,4), 'Raw Data'!AF:AF, _xlfn.MAXIFS('Raw Data'!AF:AF, 'Raw Data'!B:B, 'Single Property'!$D$13, 'Raw Data'!AE:AE, 'Multi Property'!$E$3, 'Raw Data'!AD:AD, "&lt;&gt;Not Available"))+(COUNTA($P$3:P14)*0.0000001)))</f>
        <v>N/A</v>
      </c>
      <c r="V14" s="23" t="str">
        <f>IF(P14="","",IF(SUMIFS('Raw Data'!AC:AC,'Raw Data'!B:B,'Dynamic Data'!P14,'Raw Data'!AE:AE,LEFT($T$3,4), 'Raw Data'!AF:AF, _xlfn.MAXIFS('Raw Data'!AF:AF, 'Raw Data'!B:B, 'Single Property'!$D$13, 'Raw Data'!AE:AE, 'Multi Property'!$E$3, 'Raw Data'!AC:AC, "&lt;&gt;Not Available"))=0,"N/A",SUMIFS('Raw Data'!AC:AC,'Raw Data'!B:B,'Dynamic Data'!P14,'Raw Data'!AE:AE,LEFT($T$3,4), 'Raw Data'!AF:AF, _xlfn.MAXIFS('Raw Data'!AF:AF, 'Raw Data'!B:B, 'Single Property'!$D$13, 'Raw Data'!AE:AE, 'Multi Property'!$E$3, 'Raw Data'!AC:AC, "&lt;&gt;Not Available"))+(COUNTA($P$3:P14)*0.0000001)))</f>
        <v>N/A</v>
      </c>
      <c r="X14" t="str">
        <f>IFERROR(IF(X13 = _xlfn.XLOOKUP(Y14,R:R,P:P, , ,1), _xlfn.XLOOKUP(Y14,R:R,P:P, , ,-1), _xlfn.XLOOKUP(Y14,R:R,P:P, , ,1)),"")</f>
        <v>Building 31</v>
      </c>
      <c r="Y14">
        <f>IF(LARGE(R:R,4) = 0, "N/A", LARGE(R:R,4))</f>
        <v>3505.8919945815669</v>
      </c>
      <c r="AA14" t="str">
        <f>IFERROR(IF(AA13 = _xlfn.XLOOKUP(AB14,R:R,P:P, , ,1), _xlfn.XLOOKUP(AB14,R:R,P:P, , ,-1), _xlfn.XLOOKUP(AB14,R:R,P:P, , ,1)),"")</f>
        <v>Building 29</v>
      </c>
      <c r="AB14">
        <f>IF(SMALL(R:R,4+COUNTIF(R:R,0)) = 0, "N/A", SMALL(R:R,4+COUNTIF(R:R,0)))</f>
        <v>470.50212559055529</v>
      </c>
    </row>
    <row r="15" spans="1:28" x14ac:dyDescent="0.25">
      <c r="A15" t="str">
        <v>Building 16</v>
      </c>
      <c r="P15" t="str">
        <v>Building 16</v>
      </c>
      <c r="Q15" s="23">
        <f>IF(P15 = "", "", SUMIFS('Raw Data'!AA:AA, 'Raw Data'!B:B, 'Dynamic Data'!P15, 'Raw Data'!AE:AE, _xlfn.NUMBERVALUE(LEFT($Q$3,4)), 'Raw Data'!AF:AF, _xlfn.MAXIFS('Raw Data'!AF:AF, 'Raw Data'!B:B, 'Single Property'!$D$13, 'Raw Data'!AE:AE, 'Multi Property'!$E$3, 'Raw Data'!F:F, "&lt;&gt;Not Available"))+(COUNTA($P$3:P15)*0.0000001))</f>
        <v>150.94906489360932</v>
      </c>
      <c r="R15" s="23">
        <f>IF(P15 = "", "", SUMIFS('Raw Data'!AB:AB, 'Raw Data'!B:B, 'Dynamic Data'!P15, 'Raw Data'!AE:AE, LEFT($R$3,4), 'Raw Data'!AF:AF, _xlfn.MAXIFS('Raw Data'!AF:AF, 'Raw Data'!B:B, 'Single Property'!$D$13, 'Raw Data'!AE:AE, 'Multi Property'!$E$3, 'Raw Data'!F:F, "&lt;&gt;Not Available"))+(COUNTA($P$3:P15)*0.0000001))</f>
        <v>1311.0408344530531</v>
      </c>
      <c r="S15" s="23">
        <f>IF(P15 = "", "", SUMIFS('Raw Data'!S:S, 'Raw Data'!B:B, 'Dynamic Data'!P15, 'Raw Data'!AE:AE, LEFT($S$3,4), 'Raw Data'!AF:AF, _xlfn.MAXIFS('Raw Data'!AF:AF, 'Raw Data'!B:B, 'Single Property'!$D$13, 'Raw Data'!AE:AE, 'Multi Property'!$E$3, 'Raw Data'!F:F, "&lt;&gt;Not Available"))+(COUNTA($P$3:P15)*0.0000001))</f>
        <v>1.1399885602739941</v>
      </c>
      <c r="T15" s="23">
        <f>IF(P15="","",IF(SUMIFS('Raw Data'!F:F,'Raw Data'!B:B,'Dynamic Data'!P15,'Raw Data'!AE:AE,LEFT($T$3,4), 'Raw Data'!AF:AF, _xlfn.MAXIFS('Raw Data'!AF:AF, 'Raw Data'!B:B, 'Single Property'!$D$13, 'Raw Data'!AE:AE, 'Multi Property'!$E$3, 'Raw Data'!F:F, "&lt;&gt;Not Available"))=0,"N/A",SUMIFS('Raw Data'!F:F,'Raw Data'!B:B,'Dynamic Data'!P15,'Raw Data'!AE:AE,LEFT($T$3,4), 'Raw Data'!AF:AF, _xlfn.MAXIFS('Raw Data'!AF:AF, 'Raw Data'!B:B, 'Single Property'!$D$13, 'Raw Data'!AE:AE, 'Multi Property'!$E$3, 'Raw Data'!F:F, "&lt;&gt;Not Available"))+(COUNTA($P$3:P15)*0.0000001)))</f>
        <v>52.936116024148753</v>
      </c>
      <c r="U15" s="23" t="str">
        <f>IF(P15="","",IF(SUMIFS('Raw Data'!AD:AD,'Raw Data'!B:B,'Dynamic Data'!P15,'Raw Data'!AE:AE,LEFT($T$3,4), 'Raw Data'!AF:AF, _xlfn.MAXIFS('Raw Data'!AF:AF, 'Raw Data'!B:B, 'Single Property'!$D$13, 'Raw Data'!AE:AE, 'Multi Property'!$E$3, 'Raw Data'!AD:AD, "&lt;&gt;Not Available"))=0,"N/A",SUMIFS('Raw Data'!AD:AD,'Raw Data'!B:B,'Dynamic Data'!P15,'Raw Data'!AE:AE,LEFT($T$3,4), 'Raw Data'!AF:AF, _xlfn.MAXIFS('Raw Data'!AF:AF, 'Raw Data'!B:B, 'Single Property'!$D$13, 'Raw Data'!AE:AE, 'Multi Property'!$E$3, 'Raw Data'!AD:AD, "&lt;&gt;Not Available"))+(COUNTA($P$3:P15)*0.0000001)))</f>
        <v>N/A</v>
      </c>
      <c r="V15" s="23" t="str">
        <f>IF(P15="","",IF(SUMIFS('Raw Data'!AC:AC,'Raw Data'!B:B,'Dynamic Data'!P15,'Raw Data'!AE:AE,LEFT($T$3,4), 'Raw Data'!AF:AF, _xlfn.MAXIFS('Raw Data'!AF:AF, 'Raw Data'!B:B, 'Single Property'!$D$13, 'Raw Data'!AE:AE, 'Multi Property'!$E$3, 'Raw Data'!AC:AC, "&lt;&gt;Not Available"))=0,"N/A",SUMIFS('Raw Data'!AC:AC,'Raw Data'!B:B,'Dynamic Data'!P15,'Raw Data'!AE:AE,LEFT($T$3,4), 'Raw Data'!AF:AF, _xlfn.MAXIFS('Raw Data'!AF:AF, 'Raw Data'!B:B, 'Single Property'!$D$13, 'Raw Data'!AE:AE, 'Multi Property'!$E$3, 'Raw Data'!AC:AC, "&lt;&gt;Not Available"))+(COUNTA($P$3:P15)*0.0000001)))</f>
        <v>N/A</v>
      </c>
      <c r="X15" t="str">
        <f>IFERROR(IF(X14 = _xlfn.XLOOKUP(Y15,R:R,P:P, , ,1), _xlfn.XLOOKUP(Y15,R:R,P:P, , ,-1), _xlfn.XLOOKUP(Y15,R:R,P:P, , ,1)),"")</f>
        <v>Building 4</v>
      </c>
      <c r="Y15">
        <f>IF(LARGE(R:R,5) = 0, "N/A", LARGE(R:R,5))</f>
        <v>3459.7170016810178</v>
      </c>
      <c r="AA15" t="str">
        <f>IFERROR(IF(AA14 = _xlfn.XLOOKUP(AB15,R:R,P:P, , ,1), _xlfn.XLOOKUP(AB15,R:R,P:P, , ,-1), _xlfn.XLOOKUP(AB15,R:R,P:P, , ,1)),"")</f>
        <v>Building 9</v>
      </c>
      <c r="AB15">
        <f>IF(SMALL(R:R,5+COUNTIF(R:R,0)) = 0, "N/A", SMALL(R:R,5+COUNTIF(R:R,0)))</f>
        <v>538.48399381550848</v>
      </c>
    </row>
    <row r="16" spans="1:28" x14ac:dyDescent="0.25">
      <c r="A16" t="str">
        <v>Building 21</v>
      </c>
      <c r="P16" t="str">
        <v>Building 21</v>
      </c>
      <c r="Q16" s="23">
        <f>IF(P16 = "", "", SUMIFS('Raw Data'!AA:AA, 'Raw Data'!B:B, 'Dynamic Data'!P16, 'Raw Data'!AE:AE, _xlfn.NUMBERVALUE(LEFT($Q$3,4)), 'Raw Data'!AF:AF, _xlfn.MAXIFS('Raw Data'!AF:AF, 'Raw Data'!B:B, 'Single Property'!$D$13, 'Raw Data'!AE:AE, 'Multi Property'!$E$3, 'Raw Data'!F:F, "&lt;&gt;Not Available"))+(COUNTA($P$3:P16)*0.0000001))</f>
        <v>80.665170338798049</v>
      </c>
      <c r="R16" s="23">
        <f>IF(P16 = "", "", SUMIFS('Raw Data'!AB:AB, 'Raw Data'!B:B, 'Dynamic Data'!P16, 'Raw Data'!AE:AE, LEFT($R$3,4), 'Raw Data'!AF:AF, _xlfn.MAXIFS('Raw Data'!AF:AF, 'Raw Data'!B:B, 'Single Property'!$D$13, 'Raw Data'!AE:AE, 'Multi Property'!$E$3, 'Raw Data'!F:F, "&lt;&gt;Not Available"))+(COUNTA($P$3:P16)*0.0000001))</f>
        <v>691.15977876933914</v>
      </c>
      <c r="S16" s="23">
        <f>IF(P16 = "", "", SUMIFS('Raw Data'!S:S, 'Raw Data'!B:B, 'Dynamic Data'!P16, 'Raw Data'!AE:AE, LEFT($S$3,4), 'Raw Data'!AF:AF, _xlfn.MAXIFS('Raw Data'!AF:AF, 'Raw Data'!B:B, 'Single Property'!$D$13, 'Raw Data'!AE:AE, 'Multi Property'!$E$3, 'Raw Data'!F:F, "&lt;&gt;Not Available"))+(COUNTA($P$3:P16)*0.0000001))</f>
        <v>1.4390925662894891</v>
      </c>
      <c r="T16" s="23">
        <f>IF(P16="","",IF(SUMIFS('Raw Data'!F:F,'Raw Data'!B:B,'Dynamic Data'!P16,'Raw Data'!AE:AE,LEFT($T$3,4), 'Raw Data'!AF:AF, _xlfn.MAXIFS('Raw Data'!AF:AF, 'Raw Data'!B:B, 'Single Property'!$D$13, 'Raw Data'!AE:AE, 'Multi Property'!$E$3, 'Raw Data'!F:F, "&lt;&gt;Not Available"))=0,"N/A",SUMIFS('Raw Data'!F:F,'Raw Data'!B:B,'Dynamic Data'!P16,'Raw Data'!AE:AE,LEFT($T$3,4), 'Raw Data'!AF:AF, _xlfn.MAXIFS('Raw Data'!AF:AF, 'Raw Data'!B:B, 'Single Property'!$D$13, 'Raw Data'!AE:AE, 'Multi Property'!$E$3, 'Raw Data'!F:F, "&lt;&gt;Not Available"))+(COUNTA($P$3:P16)*0.0000001)))</f>
        <v>16.827342379727</v>
      </c>
      <c r="U16" s="23" t="str">
        <f>IF(P16="","",IF(SUMIFS('Raw Data'!AD:AD,'Raw Data'!B:B,'Dynamic Data'!P16,'Raw Data'!AE:AE,LEFT($T$3,4), 'Raw Data'!AF:AF, _xlfn.MAXIFS('Raw Data'!AF:AF, 'Raw Data'!B:B, 'Single Property'!$D$13, 'Raw Data'!AE:AE, 'Multi Property'!$E$3, 'Raw Data'!AD:AD, "&lt;&gt;Not Available"))=0,"N/A",SUMIFS('Raw Data'!AD:AD,'Raw Data'!B:B,'Dynamic Data'!P16,'Raw Data'!AE:AE,LEFT($T$3,4), 'Raw Data'!AF:AF, _xlfn.MAXIFS('Raw Data'!AF:AF, 'Raw Data'!B:B, 'Single Property'!$D$13, 'Raw Data'!AE:AE, 'Multi Property'!$E$3, 'Raw Data'!AD:AD, "&lt;&gt;Not Available"))+(COUNTA($P$3:P16)*0.0000001)))</f>
        <v>N/A</v>
      </c>
      <c r="V16" s="23" t="str">
        <f>IF(P16="","",IF(SUMIFS('Raw Data'!AC:AC,'Raw Data'!B:B,'Dynamic Data'!P16,'Raw Data'!AE:AE,LEFT($T$3,4), 'Raw Data'!AF:AF, _xlfn.MAXIFS('Raw Data'!AF:AF, 'Raw Data'!B:B, 'Single Property'!$D$13, 'Raw Data'!AE:AE, 'Multi Property'!$E$3, 'Raw Data'!AC:AC, "&lt;&gt;Not Available"))=0,"N/A",SUMIFS('Raw Data'!AC:AC,'Raw Data'!B:B,'Dynamic Data'!P16,'Raw Data'!AE:AE,LEFT($T$3,4), 'Raw Data'!AF:AF, _xlfn.MAXIFS('Raw Data'!AF:AF, 'Raw Data'!B:B, 'Single Property'!$D$13, 'Raw Data'!AE:AE, 'Multi Property'!$E$3, 'Raw Data'!AC:AC, "&lt;&gt;Not Available"))+(COUNTA($P$3:P16)*0.0000001)))</f>
        <v>N/A</v>
      </c>
    </row>
    <row r="17" spans="1:28" x14ac:dyDescent="0.25">
      <c r="A17" t="str">
        <v>Building 22</v>
      </c>
      <c r="P17" t="str">
        <v>Building 22</v>
      </c>
      <c r="Q17" s="23">
        <f>IF(P17 = "", "", SUMIFS('Raw Data'!AA:AA, 'Raw Data'!B:B, 'Dynamic Data'!P17, 'Raw Data'!AE:AE, _xlfn.NUMBERVALUE(LEFT($Q$3,4)), 'Raw Data'!AF:AF, _xlfn.MAXIFS('Raw Data'!AF:AF, 'Raw Data'!B:B, 'Single Property'!$D$13, 'Raw Data'!AE:AE, 'Multi Property'!$E$3, 'Raw Data'!F:F, "&lt;&gt;Not Available"))+(COUNTA($P$3:P17)*0.0000001))</f>
        <v>144.28217317306351</v>
      </c>
      <c r="R17" s="23">
        <f>IF(P17 = "", "", SUMIFS('Raw Data'!AB:AB, 'Raw Data'!B:B, 'Dynamic Data'!P17, 'Raw Data'!AE:AE, LEFT($R$3,4), 'Raw Data'!AF:AF, _xlfn.MAXIFS('Raw Data'!AF:AF, 'Raw Data'!B:B, 'Single Property'!$D$13, 'Raw Data'!AE:AE, 'Multi Property'!$E$3, 'Raw Data'!F:F, "&lt;&gt;Not Available"))+(COUNTA($P$3:P17)*0.0000001))</f>
        <v>461.03569459257972</v>
      </c>
      <c r="S17" s="23">
        <f>IF(P17 = "", "", SUMIFS('Raw Data'!S:S, 'Raw Data'!B:B, 'Dynamic Data'!P17, 'Raw Data'!AE:AE, LEFT($S$3,4), 'Raw Data'!AF:AF, _xlfn.MAXIFS('Raw Data'!AF:AF, 'Raw Data'!B:B, 'Single Property'!$D$13, 'Raw Data'!AE:AE, 'Multi Property'!$E$3, 'Raw Data'!F:F, "&lt;&gt;Not Available"))+(COUNTA($P$3:P17)*0.0000001))</f>
        <v>1.0710418867784675</v>
      </c>
      <c r="T17" s="23">
        <f>IF(P17="","",IF(SUMIFS('Raw Data'!F:F,'Raw Data'!B:B,'Dynamic Data'!P17,'Raw Data'!AE:AE,LEFT($T$3,4), 'Raw Data'!AF:AF, _xlfn.MAXIFS('Raw Data'!AF:AF, 'Raw Data'!B:B, 'Single Property'!$D$13, 'Raw Data'!AE:AE, 'Multi Property'!$E$3, 'Raw Data'!F:F, "&lt;&gt;Not Available"))=0,"N/A",SUMIFS('Raw Data'!F:F,'Raw Data'!B:B,'Dynamic Data'!P17,'Raw Data'!AE:AE,LEFT($T$3,4), 'Raw Data'!AF:AF, _xlfn.MAXIFS('Raw Data'!AF:AF, 'Raw Data'!B:B, 'Single Property'!$D$13, 'Raw Data'!AE:AE, 'Multi Property'!$E$3, 'Raw Data'!F:F, "&lt;&gt;Not Available"))+(COUNTA($P$3:P17)*0.0000001)))</f>
        <v>18.452012385055344</v>
      </c>
      <c r="U17" s="23" t="str">
        <f>IF(P17="","",IF(SUMIFS('Raw Data'!AD:AD,'Raw Data'!B:B,'Dynamic Data'!P17,'Raw Data'!AE:AE,LEFT($T$3,4), 'Raw Data'!AF:AF, _xlfn.MAXIFS('Raw Data'!AF:AF, 'Raw Data'!B:B, 'Single Property'!$D$13, 'Raw Data'!AE:AE, 'Multi Property'!$E$3, 'Raw Data'!AD:AD, "&lt;&gt;Not Available"))=0,"N/A",SUMIFS('Raw Data'!AD:AD,'Raw Data'!B:B,'Dynamic Data'!P17,'Raw Data'!AE:AE,LEFT($T$3,4), 'Raw Data'!AF:AF, _xlfn.MAXIFS('Raw Data'!AF:AF, 'Raw Data'!B:B, 'Single Property'!$D$13, 'Raw Data'!AE:AE, 'Multi Property'!$E$3, 'Raw Data'!AD:AD, "&lt;&gt;Not Available"))+(COUNTA($P$3:P17)*0.0000001)))</f>
        <v>N/A</v>
      </c>
      <c r="V17" s="23" t="str">
        <f>IF(P17="","",IF(SUMIFS('Raw Data'!AC:AC,'Raw Data'!B:B,'Dynamic Data'!P17,'Raw Data'!AE:AE,LEFT($T$3,4), 'Raw Data'!AF:AF, _xlfn.MAXIFS('Raw Data'!AF:AF, 'Raw Data'!B:B, 'Single Property'!$D$13, 'Raw Data'!AE:AE, 'Multi Property'!$E$3, 'Raw Data'!AC:AC, "&lt;&gt;Not Available"))=0,"N/A",SUMIFS('Raw Data'!AC:AC,'Raw Data'!B:B,'Dynamic Data'!P17,'Raw Data'!AE:AE,LEFT($T$3,4), 'Raw Data'!AF:AF, _xlfn.MAXIFS('Raw Data'!AF:AF, 'Raw Data'!B:B, 'Single Property'!$D$13, 'Raw Data'!AE:AE, 'Multi Property'!$E$3, 'Raw Data'!AC:AC, "&lt;&gt;Not Available"))+(COUNTA($P$3:P17)*0.0000001)))</f>
        <v>N/A</v>
      </c>
      <c r="Y17" t="str">
        <f>'Multi Property'!E3&amp;" Site EUI"</f>
        <v>2023 Site EUI</v>
      </c>
      <c r="AB17" t="str">
        <f>'Multi Property'!E3&amp;" Site EUI"</f>
        <v>2023 Site EUI</v>
      </c>
    </row>
    <row r="18" spans="1:28" x14ac:dyDescent="0.25">
      <c r="A18" t="str">
        <v>Building 23</v>
      </c>
      <c r="P18" t="str">
        <v>Building 23</v>
      </c>
      <c r="Q18" s="23">
        <f>IF(P18 = "", "", SUMIFS('Raw Data'!AA:AA, 'Raw Data'!B:B, 'Dynamic Data'!P18, 'Raw Data'!AE:AE, _xlfn.NUMBERVALUE(LEFT($Q$3,4)), 'Raw Data'!AF:AF, _xlfn.MAXIFS('Raw Data'!AF:AF, 'Raw Data'!B:B, 'Single Property'!$D$13, 'Raw Data'!AE:AE, 'Multi Property'!$E$3, 'Raw Data'!F:F, "&lt;&gt;Not Available"))+(COUNTA($P$3:P18)*0.0000001))</f>
        <v>154.6007060668741</v>
      </c>
      <c r="R18" s="23">
        <f>IF(P18 = "", "", SUMIFS('Raw Data'!AB:AB, 'Raw Data'!B:B, 'Dynamic Data'!P18, 'Raw Data'!AE:AE, LEFT($R$3,4), 'Raw Data'!AF:AF, _xlfn.MAXIFS('Raw Data'!AF:AF, 'Raw Data'!B:B, 'Single Property'!$D$13, 'Raw Data'!AE:AE, 'Multi Property'!$E$3, 'Raw Data'!F:F, "&lt;&gt;Not Available"))+(COUNTA($P$3:P18)*0.0000001))</f>
        <v>937.99225826884515</v>
      </c>
      <c r="S18" s="23">
        <f>IF(P18 = "", "", SUMIFS('Raw Data'!S:S, 'Raw Data'!B:B, 'Dynamic Data'!P18, 'Raw Data'!AE:AE, LEFT($S$3,4), 'Raw Data'!AF:AF, _xlfn.MAXIFS('Raw Data'!AF:AF, 'Raw Data'!B:B, 'Single Property'!$D$13, 'Raw Data'!AE:AE, 'Multi Property'!$E$3, 'Raw Data'!F:F, "&lt;&gt;Not Available"))+(COUNTA($P$3:P18)*0.0000001))</f>
        <v>1.1836963554881981</v>
      </c>
      <c r="T18" s="23">
        <f>IF(P18="","",IF(SUMIFS('Raw Data'!F:F,'Raw Data'!B:B,'Dynamic Data'!P18,'Raw Data'!AE:AE,LEFT($T$3,4), 'Raw Data'!AF:AF, _xlfn.MAXIFS('Raw Data'!AF:AF, 'Raw Data'!B:B, 'Single Property'!$D$13, 'Raw Data'!AE:AE, 'Multi Property'!$E$3, 'Raw Data'!F:F, "&lt;&gt;Not Available"))=0,"N/A",SUMIFS('Raw Data'!F:F,'Raw Data'!B:B,'Dynamic Data'!P18,'Raw Data'!AE:AE,LEFT($T$3,4), 'Raw Data'!AF:AF, _xlfn.MAXIFS('Raw Data'!AF:AF, 'Raw Data'!B:B, 'Single Property'!$D$13, 'Raw Data'!AE:AE, 'Multi Property'!$E$3, 'Raw Data'!F:F, "&lt;&gt;Not Available"))+(COUNTA($P$3:P18)*0.0000001)))</f>
        <v>12.101335296477373</v>
      </c>
      <c r="U18" s="23" t="str">
        <f>IF(P18="","",IF(SUMIFS('Raw Data'!AD:AD,'Raw Data'!B:B,'Dynamic Data'!P18,'Raw Data'!AE:AE,LEFT($T$3,4), 'Raw Data'!AF:AF, _xlfn.MAXIFS('Raw Data'!AF:AF, 'Raw Data'!B:B, 'Single Property'!$D$13, 'Raw Data'!AE:AE, 'Multi Property'!$E$3, 'Raw Data'!AD:AD, "&lt;&gt;Not Available"))=0,"N/A",SUMIFS('Raw Data'!AD:AD,'Raw Data'!B:B,'Dynamic Data'!P18,'Raw Data'!AE:AE,LEFT($T$3,4), 'Raw Data'!AF:AF, _xlfn.MAXIFS('Raw Data'!AF:AF, 'Raw Data'!B:B, 'Single Property'!$D$13, 'Raw Data'!AE:AE, 'Multi Property'!$E$3, 'Raw Data'!AD:AD, "&lt;&gt;Not Available"))+(COUNTA($P$3:P18)*0.0000001)))</f>
        <v>N/A</v>
      </c>
      <c r="V18" s="23" t="str">
        <f>IF(P18="","",IF(SUMIFS('Raw Data'!AC:AC,'Raw Data'!B:B,'Dynamic Data'!P18,'Raw Data'!AE:AE,LEFT($T$3,4), 'Raw Data'!AF:AF, _xlfn.MAXIFS('Raw Data'!AF:AF, 'Raw Data'!B:B, 'Single Property'!$D$13, 'Raw Data'!AE:AE, 'Multi Property'!$E$3, 'Raw Data'!AC:AC, "&lt;&gt;Not Available"))=0,"N/A",SUMIFS('Raw Data'!AC:AC,'Raw Data'!B:B,'Dynamic Data'!P18,'Raw Data'!AE:AE,LEFT($T$3,4), 'Raw Data'!AF:AF, _xlfn.MAXIFS('Raw Data'!AF:AF, 'Raw Data'!B:B, 'Single Property'!$D$13, 'Raw Data'!AE:AE, 'Multi Property'!$E$3, 'Raw Data'!AC:AC, "&lt;&gt;Not Available"))+(COUNTA($P$3:P18)*0.0000001)))</f>
        <v>N/A</v>
      </c>
      <c r="X18" t="str">
        <f>IFERROR(_xlfn.XLOOKUP(Y18,S:S,P:P),"")</f>
        <v>Building 35</v>
      </c>
      <c r="Y18">
        <f>IF(LARGE(S:S,1) = 0, "#NUM!", LARGE(S:S,1))</f>
        <v>2.302191842288849</v>
      </c>
      <c r="AA18" t="str">
        <f>IFERROR(_xlfn.XLOOKUP(AB18,S:S,P:P),"")</f>
        <v>Building 36</v>
      </c>
      <c r="AB18">
        <f>SMALL(S:S,1+COUNTIF(S:S,0))</f>
        <v>0.58161936248063761</v>
      </c>
    </row>
    <row r="19" spans="1:28" x14ac:dyDescent="0.25">
      <c r="A19" t="str">
        <v>Building 24</v>
      </c>
      <c r="P19" t="str">
        <v>Building 24</v>
      </c>
      <c r="Q19" s="23">
        <f>IF(P19 = "", "", SUMIFS('Raw Data'!AA:AA, 'Raw Data'!B:B, 'Dynamic Data'!P19, 'Raw Data'!AE:AE, _xlfn.NUMBERVALUE(LEFT($Q$3,4)), 'Raw Data'!AF:AF, _xlfn.MAXIFS('Raw Data'!AF:AF, 'Raw Data'!B:B, 'Single Property'!$D$13, 'Raw Data'!AE:AE, 'Multi Property'!$E$3, 'Raw Data'!F:F, "&lt;&gt;Not Available"))+(COUNTA($P$3:P19)*0.0000001))</f>
        <v>86.361758375104856</v>
      </c>
      <c r="R19" s="23">
        <f>IF(P19 = "", "", SUMIFS('Raw Data'!AB:AB, 'Raw Data'!B:B, 'Dynamic Data'!P19, 'Raw Data'!AE:AE, LEFT($R$3,4), 'Raw Data'!AF:AF, _xlfn.MAXIFS('Raw Data'!AF:AF, 'Raw Data'!B:B, 'Single Property'!$D$13, 'Raw Data'!AE:AE, 'Multi Property'!$E$3, 'Raw Data'!F:F, "&lt;&gt;Not Available"))+(COUNTA($P$3:P19)*0.0000001))</f>
        <v>853.36254641501228</v>
      </c>
      <c r="S19" s="23">
        <f>IF(P19 = "", "", SUMIFS('Raw Data'!S:S, 'Raw Data'!B:B, 'Dynamic Data'!P19, 'Raw Data'!AE:AE, LEFT($S$3,4), 'Raw Data'!AF:AF, _xlfn.MAXIFS('Raw Data'!AF:AF, 'Raw Data'!B:B, 'Single Property'!$D$13, 'Raw Data'!AE:AE, 'Multi Property'!$E$3, 'Raw Data'!F:F, "&lt;&gt;Not Available"))+(COUNTA($P$3:P19)*0.0000001))</f>
        <v>1.3130542075483462</v>
      </c>
      <c r="T19" s="23">
        <f>IF(P19="","",IF(SUMIFS('Raw Data'!F:F,'Raw Data'!B:B,'Dynamic Data'!P19,'Raw Data'!AE:AE,LEFT($T$3,4), 'Raw Data'!AF:AF, _xlfn.MAXIFS('Raw Data'!AF:AF, 'Raw Data'!B:B, 'Single Property'!$D$13, 'Raw Data'!AE:AE, 'Multi Property'!$E$3, 'Raw Data'!F:F, "&lt;&gt;Not Available"))=0,"N/A",SUMIFS('Raw Data'!F:F,'Raw Data'!B:B,'Dynamic Data'!P19,'Raw Data'!AE:AE,LEFT($T$3,4), 'Raw Data'!AF:AF, _xlfn.MAXIFS('Raw Data'!AF:AF, 'Raw Data'!B:B, 'Single Property'!$D$13, 'Raw Data'!AE:AE, 'Multi Property'!$E$3, 'Raw Data'!F:F, "&lt;&gt;Not Available"))+(COUNTA($P$3:P19)*0.0000001)))</f>
        <v>18.790684639074627</v>
      </c>
      <c r="U19" s="23" t="str">
        <f>IF(P19="","",IF(SUMIFS('Raw Data'!AD:AD,'Raw Data'!B:B,'Dynamic Data'!P19,'Raw Data'!AE:AE,LEFT($T$3,4), 'Raw Data'!AF:AF, _xlfn.MAXIFS('Raw Data'!AF:AF, 'Raw Data'!B:B, 'Single Property'!$D$13, 'Raw Data'!AE:AE, 'Multi Property'!$E$3, 'Raw Data'!AD:AD, "&lt;&gt;Not Available"))=0,"N/A",SUMIFS('Raw Data'!AD:AD,'Raw Data'!B:B,'Dynamic Data'!P19,'Raw Data'!AE:AE,LEFT($T$3,4), 'Raw Data'!AF:AF, _xlfn.MAXIFS('Raw Data'!AF:AF, 'Raw Data'!B:B, 'Single Property'!$D$13, 'Raw Data'!AE:AE, 'Multi Property'!$E$3, 'Raw Data'!AD:AD, "&lt;&gt;Not Available"))+(COUNTA($P$3:P19)*0.0000001)))</f>
        <v>N/A</v>
      </c>
      <c r="V19" s="23" t="str">
        <f>IF(P19="","",IF(SUMIFS('Raw Data'!AC:AC,'Raw Data'!B:B,'Dynamic Data'!P19,'Raw Data'!AE:AE,LEFT($T$3,4), 'Raw Data'!AF:AF, _xlfn.MAXIFS('Raw Data'!AF:AF, 'Raw Data'!B:B, 'Single Property'!$D$13, 'Raw Data'!AE:AE, 'Multi Property'!$E$3, 'Raw Data'!AC:AC, "&lt;&gt;Not Available"))=0,"N/A",SUMIFS('Raw Data'!AC:AC,'Raw Data'!B:B,'Dynamic Data'!P19,'Raw Data'!AE:AE,LEFT($T$3,4), 'Raw Data'!AF:AF, _xlfn.MAXIFS('Raw Data'!AF:AF, 'Raw Data'!B:B, 'Single Property'!$D$13, 'Raw Data'!AE:AE, 'Multi Property'!$E$3, 'Raw Data'!AC:AC, "&lt;&gt;Not Available"))+(COUNTA($P$3:P19)*0.0000001)))</f>
        <v>N/A</v>
      </c>
      <c r="X19" t="str">
        <f>IFERROR(IF(X18 = _xlfn.XLOOKUP(Y19,S:S,P:P, , ,1), _xlfn.XLOOKUP(Y19,S:S,P:P, , ,-1), _xlfn.XLOOKUP(Y19,S:S,P:P, , ,1)),"")</f>
        <v>Building 30</v>
      </c>
      <c r="Y19">
        <f>IF(LARGE(S:S,2) = 0, "#NUM!", LARGE(S:S,2))</f>
        <v>2.283724724577898</v>
      </c>
      <c r="AA19" t="str">
        <f>IFERROR(IF(AA18 = _xlfn.XLOOKUP(AB19,S:S,P:P, , ,1), _xlfn.XLOOKUP(AB19,S:S,P:P, , ,-1), _xlfn.XLOOKUP(AB19,S:S,P:P, , ,1)),"")</f>
        <v>Building 8</v>
      </c>
      <c r="AB19">
        <f>SMALL(S:S,2+COUNTIF(S:S,0))</f>
        <v>0.62897738025717209</v>
      </c>
    </row>
    <row r="20" spans="1:28" x14ac:dyDescent="0.25">
      <c r="A20" t="str">
        <v>Building 25</v>
      </c>
      <c r="P20" t="str">
        <v>Building 25</v>
      </c>
      <c r="Q20" s="23">
        <f>IF(P20 = "", "", SUMIFS('Raw Data'!AA:AA, 'Raw Data'!B:B, 'Dynamic Data'!P20, 'Raw Data'!AE:AE, _xlfn.NUMBERVALUE(LEFT($Q$3,4)), 'Raw Data'!AF:AF, _xlfn.MAXIFS('Raw Data'!AF:AF, 'Raw Data'!B:B, 'Single Property'!$D$13, 'Raw Data'!AE:AE, 'Multi Property'!$E$3, 'Raw Data'!F:F, "&lt;&gt;Not Available"))+(COUNTA($P$3:P20)*0.0000001))</f>
        <v>72.487137475302177</v>
      </c>
      <c r="R20" s="23">
        <f>IF(P20 = "", "", SUMIFS('Raw Data'!AB:AB, 'Raw Data'!B:B, 'Dynamic Data'!P20, 'Raw Data'!AE:AE, LEFT($R$3,4), 'Raw Data'!AF:AF, _xlfn.MAXIFS('Raw Data'!AF:AF, 'Raw Data'!B:B, 'Single Property'!$D$13, 'Raw Data'!AE:AE, 'Multi Property'!$E$3, 'Raw Data'!F:F, "&lt;&gt;Not Available"))+(COUNTA($P$3:P20)*0.0000001))</f>
        <v>671.90801114262536</v>
      </c>
      <c r="S20" s="23">
        <f>IF(P20 = "", "", SUMIFS('Raw Data'!S:S, 'Raw Data'!B:B, 'Dynamic Data'!P20, 'Raw Data'!AE:AE, LEFT($S$3,4), 'Raw Data'!AF:AF, _xlfn.MAXIFS('Raw Data'!AF:AF, 'Raw Data'!B:B, 'Single Property'!$D$13, 'Raw Data'!AE:AE, 'Multi Property'!$E$3, 'Raw Data'!F:F, "&lt;&gt;Not Available"))+(COUNTA($P$3:P20)*0.0000001))</f>
        <v>1.2570462374313849</v>
      </c>
      <c r="T20" s="23">
        <f>IF(P20="","",IF(SUMIFS('Raw Data'!F:F,'Raw Data'!B:B,'Dynamic Data'!P20,'Raw Data'!AE:AE,LEFT($T$3,4), 'Raw Data'!AF:AF, _xlfn.MAXIFS('Raw Data'!AF:AF, 'Raw Data'!B:B, 'Single Property'!$D$13, 'Raw Data'!AE:AE, 'Multi Property'!$E$3, 'Raw Data'!F:F, "&lt;&gt;Not Available"))=0,"N/A",SUMIFS('Raw Data'!F:F,'Raw Data'!B:B,'Dynamic Data'!P20,'Raw Data'!AE:AE,LEFT($T$3,4), 'Raw Data'!AF:AF, _xlfn.MAXIFS('Raw Data'!AF:AF, 'Raw Data'!B:B, 'Single Property'!$D$13, 'Raw Data'!AE:AE, 'Multi Property'!$E$3, 'Raw Data'!F:F, "&lt;&gt;Not Available"))+(COUNTA($P$3:P20)*0.0000001)))</f>
        <v>48.110822603398304</v>
      </c>
      <c r="U20" s="23" t="str">
        <f>IF(P20="","",IF(SUMIFS('Raw Data'!AD:AD,'Raw Data'!B:B,'Dynamic Data'!P20,'Raw Data'!AE:AE,LEFT($T$3,4), 'Raw Data'!AF:AF, _xlfn.MAXIFS('Raw Data'!AF:AF, 'Raw Data'!B:B, 'Single Property'!$D$13, 'Raw Data'!AE:AE, 'Multi Property'!$E$3, 'Raw Data'!AD:AD, "&lt;&gt;Not Available"))=0,"N/A",SUMIFS('Raw Data'!AD:AD,'Raw Data'!B:B,'Dynamic Data'!P20,'Raw Data'!AE:AE,LEFT($T$3,4), 'Raw Data'!AF:AF, _xlfn.MAXIFS('Raw Data'!AF:AF, 'Raw Data'!B:B, 'Single Property'!$D$13, 'Raw Data'!AE:AE, 'Multi Property'!$E$3, 'Raw Data'!AD:AD, "&lt;&gt;Not Available"))+(COUNTA($P$3:P20)*0.0000001)))</f>
        <v>N/A</v>
      </c>
      <c r="V20" s="23" t="str">
        <f>IF(P20="","",IF(SUMIFS('Raw Data'!AC:AC,'Raw Data'!B:B,'Dynamic Data'!P20,'Raw Data'!AE:AE,LEFT($T$3,4), 'Raw Data'!AF:AF, _xlfn.MAXIFS('Raw Data'!AF:AF, 'Raw Data'!B:B, 'Single Property'!$D$13, 'Raw Data'!AE:AE, 'Multi Property'!$E$3, 'Raw Data'!AC:AC, "&lt;&gt;Not Available"))=0,"N/A",SUMIFS('Raw Data'!AC:AC,'Raw Data'!B:B,'Dynamic Data'!P20,'Raw Data'!AE:AE,LEFT($T$3,4), 'Raw Data'!AF:AF, _xlfn.MAXIFS('Raw Data'!AF:AF, 'Raw Data'!B:B, 'Single Property'!$D$13, 'Raw Data'!AE:AE, 'Multi Property'!$E$3, 'Raw Data'!AC:AC, "&lt;&gt;Not Available"))+(COUNTA($P$3:P20)*0.0000001)))</f>
        <v>N/A</v>
      </c>
      <c r="X20" t="str">
        <f>IFERROR(IF(X19 = _xlfn.XLOOKUP(Y20,S:S,P:P, , ,1), _xlfn.XLOOKUP(Y20,S:S,P:P, , ,-1), _xlfn.XLOOKUP(Y20,S:S,P:P, , ,1)),"")</f>
        <v>Building 4</v>
      </c>
      <c r="Y20">
        <f>IF(LARGE(S:S,3) = 0, "#NUM!", LARGE(S:S,3))</f>
        <v>1.9886145152633736</v>
      </c>
      <c r="AA20" t="str">
        <f>IFERROR(IF(AA19 = _xlfn.XLOOKUP(AB20,S:S,P:P, , ,1), _xlfn.XLOOKUP(AB20,S:S,P:P, , ,-1), _xlfn.XLOOKUP(AB20,S:S,P:P, , ,1)),"")</f>
        <v>Building 27</v>
      </c>
      <c r="AB20">
        <f>SMALL(S:S,3+COUNTIF(S:S,0))</f>
        <v>0.74562652183723144</v>
      </c>
    </row>
    <row r="21" spans="1:28" x14ac:dyDescent="0.25">
      <c r="A21" t="str">
        <v>Building 26</v>
      </c>
      <c r="P21" t="str">
        <v>Building 26</v>
      </c>
      <c r="Q21" s="23">
        <f>IF(P21 = "", "", SUMIFS('Raw Data'!AA:AA, 'Raw Data'!B:B, 'Dynamic Data'!P21, 'Raw Data'!AE:AE, _xlfn.NUMBERVALUE(LEFT($Q$3,4)), 'Raw Data'!AF:AF, _xlfn.MAXIFS('Raw Data'!AF:AF, 'Raw Data'!B:B, 'Single Property'!$D$13, 'Raw Data'!AE:AE, 'Multi Property'!$E$3, 'Raw Data'!F:F, "&lt;&gt;Not Available"))+(COUNTA($P$3:P21)*0.0000001))</f>
        <v>89.373621972947817</v>
      </c>
      <c r="R21" s="23">
        <f>IF(P21 = "", "", SUMIFS('Raw Data'!AB:AB, 'Raw Data'!B:B, 'Dynamic Data'!P21, 'Raw Data'!AE:AE, LEFT($R$3,4), 'Raw Data'!AF:AF, _xlfn.MAXIFS('Raw Data'!AF:AF, 'Raw Data'!B:B, 'Single Property'!$D$13, 'Raw Data'!AE:AE, 'Multi Property'!$E$3, 'Raw Data'!F:F, "&lt;&gt;Not Available"))+(COUNTA($P$3:P21)*0.0000001))</f>
        <v>1162.1097869872137</v>
      </c>
      <c r="S21" s="23">
        <f>IF(P21 = "", "", SUMIFS('Raw Data'!S:S, 'Raw Data'!B:B, 'Dynamic Data'!P21, 'Raw Data'!AE:AE, LEFT($S$3,4), 'Raw Data'!AF:AF, _xlfn.MAXIFS('Raw Data'!AF:AF, 'Raw Data'!B:B, 'Single Property'!$D$13, 'Raw Data'!AE:AE, 'Multi Property'!$E$3, 'Raw Data'!F:F, "&lt;&gt;Not Available"))+(COUNTA($P$3:P21)*0.0000001))</f>
        <v>1.1571854350301336</v>
      </c>
      <c r="T21" s="23">
        <f>IF(P21="","",IF(SUMIFS('Raw Data'!F:F,'Raw Data'!B:B,'Dynamic Data'!P21,'Raw Data'!AE:AE,LEFT($T$3,4), 'Raw Data'!AF:AF, _xlfn.MAXIFS('Raw Data'!AF:AF, 'Raw Data'!B:B, 'Single Property'!$D$13, 'Raw Data'!AE:AE, 'Multi Property'!$E$3, 'Raw Data'!F:F, "&lt;&gt;Not Available"))=0,"N/A",SUMIFS('Raw Data'!F:F,'Raw Data'!B:B,'Dynamic Data'!P21,'Raw Data'!AE:AE,LEFT($T$3,4), 'Raw Data'!AF:AF, _xlfn.MAXIFS('Raw Data'!AF:AF, 'Raw Data'!B:B, 'Single Property'!$D$13, 'Raw Data'!AE:AE, 'Multi Property'!$E$3, 'Raw Data'!F:F, "&lt;&gt;Not Available"))+(COUNTA($P$3:P21)*0.0000001)))</f>
        <v>92.021376694189954</v>
      </c>
      <c r="U21" s="23" t="str">
        <f>IF(P21="","",IF(SUMIFS('Raw Data'!AD:AD,'Raw Data'!B:B,'Dynamic Data'!P21,'Raw Data'!AE:AE,LEFT($T$3,4), 'Raw Data'!AF:AF, _xlfn.MAXIFS('Raw Data'!AF:AF, 'Raw Data'!B:B, 'Single Property'!$D$13, 'Raw Data'!AE:AE, 'Multi Property'!$E$3, 'Raw Data'!AD:AD, "&lt;&gt;Not Available"))=0,"N/A",SUMIFS('Raw Data'!AD:AD,'Raw Data'!B:B,'Dynamic Data'!P21,'Raw Data'!AE:AE,LEFT($T$3,4), 'Raw Data'!AF:AF, _xlfn.MAXIFS('Raw Data'!AF:AF, 'Raw Data'!B:B, 'Single Property'!$D$13, 'Raw Data'!AE:AE, 'Multi Property'!$E$3, 'Raw Data'!AD:AD, "&lt;&gt;Not Available"))+(COUNTA($P$3:P21)*0.0000001)))</f>
        <v>N/A</v>
      </c>
      <c r="V21" s="23" t="str">
        <f>IF(P21="","",IF(SUMIFS('Raw Data'!AC:AC,'Raw Data'!B:B,'Dynamic Data'!P21,'Raw Data'!AE:AE,LEFT($T$3,4), 'Raw Data'!AF:AF, _xlfn.MAXIFS('Raw Data'!AF:AF, 'Raw Data'!B:B, 'Single Property'!$D$13, 'Raw Data'!AE:AE, 'Multi Property'!$E$3, 'Raw Data'!AC:AC, "&lt;&gt;Not Available"))=0,"N/A",SUMIFS('Raw Data'!AC:AC,'Raw Data'!B:B,'Dynamic Data'!P21,'Raw Data'!AE:AE,LEFT($T$3,4), 'Raw Data'!AF:AF, _xlfn.MAXIFS('Raw Data'!AF:AF, 'Raw Data'!B:B, 'Single Property'!$D$13, 'Raw Data'!AE:AE, 'Multi Property'!$E$3, 'Raw Data'!AC:AC, "&lt;&gt;Not Available"))+(COUNTA($P$3:P21)*0.0000001)))</f>
        <v>N/A</v>
      </c>
      <c r="X21" t="str">
        <f>IFERROR(IF(X20 = _xlfn.XLOOKUP(Y21,S:S,P:P, , ,1), _xlfn.XLOOKUP(Y21,S:S,P:P, , ,-1), _xlfn.XLOOKUP(Y21,S:S,P:P, , ,1)),"")</f>
        <v>Building 14</v>
      </c>
      <c r="Y21">
        <f>IF(LARGE(S:S,4) = 0, "#NUM!", LARGE(S:S,4))</f>
        <v>1.7581738083434617</v>
      </c>
      <c r="AA21" t="str">
        <f>IFERROR(IF(AA20 = _xlfn.XLOOKUP(AB21,S:S,P:P, , ,1), _xlfn.XLOOKUP(AB21,S:S,P:P, , ,-1), _xlfn.XLOOKUP(AB21,S:S,P:P, , ,1)),"")</f>
        <v>Building 37</v>
      </c>
      <c r="AB21">
        <f>SMALL(S:S,4+COUNTIF(S:S,0))</f>
        <v>0.81197296936179575</v>
      </c>
    </row>
    <row r="22" spans="1:28" x14ac:dyDescent="0.25">
      <c r="A22" t="str">
        <v>Building 27</v>
      </c>
      <c r="D22" s="24"/>
      <c r="P22" t="str">
        <v>Building 27</v>
      </c>
      <c r="Q22" s="23">
        <f>IF(P22 = "", "", SUMIFS('Raw Data'!AA:AA, 'Raw Data'!B:B, 'Dynamic Data'!P22, 'Raw Data'!AE:AE, _xlfn.NUMBERVALUE(LEFT($Q$3,4)), 'Raw Data'!AF:AF, _xlfn.MAXIFS('Raw Data'!AF:AF, 'Raw Data'!B:B, 'Single Property'!$D$13, 'Raw Data'!AE:AE, 'Multi Property'!$E$3, 'Raw Data'!F:F, "&lt;&gt;Not Available"))+(COUNTA($P$3:P22)*0.0000001))</f>
        <v>81.200818989138668</v>
      </c>
      <c r="R22" s="23">
        <f>IF(P22 = "", "", SUMIFS('Raw Data'!AB:AB, 'Raw Data'!B:B, 'Dynamic Data'!P22, 'Raw Data'!AE:AE, LEFT($R$3,4), 'Raw Data'!AF:AF, _xlfn.MAXIFS('Raw Data'!AF:AF, 'Raw Data'!B:B, 'Single Property'!$D$13, 'Raw Data'!AE:AE, 'Multi Property'!$E$3, 'Raw Data'!F:F, "&lt;&gt;Not Available"))+(COUNTA($P$3:P22)*0.0000001))</f>
        <v>891.42617512565619</v>
      </c>
      <c r="S22" s="23">
        <f>IF(P22 = "", "", SUMIFS('Raw Data'!S:S, 'Raw Data'!B:B, 'Dynamic Data'!P22, 'Raw Data'!AE:AE, LEFT($S$3,4), 'Raw Data'!AF:AF, _xlfn.MAXIFS('Raw Data'!AF:AF, 'Raw Data'!B:B, 'Single Property'!$D$13, 'Raw Data'!AE:AE, 'Multi Property'!$E$3, 'Raw Data'!F:F, "&lt;&gt;Not Available"))+(COUNTA($P$3:P22)*0.0000001))</f>
        <v>0.74562652183723144</v>
      </c>
      <c r="T22" s="23">
        <f>IF(P22="","",IF(SUMIFS('Raw Data'!F:F,'Raw Data'!B:B,'Dynamic Data'!P22,'Raw Data'!AE:AE,LEFT($T$3,4), 'Raw Data'!AF:AF, _xlfn.MAXIFS('Raw Data'!AF:AF, 'Raw Data'!B:B, 'Single Property'!$D$13, 'Raw Data'!AE:AE, 'Multi Property'!$E$3, 'Raw Data'!F:F, "&lt;&gt;Not Available"))=0,"N/A",SUMIFS('Raw Data'!F:F,'Raw Data'!B:B,'Dynamic Data'!P22,'Raw Data'!AE:AE,LEFT($T$3,4), 'Raw Data'!AF:AF, _xlfn.MAXIFS('Raw Data'!AF:AF, 'Raw Data'!B:B, 'Single Property'!$D$13, 'Raw Data'!AE:AE, 'Multi Property'!$E$3, 'Raw Data'!F:F, "&lt;&gt;Not Available"))+(COUNTA($P$3:P22)*0.0000001)))</f>
        <v>79.534111803786089</v>
      </c>
      <c r="U22" s="23" t="str">
        <f>IF(P22="","",IF(SUMIFS('Raw Data'!AD:AD,'Raw Data'!B:B,'Dynamic Data'!P22,'Raw Data'!AE:AE,LEFT($T$3,4), 'Raw Data'!AF:AF, _xlfn.MAXIFS('Raw Data'!AF:AF, 'Raw Data'!B:B, 'Single Property'!$D$13, 'Raw Data'!AE:AE, 'Multi Property'!$E$3, 'Raw Data'!AD:AD, "&lt;&gt;Not Available"))=0,"N/A",SUMIFS('Raw Data'!AD:AD,'Raw Data'!B:B,'Dynamic Data'!P22,'Raw Data'!AE:AE,LEFT($T$3,4), 'Raw Data'!AF:AF, _xlfn.MAXIFS('Raw Data'!AF:AF, 'Raw Data'!B:B, 'Single Property'!$D$13, 'Raw Data'!AE:AE, 'Multi Property'!$E$3, 'Raw Data'!AD:AD, "&lt;&gt;Not Available"))+(COUNTA($P$3:P22)*0.0000001)))</f>
        <v>N/A</v>
      </c>
      <c r="V22" s="23" t="str">
        <f>IF(P22="","",IF(SUMIFS('Raw Data'!AC:AC,'Raw Data'!B:B,'Dynamic Data'!P22,'Raw Data'!AE:AE,LEFT($T$3,4), 'Raw Data'!AF:AF, _xlfn.MAXIFS('Raw Data'!AF:AF, 'Raw Data'!B:B, 'Single Property'!$D$13, 'Raw Data'!AE:AE, 'Multi Property'!$E$3, 'Raw Data'!AC:AC, "&lt;&gt;Not Available"))=0,"N/A",SUMIFS('Raw Data'!AC:AC,'Raw Data'!B:B,'Dynamic Data'!P22,'Raw Data'!AE:AE,LEFT($T$3,4), 'Raw Data'!AF:AF, _xlfn.MAXIFS('Raw Data'!AF:AF, 'Raw Data'!B:B, 'Single Property'!$D$13, 'Raw Data'!AE:AE, 'Multi Property'!$E$3, 'Raw Data'!AC:AC, "&lt;&gt;Not Available"))+(COUNTA($P$3:P22)*0.0000001)))</f>
        <v>N/A</v>
      </c>
      <c r="X22" t="str">
        <f>IFERROR(IF(X21 = _xlfn.XLOOKUP(Y22,S:S,P:P, , ,1), _xlfn.XLOOKUP(Y22,S:S,P:P, , ,-1), _xlfn.XLOOKUP(Y22,S:S,P:P, , ,1)),"")</f>
        <v>Building 10</v>
      </c>
      <c r="Y22">
        <f>IF(LARGE(S:S,5) = 0, "#NUM!", LARGE(S:S,5))</f>
        <v>1.687766875780365</v>
      </c>
      <c r="AA22" t="str">
        <f>IFERROR(IF(AA21 = _xlfn.XLOOKUP(AB22,S:S,P:P, , ,1), _xlfn.XLOOKUP(AB22,S:S,P:P, , ,-1), _xlfn.XLOOKUP(AB22,S:S,P:P, , ,1)),"")</f>
        <v>Building 28</v>
      </c>
      <c r="AB22">
        <f>SMALL(S:S,5+COUNTIF(S:S,0))</f>
        <v>0.89558962126122044</v>
      </c>
    </row>
    <row r="23" spans="1:28" x14ac:dyDescent="0.25">
      <c r="A23" t="str">
        <v>Building 28</v>
      </c>
      <c r="D23" s="24"/>
      <c r="P23" t="str">
        <v>Building 28</v>
      </c>
      <c r="Q23" s="23">
        <f>IF(P23 = "", "", SUMIFS('Raw Data'!AA:AA, 'Raw Data'!B:B, 'Dynamic Data'!P23, 'Raw Data'!AE:AE, _xlfn.NUMBERVALUE(LEFT($Q$3,4)), 'Raw Data'!AF:AF, _xlfn.MAXIFS('Raw Data'!AF:AF, 'Raw Data'!B:B, 'Single Property'!$D$13, 'Raw Data'!AE:AE, 'Multi Property'!$E$3, 'Raw Data'!F:F, "&lt;&gt;Not Available"))+(COUNTA($P$3:P23)*0.0000001))</f>
        <v>61.359571307380506</v>
      </c>
      <c r="R23" s="23">
        <f>IF(P23 = "", "", SUMIFS('Raw Data'!AB:AB, 'Raw Data'!B:B, 'Dynamic Data'!P23, 'Raw Data'!AE:AE, LEFT($R$3,4), 'Raw Data'!AF:AF, _xlfn.MAXIFS('Raw Data'!AF:AF, 'Raw Data'!B:B, 'Single Property'!$D$13, 'Raw Data'!AE:AE, 'Multi Property'!$E$3, 'Raw Data'!F:F, "&lt;&gt;Not Available"))+(COUNTA($P$3:P23)*0.0000001))</f>
        <v>916.11560319771786</v>
      </c>
      <c r="S23" s="23">
        <f>IF(P23 = "", "", SUMIFS('Raw Data'!S:S, 'Raw Data'!B:B, 'Dynamic Data'!P23, 'Raw Data'!AE:AE, LEFT($S$3,4), 'Raw Data'!AF:AF, _xlfn.MAXIFS('Raw Data'!AF:AF, 'Raw Data'!B:B, 'Single Property'!$D$13, 'Raw Data'!AE:AE, 'Multi Property'!$E$3, 'Raw Data'!F:F, "&lt;&gt;Not Available"))+(COUNTA($P$3:P23)*0.0000001))</f>
        <v>0.89558962126122044</v>
      </c>
      <c r="T23" s="23">
        <f>IF(P23="","",IF(SUMIFS('Raw Data'!F:F,'Raw Data'!B:B,'Dynamic Data'!P23,'Raw Data'!AE:AE,LEFT($T$3,4), 'Raw Data'!AF:AF, _xlfn.MAXIFS('Raw Data'!AF:AF, 'Raw Data'!B:B, 'Single Property'!$D$13, 'Raw Data'!AE:AE, 'Multi Property'!$E$3, 'Raw Data'!F:F, "&lt;&gt;Not Available"))=0,"N/A",SUMIFS('Raw Data'!F:F,'Raw Data'!B:B,'Dynamic Data'!P23,'Raw Data'!AE:AE,LEFT($T$3,4), 'Raw Data'!AF:AF, _xlfn.MAXIFS('Raw Data'!AF:AF, 'Raw Data'!B:B, 'Single Property'!$D$13, 'Raw Data'!AE:AE, 'Multi Property'!$E$3, 'Raw Data'!F:F, "&lt;&gt;Not Available"))+(COUNTA($P$3:P23)*0.0000001)))</f>
        <v>128.57939042870743</v>
      </c>
      <c r="U23" s="23" t="str">
        <f>IF(P23="","",IF(SUMIFS('Raw Data'!AD:AD,'Raw Data'!B:B,'Dynamic Data'!P23,'Raw Data'!AE:AE,LEFT($T$3,4), 'Raw Data'!AF:AF, _xlfn.MAXIFS('Raw Data'!AF:AF, 'Raw Data'!B:B, 'Single Property'!$D$13, 'Raw Data'!AE:AE, 'Multi Property'!$E$3, 'Raw Data'!AD:AD, "&lt;&gt;Not Available"))=0,"N/A",SUMIFS('Raw Data'!AD:AD,'Raw Data'!B:B,'Dynamic Data'!P23,'Raw Data'!AE:AE,LEFT($T$3,4), 'Raw Data'!AF:AF, _xlfn.MAXIFS('Raw Data'!AF:AF, 'Raw Data'!B:B, 'Single Property'!$D$13, 'Raw Data'!AE:AE, 'Multi Property'!$E$3, 'Raw Data'!AD:AD, "&lt;&gt;Not Available"))+(COUNTA($P$3:P23)*0.0000001)))</f>
        <v>N/A</v>
      </c>
      <c r="V23" s="23" t="str">
        <f>IF(P23="","",IF(SUMIFS('Raw Data'!AC:AC,'Raw Data'!B:B,'Dynamic Data'!P23,'Raw Data'!AE:AE,LEFT($T$3,4), 'Raw Data'!AF:AF, _xlfn.MAXIFS('Raw Data'!AF:AF, 'Raw Data'!B:B, 'Single Property'!$D$13, 'Raw Data'!AE:AE, 'Multi Property'!$E$3, 'Raw Data'!AC:AC, "&lt;&gt;Not Available"))=0,"N/A",SUMIFS('Raw Data'!AC:AC,'Raw Data'!B:B,'Dynamic Data'!P23,'Raw Data'!AE:AE,LEFT($T$3,4), 'Raw Data'!AF:AF, _xlfn.MAXIFS('Raw Data'!AF:AF, 'Raw Data'!B:B, 'Single Property'!$D$13, 'Raw Data'!AE:AE, 'Multi Property'!$E$3, 'Raw Data'!AC:AC, "&lt;&gt;Not Available"))+(COUNTA($P$3:P23)*0.0000001)))</f>
        <v>N/A</v>
      </c>
    </row>
    <row r="24" spans="1:28" x14ac:dyDescent="0.25">
      <c r="A24" t="str">
        <v>Building 29</v>
      </c>
      <c r="P24" t="str">
        <v>Building 29</v>
      </c>
      <c r="Q24" s="23">
        <f>IF(P24 = "", "", SUMIFS('Raw Data'!AA:AA, 'Raw Data'!B:B, 'Dynamic Data'!P24, 'Raw Data'!AE:AE, _xlfn.NUMBERVALUE(LEFT($Q$3,4)), 'Raw Data'!AF:AF, _xlfn.MAXIFS('Raw Data'!AF:AF, 'Raw Data'!B:B, 'Single Property'!$D$13, 'Raw Data'!AE:AE, 'Multi Property'!$E$3, 'Raw Data'!F:F, "&lt;&gt;Not Available"))+(COUNTA($P$3:P24)*0.0000001))</f>
        <v>127.99724361747171</v>
      </c>
      <c r="R24" s="23">
        <f>IF(P24 = "", "", SUMIFS('Raw Data'!AB:AB, 'Raw Data'!B:B, 'Dynamic Data'!P24, 'Raw Data'!AE:AE, LEFT($R$3,4), 'Raw Data'!AF:AF, _xlfn.MAXIFS('Raw Data'!AF:AF, 'Raw Data'!B:B, 'Single Property'!$D$13, 'Raw Data'!AE:AE, 'Multi Property'!$E$3, 'Raw Data'!F:F, "&lt;&gt;Not Available"))+(COUNTA($P$3:P24)*0.0000001))</f>
        <v>470.50212559055529</v>
      </c>
      <c r="S24" s="23">
        <f>IF(P24 = "", "", SUMIFS('Raw Data'!S:S, 'Raw Data'!B:B, 'Dynamic Data'!P24, 'Raw Data'!AE:AE, LEFT($S$3,4), 'Raw Data'!AF:AF, _xlfn.MAXIFS('Raw Data'!AF:AF, 'Raw Data'!B:B, 'Single Property'!$D$13, 'Raw Data'!AE:AE, 'Multi Property'!$E$3, 'Raw Data'!F:F, "&lt;&gt;Not Available"))+(COUNTA($P$3:P24)*0.0000001))</f>
        <v>1.6104840083414769</v>
      </c>
      <c r="T24" s="23">
        <f>IF(P24="","",IF(SUMIFS('Raw Data'!F:F,'Raw Data'!B:B,'Dynamic Data'!P24,'Raw Data'!AE:AE,LEFT($T$3,4), 'Raw Data'!AF:AF, _xlfn.MAXIFS('Raw Data'!AF:AF, 'Raw Data'!B:B, 'Single Property'!$D$13, 'Raw Data'!AE:AE, 'Multi Property'!$E$3, 'Raw Data'!F:F, "&lt;&gt;Not Available"))=0,"N/A",SUMIFS('Raw Data'!F:F,'Raw Data'!B:B,'Dynamic Data'!P24,'Raw Data'!AE:AE,LEFT($T$3,4), 'Raw Data'!AF:AF, _xlfn.MAXIFS('Raw Data'!AF:AF, 'Raw Data'!B:B, 'Single Property'!$D$13, 'Raw Data'!AE:AE, 'Multi Property'!$E$3, 'Raw Data'!F:F, "&lt;&gt;Not Available"))+(COUNTA($P$3:P24)*0.0000001)))</f>
        <v>93.621724419209912</v>
      </c>
      <c r="U24" s="23" t="str">
        <f>IF(P24="","",IF(SUMIFS('Raw Data'!AD:AD,'Raw Data'!B:B,'Dynamic Data'!P24,'Raw Data'!AE:AE,LEFT($T$3,4), 'Raw Data'!AF:AF, _xlfn.MAXIFS('Raw Data'!AF:AF, 'Raw Data'!B:B, 'Single Property'!$D$13, 'Raw Data'!AE:AE, 'Multi Property'!$E$3, 'Raw Data'!AD:AD, "&lt;&gt;Not Available"))=0,"N/A",SUMIFS('Raw Data'!AD:AD,'Raw Data'!B:B,'Dynamic Data'!P24,'Raw Data'!AE:AE,LEFT($T$3,4), 'Raw Data'!AF:AF, _xlfn.MAXIFS('Raw Data'!AF:AF, 'Raw Data'!B:B, 'Single Property'!$D$13, 'Raw Data'!AE:AE, 'Multi Property'!$E$3, 'Raw Data'!AD:AD, "&lt;&gt;Not Available"))+(COUNTA($P$3:P24)*0.0000001)))</f>
        <v>N/A</v>
      </c>
      <c r="V24" s="23" t="str">
        <f>IF(P24="","",IF(SUMIFS('Raw Data'!AC:AC,'Raw Data'!B:B,'Dynamic Data'!P24,'Raw Data'!AE:AE,LEFT($T$3,4), 'Raw Data'!AF:AF, _xlfn.MAXIFS('Raw Data'!AF:AF, 'Raw Data'!B:B, 'Single Property'!$D$13, 'Raw Data'!AE:AE, 'Multi Property'!$E$3, 'Raw Data'!AC:AC, "&lt;&gt;Not Available"))=0,"N/A",SUMIFS('Raw Data'!AC:AC,'Raw Data'!B:B,'Dynamic Data'!P24,'Raw Data'!AE:AE,LEFT($T$3,4), 'Raw Data'!AF:AF, _xlfn.MAXIFS('Raw Data'!AF:AF, 'Raw Data'!B:B, 'Single Property'!$D$13, 'Raw Data'!AE:AE, 'Multi Property'!$E$3, 'Raw Data'!AC:AC, "&lt;&gt;Not Available"))+(COUNTA($P$3:P24)*0.0000001)))</f>
        <v>N/A</v>
      </c>
      <c r="Y24" t="str">
        <f>'Multi Property'!E3&amp;" Score"</f>
        <v>2023 Score</v>
      </c>
      <c r="AB24" t="str">
        <f>'Multi Property'!E3&amp;" Score"</f>
        <v>2023 Score</v>
      </c>
    </row>
    <row r="25" spans="1:28" x14ac:dyDescent="0.25">
      <c r="A25" t="str">
        <v>Building 30</v>
      </c>
      <c r="D25" s="24"/>
      <c r="P25" t="str">
        <v>Building 30</v>
      </c>
      <c r="Q25" s="23">
        <f>IF(P25 = "", "", SUMIFS('Raw Data'!AA:AA, 'Raw Data'!B:B, 'Dynamic Data'!P25, 'Raw Data'!AE:AE, _xlfn.NUMBERVALUE(LEFT($Q$3,4)), 'Raw Data'!AF:AF, _xlfn.MAXIFS('Raw Data'!AF:AF, 'Raw Data'!B:B, 'Single Property'!$D$13, 'Raw Data'!AE:AE, 'Multi Property'!$E$3, 'Raw Data'!F:F, "&lt;&gt;Not Available"))+(COUNTA($P$3:P25)*0.0000001))</f>
        <v>152.96181309054421</v>
      </c>
      <c r="R25" s="23">
        <f>IF(P25 = "", "", SUMIFS('Raw Data'!AB:AB, 'Raw Data'!B:B, 'Dynamic Data'!P25, 'Raw Data'!AE:AE, LEFT($R$3,4), 'Raw Data'!AF:AF, _xlfn.MAXIFS('Raw Data'!AF:AF, 'Raw Data'!B:B, 'Single Property'!$D$13, 'Raw Data'!AE:AE, 'Multi Property'!$E$3, 'Raw Data'!F:F, "&lt;&gt;Not Available"))+(COUNTA($P$3:P25)*0.0000001))</f>
        <v>799.76125373304046</v>
      </c>
      <c r="S25" s="23">
        <f>IF(P25 = "", "", SUMIFS('Raw Data'!S:S, 'Raw Data'!B:B, 'Dynamic Data'!P25, 'Raw Data'!AE:AE, LEFT($S$3,4), 'Raw Data'!AF:AF, _xlfn.MAXIFS('Raw Data'!AF:AF, 'Raw Data'!B:B, 'Single Property'!$D$13, 'Raw Data'!AE:AE, 'Multi Property'!$E$3, 'Raw Data'!F:F, "&lt;&gt;Not Available"))+(COUNTA($P$3:P25)*0.0000001))</f>
        <v>2.283724724577898</v>
      </c>
      <c r="T25" s="23">
        <f>IF(P25="","",IF(SUMIFS('Raw Data'!F:F,'Raw Data'!B:B,'Dynamic Data'!P25,'Raw Data'!AE:AE,LEFT($T$3,4), 'Raw Data'!AF:AF, _xlfn.MAXIFS('Raw Data'!AF:AF, 'Raw Data'!B:B, 'Single Property'!$D$13, 'Raw Data'!AE:AE, 'Multi Property'!$E$3, 'Raw Data'!F:F, "&lt;&gt;Not Available"))=0,"N/A",SUMIFS('Raw Data'!F:F,'Raw Data'!B:B,'Dynamic Data'!P25,'Raw Data'!AE:AE,LEFT($T$3,4), 'Raw Data'!AF:AF, _xlfn.MAXIFS('Raw Data'!AF:AF, 'Raw Data'!B:B, 'Single Property'!$D$13, 'Raw Data'!AE:AE, 'Multi Property'!$E$3, 'Raw Data'!F:F, "&lt;&gt;Not Available"))+(COUNTA($P$3:P25)*0.0000001)))</f>
        <v>5.6588689655081961</v>
      </c>
      <c r="U25" s="23" t="str">
        <f>IF(P25="","",IF(SUMIFS('Raw Data'!AD:AD,'Raw Data'!B:B,'Dynamic Data'!P25,'Raw Data'!AE:AE,LEFT($T$3,4), 'Raw Data'!AF:AF, _xlfn.MAXIFS('Raw Data'!AF:AF, 'Raw Data'!B:B, 'Single Property'!$D$13, 'Raw Data'!AE:AE, 'Multi Property'!$E$3, 'Raw Data'!AD:AD, "&lt;&gt;Not Available"))=0,"N/A",SUMIFS('Raw Data'!AD:AD,'Raw Data'!B:B,'Dynamic Data'!P25,'Raw Data'!AE:AE,LEFT($T$3,4), 'Raw Data'!AF:AF, _xlfn.MAXIFS('Raw Data'!AF:AF, 'Raw Data'!B:B, 'Single Property'!$D$13, 'Raw Data'!AE:AE, 'Multi Property'!$E$3, 'Raw Data'!AD:AD, "&lt;&gt;Not Available"))+(COUNTA($P$3:P25)*0.0000001)))</f>
        <v>N/A</v>
      </c>
      <c r="V25" s="23" t="str">
        <f>IF(P25="","",IF(SUMIFS('Raw Data'!AC:AC,'Raw Data'!B:B,'Dynamic Data'!P25,'Raw Data'!AE:AE,LEFT($T$3,4), 'Raw Data'!AF:AF, _xlfn.MAXIFS('Raw Data'!AF:AF, 'Raw Data'!B:B, 'Single Property'!$D$13, 'Raw Data'!AE:AE, 'Multi Property'!$E$3, 'Raw Data'!AC:AC, "&lt;&gt;Not Available"))=0,"N/A",SUMIFS('Raw Data'!AC:AC,'Raw Data'!B:B,'Dynamic Data'!P25,'Raw Data'!AE:AE,LEFT($T$3,4), 'Raw Data'!AF:AF, _xlfn.MAXIFS('Raw Data'!AF:AF, 'Raw Data'!B:B, 'Single Property'!$D$13, 'Raw Data'!AE:AE, 'Multi Property'!$E$3, 'Raw Data'!AC:AC, "&lt;&gt;Not Available"))+(COUNTA($P$3:P25)*0.0000001)))</f>
        <v>N/A</v>
      </c>
      <c r="X25" t="str">
        <f>IFERROR(_xlfn.XLOOKUP(Y25,T:T,P:P, , ,1),"")</f>
        <v>Building 9</v>
      </c>
      <c r="Y25">
        <f>LARGE(T:T,1)</f>
        <v>129.83120088722762</v>
      </c>
      <c r="AA25" t="str">
        <f>IFERROR(_xlfn.XLOOKUP(AB25, T:T,P:P),"")</f>
        <v>Building 30</v>
      </c>
      <c r="AB25">
        <f>SMALL(T:T,1)</f>
        <v>5.6588689655081961</v>
      </c>
    </row>
    <row r="26" spans="1:28" x14ac:dyDescent="0.25">
      <c r="A26" t="str">
        <v>Building 31</v>
      </c>
      <c r="D26" s="24"/>
      <c r="P26" t="str">
        <v>Building 31</v>
      </c>
      <c r="Q26" s="23">
        <f>IF(P26 = "", "", SUMIFS('Raw Data'!AA:AA, 'Raw Data'!B:B, 'Dynamic Data'!P26, 'Raw Data'!AE:AE, _xlfn.NUMBERVALUE(LEFT($Q$3,4)), 'Raw Data'!AF:AF, _xlfn.MAXIFS('Raw Data'!AF:AF, 'Raw Data'!B:B, 'Single Property'!$D$13, 'Raw Data'!AE:AE, 'Multi Property'!$E$3, 'Raw Data'!F:F, "&lt;&gt;Not Available"))+(COUNTA($P$3:P26)*0.0000001))</f>
        <v>115.64349473411808</v>
      </c>
      <c r="R26" s="23">
        <f>IF(P26 = "", "", SUMIFS('Raw Data'!AB:AB, 'Raw Data'!B:B, 'Dynamic Data'!P26, 'Raw Data'!AE:AE, LEFT($R$3,4), 'Raw Data'!AF:AF, _xlfn.MAXIFS('Raw Data'!AF:AF, 'Raw Data'!B:B, 'Single Property'!$D$13, 'Raw Data'!AE:AE, 'Multi Property'!$E$3, 'Raw Data'!F:F, "&lt;&gt;Not Available"))+(COUNTA($P$3:P26)*0.0000001))</f>
        <v>3505.8919945815669</v>
      </c>
      <c r="S26" s="23">
        <f>IF(P26 = "", "", SUMIFS('Raw Data'!S:S, 'Raw Data'!B:B, 'Dynamic Data'!P26, 'Raw Data'!AE:AE, LEFT($S$3,4), 'Raw Data'!AF:AF, _xlfn.MAXIFS('Raw Data'!AF:AF, 'Raw Data'!B:B, 'Single Property'!$D$13, 'Raw Data'!AE:AE, 'Multi Property'!$E$3, 'Raw Data'!F:F, "&lt;&gt;Not Available"))+(COUNTA($P$3:P26)*0.0000001))</f>
        <v>1.3525650700804968</v>
      </c>
      <c r="T26" s="23">
        <f>IF(P26="","",IF(SUMIFS('Raw Data'!F:F,'Raw Data'!B:B,'Dynamic Data'!P26,'Raw Data'!AE:AE,LEFT($T$3,4), 'Raw Data'!AF:AF, _xlfn.MAXIFS('Raw Data'!AF:AF, 'Raw Data'!B:B, 'Single Property'!$D$13, 'Raw Data'!AE:AE, 'Multi Property'!$E$3, 'Raw Data'!F:F, "&lt;&gt;Not Available"))=0,"N/A",SUMIFS('Raw Data'!F:F,'Raw Data'!B:B,'Dynamic Data'!P26,'Raw Data'!AE:AE,LEFT($T$3,4), 'Raw Data'!AF:AF, _xlfn.MAXIFS('Raw Data'!AF:AF, 'Raw Data'!B:B, 'Single Property'!$D$13, 'Raw Data'!AE:AE, 'Multi Property'!$E$3, 'Raw Data'!F:F, "&lt;&gt;Not Available"))+(COUNTA($P$3:P26)*0.0000001)))</f>
        <v>10.961333684913278</v>
      </c>
      <c r="U26" s="23" t="str">
        <f>IF(P26="","",IF(SUMIFS('Raw Data'!AD:AD,'Raw Data'!B:B,'Dynamic Data'!P26,'Raw Data'!AE:AE,LEFT($T$3,4), 'Raw Data'!AF:AF, _xlfn.MAXIFS('Raw Data'!AF:AF, 'Raw Data'!B:B, 'Single Property'!$D$13, 'Raw Data'!AE:AE, 'Multi Property'!$E$3, 'Raw Data'!AD:AD, "&lt;&gt;Not Available"))=0,"N/A",SUMIFS('Raw Data'!AD:AD,'Raw Data'!B:B,'Dynamic Data'!P26,'Raw Data'!AE:AE,LEFT($T$3,4), 'Raw Data'!AF:AF, _xlfn.MAXIFS('Raw Data'!AF:AF, 'Raw Data'!B:B, 'Single Property'!$D$13, 'Raw Data'!AE:AE, 'Multi Property'!$E$3, 'Raw Data'!AD:AD, "&lt;&gt;Not Available"))+(COUNTA($P$3:P26)*0.0000001)))</f>
        <v>N/A</v>
      </c>
      <c r="V26" s="23" t="str">
        <f>IF(P26="","",IF(SUMIFS('Raw Data'!AC:AC,'Raw Data'!B:B,'Dynamic Data'!P26,'Raw Data'!AE:AE,LEFT($T$3,4), 'Raw Data'!AF:AF, _xlfn.MAXIFS('Raw Data'!AF:AF, 'Raw Data'!B:B, 'Single Property'!$D$13, 'Raw Data'!AE:AE, 'Multi Property'!$E$3, 'Raw Data'!AC:AC, "&lt;&gt;Not Available"))=0,"N/A",SUMIFS('Raw Data'!AC:AC,'Raw Data'!B:B,'Dynamic Data'!P26,'Raw Data'!AE:AE,LEFT($T$3,4), 'Raw Data'!AF:AF, _xlfn.MAXIFS('Raw Data'!AF:AF, 'Raw Data'!B:B, 'Single Property'!$D$13, 'Raw Data'!AE:AE, 'Multi Property'!$E$3, 'Raw Data'!AC:AC, "&lt;&gt;Not Available"))+(COUNTA($P$3:P26)*0.0000001)))</f>
        <v>N/A</v>
      </c>
      <c r="X26" t="str">
        <f>IFERROR(IF(X25 = _xlfn.XLOOKUP(Y26,T:T,P:P, , ,1), _xlfn.XLOOKUP(Y26,T:T,P:P, , ,-1), _xlfn.XLOOKUP(Y26,T:T,P:P, , ,1)),"")</f>
        <v>Building 28</v>
      </c>
      <c r="Y26">
        <f>LARGE(T:T,2)</f>
        <v>128.57939042870743</v>
      </c>
      <c r="AA26" t="str">
        <f>IFERROR(IF(AA25 = _xlfn.XLOOKUP(AB26,T:T,P:P, , ,1), _xlfn.XLOOKUP(AB26,T:T,P:P, , ,-1), _xlfn.XLOOKUP(AB26,T:T,P:P, , ,1)),"")</f>
        <v>Building 35</v>
      </c>
      <c r="AB26">
        <f>SMALL(T:T,2)</f>
        <v>8.8706490543915706</v>
      </c>
    </row>
    <row r="27" spans="1:28" x14ac:dyDescent="0.25">
      <c r="A27" t="str">
        <v>Building 32</v>
      </c>
      <c r="P27" t="str">
        <v>Building 32</v>
      </c>
      <c r="Q27" s="23">
        <f>IF(P27 = "", "", SUMIFS('Raw Data'!AA:AA, 'Raw Data'!B:B, 'Dynamic Data'!P27, 'Raw Data'!AE:AE, _xlfn.NUMBERVALUE(LEFT($Q$3,4)), 'Raw Data'!AF:AF, _xlfn.MAXIFS('Raw Data'!AF:AF, 'Raw Data'!B:B, 'Single Property'!$D$13, 'Raw Data'!AE:AE, 'Multi Property'!$E$3, 'Raw Data'!F:F, "&lt;&gt;Not Available"))+(COUNTA($P$3:P27)*0.0000001))</f>
        <v>136.48339947251148</v>
      </c>
      <c r="R27" s="23">
        <f>IF(P27 = "", "", SUMIFS('Raw Data'!AB:AB, 'Raw Data'!B:B, 'Dynamic Data'!P27, 'Raw Data'!AE:AE, LEFT($R$3,4), 'Raw Data'!AF:AF, _xlfn.MAXIFS('Raw Data'!AF:AF, 'Raw Data'!B:B, 'Single Property'!$D$13, 'Raw Data'!AE:AE, 'Multi Property'!$E$3, 'Raw Data'!F:F, "&lt;&gt;Not Available"))+(COUNTA($P$3:P27)*0.0000001))</f>
        <v>1307.9368135545799</v>
      </c>
      <c r="S27" s="23">
        <f>IF(P27 = "", "", SUMIFS('Raw Data'!S:S, 'Raw Data'!B:B, 'Dynamic Data'!P27, 'Raw Data'!AE:AE, LEFT($S$3,4), 'Raw Data'!AF:AF, _xlfn.MAXIFS('Raw Data'!AF:AF, 'Raw Data'!B:B, 'Single Property'!$D$13, 'Raw Data'!AE:AE, 'Multi Property'!$E$3, 'Raw Data'!F:F, "&lt;&gt;Not Available"))+(COUNTA($P$3:P27)*0.0000001))</f>
        <v>1.3163561168751408</v>
      </c>
      <c r="T27" s="23">
        <f>IF(P27="","",IF(SUMIFS('Raw Data'!F:F,'Raw Data'!B:B,'Dynamic Data'!P27,'Raw Data'!AE:AE,LEFT($T$3,4), 'Raw Data'!AF:AF, _xlfn.MAXIFS('Raw Data'!AF:AF, 'Raw Data'!B:B, 'Single Property'!$D$13, 'Raw Data'!AE:AE, 'Multi Property'!$E$3, 'Raw Data'!F:F, "&lt;&gt;Not Available"))=0,"N/A",SUMIFS('Raw Data'!F:F,'Raw Data'!B:B,'Dynamic Data'!P27,'Raw Data'!AE:AE,LEFT($T$3,4), 'Raw Data'!AF:AF, _xlfn.MAXIFS('Raw Data'!AF:AF, 'Raw Data'!B:B, 'Single Property'!$D$13, 'Raw Data'!AE:AE, 'Multi Property'!$E$3, 'Raw Data'!F:F, "&lt;&gt;Not Available"))+(COUNTA($P$3:P27)*0.0000001)))</f>
        <v>51.850712597621367</v>
      </c>
      <c r="U27" s="23" t="str">
        <f>IF(P27="","",IF(SUMIFS('Raw Data'!AD:AD,'Raw Data'!B:B,'Dynamic Data'!P27,'Raw Data'!AE:AE,LEFT($T$3,4), 'Raw Data'!AF:AF, _xlfn.MAXIFS('Raw Data'!AF:AF, 'Raw Data'!B:B, 'Single Property'!$D$13, 'Raw Data'!AE:AE, 'Multi Property'!$E$3, 'Raw Data'!AD:AD, "&lt;&gt;Not Available"))=0,"N/A",SUMIFS('Raw Data'!AD:AD,'Raw Data'!B:B,'Dynamic Data'!P27,'Raw Data'!AE:AE,LEFT($T$3,4), 'Raw Data'!AF:AF, _xlfn.MAXIFS('Raw Data'!AF:AF, 'Raw Data'!B:B, 'Single Property'!$D$13, 'Raw Data'!AE:AE, 'Multi Property'!$E$3, 'Raw Data'!AD:AD, "&lt;&gt;Not Available"))+(COUNTA($P$3:P27)*0.0000001)))</f>
        <v>N/A</v>
      </c>
      <c r="V27" s="23" t="str">
        <f>IF(P27="","",IF(SUMIFS('Raw Data'!AC:AC,'Raw Data'!B:B,'Dynamic Data'!P27,'Raw Data'!AE:AE,LEFT($T$3,4), 'Raw Data'!AF:AF, _xlfn.MAXIFS('Raw Data'!AF:AF, 'Raw Data'!B:B, 'Single Property'!$D$13, 'Raw Data'!AE:AE, 'Multi Property'!$E$3, 'Raw Data'!AC:AC, "&lt;&gt;Not Available"))=0,"N/A",SUMIFS('Raw Data'!AC:AC,'Raw Data'!B:B,'Dynamic Data'!P27,'Raw Data'!AE:AE,LEFT($T$3,4), 'Raw Data'!AF:AF, _xlfn.MAXIFS('Raw Data'!AF:AF, 'Raw Data'!B:B, 'Single Property'!$D$13, 'Raw Data'!AE:AE, 'Multi Property'!$E$3, 'Raw Data'!AC:AC, "&lt;&gt;Not Available"))+(COUNTA($P$3:P27)*0.0000001)))</f>
        <v>N/A</v>
      </c>
      <c r="X27" t="str">
        <f>IFERROR(IF(X26 = _xlfn.XLOOKUP(Y27,T:T,P:P, , ,1), _xlfn.XLOOKUP(Y27,T:T,P:P, , ,-1), _xlfn.XLOOKUP(Y27,T:T,P:P, , ,1)),"")</f>
        <v>Building 36</v>
      </c>
      <c r="Y27">
        <f>LARGE(T:T,3)</f>
        <v>116.56534908798496</v>
      </c>
      <c r="AA27" t="str">
        <f>IFERROR(IF(AA26 = _xlfn.XLOOKUP(AB27,T:T,P:P, , ,1), _xlfn.XLOOKUP(AB27,T:T,P:P, , ,-1), _xlfn.XLOOKUP(AB27,T:T,P:P, , ,1)),"")</f>
        <v>Building 31</v>
      </c>
      <c r="AB27">
        <f>SMALL(T:T,3)</f>
        <v>10.961333684913278</v>
      </c>
    </row>
    <row r="28" spans="1:28" x14ac:dyDescent="0.25">
      <c r="A28" t="str">
        <v>Building 33</v>
      </c>
      <c r="P28" t="str">
        <v>Building 33</v>
      </c>
      <c r="Q28" s="23">
        <f>IF(P28 = "", "", SUMIFS('Raw Data'!AA:AA, 'Raw Data'!B:B, 'Dynamic Data'!P28, 'Raw Data'!AE:AE, _xlfn.NUMBERVALUE(LEFT($Q$3,4)), 'Raw Data'!AF:AF, _xlfn.MAXIFS('Raw Data'!AF:AF, 'Raw Data'!B:B, 'Single Property'!$D$13, 'Raw Data'!AE:AE, 'Multi Property'!$E$3, 'Raw Data'!F:F, "&lt;&gt;Not Available"))+(COUNTA($P$3:P28)*0.0000001))</f>
        <v>95.366253747642972</v>
      </c>
      <c r="R28" s="23">
        <f>IF(P28 = "", "", SUMIFS('Raw Data'!AB:AB, 'Raw Data'!B:B, 'Dynamic Data'!P28, 'Raw Data'!AE:AE, LEFT($R$3,4), 'Raw Data'!AF:AF, _xlfn.MAXIFS('Raw Data'!AF:AF, 'Raw Data'!B:B, 'Single Property'!$D$13, 'Raw Data'!AE:AE, 'Multi Property'!$E$3, 'Raw Data'!F:F, "&lt;&gt;Not Available"))+(COUNTA($P$3:P28)*0.0000001))</f>
        <v>618.30379094237287</v>
      </c>
      <c r="S28" s="23">
        <f>IF(P28 = "", "", SUMIFS('Raw Data'!S:S, 'Raw Data'!B:B, 'Dynamic Data'!P28, 'Raw Data'!AE:AE, LEFT($S$3,4), 'Raw Data'!AF:AF, _xlfn.MAXIFS('Raw Data'!AF:AF, 'Raw Data'!B:B, 'Single Property'!$D$13, 'Raw Data'!AE:AE, 'Multi Property'!$E$3, 'Raw Data'!F:F, "&lt;&gt;Not Available"))+(COUNTA($P$3:P28)*0.0000001))</f>
        <v>0.91952122469118891</v>
      </c>
      <c r="T28" s="23">
        <f>IF(P28="","",IF(SUMIFS('Raw Data'!F:F,'Raw Data'!B:B,'Dynamic Data'!P28,'Raw Data'!AE:AE,LEFT($T$3,4), 'Raw Data'!AF:AF, _xlfn.MAXIFS('Raw Data'!AF:AF, 'Raw Data'!B:B, 'Single Property'!$D$13, 'Raw Data'!AE:AE, 'Multi Property'!$E$3, 'Raw Data'!F:F, "&lt;&gt;Not Available"))=0,"N/A",SUMIFS('Raw Data'!F:F,'Raw Data'!B:B,'Dynamic Data'!P28,'Raw Data'!AE:AE,LEFT($T$3,4), 'Raw Data'!AF:AF, _xlfn.MAXIFS('Raw Data'!AF:AF, 'Raw Data'!B:B, 'Single Property'!$D$13, 'Raw Data'!AE:AE, 'Multi Property'!$E$3, 'Raw Data'!F:F, "&lt;&gt;Not Available"))+(COUNTA($P$3:P28)*0.0000001)))</f>
        <v>99.198038887814647</v>
      </c>
      <c r="U28" s="23" t="str">
        <f>IF(P28="","",IF(SUMIFS('Raw Data'!AD:AD,'Raw Data'!B:B,'Dynamic Data'!P28,'Raw Data'!AE:AE,LEFT($T$3,4), 'Raw Data'!AF:AF, _xlfn.MAXIFS('Raw Data'!AF:AF, 'Raw Data'!B:B, 'Single Property'!$D$13, 'Raw Data'!AE:AE, 'Multi Property'!$E$3, 'Raw Data'!AD:AD, "&lt;&gt;Not Available"))=0,"N/A",SUMIFS('Raw Data'!AD:AD,'Raw Data'!B:B,'Dynamic Data'!P28,'Raw Data'!AE:AE,LEFT($T$3,4), 'Raw Data'!AF:AF, _xlfn.MAXIFS('Raw Data'!AF:AF, 'Raw Data'!B:B, 'Single Property'!$D$13, 'Raw Data'!AE:AE, 'Multi Property'!$E$3, 'Raw Data'!AD:AD, "&lt;&gt;Not Available"))+(COUNTA($P$3:P28)*0.0000001)))</f>
        <v>N/A</v>
      </c>
      <c r="V28" s="23" t="str">
        <f>IF(P28="","",IF(SUMIFS('Raw Data'!AC:AC,'Raw Data'!B:B,'Dynamic Data'!P28,'Raw Data'!AE:AE,LEFT($T$3,4), 'Raw Data'!AF:AF, _xlfn.MAXIFS('Raw Data'!AF:AF, 'Raw Data'!B:B, 'Single Property'!$D$13, 'Raw Data'!AE:AE, 'Multi Property'!$E$3, 'Raw Data'!AC:AC, "&lt;&gt;Not Available"))=0,"N/A",SUMIFS('Raw Data'!AC:AC,'Raw Data'!B:B,'Dynamic Data'!P28,'Raw Data'!AE:AE,LEFT($T$3,4), 'Raw Data'!AF:AF, _xlfn.MAXIFS('Raw Data'!AF:AF, 'Raw Data'!B:B, 'Single Property'!$D$13, 'Raw Data'!AE:AE, 'Multi Property'!$E$3, 'Raw Data'!AC:AC, "&lt;&gt;Not Available"))+(COUNTA($P$3:P28)*0.0000001)))</f>
        <v>N/A</v>
      </c>
      <c r="X28" t="str">
        <f>IFERROR(IF(X27 = _xlfn.XLOOKUP(Y28,T:T,P:P, , ,1), _xlfn.XLOOKUP(Y28,T:T,P:P, , ,-1), _xlfn.XLOOKUP(Y28,T:T,P:P, , ,1)),"")</f>
        <v>Building 34</v>
      </c>
      <c r="Y28">
        <f>LARGE(T:T,4)</f>
        <v>108.73252789016398</v>
      </c>
      <c r="AA28" t="str">
        <f>IFERROR(IF(AA27 = _xlfn.XLOOKUP(AB28,T:T,P:P, , ,1), _xlfn.XLOOKUP(AB28,T:T,P:P, , ,-1), _xlfn.XLOOKUP(AB28,T:T,P:P, , ,1)),"")</f>
        <v>Building 23</v>
      </c>
      <c r="AB28">
        <f>SMALL(T:T,4)</f>
        <v>12.101335296477373</v>
      </c>
    </row>
    <row r="29" spans="1:28" x14ac:dyDescent="0.25">
      <c r="A29" t="str">
        <v>Building 34</v>
      </c>
      <c r="P29" t="str">
        <v>Building 34</v>
      </c>
      <c r="Q29" s="23">
        <f>IF(P29 = "", "", SUMIFS('Raw Data'!AA:AA, 'Raw Data'!B:B, 'Dynamic Data'!P29, 'Raw Data'!AE:AE, _xlfn.NUMBERVALUE(LEFT($Q$3,4)), 'Raw Data'!AF:AF, _xlfn.MAXIFS('Raw Data'!AF:AF, 'Raw Data'!B:B, 'Single Property'!$D$13, 'Raw Data'!AE:AE, 'Multi Property'!$E$3, 'Raw Data'!F:F, "&lt;&gt;Not Available"))+(COUNTA($P$3:P29)*0.0000001))</f>
        <v>64.282029428010418</v>
      </c>
      <c r="R29" s="23">
        <f>IF(P29 = "", "", SUMIFS('Raw Data'!AB:AB, 'Raw Data'!B:B, 'Dynamic Data'!P29, 'Raw Data'!AE:AE, LEFT($R$3,4), 'Raw Data'!AF:AF, _xlfn.MAXIFS('Raw Data'!AF:AF, 'Raw Data'!B:B, 'Single Property'!$D$13, 'Raw Data'!AE:AE, 'Multi Property'!$E$3, 'Raw Data'!F:F, "&lt;&gt;Not Available"))+(COUNTA($P$3:P29)*0.0000001))</f>
        <v>388.29834593410249</v>
      </c>
      <c r="S29" s="23">
        <f>IF(P29 = "", "", SUMIFS('Raw Data'!S:S, 'Raw Data'!B:B, 'Dynamic Data'!P29, 'Raw Data'!AE:AE, LEFT($S$3,4), 'Raw Data'!AF:AF, _xlfn.MAXIFS('Raw Data'!AF:AF, 'Raw Data'!B:B, 'Single Property'!$D$13, 'Raw Data'!AE:AE, 'Multi Property'!$E$3, 'Raw Data'!F:F, "&lt;&gt;Not Available"))+(COUNTA($P$3:P29)*0.0000001))</f>
        <v>1.0965353627022283</v>
      </c>
      <c r="T29" s="23">
        <f>IF(P29="","",IF(SUMIFS('Raw Data'!F:F,'Raw Data'!B:B,'Dynamic Data'!P29,'Raw Data'!AE:AE,LEFT($T$3,4), 'Raw Data'!AF:AF, _xlfn.MAXIFS('Raw Data'!AF:AF, 'Raw Data'!B:B, 'Single Property'!$D$13, 'Raw Data'!AE:AE, 'Multi Property'!$E$3, 'Raw Data'!F:F, "&lt;&gt;Not Available"))=0,"N/A",SUMIFS('Raw Data'!F:F,'Raw Data'!B:B,'Dynamic Data'!P29,'Raw Data'!AE:AE,LEFT($T$3,4), 'Raw Data'!AF:AF, _xlfn.MAXIFS('Raw Data'!AF:AF, 'Raw Data'!B:B, 'Single Property'!$D$13, 'Raw Data'!AE:AE, 'Multi Property'!$E$3, 'Raw Data'!F:F, "&lt;&gt;Not Available"))+(COUNTA($P$3:P29)*0.0000001)))</f>
        <v>108.73252789016398</v>
      </c>
      <c r="U29" s="23" t="str">
        <f>IF(P29="","",IF(SUMIFS('Raw Data'!AD:AD,'Raw Data'!B:B,'Dynamic Data'!P29,'Raw Data'!AE:AE,LEFT($T$3,4), 'Raw Data'!AF:AF, _xlfn.MAXIFS('Raw Data'!AF:AF, 'Raw Data'!B:B, 'Single Property'!$D$13, 'Raw Data'!AE:AE, 'Multi Property'!$E$3, 'Raw Data'!AD:AD, "&lt;&gt;Not Available"))=0,"N/A",SUMIFS('Raw Data'!AD:AD,'Raw Data'!B:B,'Dynamic Data'!P29,'Raw Data'!AE:AE,LEFT($T$3,4), 'Raw Data'!AF:AF, _xlfn.MAXIFS('Raw Data'!AF:AF, 'Raw Data'!B:B, 'Single Property'!$D$13, 'Raw Data'!AE:AE, 'Multi Property'!$E$3, 'Raw Data'!AD:AD, "&lt;&gt;Not Available"))+(COUNTA($P$3:P29)*0.0000001)))</f>
        <v>N/A</v>
      </c>
      <c r="V29" s="23" t="str">
        <f>IF(P29="","",IF(SUMIFS('Raw Data'!AC:AC,'Raw Data'!B:B,'Dynamic Data'!P29,'Raw Data'!AE:AE,LEFT($T$3,4), 'Raw Data'!AF:AF, _xlfn.MAXIFS('Raw Data'!AF:AF, 'Raw Data'!B:B, 'Single Property'!$D$13, 'Raw Data'!AE:AE, 'Multi Property'!$E$3, 'Raw Data'!AC:AC, "&lt;&gt;Not Available"))=0,"N/A",SUMIFS('Raw Data'!AC:AC,'Raw Data'!B:B,'Dynamic Data'!P29,'Raw Data'!AE:AE,LEFT($T$3,4), 'Raw Data'!AF:AF, _xlfn.MAXIFS('Raw Data'!AF:AF, 'Raw Data'!B:B, 'Single Property'!$D$13, 'Raw Data'!AE:AE, 'Multi Property'!$E$3, 'Raw Data'!AC:AC, "&lt;&gt;Not Available"))+(COUNTA($P$3:P29)*0.0000001)))</f>
        <v>N/A</v>
      </c>
      <c r="X29" t="str">
        <f>IFERROR(IF(X28 = _xlfn.XLOOKUP(Y29,T:T,P:P, , ,1), _xlfn.XLOOKUP(Y29,T:T,P:P, , ,-1), _xlfn.XLOOKUP(Y29,T:T,P:P, , ,1)),"")</f>
        <v>Building 33</v>
      </c>
      <c r="Y29">
        <f>LARGE(T:T,5)</f>
        <v>99.198038887814647</v>
      </c>
      <c r="AA29" t="str">
        <f>IFERROR(IF(AA28 = _xlfn.XLOOKUP(AB29,T:T,P:P, , ,1), _xlfn.XLOOKUP(AB29,T:T,P:P, , ,-1), _xlfn.XLOOKUP(AB29,T:T,P:P, , ,1)),"")</f>
        <v>Building 21</v>
      </c>
      <c r="AB29">
        <f>SMALL(T:T,5)</f>
        <v>16.827342379727</v>
      </c>
    </row>
    <row r="30" spans="1:28" x14ac:dyDescent="0.25">
      <c r="A30" t="str">
        <v>Building 35</v>
      </c>
      <c r="P30" t="str">
        <v>Building 35</v>
      </c>
      <c r="Q30" s="23">
        <f>IF(P30 = "", "", SUMIFS('Raw Data'!AA:AA, 'Raw Data'!B:B, 'Dynamic Data'!P30, 'Raw Data'!AE:AE, _xlfn.NUMBERVALUE(LEFT($Q$3,4)), 'Raw Data'!AF:AF, _xlfn.MAXIFS('Raw Data'!AF:AF, 'Raw Data'!B:B, 'Single Property'!$D$13, 'Raw Data'!AE:AE, 'Multi Property'!$E$3, 'Raw Data'!F:F, "&lt;&gt;Not Available"))+(COUNTA($P$3:P30)*0.0000001))</f>
        <v>113.94872248613493</v>
      </c>
      <c r="R30" s="23">
        <f>IF(P30 = "", "", SUMIFS('Raw Data'!AB:AB, 'Raw Data'!B:B, 'Dynamic Data'!P30, 'Raw Data'!AE:AE, LEFT($R$3,4), 'Raw Data'!AF:AF, _xlfn.MAXIFS('Raw Data'!AF:AF, 'Raw Data'!B:B, 'Single Property'!$D$13, 'Raw Data'!AE:AE, 'Multi Property'!$E$3, 'Raw Data'!F:F, "&lt;&gt;Not Available"))+(COUNTA($P$3:P30)*0.0000001))</f>
        <v>3852.1064895812751</v>
      </c>
      <c r="S30" s="23">
        <f>IF(P30 = "", "", SUMIFS('Raw Data'!S:S, 'Raw Data'!B:B, 'Dynamic Data'!P30, 'Raw Data'!AE:AE, LEFT($S$3,4), 'Raw Data'!AF:AF, _xlfn.MAXIFS('Raw Data'!AF:AF, 'Raw Data'!B:B, 'Single Property'!$D$13, 'Raw Data'!AE:AE, 'Multi Property'!$E$3, 'Raw Data'!F:F, "&lt;&gt;Not Available"))+(COUNTA($P$3:P30)*0.0000001))</f>
        <v>2.302191842288849</v>
      </c>
      <c r="T30" s="23">
        <f>IF(P30="","",IF(SUMIFS('Raw Data'!F:F,'Raw Data'!B:B,'Dynamic Data'!P30,'Raw Data'!AE:AE,LEFT($T$3,4), 'Raw Data'!AF:AF, _xlfn.MAXIFS('Raw Data'!AF:AF, 'Raw Data'!B:B, 'Single Property'!$D$13, 'Raw Data'!AE:AE, 'Multi Property'!$E$3, 'Raw Data'!F:F, "&lt;&gt;Not Available"))=0,"N/A",SUMIFS('Raw Data'!F:F,'Raw Data'!B:B,'Dynamic Data'!P30,'Raw Data'!AE:AE,LEFT($T$3,4), 'Raw Data'!AF:AF, _xlfn.MAXIFS('Raw Data'!AF:AF, 'Raw Data'!B:B, 'Single Property'!$D$13, 'Raw Data'!AE:AE, 'Multi Property'!$E$3, 'Raw Data'!F:F, "&lt;&gt;Not Available"))+(COUNTA($P$3:P30)*0.0000001)))</f>
        <v>8.8706490543915706</v>
      </c>
      <c r="U30" s="23" t="str">
        <f>IF(P30="","",IF(SUMIFS('Raw Data'!AD:AD,'Raw Data'!B:B,'Dynamic Data'!P30,'Raw Data'!AE:AE,LEFT($T$3,4), 'Raw Data'!AF:AF, _xlfn.MAXIFS('Raw Data'!AF:AF, 'Raw Data'!B:B, 'Single Property'!$D$13, 'Raw Data'!AE:AE, 'Multi Property'!$E$3, 'Raw Data'!AD:AD, "&lt;&gt;Not Available"))=0,"N/A",SUMIFS('Raw Data'!AD:AD,'Raw Data'!B:B,'Dynamic Data'!P30,'Raw Data'!AE:AE,LEFT($T$3,4), 'Raw Data'!AF:AF, _xlfn.MAXIFS('Raw Data'!AF:AF, 'Raw Data'!B:B, 'Single Property'!$D$13, 'Raw Data'!AE:AE, 'Multi Property'!$E$3, 'Raw Data'!AD:AD, "&lt;&gt;Not Available"))+(COUNTA($P$3:P30)*0.0000001)))</f>
        <v>N/A</v>
      </c>
      <c r="V30" s="23" t="str">
        <f>IF(P30="","",IF(SUMIFS('Raw Data'!AC:AC,'Raw Data'!B:B,'Dynamic Data'!P30,'Raw Data'!AE:AE,LEFT($T$3,4), 'Raw Data'!AF:AF, _xlfn.MAXIFS('Raw Data'!AF:AF, 'Raw Data'!B:B, 'Single Property'!$D$13, 'Raw Data'!AE:AE, 'Multi Property'!$E$3, 'Raw Data'!AC:AC, "&lt;&gt;Not Available"))=0,"N/A",SUMIFS('Raw Data'!AC:AC,'Raw Data'!B:B,'Dynamic Data'!P30,'Raw Data'!AE:AE,LEFT($T$3,4), 'Raw Data'!AF:AF, _xlfn.MAXIFS('Raw Data'!AF:AF, 'Raw Data'!B:B, 'Single Property'!$D$13, 'Raw Data'!AE:AE, 'Multi Property'!$E$3, 'Raw Data'!AC:AC, "&lt;&gt;Not Available"))+(COUNTA($P$3:P30)*0.0000001)))</f>
        <v>N/A</v>
      </c>
    </row>
    <row r="31" spans="1:28" x14ac:dyDescent="0.25">
      <c r="A31" t="str">
        <v>Building 36</v>
      </c>
      <c r="P31" t="str">
        <v>Building 36</v>
      </c>
      <c r="Q31" s="23">
        <f>IF(P31 = "", "", SUMIFS('Raw Data'!AA:AA, 'Raw Data'!B:B, 'Dynamic Data'!P31, 'Raw Data'!AE:AE, _xlfn.NUMBERVALUE(LEFT($Q$3,4)), 'Raw Data'!AF:AF, _xlfn.MAXIFS('Raw Data'!AF:AF, 'Raw Data'!B:B, 'Single Property'!$D$13, 'Raw Data'!AE:AE, 'Multi Property'!$E$3, 'Raw Data'!F:F, "&lt;&gt;Not Available"))+(COUNTA($P$3:P31)*0.0000001))</f>
        <v>52.960156685721387</v>
      </c>
      <c r="R31" s="23">
        <f>IF(P31 = "", "", SUMIFS('Raw Data'!AB:AB, 'Raw Data'!B:B, 'Dynamic Data'!P31, 'Raw Data'!AE:AE, LEFT($R$3,4), 'Raw Data'!AF:AF, _xlfn.MAXIFS('Raw Data'!AF:AF, 'Raw Data'!B:B, 'Single Property'!$D$13, 'Raw Data'!AE:AE, 'Multi Property'!$E$3, 'Raw Data'!F:F, "&lt;&gt;Not Available"))+(COUNTA($P$3:P31)*0.0000001))</f>
        <v>1603.044888281052</v>
      </c>
      <c r="S31" s="23">
        <f>IF(P31 = "", "", SUMIFS('Raw Data'!S:S, 'Raw Data'!B:B, 'Dynamic Data'!P31, 'Raw Data'!AE:AE, LEFT($S$3,4), 'Raw Data'!AF:AF, _xlfn.MAXIFS('Raw Data'!AF:AF, 'Raw Data'!B:B, 'Single Property'!$D$13, 'Raw Data'!AE:AE, 'Multi Property'!$E$3, 'Raw Data'!F:F, "&lt;&gt;Not Available"))+(COUNTA($P$3:P31)*0.0000001))</f>
        <v>0.58161936248063761</v>
      </c>
      <c r="T31" s="23">
        <f>IF(P31="","",IF(SUMIFS('Raw Data'!F:F,'Raw Data'!B:B,'Dynamic Data'!P31,'Raw Data'!AE:AE,LEFT($T$3,4), 'Raw Data'!AF:AF, _xlfn.MAXIFS('Raw Data'!AF:AF, 'Raw Data'!B:B, 'Single Property'!$D$13, 'Raw Data'!AE:AE, 'Multi Property'!$E$3, 'Raw Data'!F:F, "&lt;&gt;Not Available"))=0,"N/A",SUMIFS('Raw Data'!F:F,'Raw Data'!B:B,'Dynamic Data'!P31,'Raw Data'!AE:AE,LEFT($T$3,4), 'Raw Data'!AF:AF, _xlfn.MAXIFS('Raw Data'!AF:AF, 'Raw Data'!B:B, 'Single Property'!$D$13, 'Raw Data'!AE:AE, 'Multi Property'!$E$3, 'Raw Data'!F:F, "&lt;&gt;Not Available"))+(COUNTA($P$3:P31)*0.0000001)))</f>
        <v>116.56534908798496</v>
      </c>
      <c r="U31" s="23" t="str">
        <f>IF(P31="","",IF(SUMIFS('Raw Data'!AD:AD,'Raw Data'!B:B,'Dynamic Data'!P31,'Raw Data'!AE:AE,LEFT($T$3,4), 'Raw Data'!AF:AF, _xlfn.MAXIFS('Raw Data'!AF:AF, 'Raw Data'!B:B, 'Single Property'!$D$13, 'Raw Data'!AE:AE, 'Multi Property'!$E$3, 'Raw Data'!AD:AD, "&lt;&gt;Not Available"))=0,"N/A",SUMIFS('Raw Data'!AD:AD,'Raw Data'!B:B,'Dynamic Data'!P31,'Raw Data'!AE:AE,LEFT($T$3,4), 'Raw Data'!AF:AF, _xlfn.MAXIFS('Raw Data'!AF:AF, 'Raw Data'!B:B, 'Single Property'!$D$13, 'Raw Data'!AE:AE, 'Multi Property'!$E$3, 'Raw Data'!AD:AD, "&lt;&gt;Not Available"))+(COUNTA($P$3:P31)*0.0000001)))</f>
        <v>N/A</v>
      </c>
      <c r="V31" s="23" t="str">
        <f>IF(P31="","",IF(SUMIFS('Raw Data'!AC:AC,'Raw Data'!B:B,'Dynamic Data'!P31,'Raw Data'!AE:AE,LEFT($T$3,4), 'Raw Data'!AF:AF, _xlfn.MAXIFS('Raw Data'!AF:AF, 'Raw Data'!B:B, 'Single Property'!$D$13, 'Raw Data'!AE:AE, 'Multi Property'!$E$3, 'Raw Data'!AC:AC, "&lt;&gt;Not Available"))=0,"N/A",SUMIFS('Raw Data'!AC:AC,'Raw Data'!B:B,'Dynamic Data'!P31,'Raw Data'!AE:AE,LEFT($T$3,4), 'Raw Data'!AF:AF, _xlfn.MAXIFS('Raw Data'!AF:AF, 'Raw Data'!B:B, 'Single Property'!$D$13, 'Raw Data'!AE:AE, 'Multi Property'!$E$3, 'Raw Data'!AC:AC, "&lt;&gt;Not Available"))+(COUNTA($P$3:P31)*0.0000001)))</f>
        <v>N/A</v>
      </c>
      <c r="Y31" t="str">
        <f>'Multi Property'!E3&amp;" Water Use"</f>
        <v>2023 Water Use</v>
      </c>
      <c r="AB31" t="str">
        <f>'Multi Property'!E3&amp;" Water Use"</f>
        <v>2023 Water Use</v>
      </c>
    </row>
    <row r="32" spans="1:28" x14ac:dyDescent="0.25">
      <c r="A32" t="str">
        <v>Building 37</v>
      </c>
      <c r="P32" t="str">
        <v>Building 37</v>
      </c>
      <c r="Q32" s="23">
        <f>IF(P32 = "", "", SUMIFS('Raw Data'!AA:AA, 'Raw Data'!B:B, 'Dynamic Data'!P32, 'Raw Data'!AE:AE, _xlfn.NUMBERVALUE(LEFT($Q$3,4)), 'Raw Data'!AF:AF, _xlfn.MAXIFS('Raw Data'!AF:AF, 'Raw Data'!B:B, 'Single Property'!$D$13, 'Raw Data'!AE:AE, 'Multi Property'!$E$3, 'Raw Data'!F:F, "&lt;&gt;Not Available"))+(COUNTA($P$3:P32)*0.0000001))</f>
        <v>78.090770407170197</v>
      </c>
      <c r="R32" s="23">
        <f>IF(P32 = "", "", SUMIFS('Raw Data'!AB:AB, 'Raw Data'!B:B, 'Dynamic Data'!P32, 'Raw Data'!AE:AE, LEFT($R$3,4), 'Raw Data'!AF:AF, _xlfn.MAXIFS('Raw Data'!AF:AF, 'Raw Data'!B:B, 'Single Property'!$D$13, 'Raw Data'!AE:AE, 'Multi Property'!$E$3, 'Raw Data'!F:F, "&lt;&gt;Not Available"))+(COUNTA($P$3:P32)*0.0000001))</f>
        <v>1194.3469179537731</v>
      </c>
      <c r="S32" s="23">
        <f>IF(P32 = "", "", SUMIFS('Raw Data'!S:S, 'Raw Data'!B:B, 'Dynamic Data'!P32, 'Raw Data'!AE:AE, LEFT($S$3,4), 'Raw Data'!AF:AF, _xlfn.MAXIFS('Raw Data'!AF:AF, 'Raw Data'!B:B, 'Single Property'!$D$13, 'Raw Data'!AE:AE, 'Multi Property'!$E$3, 'Raw Data'!F:F, "&lt;&gt;Not Available"))+(COUNTA($P$3:P32)*0.0000001))</f>
        <v>0.81197296936179575</v>
      </c>
      <c r="T32" s="23">
        <f>IF(P32="","",IF(SUMIFS('Raw Data'!F:F,'Raw Data'!B:B,'Dynamic Data'!P32,'Raw Data'!AE:AE,LEFT($T$3,4), 'Raw Data'!AF:AF, _xlfn.MAXIFS('Raw Data'!AF:AF, 'Raw Data'!B:B, 'Single Property'!$D$13, 'Raw Data'!AE:AE, 'Multi Property'!$E$3, 'Raw Data'!F:F, "&lt;&gt;Not Available"))=0,"N/A",SUMIFS('Raw Data'!F:F,'Raw Data'!B:B,'Dynamic Data'!P32,'Raw Data'!AE:AE,LEFT($T$3,4), 'Raw Data'!AF:AF, _xlfn.MAXIFS('Raw Data'!AF:AF, 'Raw Data'!B:B, 'Single Property'!$D$13, 'Raw Data'!AE:AE, 'Multi Property'!$E$3, 'Raw Data'!F:F, "&lt;&gt;Not Available"))+(COUNTA($P$3:P32)*0.0000001)))</f>
        <v>98.498590018771395</v>
      </c>
      <c r="U32" s="23" t="str">
        <f>IF(P32="","",IF(SUMIFS('Raw Data'!AD:AD,'Raw Data'!B:B,'Dynamic Data'!P32,'Raw Data'!AE:AE,LEFT($T$3,4), 'Raw Data'!AF:AF, _xlfn.MAXIFS('Raw Data'!AF:AF, 'Raw Data'!B:B, 'Single Property'!$D$13, 'Raw Data'!AE:AE, 'Multi Property'!$E$3, 'Raw Data'!AD:AD, "&lt;&gt;Not Available"))=0,"N/A",SUMIFS('Raw Data'!AD:AD,'Raw Data'!B:B,'Dynamic Data'!P32,'Raw Data'!AE:AE,LEFT($T$3,4), 'Raw Data'!AF:AF, _xlfn.MAXIFS('Raw Data'!AF:AF, 'Raw Data'!B:B, 'Single Property'!$D$13, 'Raw Data'!AE:AE, 'Multi Property'!$E$3, 'Raw Data'!AD:AD, "&lt;&gt;Not Available"))+(COUNTA($P$3:P32)*0.0000001)))</f>
        <v>N/A</v>
      </c>
      <c r="V32" s="23" t="str">
        <f>IF(P32="","",IF(SUMIFS('Raw Data'!AC:AC,'Raw Data'!B:B,'Dynamic Data'!P32,'Raw Data'!AE:AE,LEFT($T$3,4), 'Raw Data'!AF:AF, _xlfn.MAXIFS('Raw Data'!AF:AF, 'Raw Data'!B:B, 'Single Property'!$D$13, 'Raw Data'!AE:AE, 'Multi Property'!$E$3, 'Raw Data'!AC:AC, "&lt;&gt;Not Available"))=0,"N/A",SUMIFS('Raw Data'!AC:AC,'Raw Data'!B:B,'Dynamic Data'!P32,'Raw Data'!AE:AE,LEFT($T$3,4), 'Raw Data'!AF:AF, _xlfn.MAXIFS('Raw Data'!AF:AF, 'Raw Data'!B:B, 'Single Property'!$D$13, 'Raw Data'!AE:AE, 'Multi Property'!$E$3, 'Raw Data'!AC:AC, "&lt;&gt;Not Available"))+(COUNTA($P$3:P32)*0.0000001)))</f>
        <v>N/A</v>
      </c>
      <c r="X32" t="str">
        <f>IFERROR(_xlfn.XLOOKUP(Y32,U:U,P:P, , ,1),"")</f>
        <v/>
      </c>
      <c r="Y32" t="e">
        <f>LARGE(U:U,1)</f>
        <v>#NUM!</v>
      </c>
      <c r="AA32" t="str">
        <f>IFERROR(_xlfn.XLOOKUP(AB32, U:U,P:P),"")</f>
        <v/>
      </c>
      <c r="AB32" t="e">
        <f>SMALL(U:U,1)</f>
        <v>#NUM!</v>
      </c>
    </row>
    <row r="33" spans="17:28" x14ac:dyDescent="0.25">
      <c r="Q33" s="23" t="str">
        <f>IF(P33 = "", "", SUMIFS('Raw Data'!AA:AA, 'Raw Data'!B:B, 'Dynamic Data'!P33, 'Raw Data'!AE:AE, _xlfn.NUMBERVALUE(LEFT($Q$3,4)), 'Raw Data'!AF:AF, _xlfn.MAXIFS('Raw Data'!AF:AF, 'Raw Data'!B:B, 'Single Property'!$D$13, 'Raw Data'!AE:AE, 'Multi Property'!$E$3, 'Raw Data'!F:F, "&lt;&gt;Not Available"))+(COUNTA($P$3:P33)*0.0000001))</f>
        <v/>
      </c>
      <c r="R33" s="23" t="str">
        <f>IF(P33 = "", "", SUMIFS('Raw Data'!AB:AB, 'Raw Data'!B:B, 'Dynamic Data'!P33, 'Raw Data'!AE:AE, LEFT($R$3,4), 'Raw Data'!AF:AF, _xlfn.MAXIFS('Raw Data'!AF:AF, 'Raw Data'!B:B, 'Single Property'!$D$13, 'Raw Data'!AE:AE, 'Multi Property'!$E$3, 'Raw Data'!F:F, "&lt;&gt;Not Available"))+(COUNTA($P$3:P33)*0.0000001))</f>
        <v/>
      </c>
      <c r="S33" s="23" t="str">
        <f>IF(P33 = "", "", SUMIFS('Raw Data'!S:S, 'Raw Data'!B:B, 'Dynamic Data'!P33, 'Raw Data'!AE:AE, LEFT($S$3,4), 'Raw Data'!AF:AF, _xlfn.MAXIFS('Raw Data'!AF:AF, 'Raw Data'!B:B, 'Single Property'!$D$13, 'Raw Data'!AE:AE, 'Multi Property'!$E$3, 'Raw Data'!F:F, "&lt;&gt;Not Available"))+(COUNTA($P$3:P33)*0.0000001))</f>
        <v/>
      </c>
      <c r="T33" s="23" t="str">
        <f>IF(P33="","",IF(SUMIFS('Raw Data'!F:F,'Raw Data'!B:B,'Dynamic Data'!P33,'Raw Data'!AE:AE,LEFT($T$3,4), 'Raw Data'!AF:AF, _xlfn.MAXIFS('Raw Data'!AF:AF, 'Raw Data'!B:B, 'Single Property'!$D$13, 'Raw Data'!AE:AE, 'Multi Property'!$E$3, 'Raw Data'!F:F, "&lt;&gt;Not Available"))=0,"N/A",SUMIFS('Raw Data'!F:F,'Raw Data'!B:B,'Dynamic Data'!P33,'Raw Data'!AE:AE,LEFT($T$3,4), 'Raw Data'!AF:AF, _xlfn.MAXIFS('Raw Data'!AF:AF, 'Raw Data'!B:B, 'Single Property'!$D$13, 'Raw Data'!AE:AE, 'Multi Property'!$E$3, 'Raw Data'!F:F, "&lt;&gt;Not Available"))+(COUNTA($P$3:P33)*0.0000001)))</f>
        <v/>
      </c>
      <c r="U33" s="23" t="str">
        <f>IF(P33="","",IF(SUMIFS('Raw Data'!AD:AD,'Raw Data'!B:B,'Dynamic Data'!P33,'Raw Data'!AE:AE,LEFT($T$3,4), 'Raw Data'!AF:AF, _xlfn.MAXIFS('Raw Data'!AF:AF, 'Raw Data'!B:B, 'Single Property'!$D$13, 'Raw Data'!AE:AE, 'Multi Property'!$E$3, 'Raw Data'!AD:AD, "&lt;&gt;Not Available"))=0,"N/A",SUMIFS('Raw Data'!AD:AD,'Raw Data'!B:B,'Dynamic Data'!P33,'Raw Data'!AE:AE,LEFT($T$3,4), 'Raw Data'!AF:AF, _xlfn.MAXIFS('Raw Data'!AF:AF, 'Raw Data'!B:B, 'Single Property'!$D$13, 'Raw Data'!AE:AE, 'Multi Property'!$E$3, 'Raw Data'!AD:AD, "&lt;&gt;Not Available"))+(COUNTA($P$3:P33)*0.0000001)))</f>
        <v/>
      </c>
      <c r="V33" s="23" t="str">
        <f>IF(P33="","",IF(SUMIFS('Raw Data'!AC:AC,'Raw Data'!B:B,'Dynamic Data'!P33,'Raw Data'!AE:AE,LEFT($T$3,4), 'Raw Data'!AF:AF, _xlfn.MAXIFS('Raw Data'!AF:AF, 'Raw Data'!B:B, 'Single Property'!$D$13, 'Raw Data'!AE:AE, 'Multi Property'!$E$3, 'Raw Data'!AC:AC, "&lt;&gt;Not Available"))=0,"N/A",SUMIFS('Raw Data'!AC:AC,'Raw Data'!B:B,'Dynamic Data'!P33,'Raw Data'!AE:AE,LEFT($T$3,4), 'Raw Data'!AF:AF, _xlfn.MAXIFS('Raw Data'!AF:AF, 'Raw Data'!B:B, 'Single Property'!$D$13, 'Raw Data'!AE:AE, 'Multi Property'!$E$3, 'Raw Data'!AC:AC, "&lt;&gt;Not Available"))+(COUNTA($P$3:P33)*0.0000001)))</f>
        <v/>
      </c>
      <c r="X33" t="str">
        <f>IFERROR(IF(X32 = _xlfn.XLOOKUP(Y33,U:U,P:P, , ,1), _xlfn.XLOOKUP(Y33,U:U,P:P, , ,-1), _xlfn.XLOOKUP(Y33,U:U,P:P, , ,1)),"")</f>
        <v/>
      </c>
      <c r="Y33" t="e">
        <f>LARGE(U:U,2)</f>
        <v>#NUM!</v>
      </c>
      <c r="AA33" t="str">
        <f>IFERROR(IF(AA32 = _xlfn.XLOOKUP(AB33,U:U,P:P, , ,1), _xlfn.XLOOKUP(AB33,U:U,P:P, , ,-1), _xlfn.XLOOKUP(AB33,U:U,P:P, , ,1)),"")</f>
        <v/>
      </c>
      <c r="AB33" t="e">
        <f>SMALL(U:U,2)</f>
        <v>#NUM!</v>
      </c>
    </row>
    <row r="34" spans="17:28" x14ac:dyDescent="0.25">
      <c r="Q34" s="23" t="str">
        <f>IF(P34 = "", "", SUMIFS('Raw Data'!AA:AA, 'Raw Data'!B:B, 'Dynamic Data'!P34, 'Raw Data'!AE:AE, _xlfn.NUMBERVALUE(LEFT($Q$3,4)), 'Raw Data'!AF:AF, _xlfn.MAXIFS('Raw Data'!AF:AF, 'Raw Data'!B:B, 'Single Property'!$D$13, 'Raw Data'!AE:AE, 'Multi Property'!$E$3, 'Raw Data'!F:F, "&lt;&gt;Not Available"))+(COUNTA($P$3:P34)*0.0000001))</f>
        <v/>
      </c>
      <c r="R34" s="23" t="str">
        <f>IF(P34 = "", "", SUMIFS('Raw Data'!AB:AB, 'Raw Data'!B:B, 'Dynamic Data'!P34, 'Raw Data'!AE:AE, LEFT($R$3,4), 'Raw Data'!AF:AF, _xlfn.MAXIFS('Raw Data'!AF:AF, 'Raw Data'!B:B, 'Single Property'!$D$13, 'Raw Data'!AE:AE, 'Multi Property'!$E$3, 'Raw Data'!F:F, "&lt;&gt;Not Available"))+(COUNTA($P$3:P34)*0.0000001))</f>
        <v/>
      </c>
      <c r="S34" s="23" t="str">
        <f>IF(P34 = "", "", SUMIFS('Raw Data'!S:S, 'Raw Data'!B:B, 'Dynamic Data'!P34, 'Raw Data'!AE:AE, LEFT($S$3,4), 'Raw Data'!AF:AF, _xlfn.MAXIFS('Raw Data'!AF:AF, 'Raw Data'!B:B, 'Single Property'!$D$13, 'Raw Data'!AE:AE, 'Multi Property'!$E$3, 'Raw Data'!F:F, "&lt;&gt;Not Available"))+(COUNTA($P$3:P34)*0.0000001))</f>
        <v/>
      </c>
      <c r="T34" s="23" t="str">
        <f>IF(P34="","",IF(SUMIFS('Raw Data'!F:F,'Raw Data'!B:B,'Dynamic Data'!P34,'Raw Data'!AE:AE,LEFT($T$3,4), 'Raw Data'!AF:AF, _xlfn.MAXIFS('Raw Data'!AF:AF, 'Raw Data'!B:B, 'Single Property'!$D$13, 'Raw Data'!AE:AE, 'Multi Property'!$E$3, 'Raw Data'!F:F, "&lt;&gt;Not Available"))=0,"N/A",SUMIFS('Raw Data'!F:F,'Raw Data'!B:B,'Dynamic Data'!P34,'Raw Data'!AE:AE,LEFT($T$3,4), 'Raw Data'!AF:AF, _xlfn.MAXIFS('Raw Data'!AF:AF, 'Raw Data'!B:B, 'Single Property'!$D$13, 'Raw Data'!AE:AE, 'Multi Property'!$E$3, 'Raw Data'!F:F, "&lt;&gt;Not Available"))+(COUNTA($P$3:P34)*0.0000001)))</f>
        <v/>
      </c>
      <c r="U34" s="23" t="str">
        <f>IF(P34="","",IF(SUMIFS('Raw Data'!AD:AD,'Raw Data'!B:B,'Dynamic Data'!P34,'Raw Data'!AE:AE,LEFT($T$3,4), 'Raw Data'!AF:AF, _xlfn.MAXIFS('Raw Data'!AF:AF, 'Raw Data'!B:B, 'Single Property'!$D$13, 'Raw Data'!AE:AE, 'Multi Property'!$E$3, 'Raw Data'!AD:AD, "&lt;&gt;Not Available"))=0,"N/A",SUMIFS('Raw Data'!AD:AD,'Raw Data'!B:B,'Dynamic Data'!P34,'Raw Data'!AE:AE,LEFT($T$3,4), 'Raw Data'!AF:AF, _xlfn.MAXIFS('Raw Data'!AF:AF, 'Raw Data'!B:B, 'Single Property'!$D$13, 'Raw Data'!AE:AE, 'Multi Property'!$E$3, 'Raw Data'!AD:AD, "&lt;&gt;Not Available"))+(COUNTA($P$3:P34)*0.0000001)))</f>
        <v/>
      </c>
      <c r="V34" s="23" t="str">
        <f>IF(P34="","",IF(SUMIFS('Raw Data'!AC:AC,'Raw Data'!B:B,'Dynamic Data'!P34,'Raw Data'!AE:AE,LEFT($T$3,4), 'Raw Data'!AF:AF, _xlfn.MAXIFS('Raw Data'!AF:AF, 'Raw Data'!B:B, 'Single Property'!$D$13, 'Raw Data'!AE:AE, 'Multi Property'!$E$3, 'Raw Data'!AC:AC, "&lt;&gt;Not Available"))=0,"N/A",SUMIFS('Raw Data'!AC:AC,'Raw Data'!B:B,'Dynamic Data'!P34,'Raw Data'!AE:AE,LEFT($T$3,4), 'Raw Data'!AF:AF, _xlfn.MAXIFS('Raw Data'!AF:AF, 'Raw Data'!B:B, 'Single Property'!$D$13, 'Raw Data'!AE:AE, 'Multi Property'!$E$3, 'Raw Data'!AC:AC, "&lt;&gt;Not Available"))+(COUNTA($P$3:P34)*0.0000001)))</f>
        <v/>
      </c>
      <c r="X34" t="str">
        <f>IFERROR(IF(X33 = _xlfn.XLOOKUP(Y34,U:U,P:P, , ,1), _xlfn.XLOOKUP(Y34,U:U,P:P, , ,-1), _xlfn.XLOOKUP(Y34,U:U,P:P, , ,1)),"")</f>
        <v/>
      </c>
      <c r="Y34" t="e">
        <f>LARGE(U:U,3)</f>
        <v>#NUM!</v>
      </c>
      <c r="AA34" t="str">
        <f>IFERROR(IF(AA33 = _xlfn.XLOOKUP(AB34,U:U,P:P, , ,1), _xlfn.XLOOKUP(AB34,U:U,P:P, , ,-1), _xlfn.XLOOKUP(AB34,U:U,P:P, , ,1)),"")</f>
        <v/>
      </c>
      <c r="AB34" t="e">
        <f>SMALL(U:U,3)</f>
        <v>#NUM!</v>
      </c>
    </row>
    <row r="35" spans="17:28" x14ac:dyDescent="0.25">
      <c r="Q35" s="23" t="str">
        <f>IF(P35 = "", "", SUMIFS('Raw Data'!AA:AA, 'Raw Data'!B:B, 'Dynamic Data'!P35, 'Raw Data'!AE:AE, _xlfn.NUMBERVALUE(LEFT($Q$3,4)), 'Raw Data'!AF:AF, _xlfn.MAXIFS('Raw Data'!AF:AF, 'Raw Data'!B:B, 'Single Property'!$D$13, 'Raw Data'!AE:AE, 'Multi Property'!$E$3, 'Raw Data'!F:F, "&lt;&gt;Not Available"))+(COUNTA($P$3:P35)*0.0000001))</f>
        <v/>
      </c>
      <c r="R35" s="23" t="str">
        <f>IF(P35 = "", "", SUMIFS('Raw Data'!AB:AB, 'Raw Data'!B:B, 'Dynamic Data'!P35, 'Raw Data'!AE:AE, LEFT($R$3,4), 'Raw Data'!AF:AF, _xlfn.MAXIFS('Raw Data'!AF:AF, 'Raw Data'!B:B, 'Single Property'!$D$13, 'Raw Data'!AE:AE, 'Multi Property'!$E$3, 'Raw Data'!F:F, "&lt;&gt;Not Available"))+(COUNTA($P$3:P35)*0.0000001))</f>
        <v/>
      </c>
      <c r="S35" s="23" t="str">
        <f>IF(P35 = "", "", SUMIFS('Raw Data'!S:S, 'Raw Data'!B:B, 'Dynamic Data'!P35, 'Raw Data'!AE:AE, LEFT($S$3,4), 'Raw Data'!AF:AF, _xlfn.MAXIFS('Raw Data'!AF:AF, 'Raw Data'!B:B, 'Single Property'!$D$13, 'Raw Data'!AE:AE, 'Multi Property'!$E$3, 'Raw Data'!F:F, "&lt;&gt;Not Available"))+(COUNTA($P$3:P35)*0.0000001))</f>
        <v/>
      </c>
      <c r="T35" s="23" t="str">
        <f>IF(P35="","",IF(SUMIFS('Raw Data'!F:F,'Raw Data'!B:B,'Dynamic Data'!P35,'Raw Data'!AE:AE,LEFT($T$3,4), 'Raw Data'!AF:AF, _xlfn.MAXIFS('Raw Data'!AF:AF, 'Raw Data'!B:B, 'Single Property'!$D$13, 'Raw Data'!AE:AE, 'Multi Property'!$E$3, 'Raw Data'!F:F, "&lt;&gt;Not Available"))=0,"N/A",SUMIFS('Raw Data'!F:F,'Raw Data'!B:B,'Dynamic Data'!P35,'Raw Data'!AE:AE,LEFT($T$3,4), 'Raw Data'!AF:AF, _xlfn.MAXIFS('Raw Data'!AF:AF, 'Raw Data'!B:B, 'Single Property'!$D$13, 'Raw Data'!AE:AE, 'Multi Property'!$E$3, 'Raw Data'!F:F, "&lt;&gt;Not Available"))+(COUNTA($P$3:P35)*0.0000001)))</f>
        <v/>
      </c>
      <c r="U35" s="23" t="str">
        <f>IF(P35="","",IF(SUMIFS('Raw Data'!AD:AD,'Raw Data'!B:B,'Dynamic Data'!P35,'Raw Data'!AE:AE,LEFT($T$3,4), 'Raw Data'!AF:AF, _xlfn.MAXIFS('Raw Data'!AF:AF, 'Raw Data'!B:B, 'Single Property'!$D$13, 'Raw Data'!AE:AE, 'Multi Property'!$E$3, 'Raw Data'!AD:AD, "&lt;&gt;Not Available"))=0,"N/A",SUMIFS('Raw Data'!AD:AD,'Raw Data'!B:B,'Dynamic Data'!P35,'Raw Data'!AE:AE,LEFT($T$3,4), 'Raw Data'!AF:AF, _xlfn.MAXIFS('Raw Data'!AF:AF, 'Raw Data'!B:B, 'Single Property'!$D$13, 'Raw Data'!AE:AE, 'Multi Property'!$E$3, 'Raw Data'!AD:AD, "&lt;&gt;Not Available"))+(COUNTA($P$3:P35)*0.0000001)))</f>
        <v/>
      </c>
      <c r="V35" s="23" t="str">
        <f>IF(P35="","",IF(SUMIFS('Raw Data'!AC:AC,'Raw Data'!B:B,'Dynamic Data'!P35,'Raw Data'!AE:AE,LEFT($T$3,4), 'Raw Data'!AF:AF, _xlfn.MAXIFS('Raw Data'!AF:AF, 'Raw Data'!B:B, 'Single Property'!$D$13, 'Raw Data'!AE:AE, 'Multi Property'!$E$3, 'Raw Data'!AC:AC, "&lt;&gt;Not Available"))=0,"N/A",SUMIFS('Raw Data'!AC:AC,'Raw Data'!B:B,'Dynamic Data'!P35,'Raw Data'!AE:AE,LEFT($T$3,4), 'Raw Data'!AF:AF, _xlfn.MAXIFS('Raw Data'!AF:AF, 'Raw Data'!B:B, 'Single Property'!$D$13, 'Raw Data'!AE:AE, 'Multi Property'!$E$3, 'Raw Data'!AC:AC, "&lt;&gt;Not Available"))+(COUNTA($P$3:P35)*0.0000001)))</f>
        <v/>
      </c>
      <c r="X35" t="str">
        <f>IFERROR(IF(X34 = _xlfn.XLOOKUP(Y35,U:U,P:P, , ,1), _xlfn.XLOOKUP(Y35,U:U,P:P, , ,-1), _xlfn.XLOOKUP(Y35,U:U,P:P, , ,1)),"")</f>
        <v/>
      </c>
      <c r="Y35" t="e">
        <f>LARGE(U:U,4)</f>
        <v>#NUM!</v>
      </c>
      <c r="AA35" t="str">
        <f>IFERROR(IF(AA34 = _xlfn.XLOOKUP(AB35,U:U,P:P, , ,1), _xlfn.XLOOKUP(AB35,U:U,P:P, , ,-1), _xlfn.XLOOKUP(AB35,U:U,P:P, , ,1)),"")</f>
        <v/>
      </c>
      <c r="AB35" t="e">
        <f>SMALL(U:U,4)</f>
        <v>#NUM!</v>
      </c>
    </row>
    <row r="36" spans="17:28" x14ac:dyDescent="0.25">
      <c r="Q36" s="23" t="str">
        <f>IF(P36 = "", "", SUMIFS('Raw Data'!AA:AA, 'Raw Data'!B:B, 'Dynamic Data'!P36, 'Raw Data'!AE:AE, _xlfn.NUMBERVALUE(LEFT($Q$3,4)), 'Raw Data'!AF:AF, _xlfn.MAXIFS('Raw Data'!AF:AF, 'Raw Data'!B:B, 'Single Property'!$D$13, 'Raw Data'!AE:AE, 'Multi Property'!$E$3, 'Raw Data'!F:F, "&lt;&gt;Not Available"))+(COUNTA($P$3:P36)*0.0000001))</f>
        <v/>
      </c>
      <c r="R36" s="23" t="str">
        <f>IF(P36 = "", "", SUMIFS('Raw Data'!AB:AB, 'Raw Data'!B:B, 'Dynamic Data'!P36, 'Raw Data'!AE:AE, LEFT($R$3,4), 'Raw Data'!AF:AF, _xlfn.MAXIFS('Raw Data'!AF:AF, 'Raw Data'!B:B, 'Single Property'!$D$13, 'Raw Data'!AE:AE, 'Multi Property'!$E$3, 'Raw Data'!F:F, "&lt;&gt;Not Available"))+(COUNTA($P$3:P36)*0.0000001))</f>
        <v/>
      </c>
      <c r="S36" s="23" t="str">
        <f>IF(P36 = "", "", SUMIFS('Raw Data'!S:S, 'Raw Data'!B:B, 'Dynamic Data'!P36, 'Raw Data'!AE:AE, LEFT($S$3,4), 'Raw Data'!AF:AF, _xlfn.MAXIFS('Raw Data'!AF:AF, 'Raw Data'!B:B, 'Single Property'!$D$13, 'Raw Data'!AE:AE, 'Multi Property'!$E$3, 'Raw Data'!F:F, "&lt;&gt;Not Available"))+(COUNTA($P$3:P36)*0.0000001))</f>
        <v/>
      </c>
      <c r="T36" s="23" t="str">
        <f>IF(P36="","",IF(SUMIFS('Raw Data'!F:F,'Raw Data'!B:B,'Dynamic Data'!P36,'Raw Data'!AE:AE,LEFT($T$3,4), 'Raw Data'!AF:AF, _xlfn.MAXIFS('Raw Data'!AF:AF, 'Raw Data'!B:B, 'Single Property'!$D$13, 'Raw Data'!AE:AE, 'Multi Property'!$E$3, 'Raw Data'!F:F, "&lt;&gt;Not Available"))=0,"N/A",SUMIFS('Raw Data'!F:F,'Raw Data'!B:B,'Dynamic Data'!P36,'Raw Data'!AE:AE,LEFT($T$3,4), 'Raw Data'!AF:AF, _xlfn.MAXIFS('Raw Data'!AF:AF, 'Raw Data'!B:B, 'Single Property'!$D$13, 'Raw Data'!AE:AE, 'Multi Property'!$E$3, 'Raw Data'!F:F, "&lt;&gt;Not Available"))+(COUNTA($P$3:P36)*0.0000001)))</f>
        <v/>
      </c>
      <c r="U36" s="23" t="str">
        <f>IF(P36="","",IF(SUMIFS('Raw Data'!AD:AD,'Raw Data'!B:B,'Dynamic Data'!P36,'Raw Data'!AE:AE,LEFT($T$3,4), 'Raw Data'!AF:AF, _xlfn.MAXIFS('Raw Data'!AF:AF, 'Raw Data'!B:B, 'Single Property'!$D$13, 'Raw Data'!AE:AE, 'Multi Property'!$E$3, 'Raw Data'!AD:AD, "&lt;&gt;Not Available"))=0,"N/A",SUMIFS('Raw Data'!AD:AD,'Raw Data'!B:B,'Dynamic Data'!P36,'Raw Data'!AE:AE,LEFT($T$3,4), 'Raw Data'!AF:AF, _xlfn.MAXIFS('Raw Data'!AF:AF, 'Raw Data'!B:B, 'Single Property'!$D$13, 'Raw Data'!AE:AE, 'Multi Property'!$E$3, 'Raw Data'!AD:AD, "&lt;&gt;Not Available"))+(COUNTA($P$3:P36)*0.0000001)))</f>
        <v/>
      </c>
      <c r="V36" s="23" t="str">
        <f>IF(P36="","",IF(SUMIFS('Raw Data'!AC:AC,'Raw Data'!B:B,'Dynamic Data'!P36,'Raw Data'!AE:AE,LEFT($T$3,4), 'Raw Data'!AF:AF, _xlfn.MAXIFS('Raw Data'!AF:AF, 'Raw Data'!B:B, 'Single Property'!$D$13, 'Raw Data'!AE:AE, 'Multi Property'!$E$3, 'Raw Data'!AC:AC, "&lt;&gt;Not Available"))=0,"N/A",SUMIFS('Raw Data'!AC:AC,'Raw Data'!B:B,'Dynamic Data'!P36,'Raw Data'!AE:AE,LEFT($T$3,4), 'Raw Data'!AF:AF, _xlfn.MAXIFS('Raw Data'!AF:AF, 'Raw Data'!B:B, 'Single Property'!$D$13, 'Raw Data'!AE:AE, 'Multi Property'!$E$3, 'Raw Data'!AC:AC, "&lt;&gt;Not Available"))+(COUNTA($P$3:P36)*0.0000001)))</f>
        <v/>
      </c>
      <c r="X36" t="str">
        <f>IFERROR(IF(X35 = _xlfn.XLOOKUP(Y36,U:U,P:P, , ,1), _xlfn.XLOOKUP(Y36,U:U,P:P, , ,-1), _xlfn.XLOOKUP(Y36,U:U,P:P, , ,1)),"")</f>
        <v/>
      </c>
      <c r="Y36" t="e">
        <f>LARGE(U:U,5)</f>
        <v>#NUM!</v>
      </c>
      <c r="AA36" t="str">
        <f>IFERROR(IF(AA35 = _xlfn.XLOOKUP(AB36,U:U,P:P, , ,1), _xlfn.XLOOKUP(AB36,U:U,P:P, , ,-1), _xlfn.XLOOKUP(AB36,U:U,P:P, , ,1)),"")</f>
        <v/>
      </c>
      <c r="AB36" t="e">
        <f>SMALL(U:U,5)</f>
        <v>#NUM!</v>
      </c>
    </row>
    <row r="37" spans="17:28" x14ac:dyDescent="0.25">
      <c r="Q37" s="23" t="str">
        <f>IF(P37 = "", "", SUMIFS('Raw Data'!AA:AA, 'Raw Data'!B:B, 'Dynamic Data'!P37, 'Raw Data'!AE:AE, _xlfn.NUMBERVALUE(LEFT($Q$3,4)), 'Raw Data'!AF:AF, _xlfn.MAXIFS('Raw Data'!AF:AF, 'Raw Data'!B:B, 'Single Property'!$D$13, 'Raw Data'!AE:AE, 'Multi Property'!$E$3, 'Raw Data'!F:F, "&lt;&gt;Not Available"))+(COUNTA($P$3:P37)*0.0000001))</f>
        <v/>
      </c>
      <c r="R37" s="23" t="str">
        <f>IF(P37 = "", "", SUMIFS('Raw Data'!AB:AB, 'Raw Data'!B:B, 'Dynamic Data'!P37, 'Raw Data'!AE:AE, LEFT($R$3,4), 'Raw Data'!AF:AF, _xlfn.MAXIFS('Raw Data'!AF:AF, 'Raw Data'!B:B, 'Single Property'!$D$13, 'Raw Data'!AE:AE, 'Multi Property'!$E$3, 'Raw Data'!F:F, "&lt;&gt;Not Available"))+(COUNTA($P$3:P37)*0.0000001))</f>
        <v/>
      </c>
      <c r="S37" s="23" t="str">
        <f>IF(P37 = "", "", SUMIFS('Raw Data'!S:S, 'Raw Data'!B:B, 'Dynamic Data'!P37, 'Raw Data'!AE:AE, LEFT($S$3,4), 'Raw Data'!AF:AF, _xlfn.MAXIFS('Raw Data'!AF:AF, 'Raw Data'!B:B, 'Single Property'!$D$13, 'Raw Data'!AE:AE, 'Multi Property'!$E$3, 'Raw Data'!F:F, "&lt;&gt;Not Available"))+(COUNTA($P$3:P37)*0.0000001))</f>
        <v/>
      </c>
      <c r="T37" s="23" t="str">
        <f>IF(P37="","",IF(SUMIFS('Raw Data'!F:F,'Raw Data'!B:B,'Dynamic Data'!P37,'Raw Data'!AE:AE,LEFT($T$3,4), 'Raw Data'!AF:AF, _xlfn.MAXIFS('Raw Data'!AF:AF, 'Raw Data'!B:B, 'Single Property'!$D$13, 'Raw Data'!AE:AE, 'Multi Property'!$E$3, 'Raw Data'!F:F, "&lt;&gt;Not Available"))=0,"N/A",SUMIFS('Raw Data'!F:F,'Raw Data'!B:B,'Dynamic Data'!P37,'Raw Data'!AE:AE,LEFT($T$3,4), 'Raw Data'!AF:AF, _xlfn.MAXIFS('Raw Data'!AF:AF, 'Raw Data'!B:B, 'Single Property'!$D$13, 'Raw Data'!AE:AE, 'Multi Property'!$E$3, 'Raw Data'!F:F, "&lt;&gt;Not Available"))+(COUNTA($P$3:P37)*0.0000001)))</f>
        <v/>
      </c>
      <c r="U37" s="23" t="str">
        <f>IF(P37="","",IF(SUMIFS('Raw Data'!AD:AD,'Raw Data'!B:B,'Dynamic Data'!P37,'Raw Data'!AE:AE,LEFT($T$3,4), 'Raw Data'!AF:AF, _xlfn.MAXIFS('Raw Data'!AF:AF, 'Raw Data'!B:B, 'Single Property'!$D$13, 'Raw Data'!AE:AE, 'Multi Property'!$E$3, 'Raw Data'!AD:AD, "&lt;&gt;Not Available"))=0,"N/A",SUMIFS('Raw Data'!AD:AD,'Raw Data'!B:B,'Dynamic Data'!P37,'Raw Data'!AE:AE,LEFT($T$3,4), 'Raw Data'!AF:AF, _xlfn.MAXIFS('Raw Data'!AF:AF, 'Raw Data'!B:B, 'Single Property'!$D$13, 'Raw Data'!AE:AE, 'Multi Property'!$E$3, 'Raw Data'!AD:AD, "&lt;&gt;Not Available"))+(COUNTA($P$3:P37)*0.0000001)))</f>
        <v/>
      </c>
      <c r="V37" s="23" t="str">
        <f>IF(P37="","",IF(SUMIFS('Raw Data'!AC:AC,'Raw Data'!B:B,'Dynamic Data'!P37,'Raw Data'!AE:AE,LEFT($T$3,4), 'Raw Data'!AF:AF, _xlfn.MAXIFS('Raw Data'!AF:AF, 'Raw Data'!B:B, 'Single Property'!$D$13, 'Raw Data'!AE:AE, 'Multi Property'!$E$3, 'Raw Data'!AC:AC, "&lt;&gt;Not Available"))=0,"N/A",SUMIFS('Raw Data'!AC:AC,'Raw Data'!B:B,'Dynamic Data'!P37,'Raw Data'!AE:AE,LEFT($T$3,4), 'Raw Data'!AF:AF, _xlfn.MAXIFS('Raw Data'!AF:AF, 'Raw Data'!B:B, 'Single Property'!$D$13, 'Raw Data'!AE:AE, 'Multi Property'!$E$3, 'Raw Data'!AC:AC, "&lt;&gt;Not Available"))+(COUNTA($P$3:P37)*0.0000001)))</f>
        <v/>
      </c>
    </row>
    <row r="38" spans="17:28" x14ac:dyDescent="0.25">
      <c r="Q38" s="23" t="str">
        <f>IF(P38 = "", "", SUMIFS('Raw Data'!AA:AA, 'Raw Data'!B:B, 'Dynamic Data'!P38, 'Raw Data'!AE:AE, _xlfn.NUMBERVALUE(LEFT($Q$3,4)), 'Raw Data'!AF:AF, _xlfn.MAXIFS('Raw Data'!AF:AF, 'Raw Data'!B:B, 'Single Property'!$D$13, 'Raw Data'!AE:AE, 'Multi Property'!$E$3, 'Raw Data'!F:F, "&lt;&gt;Not Available"))+(COUNTA($P$3:P38)*0.0000001))</f>
        <v/>
      </c>
      <c r="R38" s="23" t="str">
        <f>IF(P38 = "", "", SUMIFS('Raw Data'!AB:AB, 'Raw Data'!B:B, 'Dynamic Data'!P38, 'Raw Data'!AE:AE, LEFT($R$3,4), 'Raw Data'!AF:AF, _xlfn.MAXIFS('Raw Data'!AF:AF, 'Raw Data'!B:B, 'Single Property'!$D$13, 'Raw Data'!AE:AE, 'Multi Property'!$E$3, 'Raw Data'!F:F, "&lt;&gt;Not Available"))+(COUNTA($P$3:P38)*0.0000001))</f>
        <v/>
      </c>
      <c r="S38" s="23" t="str">
        <f>IF(P38 = "", "", SUMIFS('Raw Data'!S:S, 'Raw Data'!B:B, 'Dynamic Data'!P38, 'Raw Data'!AE:AE, LEFT($S$3,4), 'Raw Data'!AF:AF, _xlfn.MAXIFS('Raw Data'!AF:AF, 'Raw Data'!B:B, 'Single Property'!$D$13, 'Raw Data'!AE:AE, 'Multi Property'!$E$3, 'Raw Data'!F:F, "&lt;&gt;Not Available"))+(COUNTA($P$3:P38)*0.0000001))</f>
        <v/>
      </c>
      <c r="T38" s="23" t="str">
        <f>IF(P38="","",IF(SUMIFS('Raw Data'!F:F,'Raw Data'!B:B,'Dynamic Data'!P38,'Raw Data'!AE:AE,LEFT($T$3,4), 'Raw Data'!AF:AF, _xlfn.MAXIFS('Raw Data'!AF:AF, 'Raw Data'!B:B, 'Single Property'!$D$13, 'Raw Data'!AE:AE, 'Multi Property'!$E$3, 'Raw Data'!F:F, "&lt;&gt;Not Available"))=0,"N/A",SUMIFS('Raw Data'!F:F,'Raw Data'!B:B,'Dynamic Data'!P38,'Raw Data'!AE:AE,LEFT($T$3,4), 'Raw Data'!AF:AF, _xlfn.MAXIFS('Raw Data'!AF:AF, 'Raw Data'!B:B, 'Single Property'!$D$13, 'Raw Data'!AE:AE, 'Multi Property'!$E$3, 'Raw Data'!F:F, "&lt;&gt;Not Available"))+(COUNTA($P$3:P38)*0.0000001)))</f>
        <v/>
      </c>
      <c r="U38" s="23" t="str">
        <f>IF(P38="","",IF(SUMIFS('Raw Data'!AD:AD,'Raw Data'!B:B,'Dynamic Data'!P38,'Raw Data'!AE:AE,LEFT($T$3,4), 'Raw Data'!AF:AF, _xlfn.MAXIFS('Raw Data'!AF:AF, 'Raw Data'!B:B, 'Single Property'!$D$13, 'Raw Data'!AE:AE, 'Multi Property'!$E$3, 'Raw Data'!AD:AD, "&lt;&gt;Not Available"))=0,"N/A",SUMIFS('Raw Data'!AD:AD,'Raw Data'!B:B,'Dynamic Data'!P38,'Raw Data'!AE:AE,LEFT($T$3,4), 'Raw Data'!AF:AF, _xlfn.MAXIFS('Raw Data'!AF:AF, 'Raw Data'!B:B, 'Single Property'!$D$13, 'Raw Data'!AE:AE, 'Multi Property'!$E$3, 'Raw Data'!AD:AD, "&lt;&gt;Not Available"))+(COUNTA($P$3:P38)*0.0000001)))</f>
        <v/>
      </c>
      <c r="V38" s="23" t="str">
        <f>IF(P38="","",IF(SUMIFS('Raw Data'!AC:AC,'Raw Data'!B:B,'Dynamic Data'!P38,'Raw Data'!AE:AE,LEFT($T$3,4), 'Raw Data'!AF:AF, _xlfn.MAXIFS('Raw Data'!AF:AF, 'Raw Data'!B:B, 'Single Property'!$D$13, 'Raw Data'!AE:AE, 'Multi Property'!$E$3, 'Raw Data'!AC:AC, "&lt;&gt;Not Available"))=0,"N/A",SUMIFS('Raw Data'!AC:AC,'Raw Data'!B:B,'Dynamic Data'!P38,'Raw Data'!AE:AE,LEFT($T$3,4), 'Raw Data'!AF:AF, _xlfn.MAXIFS('Raw Data'!AF:AF, 'Raw Data'!B:B, 'Single Property'!$D$13, 'Raw Data'!AE:AE, 'Multi Property'!$E$3, 'Raw Data'!AC:AC, "&lt;&gt;Not Available"))+(COUNTA($P$3:P38)*0.0000001)))</f>
        <v/>
      </c>
      <c r="Y38" t="str">
        <f>'Multi Property'!E3&amp;" Water Use Intensity"</f>
        <v>2023 Water Use Intensity</v>
      </c>
      <c r="AB38" t="str">
        <f>'Multi Property'!E3&amp;" Water Use Intensity"</f>
        <v>2023 Water Use Intensity</v>
      </c>
    </row>
    <row r="39" spans="17:28" x14ac:dyDescent="0.25">
      <c r="Q39" s="23" t="str">
        <f>IF(P39 = "", "", SUMIFS('Raw Data'!AA:AA, 'Raw Data'!B:B, 'Dynamic Data'!P39, 'Raw Data'!AE:AE, _xlfn.NUMBERVALUE(LEFT($Q$3,4)), 'Raw Data'!AF:AF, _xlfn.MAXIFS('Raw Data'!AF:AF, 'Raw Data'!B:B, 'Single Property'!$D$13, 'Raw Data'!AE:AE, 'Multi Property'!$E$3, 'Raw Data'!F:F, "&lt;&gt;Not Available"))+(COUNTA($P$3:P39)*0.0000001))</f>
        <v/>
      </c>
      <c r="R39" s="23" t="str">
        <f>IF(P39 = "", "", SUMIFS('Raw Data'!AB:AB, 'Raw Data'!B:B, 'Dynamic Data'!P39, 'Raw Data'!AE:AE, LEFT($R$3,4), 'Raw Data'!AF:AF, _xlfn.MAXIFS('Raw Data'!AF:AF, 'Raw Data'!B:B, 'Single Property'!$D$13, 'Raw Data'!AE:AE, 'Multi Property'!$E$3, 'Raw Data'!F:F, "&lt;&gt;Not Available"))+(COUNTA($P$3:P39)*0.0000001))</f>
        <v/>
      </c>
      <c r="S39" s="23" t="str">
        <f>IF(P39 = "", "", SUMIFS('Raw Data'!S:S, 'Raw Data'!B:B, 'Dynamic Data'!P39, 'Raw Data'!AE:AE, LEFT($S$3,4), 'Raw Data'!AF:AF, _xlfn.MAXIFS('Raw Data'!AF:AF, 'Raw Data'!B:B, 'Single Property'!$D$13, 'Raw Data'!AE:AE, 'Multi Property'!$E$3, 'Raw Data'!F:F, "&lt;&gt;Not Available"))+(COUNTA($P$3:P39)*0.0000001))</f>
        <v/>
      </c>
      <c r="T39" s="23" t="str">
        <f>IF(P39="","",IF(SUMIFS('Raw Data'!F:F,'Raw Data'!B:B,'Dynamic Data'!P39,'Raw Data'!AE:AE,LEFT($T$3,4), 'Raw Data'!AF:AF, _xlfn.MAXIFS('Raw Data'!AF:AF, 'Raw Data'!B:B, 'Single Property'!$D$13, 'Raw Data'!AE:AE, 'Multi Property'!$E$3, 'Raw Data'!F:F, "&lt;&gt;Not Available"))=0,"N/A",SUMIFS('Raw Data'!F:F,'Raw Data'!B:B,'Dynamic Data'!P39,'Raw Data'!AE:AE,LEFT($T$3,4), 'Raw Data'!AF:AF, _xlfn.MAXIFS('Raw Data'!AF:AF, 'Raw Data'!B:B, 'Single Property'!$D$13, 'Raw Data'!AE:AE, 'Multi Property'!$E$3, 'Raw Data'!F:F, "&lt;&gt;Not Available"))+(COUNTA($P$3:P39)*0.0000001)))</f>
        <v/>
      </c>
      <c r="U39" s="23" t="str">
        <f>IF(P39="","",IF(SUMIFS('Raw Data'!AD:AD,'Raw Data'!B:B,'Dynamic Data'!P39,'Raw Data'!AE:AE,LEFT($T$3,4), 'Raw Data'!AF:AF, _xlfn.MAXIFS('Raw Data'!AF:AF, 'Raw Data'!B:B, 'Single Property'!$D$13, 'Raw Data'!AE:AE, 'Multi Property'!$E$3, 'Raw Data'!AD:AD, "&lt;&gt;Not Available"))=0,"N/A",SUMIFS('Raw Data'!AD:AD,'Raw Data'!B:B,'Dynamic Data'!P39,'Raw Data'!AE:AE,LEFT($T$3,4), 'Raw Data'!AF:AF, _xlfn.MAXIFS('Raw Data'!AF:AF, 'Raw Data'!B:B, 'Single Property'!$D$13, 'Raw Data'!AE:AE, 'Multi Property'!$E$3, 'Raw Data'!AD:AD, "&lt;&gt;Not Available"))+(COUNTA($P$3:P39)*0.0000001)))</f>
        <v/>
      </c>
      <c r="V39" s="23" t="str">
        <f>IF(P39="","",IF(SUMIFS('Raw Data'!AC:AC,'Raw Data'!B:B,'Dynamic Data'!P39,'Raw Data'!AE:AE,LEFT($T$3,4), 'Raw Data'!AF:AF, _xlfn.MAXIFS('Raw Data'!AF:AF, 'Raw Data'!B:B, 'Single Property'!$D$13, 'Raw Data'!AE:AE, 'Multi Property'!$E$3, 'Raw Data'!AC:AC, "&lt;&gt;Not Available"))=0,"N/A",SUMIFS('Raw Data'!AC:AC,'Raw Data'!B:B,'Dynamic Data'!P39,'Raw Data'!AE:AE,LEFT($T$3,4), 'Raw Data'!AF:AF, _xlfn.MAXIFS('Raw Data'!AF:AF, 'Raw Data'!B:B, 'Single Property'!$D$13, 'Raw Data'!AE:AE, 'Multi Property'!$E$3, 'Raw Data'!AC:AC, "&lt;&gt;Not Available"))+(COUNTA($P$3:P39)*0.0000001)))</f>
        <v/>
      </c>
      <c r="X39" t="str">
        <f>IFERROR(_xlfn.XLOOKUP(Y39,V:V,P:P, , ,1),"")</f>
        <v/>
      </c>
      <c r="Y39" t="e">
        <f>LARGE(V:V,1)</f>
        <v>#NUM!</v>
      </c>
      <c r="AA39" t="str">
        <f>IFERROR(_xlfn.XLOOKUP(AB39, V:V,P:P),"")</f>
        <v/>
      </c>
      <c r="AB39" t="e">
        <f>SMALL(V:V,1)</f>
        <v>#NUM!</v>
      </c>
    </row>
    <row r="40" spans="17:28" x14ac:dyDescent="0.25">
      <c r="Q40" s="23" t="str">
        <f>IF(P40 = "", "", SUMIFS('Raw Data'!AA:AA, 'Raw Data'!B:B, 'Dynamic Data'!P40, 'Raw Data'!AE:AE, _xlfn.NUMBERVALUE(LEFT($Q$3,4)), 'Raw Data'!AF:AF, _xlfn.MAXIFS('Raw Data'!AF:AF, 'Raw Data'!B:B, 'Single Property'!$D$13, 'Raw Data'!AE:AE, 'Multi Property'!$E$3, 'Raw Data'!F:F, "&lt;&gt;Not Available"))+(COUNTA($P$3:P40)*0.0000001))</f>
        <v/>
      </c>
      <c r="R40" s="23" t="str">
        <f>IF(P40 = "", "", SUMIFS('Raw Data'!AB:AB, 'Raw Data'!B:B, 'Dynamic Data'!P40, 'Raw Data'!AE:AE, LEFT($R$3,4), 'Raw Data'!AF:AF, _xlfn.MAXIFS('Raw Data'!AF:AF, 'Raw Data'!B:B, 'Single Property'!$D$13, 'Raw Data'!AE:AE, 'Multi Property'!$E$3, 'Raw Data'!F:F, "&lt;&gt;Not Available"))+(COUNTA($P$3:P40)*0.0000001))</f>
        <v/>
      </c>
      <c r="S40" s="23" t="str">
        <f>IF(P40 = "", "", SUMIFS('Raw Data'!S:S, 'Raw Data'!B:B, 'Dynamic Data'!P40, 'Raw Data'!AE:AE, LEFT($S$3,4), 'Raw Data'!AF:AF, _xlfn.MAXIFS('Raw Data'!AF:AF, 'Raw Data'!B:B, 'Single Property'!$D$13, 'Raw Data'!AE:AE, 'Multi Property'!$E$3, 'Raw Data'!F:F, "&lt;&gt;Not Available"))+(COUNTA($P$3:P40)*0.0000001))</f>
        <v/>
      </c>
      <c r="T40" s="23" t="str">
        <f>IF(P40="","",IF(SUMIFS('Raw Data'!F:F,'Raw Data'!B:B,'Dynamic Data'!P40,'Raw Data'!AE:AE,LEFT($T$3,4), 'Raw Data'!AF:AF, _xlfn.MAXIFS('Raw Data'!AF:AF, 'Raw Data'!B:B, 'Single Property'!$D$13, 'Raw Data'!AE:AE, 'Multi Property'!$E$3, 'Raw Data'!F:F, "&lt;&gt;Not Available"))=0,"N/A",SUMIFS('Raw Data'!F:F,'Raw Data'!B:B,'Dynamic Data'!P40,'Raw Data'!AE:AE,LEFT($T$3,4), 'Raw Data'!AF:AF, _xlfn.MAXIFS('Raw Data'!AF:AF, 'Raw Data'!B:B, 'Single Property'!$D$13, 'Raw Data'!AE:AE, 'Multi Property'!$E$3, 'Raw Data'!F:F, "&lt;&gt;Not Available"))+(COUNTA($P$3:P40)*0.0000001)))</f>
        <v/>
      </c>
      <c r="U40" s="23" t="str">
        <f>IF(P40="","",IF(SUMIFS('Raw Data'!AD:AD,'Raw Data'!B:B,'Dynamic Data'!P40,'Raw Data'!AE:AE,LEFT($T$3,4), 'Raw Data'!AF:AF, _xlfn.MAXIFS('Raw Data'!AF:AF, 'Raw Data'!B:B, 'Single Property'!$D$13, 'Raw Data'!AE:AE, 'Multi Property'!$E$3, 'Raw Data'!AD:AD, "&lt;&gt;Not Available"))=0,"N/A",SUMIFS('Raw Data'!AD:AD,'Raw Data'!B:B,'Dynamic Data'!P40,'Raw Data'!AE:AE,LEFT($T$3,4), 'Raw Data'!AF:AF, _xlfn.MAXIFS('Raw Data'!AF:AF, 'Raw Data'!B:B, 'Single Property'!$D$13, 'Raw Data'!AE:AE, 'Multi Property'!$E$3, 'Raw Data'!AD:AD, "&lt;&gt;Not Available"))+(COUNTA($P$3:P40)*0.0000001)))</f>
        <v/>
      </c>
      <c r="V40" s="23" t="str">
        <f>IF(P40="","",IF(SUMIFS('Raw Data'!AC:AC,'Raw Data'!B:B,'Dynamic Data'!P40,'Raw Data'!AE:AE,LEFT($T$3,4), 'Raw Data'!AF:AF, _xlfn.MAXIFS('Raw Data'!AF:AF, 'Raw Data'!B:B, 'Single Property'!$D$13, 'Raw Data'!AE:AE, 'Multi Property'!$E$3, 'Raw Data'!AC:AC, "&lt;&gt;Not Available"))=0,"N/A",SUMIFS('Raw Data'!AC:AC,'Raw Data'!B:B,'Dynamic Data'!P40,'Raw Data'!AE:AE,LEFT($T$3,4), 'Raw Data'!AF:AF, _xlfn.MAXIFS('Raw Data'!AF:AF, 'Raw Data'!B:B, 'Single Property'!$D$13, 'Raw Data'!AE:AE, 'Multi Property'!$E$3, 'Raw Data'!AC:AC, "&lt;&gt;Not Available"))+(COUNTA($P$3:P40)*0.0000001)))</f>
        <v/>
      </c>
      <c r="X40" t="str">
        <f>IFERROR(IF(X39 = _xlfn.XLOOKUP(Y40,V:V,P:P, , ,1), _xlfn.XLOOKUP(Y40,V:V,P:P, , ,-1), _xlfn.XLOOKUP(Y40,V:V,P:P, , ,1)),"")</f>
        <v/>
      </c>
      <c r="Y40" t="e">
        <f>LARGE(V:V,2)</f>
        <v>#NUM!</v>
      </c>
      <c r="AA40" t="str">
        <f>IFERROR(IF(AA39 = _xlfn.XLOOKUP(AB40,V:V,P:P, , ,1), _xlfn.XLOOKUP(AB40,V:V,P:P, , ,-1), _xlfn.XLOOKUP(AB40,V:V,P:P, , ,1)),"")</f>
        <v/>
      </c>
      <c r="AB40" t="e">
        <f>SMALL(V:V,2)</f>
        <v>#NUM!</v>
      </c>
    </row>
    <row r="41" spans="17:28" x14ac:dyDescent="0.25">
      <c r="Q41" s="23" t="str">
        <f>IF(P41 = "", "", SUMIFS('Raw Data'!AA:AA, 'Raw Data'!B:B, 'Dynamic Data'!P41, 'Raw Data'!AE:AE, _xlfn.NUMBERVALUE(LEFT($Q$3,4)), 'Raw Data'!AF:AF, _xlfn.MAXIFS('Raw Data'!AF:AF, 'Raw Data'!B:B, 'Single Property'!$D$13, 'Raw Data'!AE:AE, 'Multi Property'!$E$3, 'Raw Data'!F:F, "&lt;&gt;Not Available"))+(COUNTA($P$3:P41)*0.0000001))</f>
        <v/>
      </c>
      <c r="R41" s="23" t="str">
        <f>IF(P41 = "", "", SUMIFS('Raw Data'!AB:AB, 'Raw Data'!B:B, 'Dynamic Data'!P41, 'Raw Data'!AE:AE, LEFT($R$3,4), 'Raw Data'!AF:AF, _xlfn.MAXIFS('Raw Data'!AF:AF, 'Raw Data'!B:B, 'Single Property'!$D$13, 'Raw Data'!AE:AE, 'Multi Property'!$E$3, 'Raw Data'!F:F, "&lt;&gt;Not Available"))+(COUNTA($P$3:P41)*0.0000001))</f>
        <v/>
      </c>
      <c r="S41" s="23" t="str">
        <f>IF(P41 = "", "", SUMIFS('Raw Data'!S:S, 'Raw Data'!B:B, 'Dynamic Data'!P41, 'Raw Data'!AE:AE, LEFT($S$3,4), 'Raw Data'!AF:AF, _xlfn.MAXIFS('Raw Data'!AF:AF, 'Raw Data'!B:B, 'Single Property'!$D$13, 'Raw Data'!AE:AE, 'Multi Property'!$E$3, 'Raw Data'!F:F, "&lt;&gt;Not Available"))+(COUNTA($P$3:P41)*0.0000001))</f>
        <v/>
      </c>
      <c r="T41" s="23" t="str">
        <f>IF(P41="","",IF(SUMIFS('Raw Data'!F:F,'Raw Data'!B:B,'Dynamic Data'!P41,'Raw Data'!AE:AE,LEFT($T$3,4), 'Raw Data'!AF:AF, _xlfn.MAXIFS('Raw Data'!AF:AF, 'Raw Data'!B:B, 'Single Property'!$D$13, 'Raw Data'!AE:AE, 'Multi Property'!$E$3, 'Raw Data'!F:F, "&lt;&gt;Not Available"))=0,"N/A",SUMIFS('Raw Data'!F:F,'Raw Data'!B:B,'Dynamic Data'!P41,'Raw Data'!AE:AE,LEFT($T$3,4), 'Raw Data'!AF:AF, _xlfn.MAXIFS('Raw Data'!AF:AF, 'Raw Data'!B:B, 'Single Property'!$D$13, 'Raw Data'!AE:AE, 'Multi Property'!$E$3, 'Raw Data'!F:F, "&lt;&gt;Not Available"))+(COUNTA($P$3:P41)*0.0000001)))</f>
        <v/>
      </c>
      <c r="U41" s="23" t="str">
        <f>IF(P41="","",IF(SUMIFS('Raw Data'!AD:AD,'Raw Data'!B:B,'Dynamic Data'!P41,'Raw Data'!AE:AE,LEFT($T$3,4), 'Raw Data'!AF:AF, _xlfn.MAXIFS('Raw Data'!AF:AF, 'Raw Data'!B:B, 'Single Property'!$D$13, 'Raw Data'!AE:AE, 'Multi Property'!$E$3, 'Raw Data'!AD:AD, "&lt;&gt;Not Available"))=0,"N/A",SUMIFS('Raw Data'!AD:AD,'Raw Data'!B:B,'Dynamic Data'!P41,'Raw Data'!AE:AE,LEFT($T$3,4), 'Raw Data'!AF:AF, _xlfn.MAXIFS('Raw Data'!AF:AF, 'Raw Data'!B:B, 'Single Property'!$D$13, 'Raw Data'!AE:AE, 'Multi Property'!$E$3, 'Raw Data'!AD:AD, "&lt;&gt;Not Available"))+(COUNTA($P$3:P41)*0.0000001)))</f>
        <v/>
      </c>
      <c r="V41" s="23" t="str">
        <f>IF(P41="","",IF(SUMIFS('Raw Data'!AC:AC,'Raw Data'!B:B,'Dynamic Data'!P41,'Raw Data'!AE:AE,LEFT($T$3,4), 'Raw Data'!AF:AF, _xlfn.MAXIFS('Raw Data'!AF:AF, 'Raw Data'!B:B, 'Single Property'!$D$13, 'Raw Data'!AE:AE, 'Multi Property'!$E$3, 'Raw Data'!AC:AC, "&lt;&gt;Not Available"))=0,"N/A",SUMIFS('Raw Data'!AC:AC,'Raw Data'!B:B,'Dynamic Data'!P41,'Raw Data'!AE:AE,LEFT($T$3,4), 'Raw Data'!AF:AF, _xlfn.MAXIFS('Raw Data'!AF:AF, 'Raw Data'!B:B, 'Single Property'!$D$13, 'Raw Data'!AE:AE, 'Multi Property'!$E$3, 'Raw Data'!AC:AC, "&lt;&gt;Not Available"))+(COUNTA($P$3:P41)*0.0000001)))</f>
        <v/>
      </c>
      <c r="X41" t="str">
        <f>IFERROR(IF(X40 = _xlfn.XLOOKUP(Y41,V:V,P:P, , ,1), _xlfn.XLOOKUP(Y41,V:V,P:P, , ,-1), _xlfn.XLOOKUP(Y41,V:V,P:P, , ,1)),"")</f>
        <v/>
      </c>
      <c r="Y41" t="e">
        <f>LARGE(V:V,3)</f>
        <v>#NUM!</v>
      </c>
      <c r="AA41" t="str">
        <f>IFERROR(IF(AA40 = _xlfn.XLOOKUP(AB41,V:V,P:P, , ,1), _xlfn.XLOOKUP(AB41,V:V,P:P, , ,-1), _xlfn.XLOOKUP(AB41,V:V,P:P, , ,1)),"")</f>
        <v/>
      </c>
      <c r="AB41" t="e">
        <f>SMALL(V:V,3)</f>
        <v>#NUM!</v>
      </c>
    </row>
    <row r="42" spans="17:28" x14ac:dyDescent="0.25">
      <c r="Q42" s="23" t="str">
        <f>IF(P42 = "", "", SUMIFS('Raw Data'!AA:AA, 'Raw Data'!B:B, 'Dynamic Data'!P42, 'Raw Data'!AE:AE, _xlfn.NUMBERVALUE(LEFT($Q$3,4)), 'Raw Data'!AF:AF, _xlfn.MAXIFS('Raw Data'!AF:AF, 'Raw Data'!B:B, 'Single Property'!$D$13, 'Raw Data'!AE:AE, 'Multi Property'!$E$3, 'Raw Data'!F:F, "&lt;&gt;Not Available"))+(COUNTA($P$3:P42)*0.0000001))</f>
        <v/>
      </c>
      <c r="R42" s="23" t="str">
        <f>IF(P42 = "", "", SUMIFS('Raw Data'!AB:AB, 'Raw Data'!B:B, 'Dynamic Data'!P42, 'Raw Data'!AE:AE, LEFT($R$3,4), 'Raw Data'!AF:AF, _xlfn.MAXIFS('Raw Data'!AF:AF, 'Raw Data'!B:B, 'Single Property'!$D$13, 'Raw Data'!AE:AE, 'Multi Property'!$E$3, 'Raw Data'!F:F, "&lt;&gt;Not Available"))+(COUNTA($P$3:P42)*0.0000001))</f>
        <v/>
      </c>
      <c r="S42" s="23" t="str">
        <f>IF(P42 = "", "", SUMIFS('Raw Data'!S:S, 'Raw Data'!B:B, 'Dynamic Data'!P42, 'Raw Data'!AE:AE, LEFT($S$3,4), 'Raw Data'!AF:AF, _xlfn.MAXIFS('Raw Data'!AF:AF, 'Raw Data'!B:B, 'Single Property'!$D$13, 'Raw Data'!AE:AE, 'Multi Property'!$E$3, 'Raw Data'!F:F, "&lt;&gt;Not Available"))+(COUNTA($P$3:P42)*0.0000001))</f>
        <v/>
      </c>
      <c r="T42" s="23" t="str">
        <f>IF(P42="","",IF(SUMIFS('Raw Data'!F:F,'Raw Data'!B:B,'Dynamic Data'!P42,'Raw Data'!AE:AE,LEFT($T$3,4), 'Raw Data'!AF:AF, _xlfn.MAXIFS('Raw Data'!AF:AF, 'Raw Data'!B:B, 'Single Property'!$D$13, 'Raw Data'!AE:AE, 'Multi Property'!$E$3, 'Raw Data'!F:F, "&lt;&gt;Not Available"))=0,"N/A",SUMIFS('Raw Data'!F:F,'Raw Data'!B:B,'Dynamic Data'!P42,'Raw Data'!AE:AE,LEFT($T$3,4), 'Raw Data'!AF:AF, _xlfn.MAXIFS('Raw Data'!AF:AF, 'Raw Data'!B:B, 'Single Property'!$D$13, 'Raw Data'!AE:AE, 'Multi Property'!$E$3, 'Raw Data'!F:F, "&lt;&gt;Not Available"))+(COUNTA($P$3:P42)*0.0000001)))</f>
        <v/>
      </c>
      <c r="U42" s="23" t="str">
        <f>IF(P42="","",IF(SUMIFS('Raw Data'!AD:AD,'Raw Data'!B:B,'Dynamic Data'!P42,'Raw Data'!AE:AE,LEFT($T$3,4), 'Raw Data'!AF:AF, _xlfn.MAXIFS('Raw Data'!AF:AF, 'Raw Data'!B:B, 'Single Property'!$D$13, 'Raw Data'!AE:AE, 'Multi Property'!$E$3, 'Raw Data'!AD:AD, "&lt;&gt;Not Available"))=0,"N/A",SUMIFS('Raw Data'!AD:AD,'Raw Data'!B:B,'Dynamic Data'!P42,'Raw Data'!AE:AE,LEFT($T$3,4), 'Raw Data'!AF:AF, _xlfn.MAXIFS('Raw Data'!AF:AF, 'Raw Data'!B:B, 'Single Property'!$D$13, 'Raw Data'!AE:AE, 'Multi Property'!$E$3, 'Raw Data'!AD:AD, "&lt;&gt;Not Available"))+(COUNTA($P$3:P42)*0.0000001)))</f>
        <v/>
      </c>
      <c r="V42" s="23" t="str">
        <f>IF(P42="","",IF(SUMIFS('Raw Data'!AC:AC,'Raw Data'!B:B,'Dynamic Data'!P42,'Raw Data'!AE:AE,LEFT($T$3,4), 'Raw Data'!AF:AF, _xlfn.MAXIFS('Raw Data'!AF:AF, 'Raw Data'!B:B, 'Single Property'!$D$13, 'Raw Data'!AE:AE, 'Multi Property'!$E$3, 'Raw Data'!AC:AC, "&lt;&gt;Not Available"))=0,"N/A",SUMIFS('Raw Data'!AC:AC,'Raw Data'!B:B,'Dynamic Data'!P42,'Raw Data'!AE:AE,LEFT($T$3,4), 'Raw Data'!AF:AF, _xlfn.MAXIFS('Raw Data'!AF:AF, 'Raw Data'!B:B, 'Single Property'!$D$13, 'Raw Data'!AE:AE, 'Multi Property'!$E$3, 'Raw Data'!AC:AC, "&lt;&gt;Not Available"))+(COUNTA($P$3:P42)*0.0000001)))</f>
        <v/>
      </c>
      <c r="X42" t="str">
        <f>IFERROR(IF(X41 = _xlfn.XLOOKUP(Y42,V:V,P:P, , ,1), _xlfn.XLOOKUP(Y42,V:V,P:P, , ,-1), _xlfn.XLOOKUP(Y42,V:V,P:P, , ,1)),"")</f>
        <v/>
      </c>
      <c r="Y42" t="e">
        <f>LARGE(V:V,4)</f>
        <v>#NUM!</v>
      </c>
      <c r="AA42" t="str">
        <f>IFERROR(IF(AA41 = _xlfn.XLOOKUP(AB42,V:V,P:P, , ,1), _xlfn.XLOOKUP(AB42,V:V,P:P, , ,-1), _xlfn.XLOOKUP(AB42,V:V,P:P, , ,1)),"")</f>
        <v/>
      </c>
      <c r="AB42" t="e">
        <f>SMALL(V:V,4)</f>
        <v>#NUM!</v>
      </c>
    </row>
    <row r="43" spans="17:28" x14ac:dyDescent="0.25">
      <c r="Q43" s="23" t="str">
        <f>IF(P43 = "", "", SUMIFS('Raw Data'!AA:AA, 'Raw Data'!B:B, 'Dynamic Data'!P43, 'Raw Data'!AE:AE, _xlfn.NUMBERVALUE(LEFT($Q$3,4)), 'Raw Data'!AF:AF, _xlfn.MAXIFS('Raw Data'!AF:AF, 'Raw Data'!B:B, 'Single Property'!$D$13, 'Raw Data'!AE:AE, 'Multi Property'!$E$3, 'Raw Data'!F:F, "&lt;&gt;Not Available"))+(COUNTA($P$3:P43)*0.0000001))</f>
        <v/>
      </c>
      <c r="R43" s="23" t="str">
        <f>IF(P43 = "", "", SUMIFS('Raw Data'!AB:AB, 'Raw Data'!B:B, 'Dynamic Data'!P43, 'Raw Data'!AE:AE, LEFT($R$3,4), 'Raw Data'!AF:AF, _xlfn.MAXIFS('Raw Data'!AF:AF, 'Raw Data'!B:B, 'Single Property'!$D$13, 'Raw Data'!AE:AE, 'Multi Property'!$E$3, 'Raw Data'!F:F, "&lt;&gt;Not Available"))+(COUNTA($P$3:P43)*0.0000001))</f>
        <v/>
      </c>
      <c r="S43" s="23" t="str">
        <f>IF(P43 = "", "", SUMIFS('Raw Data'!S:S, 'Raw Data'!B:B, 'Dynamic Data'!P43, 'Raw Data'!AE:AE, LEFT($S$3,4), 'Raw Data'!AF:AF, _xlfn.MAXIFS('Raw Data'!AF:AF, 'Raw Data'!B:B, 'Single Property'!$D$13, 'Raw Data'!AE:AE, 'Multi Property'!$E$3, 'Raw Data'!F:F, "&lt;&gt;Not Available"))+(COUNTA($P$3:P43)*0.0000001))</f>
        <v/>
      </c>
      <c r="T43" s="23" t="str">
        <f>IF(P43="","",IF(SUMIFS('Raw Data'!F:F,'Raw Data'!B:B,'Dynamic Data'!P43,'Raw Data'!AE:AE,LEFT($T$3,4), 'Raw Data'!AF:AF, _xlfn.MAXIFS('Raw Data'!AF:AF, 'Raw Data'!B:B, 'Single Property'!$D$13, 'Raw Data'!AE:AE, 'Multi Property'!$E$3, 'Raw Data'!F:F, "&lt;&gt;Not Available"))=0,"N/A",SUMIFS('Raw Data'!F:F,'Raw Data'!B:B,'Dynamic Data'!P43,'Raw Data'!AE:AE,LEFT($T$3,4), 'Raw Data'!AF:AF, _xlfn.MAXIFS('Raw Data'!AF:AF, 'Raw Data'!B:B, 'Single Property'!$D$13, 'Raw Data'!AE:AE, 'Multi Property'!$E$3, 'Raw Data'!F:F, "&lt;&gt;Not Available"))+(COUNTA($P$3:P43)*0.0000001)))</f>
        <v/>
      </c>
      <c r="U43" s="23" t="str">
        <f>IF(P43="","",IF(SUMIFS('Raw Data'!AD:AD,'Raw Data'!B:B,'Dynamic Data'!P43,'Raw Data'!AE:AE,LEFT($T$3,4), 'Raw Data'!AF:AF, _xlfn.MAXIFS('Raw Data'!AF:AF, 'Raw Data'!B:B, 'Single Property'!$D$13, 'Raw Data'!AE:AE, 'Multi Property'!$E$3, 'Raw Data'!AD:AD, "&lt;&gt;Not Available"))=0,"N/A",SUMIFS('Raw Data'!AD:AD,'Raw Data'!B:B,'Dynamic Data'!P43,'Raw Data'!AE:AE,LEFT($T$3,4), 'Raw Data'!AF:AF, _xlfn.MAXIFS('Raw Data'!AF:AF, 'Raw Data'!B:B, 'Single Property'!$D$13, 'Raw Data'!AE:AE, 'Multi Property'!$E$3, 'Raw Data'!AD:AD, "&lt;&gt;Not Available"))+(COUNTA($P$3:P43)*0.0000001)))</f>
        <v/>
      </c>
      <c r="V43" s="23" t="str">
        <f>IF(P43="","",IF(SUMIFS('Raw Data'!AC:AC,'Raw Data'!B:B,'Dynamic Data'!P43,'Raw Data'!AE:AE,LEFT($T$3,4), 'Raw Data'!AF:AF, _xlfn.MAXIFS('Raw Data'!AF:AF, 'Raw Data'!B:B, 'Single Property'!$D$13, 'Raw Data'!AE:AE, 'Multi Property'!$E$3, 'Raw Data'!AC:AC, "&lt;&gt;Not Available"))=0,"N/A",SUMIFS('Raw Data'!AC:AC,'Raw Data'!B:B,'Dynamic Data'!P43,'Raw Data'!AE:AE,LEFT($T$3,4), 'Raw Data'!AF:AF, _xlfn.MAXIFS('Raw Data'!AF:AF, 'Raw Data'!B:B, 'Single Property'!$D$13, 'Raw Data'!AE:AE, 'Multi Property'!$E$3, 'Raw Data'!AC:AC, "&lt;&gt;Not Available"))+(COUNTA($P$3:P43)*0.0000001)))</f>
        <v/>
      </c>
      <c r="X43" t="str">
        <f>IFERROR(IF(X42 = _xlfn.XLOOKUP(Y43,V:V,P:P, , ,1), _xlfn.XLOOKUP(Y43,V:V,P:P, , ,-1), _xlfn.XLOOKUP(Y43,V:V,P:P, , ,1)),"")</f>
        <v/>
      </c>
      <c r="Y43" t="e">
        <f>LARGE(V:V,5)</f>
        <v>#NUM!</v>
      </c>
      <c r="AA43" t="str">
        <f>IFERROR(IF(AA42 = _xlfn.XLOOKUP(AB43,V:V,P:P, , ,1), _xlfn.XLOOKUP(AB43,V:V,P:P, , ,-1), _xlfn.XLOOKUP(AB43,V:V,P:P, , ,1)),"")</f>
        <v/>
      </c>
      <c r="AB43" t="e">
        <f>SMALL(V:V,5)</f>
        <v>#NUM!</v>
      </c>
    </row>
    <row r="44" spans="17:28" x14ac:dyDescent="0.25">
      <c r="Q44" s="23" t="str">
        <f>IF(P44 = "", "", SUMIFS('Raw Data'!AA:AA, 'Raw Data'!B:B, 'Dynamic Data'!P44, 'Raw Data'!AE:AE, _xlfn.NUMBERVALUE(LEFT($Q$3,4)), 'Raw Data'!AF:AF, _xlfn.MAXIFS('Raw Data'!AF:AF, 'Raw Data'!B:B, 'Single Property'!$D$13, 'Raw Data'!AE:AE, 'Multi Property'!$E$3, 'Raw Data'!F:F, "&lt;&gt;Not Available"))+(COUNTA($P$3:P44)*0.0000001))</f>
        <v/>
      </c>
      <c r="R44" s="23" t="str">
        <f>IF(P44 = "", "", SUMIFS('Raw Data'!AB:AB, 'Raw Data'!B:B, 'Dynamic Data'!P44, 'Raw Data'!AE:AE, LEFT($R$3,4), 'Raw Data'!AF:AF, _xlfn.MAXIFS('Raw Data'!AF:AF, 'Raw Data'!B:B, 'Single Property'!$D$13, 'Raw Data'!AE:AE, 'Multi Property'!$E$3, 'Raw Data'!F:F, "&lt;&gt;Not Available"))+(COUNTA($P$3:P44)*0.0000001))</f>
        <v/>
      </c>
      <c r="S44" s="23" t="str">
        <f>IF(P44 = "", "", SUMIFS('Raw Data'!S:S, 'Raw Data'!B:B, 'Dynamic Data'!P44, 'Raw Data'!AE:AE, LEFT($S$3,4), 'Raw Data'!AF:AF, _xlfn.MAXIFS('Raw Data'!AF:AF, 'Raw Data'!B:B, 'Single Property'!$D$13, 'Raw Data'!AE:AE, 'Multi Property'!$E$3, 'Raw Data'!F:F, "&lt;&gt;Not Available"))+(COUNTA($P$3:P44)*0.0000001))</f>
        <v/>
      </c>
      <c r="T44" s="23" t="str">
        <f>IF(P44="","",IF(SUMIFS('Raw Data'!F:F,'Raw Data'!B:B,'Dynamic Data'!P44,'Raw Data'!AE:AE,LEFT($T$3,4), 'Raw Data'!AF:AF, _xlfn.MAXIFS('Raw Data'!AF:AF, 'Raw Data'!B:B, 'Single Property'!$D$13, 'Raw Data'!AE:AE, 'Multi Property'!$E$3, 'Raw Data'!F:F, "&lt;&gt;Not Available"))=0,"N/A",SUMIFS('Raw Data'!F:F,'Raw Data'!B:B,'Dynamic Data'!P44,'Raw Data'!AE:AE,LEFT($T$3,4), 'Raw Data'!AF:AF, _xlfn.MAXIFS('Raw Data'!AF:AF, 'Raw Data'!B:B, 'Single Property'!$D$13, 'Raw Data'!AE:AE, 'Multi Property'!$E$3, 'Raw Data'!F:F, "&lt;&gt;Not Available"))+(COUNTA($P$3:P44)*0.0000001)))</f>
        <v/>
      </c>
      <c r="U44" s="23" t="str">
        <f>IF(P44="","",IF(SUMIFS('Raw Data'!AD:AD,'Raw Data'!B:B,'Dynamic Data'!P44,'Raw Data'!AE:AE,LEFT($T$3,4), 'Raw Data'!AF:AF, _xlfn.MAXIFS('Raw Data'!AF:AF, 'Raw Data'!B:B, 'Single Property'!$D$13, 'Raw Data'!AE:AE, 'Multi Property'!$E$3, 'Raw Data'!AD:AD, "&lt;&gt;Not Available"))=0,"N/A",SUMIFS('Raw Data'!AD:AD,'Raw Data'!B:B,'Dynamic Data'!P44,'Raw Data'!AE:AE,LEFT($T$3,4), 'Raw Data'!AF:AF, _xlfn.MAXIFS('Raw Data'!AF:AF, 'Raw Data'!B:B, 'Single Property'!$D$13, 'Raw Data'!AE:AE, 'Multi Property'!$E$3, 'Raw Data'!AD:AD, "&lt;&gt;Not Available"))+(COUNTA($P$3:P44)*0.0000001)))</f>
        <v/>
      </c>
      <c r="V44" s="23" t="str">
        <f>IF(P44="","",IF(SUMIFS('Raw Data'!AC:AC,'Raw Data'!B:B,'Dynamic Data'!P44,'Raw Data'!AE:AE,LEFT($T$3,4), 'Raw Data'!AF:AF, _xlfn.MAXIFS('Raw Data'!AF:AF, 'Raw Data'!B:B, 'Single Property'!$D$13, 'Raw Data'!AE:AE, 'Multi Property'!$E$3, 'Raw Data'!AC:AC, "&lt;&gt;Not Available"))=0,"N/A",SUMIFS('Raw Data'!AC:AC,'Raw Data'!B:B,'Dynamic Data'!P44,'Raw Data'!AE:AE,LEFT($T$3,4), 'Raw Data'!AF:AF, _xlfn.MAXIFS('Raw Data'!AF:AF, 'Raw Data'!B:B, 'Single Property'!$D$13, 'Raw Data'!AE:AE, 'Multi Property'!$E$3, 'Raw Data'!AC:AC, "&lt;&gt;Not Available"))+(COUNTA($P$3:P44)*0.0000001)))</f>
        <v/>
      </c>
    </row>
    <row r="45" spans="17:28" x14ac:dyDescent="0.25">
      <c r="Q45" s="23" t="str">
        <f>IF(P45 = "", "", SUMIFS('Raw Data'!AA:AA, 'Raw Data'!B:B, 'Dynamic Data'!P45, 'Raw Data'!AE:AE, _xlfn.NUMBERVALUE(LEFT($Q$3,4)), 'Raw Data'!AF:AF, _xlfn.MAXIFS('Raw Data'!AF:AF, 'Raw Data'!B:B, 'Single Property'!$D$13, 'Raw Data'!AE:AE, 'Multi Property'!$E$3, 'Raw Data'!F:F, "&lt;&gt;Not Available"))+(COUNTA($P$3:P45)*0.0000001))</f>
        <v/>
      </c>
      <c r="R45" s="23" t="str">
        <f>IF(P45 = "", "", SUMIFS('Raw Data'!AB:AB, 'Raw Data'!B:B, 'Dynamic Data'!P45, 'Raw Data'!AE:AE, LEFT($R$3,4), 'Raw Data'!AF:AF, _xlfn.MAXIFS('Raw Data'!AF:AF, 'Raw Data'!B:B, 'Single Property'!$D$13, 'Raw Data'!AE:AE, 'Multi Property'!$E$3, 'Raw Data'!F:F, "&lt;&gt;Not Available"))+(COUNTA($P$3:P45)*0.0000001))</f>
        <v/>
      </c>
      <c r="S45" s="23" t="str">
        <f>IF(P45 = "", "", SUMIFS('Raw Data'!S:S, 'Raw Data'!B:B, 'Dynamic Data'!P45, 'Raw Data'!AE:AE, LEFT($S$3,4), 'Raw Data'!AF:AF, _xlfn.MAXIFS('Raw Data'!AF:AF, 'Raw Data'!B:B, 'Single Property'!$D$13, 'Raw Data'!AE:AE, 'Multi Property'!$E$3, 'Raw Data'!F:F, "&lt;&gt;Not Available"))+(COUNTA($P$3:P45)*0.0000001))</f>
        <v/>
      </c>
      <c r="T45" s="23" t="str">
        <f>IF(P45="","",IF(SUMIFS('Raw Data'!F:F,'Raw Data'!B:B,'Dynamic Data'!P45,'Raw Data'!AE:AE,LEFT($T$3,4), 'Raw Data'!AF:AF, _xlfn.MAXIFS('Raw Data'!AF:AF, 'Raw Data'!B:B, 'Single Property'!$D$13, 'Raw Data'!AE:AE, 'Multi Property'!$E$3, 'Raw Data'!F:F, "&lt;&gt;Not Available"))=0,"N/A",SUMIFS('Raw Data'!F:F,'Raw Data'!B:B,'Dynamic Data'!P45,'Raw Data'!AE:AE,LEFT($T$3,4), 'Raw Data'!AF:AF, _xlfn.MAXIFS('Raw Data'!AF:AF, 'Raw Data'!B:B, 'Single Property'!$D$13, 'Raw Data'!AE:AE, 'Multi Property'!$E$3, 'Raw Data'!F:F, "&lt;&gt;Not Available"))+(COUNTA($P$3:P45)*0.0000001)))</f>
        <v/>
      </c>
      <c r="U45" s="23" t="str">
        <f>IF(P45="","",IF(SUMIFS('Raw Data'!AD:AD,'Raw Data'!B:B,'Dynamic Data'!P45,'Raw Data'!AE:AE,LEFT($T$3,4), 'Raw Data'!AF:AF, _xlfn.MAXIFS('Raw Data'!AF:AF, 'Raw Data'!B:B, 'Single Property'!$D$13, 'Raw Data'!AE:AE, 'Multi Property'!$E$3, 'Raw Data'!AD:AD, "&lt;&gt;Not Available"))=0,"N/A",SUMIFS('Raw Data'!AD:AD,'Raw Data'!B:B,'Dynamic Data'!P45,'Raw Data'!AE:AE,LEFT($T$3,4), 'Raw Data'!AF:AF, _xlfn.MAXIFS('Raw Data'!AF:AF, 'Raw Data'!B:B, 'Single Property'!$D$13, 'Raw Data'!AE:AE, 'Multi Property'!$E$3, 'Raw Data'!AD:AD, "&lt;&gt;Not Available"))+(COUNTA($P$3:P45)*0.0000001)))</f>
        <v/>
      </c>
      <c r="V45" s="23" t="str">
        <f>IF(P45="","",IF(SUMIFS('Raw Data'!AC:AC,'Raw Data'!B:B,'Dynamic Data'!P45,'Raw Data'!AE:AE,LEFT($T$3,4), 'Raw Data'!AF:AF, _xlfn.MAXIFS('Raw Data'!AF:AF, 'Raw Data'!B:B, 'Single Property'!$D$13, 'Raw Data'!AE:AE, 'Multi Property'!$E$3, 'Raw Data'!AC:AC, "&lt;&gt;Not Available"))=0,"N/A",SUMIFS('Raw Data'!AC:AC,'Raw Data'!B:B,'Dynamic Data'!P45,'Raw Data'!AE:AE,LEFT($T$3,4), 'Raw Data'!AF:AF, _xlfn.MAXIFS('Raw Data'!AF:AF, 'Raw Data'!B:B, 'Single Property'!$D$13, 'Raw Data'!AE:AE, 'Multi Property'!$E$3, 'Raw Data'!AC:AC, "&lt;&gt;Not Available"))+(COUNTA($P$3:P45)*0.0000001)))</f>
        <v/>
      </c>
    </row>
    <row r="46" spans="17:28" x14ac:dyDescent="0.25">
      <c r="Q46" s="23" t="str">
        <f>IF(P46 = "", "", SUMIFS('Raw Data'!AA:AA, 'Raw Data'!B:B, 'Dynamic Data'!P46, 'Raw Data'!AE:AE, _xlfn.NUMBERVALUE(LEFT($Q$3,4)), 'Raw Data'!AF:AF, _xlfn.MAXIFS('Raw Data'!AF:AF, 'Raw Data'!B:B, 'Single Property'!$D$13, 'Raw Data'!AE:AE, 'Multi Property'!$E$3, 'Raw Data'!F:F, "&lt;&gt;Not Available"))+(COUNTA($P$3:P46)*0.0000001))</f>
        <v/>
      </c>
      <c r="R46" s="23" t="str">
        <f>IF(P46 = "", "", SUMIFS('Raw Data'!AB:AB, 'Raw Data'!B:B, 'Dynamic Data'!P46, 'Raw Data'!AE:AE, LEFT($R$3,4), 'Raw Data'!AF:AF, _xlfn.MAXIFS('Raw Data'!AF:AF, 'Raw Data'!B:B, 'Single Property'!$D$13, 'Raw Data'!AE:AE, 'Multi Property'!$E$3, 'Raw Data'!F:F, "&lt;&gt;Not Available"))+(COUNTA($P$3:P46)*0.0000001))</f>
        <v/>
      </c>
      <c r="S46" s="23" t="str">
        <f>IF(P46 = "", "", SUMIFS('Raw Data'!S:S, 'Raw Data'!B:B, 'Dynamic Data'!P46, 'Raw Data'!AE:AE, LEFT($S$3,4), 'Raw Data'!AF:AF, _xlfn.MAXIFS('Raw Data'!AF:AF, 'Raw Data'!B:B, 'Single Property'!$D$13, 'Raw Data'!AE:AE, 'Multi Property'!$E$3, 'Raw Data'!F:F, "&lt;&gt;Not Available"))+(COUNTA($P$3:P46)*0.0000001))</f>
        <v/>
      </c>
      <c r="T46" s="23" t="str">
        <f>IF(P46="","",IF(SUMIFS('Raw Data'!F:F,'Raw Data'!B:B,'Dynamic Data'!P46,'Raw Data'!AE:AE,LEFT($T$3,4), 'Raw Data'!AF:AF, _xlfn.MAXIFS('Raw Data'!AF:AF, 'Raw Data'!B:B, 'Single Property'!$D$13, 'Raw Data'!AE:AE, 'Multi Property'!$E$3, 'Raw Data'!F:F, "&lt;&gt;Not Available"))=0,"N/A",SUMIFS('Raw Data'!F:F,'Raw Data'!B:B,'Dynamic Data'!P46,'Raw Data'!AE:AE,LEFT($T$3,4), 'Raw Data'!AF:AF, _xlfn.MAXIFS('Raw Data'!AF:AF, 'Raw Data'!B:B, 'Single Property'!$D$13, 'Raw Data'!AE:AE, 'Multi Property'!$E$3, 'Raw Data'!F:F, "&lt;&gt;Not Available"))+(COUNTA($P$3:P46)*0.0000001)))</f>
        <v/>
      </c>
      <c r="U46" s="23" t="str">
        <f>IF(P46="","",IF(SUMIFS('Raw Data'!AD:AD,'Raw Data'!B:B,'Dynamic Data'!P46,'Raw Data'!AE:AE,LEFT($T$3,4), 'Raw Data'!AF:AF, _xlfn.MAXIFS('Raw Data'!AF:AF, 'Raw Data'!B:B, 'Single Property'!$D$13, 'Raw Data'!AE:AE, 'Multi Property'!$E$3, 'Raw Data'!AD:AD, "&lt;&gt;Not Available"))=0,"N/A",SUMIFS('Raw Data'!AD:AD,'Raw Data'!B:B,'Dynamic Data'!P46,'Raw Data'!AE:AE,LEFT($T$3,4), 'Raw Data'!AF:AF, _xlfn.MAXIFS('Raw Data'!AF:AF, 'Raw Data'!B:B, 'Single Property'!$D$13, 'Raw Data'!AE:AE, 'Multi Property'!$E$3, 'Raw Data'!AD:AD, "&lt;&gt;Not Available"))+(COUNTA($P$3:P46)*0.0000001)))</f>
        <v/>
      </c>
      <c r="V46" s="23" t="str">
        <f>IF(P46="","",IF(SUMIFS('Raw Data'!AC:AC,'Raw Data'!B:B,'Dynamic Data'!P46,'Raw Data'!AE:AE,LEFT($T$3,4), 'Raw Data'!AF:AF, _xlfn.MAXIFS('Raw Data'!AF:AF, 'Raw Data'!B:B, 'Single Property'!$D$13, 'Raw Data'!AE:AE, 'Multi Property'!$E$3, 'Raw Data'!AC:AC, "&lt;&gt;Not Available"))=0,"N/A",SUMIFS('Raw Data'!AC:AC,'Raw Data'!B:B,'Dynamic Data'!P46,'Raw Data'!AE:AE,LEFT($T$3,4), 'Raw Data'!AF:AF, _xlfn.MAXIFS('Raw Data'!AF:AF, 'Raw Data'!B:B, 'Single Property'!$D$13, 'Raw Data'!AE:AE, 'Multi Property'!$E$3, 'Raw Data'!AC:AC, "&lt;&gt;Not Available"))+(COUNTA($P$3:P46)*0.0000001)))</f>
        <v/>
      </c>
    </row>
    <row r="47" spans="17:28" x14ac:dyDescent="0.25">
      <c r="Q47" s="23" t="str">
        <f>IF(P47 = "", "", SUMIFS('Raw Data'!AA:AA, 'Raw Data'!B:B, 'Dynamic Data'!P47, 'Raw Data'!AE:AE, _xlfn.NUMBERVALUE(LEFT($Q$3,4)), 'Raw Data'!AF:AF, _xlfn.MAXIFS('Raw Data'!AF:AF, 'Raw Data'!B:B, 'Single Property'!$D$13, 'Raw Data'!AE:AE, 'Multi Property'!$E$3, 'Raw Data'!F:F, "&lt;&gt;Not Available"))+(COUNTA($P$3:P47)*0.0000001))</f>
        <v/>
      </c>
      <c r="R47" s="23" t="str">
        <f>IF(P47 = "", "", SUMIFS('Raw Data'!AB:AB, 'Raw Data'!B:B, 'Dynamic Data'!P47, 'Raw Data'!AE:AE, LEFT($R$3,4), 'Raw Data'!AF:AF, _xlfn.MAXIFS('Raw Data'!AF:AF, 'Raw Data'!B:B, 'Single Property'!$D$13, 'Raw Data'!AE:AE, 'Multi Property'!$E$3, 'Raw Data'!F:F, "&lt;&gt;Not Available"))+(COUNTA($P$3:P47)*0.0000001))</f>
        <v/>
      </c>
      <c r="S47" s="23" t="str">
        <f>IF(P47 = "", "", SUMIFS('Raw Data'!S:S, 'Raw Data'!B:B, 'Dynamic Data'!P47, 'Raw Data'!AE:AE, LEFT($S$3,4), 'Raw Data'!AF:AF, _xlfn.MAXIFS('Raw Data'!AF:AF, 'Raw Data'!B:B, 'Single Property'!$D$13, 'Raw Data'!AE:AE, 'Multi Property'!$E$3, 'Raw Data'!F:F, "&lt;&gt;Not Available"))+(COUNTA($P$3:P47)*0.0000001))</f>
        <v/>
      </c>
      <c r="T47" s="23" t="str">
        <f>IF(P47="","",IF(SUMIFS('Raw Data'!F:F,'Raw Data'!B:B,'Dynamic Data'!P47,'Raw Data'!AE:AE,LEFT($T$3,4), 'Raw Data'!AF:AF, _xlfn.MAXIFS('Raw Data'!AF:AF, 'Raw Data'!B:B, 'Single Property'!$D$13, 'Raw Data'!AE:AE, 'Multi Property'!$E$3, 'Raw Data'!F:F, "&lt;&gt;Not Available"))=0,"N/A",SUMIFS('Raw Data'!F:F,'Raw Data'!B:B,'Dynamic Data'!P47,'Raw Data'!AE:AE,LEFT($T$3,4), 'Raw Data'!AF:AF, _xlfn.MAXIFS('Raw Data'!AF:AF, 'Raw Data'!B:B, 'Single Property'!$D$13, 'Raw Data'!AE:AE, 'Multi Property'!$E$3, 'Raw Data'!F:F, "&lt;&gt;Not Available"))+(COUNTA($P$3:P47)*0.0000001)))</f>
        <v/>
      </c>
      <c r="U47" s="23" t="str">
        <f>IF(P47="","",IF(SUMIFS('Raw Data'!AD:AD,'Raw Data'!B:B,'Dynamic Data'!P47,'Raw Data'!AE:AE,LEFT($T$3,4), 'Raw Data'!AF:AF, _xlfn.MAXIFS('Raw Data'!AF:AF, 'Raw Data'!B:B, 'Single Property'!$D$13, 'Raw Data'!AE:AE, 'Multi Property'!$E$3, 'Raw Data'!AD:AD, "&lt;&gt;Not Available"))=0,"N/A",SUMIFS('Raw Data'!AD:AD,'Raw Data'!B:B,'Dynamic Data'!P47,'Raw Data'!AE:AE,LEFT($T$3,4), 'Raw Data'!AF:AF, _xlfn.MAXIFS('Raw Data'!AF:AF, 'Raw Data'!B:B, 'Single Property'!$D$13, 'Raw Data'!AE:AE, 'Multi Property'!$E$3, 'Raw Data'!AD:AD, "&lt;&gt;Not Available"))+(COUNTA($P$3:P47)*0.0000001)))</f>
        <v/>
      </c>
      <c r="V47" s="23" t="str">
        <f>IF(P47="","",IF(SUMIFS('Raw Data'!AC:AC,'Raw Data'!B:B,'Dynamic Data'!P47,'Raw Data'!AE:AE,LEFT($T$3,4), 'Raw Data'!AF:AF, _xlfn.MAXIFS('Raw Data'!AF:AF, 'Raw Data'!B:B, 'Single Property'!$D$13, 'Raw Data'!AE:AE, 'Multi Property'!$E$3, 'Raw Data'!AC:AC, "&lt;&gt;Not Available"))=0,"N/A",SUMIFS('Raw Data'!AC:AC,'Raw Data'!B:B,'Dynamic Data'!P47,'Raw Data'!AE:AE,LEFT($T$3,4), 'Raw Data'!AF:AF, _xlfn.MAXIFS('Raw Data'!AF:AF, 'Raw Data'!B:B, 'Single Property'!$D$13, 'Raw Data'!AE:AE, 'Multi Property'!$E$3, 'Raw Data'!AC:AC, "&lt;&gt;Not Available"))+(COUNTA($P$3:P47)*0.0000001)))</f>
        <v/>
      </c>
    </row>
    <row r="48" spans="17:28" x14ac:dyDescent="0.25">
      <c r="Q48" s="23" t="str">
        <f>IF(P48 = "", "", SUMIFS('Raw Data'!AA:AA, 'Raw Data'!B:B, 'Dynamic Data'!P48, 'Raw Data'!AE:AE, _xlfn.NUMBERVALUE(LEFT($Q$3,4)), 'Raw Data'!AF:AF, _xlfn.MAXIFS('Raw Data'!AF:AF, 'Raw Data'!B:B, 'Single Property'!$D$13, 'Raw Data'!AE:AE, 'Multi Property'!$E$3, 'Raw Data'!F:F, "&lt;&gt;Not Available"))+(COUNTA($P$3:P48)*0.0000001))</f>
        <v/>
      </c>
      <c r="R48" s="23" t="str">
        <f>IF(P48 = "", "", SUMIFS('Raw Data'!AB:AB, 'Raw Data'!B:B, 'Dynamic Data'!P48, 'Raw Data'!AE:AE, LEFT($R$3,4), 'Raw Data'!AF:AF, _xlfn.MAXIFS('Raw Data'!AF:AF, 'Raw Data'!B:B, 'Single Property'!$D$13, 'Raw Data'!AE:AE, 'Multi Property'!$E$3, 'Raw Data'!F:F, "&lt;&gt;Not Available"))+(COUNTA($P$3:P48)*0.0000001))</f>
        <v/>
      </c>
      <c r="S48" s="23" t="str">
        <f>IF(P48 = "", "", SUMIFS('Raw Data'!S:S, 'Raw Data'!B:B, 'Dynamic Data'!P48, 'Raw Data'!AE:AE, LEFT($S$3,4), 'Raw Data'!AF:AF, _xlfn.MAXIFS('Raw Data'!AF:AF, 'Raw Data'!B:B, 'Single Property'!$D$13, 'Raw Data'!AE:AE, 'Multi Property'!$E$3, 'Raw Data'!F:F, "&lt;&gt;Not Available"))+(COUNTA($P$3:P48)*0.0000001))</f>
        <v/>
      </c>
      <c r="T48" s="23" t="str">
        <f>IF(P48="","",IF(SUMIFS('Raw Data'!F:F,'Raw Data'!B:B,'Dynamic Data'!P48,'Raw Data'!AE:AE,LEFT($T$3,4), 'Raw Data'!AF:AF, _xlfn.MAXIFS('Raw Data'!AF:AF, 'Raw Data'!B:B, 'Single Property'!$D$13, 'Raw Data'!AE:AE, 'Multi Property'!$E$3, 'Raw Data'!F:F, "&lt;&gt;Not Available"))=0,"N/A",SUMIFS('Raw Data'!F:F,'Raw Data'!B:B,'Dynamic Data'!P48,'Raw Data'!AE:AE,LEFT($T$3,4), 'Raw Data'!AF:AF, _xlfn.MAXIFS('Raw Data'!AF:AF, 'Raw Data'!B:B, 'Single Property'!$D$13, 'Raw Data'!AE:AE, 'Multi Property'!$E$3, 'Raw Data'!F:F, "&lt;&gt;Not Available"))+(COUNTA($P$3:P48)*0.0000001)))</f>
        <v/>
      </c>
      <c r="U48" s="23" t="str">
        <f>IF(P48="","",IF(SUMIFS('Raw Data'!AD:AD,'Raw Data'!B:B,'Dynamic Data'!P48,'Raw Data'!AE:AE,LEFT($T$3,4), 'Raw Data'!AF:AF, _xlfn.MAXIFS('Raw Data'!AF:AF, 'Raw Data'!B:B, 'Single Property'!$D$13, 'Raw Data'!AE:AE, 'Multi Property'!$E$3, 'Raw Data'!AD:AD, "&lt;&gt;Not Available"))=0,"N/A",SUMIFS('Raw Data'!AD:AD,'Raw Data'!B:B,'Dynamic Data'!P48,'Raw Data'!AE:AE,LEFT($T$3,4), 'Raw Data'!AF:AF, _xlfn.MAXIFS('Raw Data'!AF:AF, 'Raw Data'!B:B, 'Single Property'!$D$13, 'Raw Data'!AE:AE, 'Multi Property'!$E$3, 'Raw Data'!AD:AD, "&lt;&gt;Not Available"))+(COUNTA($P$3:P48)*0.0000001)))</f>
        <v/>
      </c>
      <c r="V48" s="23" t="str">
        <f>IF(P48="","",IF(SUMIFS('Raw Data'!AC:AC,'Raw Data'!B:B,'Dynamic Data'!P48,'Raw Data'!AE:AE,LEFT($T$3,4), 'Raw Data'!AF:AF, _xlfn.MAXIFS('Raw Data'!AF:AF, 'Raw Data'!B:B, 'Single Property'!$D$13, 'Raw Data'!AE:AE, 'Multi Property'!$E$3, 'Raw Data'!AC:AC, "&lt;&gt;Not Available"))=0,"N/A",SUMIFS('Raw Data'!AC:AC,'Raw Data'!B:B,'Dynamic Data'!P48,'Raw Data'!AE:AE,LEFT($T$3,4), 'Raw Data'!AF:AF, _xlfn.MAXIFS('Raw Data'!AF:AF, 'Raw Data'!B:B, 'Single Property'!$D$13, 'Raw Data'!AE:AE, 'Multi Property'!$E$3, 'Raw Data'!AC:AC, "&lt;&gt;Not Available"))+(COUNTA($P$3:P48)*0.0000001)))</f>
        <v/>
      </c>
    </row>
    <row r="49" spans="17:22" x14ac:dyDescent="0.25">
      <c r="Q49" s="23" t="str">
        <f>IF(P49 = "", "", SUMIFS('Raw Data'!AA:AA, 'Raw Data'!B:B, 'Dynamic Data'!P49, 'Raw Data'!AE:AE, _xlfn.NUMBERVALUE(LEFT($Q$3,4)), 'Raw Data'!AF:AF, _xlfn.MAXIFS('Raw Data'!AF:AF, 'Raw Data'!B:B, 'Single Property'!$D$13, 'Raw Data'!AE:AE, 'Multi Property'!$E$3, 'Raw Data'!F:F, "&lt;&gt;Not Available"))+(COUNTA($P$3:P49)*0.0000001))</f>
        <v/>
      </c>
      <c r="R49" s="23" t="str">
        <f>IF(P49 = "", "", SUMIFS('Raw Data'!AB:AB, 'Raw Data'!B:B, 'Dynamic Data'!P49, 'Raw Data'!AE:AE, LEFT($R$3,4), 'Raw Data'!AF:AF, _xlfn.MAXIFS('Raw Data'!AF:AF, 'Raw Data'!B:B, 'Single Property'!$D$13, 'Raw Data'!AE:AE, 'Multi Property'!$E$3, 'Raw Data'!F:F, "&lt;&gt;Not Available"))+(COUNTA($P$3:P49)*0.0000001))</f>
        <v/>
      </c>
      <c r="S49" s="23" t="str">
        <f>IF(P49 = "", "", SUMIFS('Raw Data'!S:S, 'Raw Data'!B:B, 'Dynamic Data'!P49, 'Raw Data'!AE:AE, LEFT($S$3,4), 'Raw Data'!AF:AF, _xlfn.MAXIFS('Raw Data'!AF:AF, 'Raw Data'!B:B, 'Single Property'!$D$13, 'Raw Data'!AE:AE, 'Multi Property'!$E$3, 'Raw Data'!F:F, "&lt;&gt;Not Available"))+(COUNTA($P$3:P49)*0.0000001))</f>
        <v/>
      </c>
      <c r="T49" s="23" t="str">
        <f>IF(P49="","",IF(SUMIFS('Raw Data'!F:F,'Raw Data'!B:B,'Dynamic Data'!P49,'Raw Data'!AE:AE,LEFT($T$3,4), 'Raw Data'!AF:AF, _xlfn.MAXIFS('Raw Data'!AF:AF, 'Raw Data'!B:B, 'Single Property'!$D$13, 'Raw Data'!AE:AE, 'Multi Property'!$E$3, 'Raw Data'!F:F, "&lt;&gt;Not Available"))=0,"N/A",SUMIFS('Raw Data'!F:F,'Raw Data'!B:B,'Dynamic Data'!P49,'Raw Data'!AE:AE,LEFT($T$3,4), 'Raw Data'!AF:AF, _xlfn.MAXIFS('Raw Data'!AF:AF, 'Raw Data'!B:B, 'Single Property'!$D$13, 'Raw Data'!AE:AE, 'Multi Property'!$E$3, 'Raw Data'!F:F, "&lt;&gt;Not Available"))+(COUNTA($P$3:P49)*0.0000001)))</f>
        <v/>
      </c>
      <c r="U49" s="23" t="str">
        <f>IF(P49="","",IF(SUMIFS('Raw Data'!AD:AD,'Raw Data'!B:B,'Dynamic Data'!P49,'Raw Data'!AE:AE,LEFT($T$3,4), 'Raw Data'!AF:AF, _xlfn.MAXIFS('Raw Data'!AF:AF, 'Raw Data'!B:B, 'Single Property'!$D$13, 'Raw Data'!AE:AE, 'Multi Property'!$E$3, 'Raw Data'!AD:AD, "&lt;&gt;Not Available"))=0,"N/A",SUMIFS('Raw Data'!AD:AD,'Raw Data'!B:B,'Dynamic Data'!P49,'Raw Data'!AE:AE,LEFT($T$3,4), 'Raw Data'!AF:AF, _xlfn.MAXIFS('Raw Data'!AF:AF, 'Raw Data'!B:B, 'Single Property'!$D$13, 'Raw Data'!AE:AE, 'Multi Property'!$E$3, 'Raw Data'!AD:AD, "&lt;&gt;Not Available"))+(COUNTA($P$3:P49)*0.0000001)))</f>
        <v/>
      </c>
      <c r="V49" s="23" t="str">
        <f>IF(P49="","",IF(SUMIFS('Raw Data'!AC:AC,'Raw Data'!B:B,'Dynamic Data'!P49,'Raw Data'!AE:AE,LEFT($T$3,4), 'Raw Data'!AF:AF, _xlfn.MAXIFS('Raw Data'!AF:AF, 'Raw Data'!B:B, 'Single Property'!$D$13, 'Raw Data'!AE:AE, 'Multi Property'!$E$3, 'Raw Data'!AC:AC, "&lt;&gt;Not Available"))=0,"N/A",SUMIFS('Raw Data'!AC:AC,'Raw Data'!B:B,'Dynamic Data'!P49,'Raw Data'!AE:AE,LEFT($T$3,4), 'Raw Data'!AF:AF, _xlfn.MAXIFS('Raw Data'!AF:AF, 'Raw Data'!B:B, 'Single Property'!$D$13, 'Raw Data'!AE:AE, 'Multi Property'!$E$3, 'Raw Data'!AC:AC, "&lt;&gt;Not Available"))+(COUNTA($P$3:P49)*0.0000001)))</f>
        <v/>
      </c>
    </row>
    <row r="50" spans="17:22" x14ac:dyDescent="0.25">
      <c r="Q50" s="23" t="str">
        <f>IF(P50 = "", "", SUMIFS('Raw Data'!AA:AA, 'Raw Data'!B:B, 'Dynamic Data'!P50, 'Raw Data'!AE:AE, _xlfn.NUMBERVALUE(LEFT($Q$3,4)), 'Raw Data'!AF:AF, _xlfn.MAXIFS('Raw Data'!AF:AF, 'Raw Data'!B:B, 'Single Property'!$D$13, 'Raw Data'!AE:AE, 'Multi Property'!$E$3, 'Raw Data'!F:F, "&lt;&gt;Not Available"))+(COUNTA($P$3:P50)*0.0000001))</f>
        <v/>
      </c>
      <c r="R50" s="23" t="str">
        <f>IF(P50 = "", "", SUMIFS('Raw Data'!AB:AB, 'Raw Data'!B:B, 'Dynamic Data'!P50, 'Raw Data'!AE:AE, LEFT($R$3,4), 'Raw Data'!AF:AF, _xlfn.MAXIFS('Raw Data'!AF:AF, 'Raw Data'!B:B, 'Single Property'!$D$13, 'Raw Data'!AE:AE, 'Multi Property'!$E$3, 'Raw Data'!F:F, "&lt;&gt;Not Available"))+(COUNTA($P$3:P50)*0.0000001))</f>
        <v/>
      </c>
      <c r="S50" s="23" t="str">
        <f>IF(P50 = "", "", SUMIFS('Raw Data'!S:S, 'Raw Data'!B:B, 'Dynamic Data'!P50, 'Raw Data'!AE:AE, LEFT($S$3,4), 'Raw Data'!AF:AF, _xlfn.MAXIFS('Raw Data'!AF:AF, 'Raw Data'!B:B, 'Single Property'!$D$13, 'Raw Data'!AE:AE, 'Multi Property'!$E$3, 'Raw Data'!F:F, "&lt;&gt;Not Available"))+(COUNTA($P$3:P50)*0.0000001))</f>
        <v/>
      </c>
      <c r="T50" s="23" t="str">
        <f>IF(P50="","",IF(SUMIFS('Raw Data'!F:F,'Raw Data'!B:B,'Dynamic Data'!P50,'Raw Data'!AE:AE,LEFT($T$3,4), 'Raw Data'!AF:AF, _xlfn.MAXIFS('Raw Data'!AF:AF, 'Raw Data'!B:B, 'Single Property'!$D$13, 'Raw Data'!AE:AE, 'Multi Property'!$E$3, 'Raw Data'!F:F, "&lt;&gt;Not Available"))=0,"N/A",SUMIFS('Raw Data'!F:F,'Raw Data'!B:B,'Dynamic Data'!P50,'Raw Data'!AE:AE,LEFT($T$3,4), 'Raw Data'!AF:AF, _xlfn.MAXIFS('Raw Data'!AF:AF, 'Raw Data'!B:B, 'Single Property'!$D$13, 'Raw Data'!AE:AE, 'Multi Property'!$E$3, 'Raw Data'!F:F, "&lt;&gt;Not Available"))+(COUNTA($P$3:P50)*0.0000001)))</f>
        <v/>
      </c>
      <c r="U50" s="23" t="str">
        <f>IF(P50="","",IF(SUMIFS('Raw Data'!AD:AD,'Raw Data'!B:B,'Dynamic Data'!P50,'Raw Data'!AE:AE,LEFT($T$3,4), 'Raw Data'!AF:AF, _xlfn.MAXIFS('Raw Data'!AF:AF, 'Raw Data'!B:B, 'Single Property'!$D$13, 'Raw Data'!AE:AE, 'Multi Property'!$E$3, 'Raw Data'!AD:AD, "&lt;&gt;Not Available"))=0,"N/A",SUMIFS('Raw Data'!AD:AD,'Raw Data'!B:B,'Dynamic Data'!P50,'Raw Data'!AE:AE,LEFT($T$3,4), 'Raw Data'!AF:AF, _xlfn.MAXIFS('Raw Data'!AF:AF, 'Raw Data'!B:B, 'Single Property'!$D$13, 'Raw Data'!AE:AE, 'Multi Property'!$E$3, 'Raw Data'!AD:AD, "&lt;&gt;Not Available"))+(COUNTA($P$3:P50)*0.0000001)))</f>
        <v/>
      </c>
      <c r="V50" s="23" t="str">
        <f>IF(P50="","",IF(SUMIFS('Raw Data'!AC:AC,'Raw Data'!B:B,'Dynamic Data'!P50,'Raw Data'!AE:AE,LEFT($T$3,4), 'Raw Data'!AF:AF, _xlfn.MAXIFS('Raw Data'!AF:AF, 'Raw Data'!B:B, 'Single Property'!$D$13, 'Raw Data'!AE:AE, 'Multi Property'!$E$3, 'Raw Data'!AC:AC, "&lt;&gt;Not Available"))=0,"N/A",SUMIFS('Raw Data'!AC:AC,'Raw Data'!B:B,'Dynamic Data'!P50,'Raw Data'!AE:AE,LEFT($T$3,4), 'Raw Data'!AF:AF, _xlfn.MAXIFS('Raw Data'!AF:AF, 'Raw Data'!B:B, 'Single Property'!$D$13, 'Raw Data'!AE:AE, 'Multi Property'!$E$3, 'Raw Data'!AC:AC, "&lt;&gt;Not Available"))+(COUNTA($P$3:P50)*0.0000001)))</f>
        <v/>
      </c>
    </row>
    <row r="51" spans="17:22" x14ac:dyDescent="0.25">
      <c r="Q51" s="23" t="str">
        <f>IF(P51 = "", "", SUMIFS('Raw Data'!AA:AA, 'Raw Data'!B:B, 'Dynamic Data'!P51, 'Raw Data'!AE:AE, _xlfn.NUMBERVALUE(LEFT($Q$3,4)), 'Raw Data'!AF:AF, _xlfn.MAXIFS('Raw Data'!AF:AF, 'Raw Data'!B:B, 'Single Property'!$D$13, 'Raw Data'!AE:AE, 'Multi Property'!$E$3, 'Raw Data'!F:F, "&lt;&gt;Not Available"))+(COUNTA($P$3:P51)*0.0000001))</f>
        <v/>
      </c>
      <c r="R51" s="23" t="str">
        <f>IF(P51 = "", "", SUMIFS('Raw Data'!AB:AB, 'Raw Data'!B:B, 'Dynamic Data'!P51, 'Raw Data'!AE:AE, LEFT($R$3,4), 'Raw Data'!AF:AF, _xlfn.MAXIFS('Raw Data'!AF:AF, 'Raw Data'!B:B, 'Single Property'!$D$13, 'Raw Data'!AE:AE, 'Multi Property'!$E$3, 'Raw Data'!F:F, "&lt;&gt;Not Available"))+(COUNTA($P$3:P51)*0.0000001))</f>
        <v/>
      </c>
      <c r="S51" s="23" t="str">
        <f>IF(P51 = "", "", SUMIFS('Raw Data'!S:S, 'Raw Data'!B:B, 'Dynamic Data'!P51, 'Raw Data'!AE:AE, LEFT($S$3,4), 'Raw Data'!AF:AF, _xlfn.MAXIFS('Raw Data'!AF:AF, 'Raw Data'!B:B, 'Single Property'!$D$13, 'Raw Data'!AE:AE, 'Multi Property'!$E$3, 'Raw Data'!F:F, "&lt;&gt;Not Available"))+(COUNTA($P$3:P51)*0.0000001))</f>
        <v/>
      </c>
      <c r="T51" s="23" t="str">
        <f>IF(P51="","",IF(SUMIFS('Raw Data'!F:F,'Raw Data'!B:B,'Dynamic Data'!P51,'Raw Data'!AE:AE,LEFT($T$3,4), 'Raw Data'!AF:AF, _xlfn.MAXIFS('Raw Data'!AF:AF, 'Raw Data'!B:B, 'Single Property'!$D$13, 'Raw Data'!AE:AE, 'Multi Property'!$E$3, 'Raw Data'!F:F, "&lt;&gt;Not Available"))=0,"N/A",SUMIFS('Raw Data'!F:F,'Raw Data'!B:B,'Dynamic Data'!P51,'Raw Data'!AE:AE,LEFT($T$3,4), 'Raw Data'!AF:AF, _xlfn.MAXIFS('Raw Data'!AF:AF, 'Raw Data'!B:B, 'Single Property'!$D$13, 'Raw Data'!AE:AE, 'Multi Property'!$E$3, 'Raw Data'!F:F, "&lt;&gt;Not Available"))+(COUNTA($P$3:P51)*0.0000001)))</f>
        <v/>
      </c>
      <c r="U51" s="23" t="str">
        <f>IF(P51="","",IF(SUMIFS('Raw Data'!AD:AD,'Raw Data'!B:B,'Dynamic Data'!P51,'Raw Data'!AE:AE,LEFT($T$3,4), 'Raw Data'!AF:AF, _xlfn.MAXIFS('Raw Data'!AF:AF, 'Raw Data'!B:B, 'Single Property'!$D$13, 'Raw Data'!AE:AE, 'Multi Property'!$E$3, 'Raw Data'!AD:AD, "&lt;&gt;Not Available"))=0,"N/A",SUMIFS('Raw Data'!AD:AD,'Raw Data'!B:B,'Dynamic Data'!P51,'Raw Data'!AE:AE,LEFT($T$3,4), 'Raw Data'!AF:AF, _xlfn.MAXIFS('Raw Data'!AF:AF, 'Raw Data'!B:B, 'Single Property'!$D$13, 'Raw Data'!AE:AE, 'Multi Property'!$E$3, 'Raw Data'!AD:AD, "&lt;&gt;Not Available"))+(COUNTA($P$3:P51)*0.0000001)))</f>
        <v/>
      </c>
      <c r="V51" s="23" t="str">
        <f>IF(P51="","",IF(SUMIFS('Raw Data'!AC:AC,'Raw Data'!B:B,'Dynamic Data'!P51,'Raw Data'!AE:AE,LEFT($T$3,4), 'Raw Data'!AF:AF, _xlfn.MAXIFS('Raw Data'!AF:AF, 'Raw Data'!B:B, 'Single Property'!$D$13, 'Raw Data'!AE:AE, 'Multi Property'!$E$3, 'Raw Data'!AC:AC, "&lt;&gt;Not Available"))=0,"N/A",SUMIFS('Raw Data'!AC:AC,'Raw Data'!B:B,'Dynamic Data'!P51,'Raw Data'!AE:AE,LEFT($T$3,4), 'Raw Data'!AF:AF, _xlfn.MAXIFS('Raw Data'!AF:AF, 'Raw Data'!B:B, 'Single Property'!$D$13, 'Raw Data'!AE:AE, 'Multi Property'!$E$3, 'Raw Data'!AC:AC, "&lt;&gt;Not Available"))+(COUNTA($P$3:P51)*0.0000001)))</f>
        <v/>
      </c>
    </row>
    <row r="52" spans="17:22" x14ac:dyDescent="0.25">
      <c r="Q52" s="23" t="str">
        <f>IF(P52 = "", "", SUMIFS('Raw Data'!AA:AA, 'Raw Data'!B:B, 'Dynamic Data'!P52, 'Raw Data'!AE:AE, _xlfn.NUMBERVALUE(LEFT($Q$3,4)), 'Raw Data'!AF:AF, _xlfn.MAXIFS('Raw Data'!AF:AF, 'Raw Data'!B:B, 'Single Property'!$D$13, 'Raw Data'!AE:AE, 'Multi Property'!$E$3, 'Raw Data'!F:F, "&lt;&gt;Not Available"))+(COUNTA($P$3:P52)*0.0000001))</f>
        <v/>
      </c>
      <c r="R52" s="23" t="str">
        <f>IF(P52 = "", "", SUMIFS('Raw Data'!AB:AB, 'Raw Data'!B:B, 'Dynamic Data'!P52, 'Raw Data'!AE:AE, LEFT($R$3,4), 'Raw Data'!AF:AF, _xlfn.MAXIFS('Raw Data'!AF:AF, 'Raw Data'!B:B, 'Single Property'!$D$13, 'Raw Data'!AE:AE, 'Multi Property'!$E$3, 'Raw Data'!F:F, "&lt;&gt;Not Available"))+(COUNTA($P$3:P52)*0.0000001))</f>
        <v/>
      </c>
      <c r="S52" s="23" t="str">
        <f>IF(P52 = "", "", SUMIFS('Raw Data'!S:S, 'Raw Data'!B:B, 'Dynamic Data'!P52, 'Raw Data'!AE:AE, LEFT($S$3,4), 'Raw Data'!AF:AF, _xlfn.MAXIFS('Raw Data'!AF:AF, 'Raw Data'!B:B, 'Single Property'!$D$13, 'Raw Data'!AE:AE, 'Multi Property'!$E$3, 'Raw Data'!F:F, "&lt;&gt;Not Available"))+(COUNTA($P$3:P52)*0.0000001))</f>
        <v/>
      </c>
      <c r="T52" s="23" t="str">
        <f>IF(P52="","",IF(SUMIFS('Raw Data'!F:F,'Raw Data'!B:B,'Dynamic Data'!P52,'Raw Data'!AE:AE,LEFT($T$3,4), 'Raw Data'!AF:AF, _xlfn.MAXIFS('Raw Data'!AF:AF, 'Raw Data'!B:B, 'Single Property'!$D$13, 'Raw Data'!AE:AE, 'Multi Property'!$E$3, 'Raw Data'!F:F, "&lt;&gt;Not Available"))=0,"N/A",SUMIFS('Raw Data'!F:F,'Raw Data'!B:B,'Dynamic Data'!P52,'Raw Data'!AE:AE,LEFT($T$3,4), 'Raw Data'!AF:AF, _xlfn.MAXIFS('Raw Data'!AF:AF, 'Raw Data'!B:B, 'Single Property'!$D$13, 'Raw Data'!AE:AE, 'Multi Property'!$E$3, 'Raw Data'!F:F, "&lt;&gt;Not Available"))+(COUNTA($P$3:P52)*0.0000001)))</f>
        <v/>
      </c>
      <c r="U52" s="23" t="str">
        <f>IF(P52="","",IF(SUMIFS('Raw Data'!AD:AD,'Raw Data'!B:B,'Dynamic Data'!P52,'Raw Data'!AE:AE,LEFT($T$3,4), 'Raw Data'!AF:AF, _xlfn.MAXIFS('Raw Data'!AF:AF, 'Raw Data'!B:B, 'Single Property'!$D$13, 'Raw Data'!AE:AE, 'Multi Property'!$E$3, 'Raw Data'!AD:AD, "&lt;&gt;Not Available"))=0,"N/A",SUMIFS('Raw Data'!AD:AD,'Raw Data'!B:B,'Dynamic Data'!P52,'Raw Data'!AE:AE,LEFT($T$3,4), 'Raw Data'!AF:AF, _xlfn.MAXIFS('Raw Data'!AF:AF, 'Raw Data'!B:B, 'Single Property'!$D$13, 'Raw Data'!AE:AE, 'Multi Property'!$E$3, 'Raw Data'!AD:AD, "&lt;&gt;Not Available"))+(COUNTA($P$3:P52)*0.0000001)))</f>
        <v/>
      </c>
      <c r="V52" s="23" t="str">
        <f>IF(P52="","",IF(SUMIFS('Raw Data'!AC:AC,'Raw Data'!B:B,'Dynamic Data'!P52,'Raw Data'!AE:AE,LEFT($T$3,4), 'Raw Data'!AF:AF, _xlfn.MAXIFS('Raw Data'!AF:AF, 'Raw Data'!B:B, 'Single Property'!$D$13, 'Raw Data'!AE:AE, 'Multi Property'!$E$3, 'Raw Data'!AC:AC, "&lt;&gt;Not Available"))=0,"N/A",SUMIFS('Raw Data'!AC:AC,'Raw Data'!B:B,'Dynamic Data'!P52,'Raw Data'!AE:AE,LEFT($T$3,4), 'Raw Data'!AF:AF, _xlfn.MAXIFS('Raw Data'!AF:AF, 'Raw Data'!B:B, 'Single Property'!$D$13, 'Raw Data'!AE:AE, 'Multi Property'!$E$3, 'Raw Data'!AC:AC, "&lt;&gt;Not Available"))+(COUNTA($P$3:P52)*0.0000001)))</f>
        <v/>
      </c>
    </row>
    <row r="53" spans="17:22" x14ac:dyDescent="0.25">
      <c r="Q53" s="23" t="str">
        <f>IF(P53 = "", "", SUMIFS('Raw Data'!AA:AA, 'Raw Data'!B:B, 'Dynamic Data'!P53, 'Raw Data'!AE:AE, _xlfn.NUMBERVALUE(LEFT($Q$3,4)), 'Raw Data'!AF:AF, _xlfn.MAXIFS('Raw Data'!AF:AF, 'Raw Data'!B:B, 'Single Property'!$D$13, 'Raw Data'!AE:AE, 'Multi Property'!$E$3, 'Raw Data'!F:F, "&lt;&gt;Not Available"))+(COUNTA($P$3:P53)*0.0000001))</f>
        <v/>
      </c>
      <c r="R53" s="23" t="str">
        <f>IF(P53 = "", "", SUMIFS('Raw Data'!AB:AB, 'Raw Data'!B:B, 'Dynamic Data'!P53, 'Raw Data'!AE:AE, LEFT($R$3,4), 'Raw Data'!AF:AF, _xlfn.MAXIFS('Raw Data'!AF:AF, 'Raw Data'!B:B, 'Single Property'!$D$13, 'Raw Data'!AE:AE, 'Multi Property'!$E$3, 'Raw Data'!F:F, "&lt;&gt;Not Available"))+(COUNTA($P$3:P53)*0.0000001))</f>
        <v/>
      </c>
      <c r="S53" s="23" t="str">
        <f>IF(P53 = "", "", SUMIFS('Raw Data'!S:S, 'Raw Data'!B:B, 'Dynamic Data'!P53, 'Raw Data'!AE:AE, LEFT($S$3,4), 'Raw Data'!AF:AF, _xlfn.MAXIFS('Raw Data'!AF:AF, 'Raw Data'!B:B, 'Single Property'!$D$13, 'Raw Data'!AE:AE, 'Multi Property'!$E$3, 'Raw Data'!F:F, "&lt;&gt;Not Available"))+(COUNTA($P$3:P53)*0.0000001))</f>
        <v/>
      </c>
      <c r="T53" s="23" t="str">
        <f>IF(P53="","",IF(SUMIFS('Raw Data'!F:F,'Raw Data'!B:B,'Dynamic Data'!P53,'Raw Data'!AE:AE,LEFT($T$3,4), 'Raw Data'!AF:AF, _xlfn.MAXIFS('Raw Data'!AF:AF, 'Raw Data'!B:B, 'Single Property'!$D$13, 'Raw Data'!AE:AE, 'Multi Property'!$E$3, 'Raw Data'!F:F, "&lt;&gt;Not Available"))=0,"N/A",SUMIFS('Raw Data'!F:F,'Raw Data'!B:B,'Dynamic Data'!P53,'Raw Data'!AE:AE,LEFT($T$3,4), 'Raw Data'!AF:AF, _xlfn.MAXIFS('Raw Data'!AF:AF, 'Raw Data'!B:B, 'Single Property'!$D$13, 'Raw Data'!AE:AE, 'Multi Property'!$E$3, 'Raw Data'!F:F, "&lt;&gt;Not Available"))+(COUNTA($P$3:P53)*0.0000001)))</f>
        <v/>
      </c>
      <c r="U53" s="23" t="str">
        <f>IF(P53="","",IF(SUMIFS('Raw Data'!AD:AD,'Raw Data'!B:B,'Dynamic Data'!P53,'Raw Data'!AE:AE,LEFT($T$3,4), 'Raw Data'!AF:AF, _xlfn.MAXIFS('Raw Data'!AF:AF, 'Raw Data'!B:B, 'Single Property'!$D$13, 'Raw Data'!AE:AE, 'Multi Property'!$E$3, 'Raw Data'!AD:AD, "&lt;&gt;Not Available"))=0,"N/A",SUMIFS('Raw Data'!AD:AD,'Raw Data'!B:B,'Dynamic Data'!P53,'Raw Data'!AE:AE,LEFT($T$3,4), 'Raw Data'!AF:AF, _xlfn.MAXIFS('Raw Data'!AF:AF, 'Raw Data'!B:B, 'Single Property'!$D$13, 'Raw Data'!AE:AE, 'Multi Property'!$E$3, 'Raw Data'!AD:AD, "&lt;&gt;Not Available"))+(COUNTA($P$3:P53)*0.0000001)))</f>
        <v/>
      </c>
      <c r="V53" s="23" t="str">
        <f>IF(P53="","",IF(SUMIFS('Raw Data'!AC:AC,'Raw Data'!B:B,'Dynamic Data'!P53,'Raw Data'!AE:AE,LEFT($T$3,4), 'Raw Data'!AF:AF, _xlfn.MAXIFS('Raw Data'!AF:AF, 'Raw Data'!B:B, 'Single Property'!$D$13, 'Raw Data'!AE:AE, 'Multi Property'!$E$3, 'Raw Data'!AC:AC, "&lt;&gt;Not Available"))=0,"N/A",SUMIFS('Raw Data'!AC:AC,'Raw Data'!B:B,'Dynamic Data'!P53,'Raw Data'!AE:AE,LEFT($T$3,4), 'Raw Data'!AF:AF, _xlfn.MAXIFS('Raw Data'!AF:AF, 'Raw Data'!B:B, 'Single Property'!$D$13, 'Raw Data'!AE:AE, 'Multi Property'!$E$3, 'Raw Data'!AC:AC, "&lt;&gt;Not Available"))+(COUNTA($P$3:P53)*0.0000001)))</f>
        <v/>
      </c>
    </row>
    <row r="54" spans="17:22" x14ac:dyDescent="0.25">
      <c r="Q54" s="23" t="str">
        <f>IF(P54 = "", "", SUMIFS('Raw Data'!AA:AA, 'Raw Data'!B:B, 'Dynamic Data'!P54, 'Raw Data'!AE:AE, _xlfn.NUMBERVALUE(LEFT($Q$3,4)), 'Raw Data'!AF:AF, _xlfn.MAXIFS('Raw Data'!AF:AF, 'Raw Data'!B:B, 'Single Property'!$D$13, 'Raw Data'!AE:AE, 'Multi Property'!$E$3, 'Raw Data'!F:F, "&lt;&gt;Not Available"))+(COUNTA($P$3:P54)*0.0000001))</f>
        <v/>
      </c>
      <c r="R54" s="23" t="str">
        <f>IF(P54 = "", "", SUMIFS('Raw Data'!AB:AB, 'Raw Data'!B:B, 'Dynamic Data'!P54, 'Raw Data'!AE:AE, LEFT($R$3,4), 'Raw Data'!AF:AF, _xlfn.MAXIFS('Raw Data'!AF:AF, 'Raw Data'!B:B, 'Single Property'!$D$13, 'Raw Data'!AE:AE, 'Multi Property'!$E$3, 'Raw Data'!F:F, "&lt;&gt;Not Available"))+(COUNTA($P$3:P54)*0.0000001))</f>
        <v/>
      </c>
      <c r="S54" s="23" t="str">
        <f>IF(P54 = "", "", SUMIFS('Raw Data'!S:S, 'Raw Data'!B:B, 'Dynamic Data'!P54, 'Raw Data'!AE:AE, LEFT($S$3,4), 'Raw Data'!AF:AF, _xlfn.MAXIFS('Raw Data'!AF:AF, 'Raw Data'!B:B, 'Single Property'!$D$13, 'Raw Data'!AE:AE, 'Multi Property'!$E$3, 'Raw Data'!F:F, "&lt;&gt;Not Available"))+(COUNTA($P$3:P54)*0.0000001))</f>
        <v/>
      </c>
      <c r="T54" s="23" t="str">
        <f>IF(P54="","",IF(SUMIFS('Raw Data'!F:F,'Raw Data'!B:B,'Dynamic Data'!P54,'Raw Data'!AE:AE,LEFT($T$3,4), 'Raw Data'!AF:AF, _xlfn.MAXIFS('Raw Data'!AF:AF, 'Raw Data'!B:B, 'Single Property'!$D$13, 'Raw Data'!AE:AE, 'Multi Property'!$E$3, 'Raw Data'!F:F, "&lt;&gt;Not Available"))=0,"N/A",SUMIFS('Raw Data'!F:F,'Raw Data'!B:B,'Dynamic Data'!P54,'Raw Data'!AE:AE,LEFT($T$3,4), 'Raw Data'!AF:AF, _xlfn.MAXIFS('Raw Data'!AF:AF, 'Raw Data'!B:B, 'Single Property'!$D$13, 'Raw Data'!AE:AE, 'Multi Property'!$E$3, 'Raw Data'!F:F, "&lt;&gt;Not Available"))+(COUNTA($P$3:P54)*0.0000001)))</f>
        <v/>
      </c>
      <c r="U54" s="23" t="str">
        <f>IF(P54="","",IF(SUMIFS('Raw Data'!AD:AD,'Raw Data'!B:B,'Dynamic Data'!P54,'Raw Data'!AE:AE,LEFT($T$3,4), 'Raw Data'!AF:AF, _xlfn.MAXIFS('Raw Data'!AF:AF, 'Raw Data'!B:B, 'Single Property'!$D$13, 'Raw Data'!AE:AE, 'Multi Property'!$E$3, 'Raw Data'!AD:AD, "&lt;&gt;Not Available"))=0,"N/A",SUMIFS('Raw Data'!AD:AD,'Raw Data'!B:B,'Dynamic Data'!P54,'Raw Data'!AE:AE,LEFT($T$3,4), 'Raw Data'!AF:AF, _xlfn.MAXIFS('Raw Data'!AF:AF, 'Raw Data'!B:B, 'Single Property'!$D$13, 'Raw Data'!AE:AE, 'Multi Property'!$E$3, 'Raw Data'!AD:AD, "&lt;&gt;Not Available"))+(COUNTA($P$3:P54)*0.0000001)))</f>
        <v/>
      </c>
      <c r="V54" s="23" t="str">
        <f>IF(P54="","",IF(SUMIFS('Raw Data'!AC:AC,'Raw Data'!B:B,'Dynamic Data'!P54,'Raw Data'!AE:AE,LEFT($T$3,4), 'Raw Data'!AF:AF, _xlfn.MAXIFS('Raw Data'!AF:AF, 'Raw Data'!B:B, 'Single Property'!$D$13, 'Raw Data'!AE:AE, 'Multi Property'!$E$3, 'Raw Data'!AC:AC, "&lt;&gt;Not Available"))=0,"N/A",SUMIFS('Raw Data'!AC:AC,'Raw Data'!B:B,'Dynamic Data'!P54,'Raw Data'!AE:AE,LEFT($T$3,4), 'Raw Data'!AF:AF, _xlfn.MAXIFS('Raw Data'!AF:AF, 'Raw Data'!B:B, 'Single Property'!$D$13, 'Raw Data'!AE:AE, 'Multi Property'!$E$3, 'Raw Data'!AC:AC, "&lt;&gt;Not Available"))+(COUNTA($P$3:P54)*0.0000001)))</f>
        <v/>
      </c>
    </row>
    <row r="55" spans="17:22" x14ac:dyDescent="0.25">
      <c r="Q55" s="23" t="str">
        <f>IF(P55 = "", "", SUMIFS('Raw Data'!AA:AA, 'Raw Data'!B:B, 'Dynamic Data'!P55, 'Raw Data'!AE:AE, _xlfn.NUMBERVALUE(LEFT($Q$3,4)), 'Raw Data'!AF:AF, _xlfn.MAXIFS('Raw Data'!AF:AF, 'Raw Data'!B:B, 'Single Property'!$D$13, 'Raw Data'!AE:AE, 'Multi Property'!$E$3, 'Raw Data'!F:F, "&lt;&gt;Not Available"))+(COUNTA($P$3:P55)*0.0000001))</f>
        <v/>
      </c>
      <c r="R55" s="23" t="str">
        <f>IF(P55 = "", "", SUMIFS('Raw Data'!AB:AB, 'Raw Data'!B:B, 'Dynamic Data'!P55, 'Raw Data'!AE:AE, LEFT($R$3,4), 'Raw Data'!AF:AF, _xlfn.MAXIFS('Raw Data'!AF:AF, 'Raw Data'!B:B, 'Single Property'!$D$13, 'Raw Data'!AE:AE, 'Multi Property'!$E$3, 'Raw Data'!F:F, "&lt;&gt;Not Available"))+(COUNTA($P$3:P55)*0.0000001))</f>
        <v/>
      </c>
      <c r="S55" s="23" t="str">
        <f>IF(P55 = "", "", SUMIFS('Raw Data'!S:S, 'Raw Data'!B:B, 'Dynamic Data'!P55, 'Raw Data'!AE:AE, LEFT($S$3,4), 'Raw Data'!AF:AF, _xlfn.MAXIFS('Raw Data'!AF:AF, 'Raw Data'!B:B, 'Single Property'!$D$13, 'Raw Data'!AE:AE, 'Multi Property'!$E$3, 'Raw Data'!F:F, "&lt;&gt;Not Available"))+(COUNTA($P$3:P55)*0.0000001))</f>
        <v/>
      </c>
      <c r="T55" s="23" t="str">
        <f>IF(P55="","",IF(SUMIFS('Raw Data'!F:F,'Raw Data'!B:B,'Dynamic Data'!P55,'Raw Data'!AE:AE,LEFT($T$3,4), 'Raw Data'!AF:AF, _xlfn.MAXIFS('Raw Data'!AF:AF, 'Raw Data'!B:B, 'Single Property'!$D$13, 'Raw Data'!AE:AE, 'Multi Property'!$E$3, 'Raw Data'!F:F, "&lt;&gt;Not Available"))=0,"N/A",SUMIFS('Raw Data'!F:F,'Raw Data'!B:B,'Dynamic Data'!P55,'Raw Data'!AE:AE,LEFT($T$3,4), 'Raw Data'!AF:AF, _xlfn.MAXIFS('Raw Data'!AF:AF, 'Raw Data'!B:B, 'Single Property'!$D$13, 'Raw Data'!AE:AE, 'Multi Property'!$E$3, 'Raw Data'!F:F, "&lt;&gt;Not Available"))+(COUNTA($P$3:P55)*0.0000001)))</f>
        <v/>
      </c>
      <c r="U55" s="23" t="str">
        <f>IF(P55="","",IF(SUMIFS('Raw Data'!AD:AD,'Raw Data'!B:B,'Dynamic Data'!P55,'Raw Data'!AE:AE,LEFT($T$3,4), 'Raw Data'!AF:AF, _xlfn.MAXIFS('Raw Data'!AF:AF, 'Raw Data'!B:B, 'Single Property'!$D$13, 'Raw Data'!AE:AE, 'Multi Property'!$E$3, 'Raw Data'!AD:AD, "&lt;&gt;Not Available"))=0,"N/A",SUMIFS('Raw Data'!AD:AD,'Raw Data'!B:B,'Dynamic Data'!P55,'Raw Data'!AE:AE,LEFT($T$3,4), 'Raw Data'!AF:AF, _xlfn.MAXIFS('Raw Data'!AF:AF, 'Raw Data'!B:B, 'Single Property'!$D$13, 'Raw Data'!AE:AE, 'Multi Property'!$E$3, 'Raw Data'!AD:AD, "&lt;&gt;Not Available"))+(COUNTA($P$3:P55)*0.0000001)))</f>
        <v/>
      </c>
      <c r="V55" s="23" t="str">
        <f>IF(P55="","",IF(SUMIFS('Raw Data'!AC:AC,'Raw Data'!B:B,'Dynamic Data'!P55,'Raw Data'!AE:AE,LEFT($T$3,4), 'Raw Data'!AF:AF, _xlfn.MAXIFS('Raw Data'!AF:AF, 'Raw Data'!B:B, 'Single Property'!$D$13, 'Raw Data'!AE:AE, 'Multi Property'!$E$3, 'Raw Data'!AC:AC, "&lt;&gt;Not Available"))=0,"N/A",SUMIFS('Raw Data'!AC:AC,'Raw Data'!B:B,'Dynamic Data'!P55,'Raw Data'!AE:AE,LEFT($T$3,4), 'Raw Data'!AF:AF, _xlfn.MAXIFS('Raw Data'!AF:AF, 'Raw Data'!B:B, 'Single Property'!$D$13, 'Raw Data'!AE:AE, 'Multi Property'!$E$3, 'Raw Data'!AC:AC, "&lt;&gt;Not Available"))+(COUNTA($P$3:P55)*0.0000001)))</f>
        <v/>
      </c>
    </row>
    <row r="56" spans="17:22" x14ac:dyDescent="0.25">
      <c r="Q56" s="23" t="str">
        <f>IF(P56 = "", "", SUMIFS('Raw Data'!AA:AA, 'Raw Data'!B:B, 'Dynamic Data'!P56, 'Raw Data'!AE:AE, _xlfn.NUMBERVALUE(LEFT($Q$3,4)), 'Raw Data'!AF:AF, _xlfn.MAXIFS('Raw Data'!AF:AF, 'Raw Data'!B:B, 'Single Property'!$D$13, 'Raw Data'!AE:AE, 'Multi Property'!$E$3, 'Raw Data'!F:F, "&lt;&gt;Not Available"))+(COUNTA($P$3:P56)*0.0000001))</f>
        <v/>
      </c>
      <c r="R56" s="23" t="str">
        <f>IF(P56 = "", "", SUMIFS('Raw Data'!AB:AB, 'Raw Data'!B:B, 'Dynamic Data'!P56, 'Raw Data'!AE:AE, LEFT($R$3,4), 'Raw Data'!AF:AF, _xlfn.MAXIFS('Raw Data'!AF:AF, 'Raw Data'!B:B, 'Single Property'!$D$13, 'Raw Data'!AE:AE, 'Multi Property'!$E$3, 'Raw Data'!F:F, "&lt;&gt;Not Available"))+(COUNTA($P$3:P56)*0.0000001))</f>
        <v/>
      </c>
      <c r="S56" s="23" t="str">
        <f>IF(P56 = "", "", SUMIFS('Raw Data'!S:S, 'Raw Data'!B:B, 'Dynamic Data'!P56, 'Raw Data'!AE:AE, LEFT($S$3,4), 'Raw Data'!AF:AF, _xlfn.MAXIFS('Raw Data'!AF:AF, 'Raw Data'!B:B, 'Single Property'!$D$13, 'Raw Data'!AE:AE, 'Multi Property'!$E$3, 'Raw Data'!F:F, "&lt;&gt;Not Available"))+(COUNTA($P$3:P56)*0.0000001))</f>
        <v/>
      </c>
      <c r="T56" s="23" t="str">
        <f>IF(P56="","",IF(SUMIFS('Raw Data'!F:F,'Raw Data'!B:B,'Dynamic Data'!P56,'Raw Data'!AE:AE,LEFT($T$3,4), 'Raw Data'!AF:AF, _xlfn.MAXIFS('Raw Data'!AF:AF, 'Raw Data'!B:B, 'Single Property'!$D$13, 'Raw Data'!AE:AE, 'Multi Property'!$E$3, 'Raw Data'!F:F, "&lt;&gt;Not Available"))=0,"N/A",SUMIFS('Raw Data'!F:F,'Raw Data'!B:B,'Dynamic Data'!P56,'Raw Data'!AE:AE,LEFT($T$3,4), 'Raw Data'!AF:AF, _xlfn.MAXIFS('Raw Data'!AF:AF, 'Raw Data'!B:B, 'Single Property'!$D$13, 'Raw Data'!AE:AE, 'Multi Property'!$E$3, 'Raw Data'!F:F, "&lt;&gt;Not Available"))+(COUNTA($P$3:P56)*0.0000001)))</f>
        <v/>
      </c>
      <c r="U56" s="23" t="str">
        <f>IF(P56="","",IF(SUMIFS('Raw Data'!AD:AD,'Raw Data'!B:B,'Dynamic Data'!P56,'Raw Data'!AE:AE,LEFT($T$3,4), 'Raw Data'!AF:AF, _xlfn.MAXIFS('Raw Data'!AF:AF, 'Raw Data'!B:B, 'Single Property'!$D$13, 'Raw Data'!AE:AE, 'Multi Property'!$E$3, 'Raw Data'!AD:AD, "&lt;&gt;Not Available"))=0,"N/A",SUMIFS('Raw Data'!AD:AD,'Raw Data'!B:B,'Dynamic Data'!P56,'Raw Data'!AE:AE,LEFT($T$3,4), 'Raw Data'!AF:AF, _xlfn.MAXIFS('Raw Data'!AF:AF, 'Raw Data'!B:B, 'Single Property'!$D$13, 'Raw Data'!AE:AE, 'Multi Property'!$E$3, 'Raw Data'!AD:AD, "&lt;&gt;Not Available"))+(COUNTA($P$3:P56)*0.0000001)))</f>
        <v/>
      </c>
      <c r="V56" s="23" t="str">
        <f>IF(P56="","",IF(SUMIFS('Raw Data'!AC:AC,'Raw Data'!B:B,'Dynamic Data'!P56,'Raw Data'!AE:AE,LEFT($T$3,4), 'Raw Data'!AF:AF, _xlfn.MAXIFS('Raw Data'!AF:AF, 'Raw Data'!B:B, 'Single Property'!$D$13, 'Raw Data'!AE:AE, 'Multi Property'!$E$3, 'Raw Data'!AC:AC, "&lt;&gt;Not Available"))=0,"N/A",SUMIFS('Raw Data'!AC:AC,'Raw Data'!B:B,'Dynamic Data'!P56,'Raw Data'!AE:AE,LEFT($T$3,4), 'Raw Data'!AF:AF, _xlfn.MAXIFS('Raw Data'!AF:AF, 'Raw Data'!B:B, 'Single Property'!$D$13, 'Raw Data'!AE:AE, 'Multi Property'!$E$3, 'Raw Data'!AC:AC, "&lt;&gt;Not Available"))+(COUNTA($P$3:P56)*0.0000001)))</f>
        <v/>
      </c>
    </row>
    <row r="57" spans="17:22" x14ac:dyDescent="0.25">
      <c r="Q57" s="23" t="str">
        <f>IF(P57 = "", "", SUMIFS('Raw Data'!AA:AA, 'Raw Data'!B:B, 'Dynamic Data'!P57, 'Raw Data'!AE:AE, _xlfn.NUMBERVALUE(LEFT($Q$3,4)), 'Raw Data'!AF:AF, _xlfn.MAXIFS('Raw Data'!AF:AF, 'Raw Data'!B:B, 'Single Property'!$D$13, 'Raw Data'!AE:AE, 'Multi Property'!$E$3, 'Raw Data'!F:F, "&lt;&gt;Not Available"))+(COUNTA($P$3:P57)*0.0000001))</f>
        <v/>
      </c>
      <c r="R57" s="23" t="str">
        <f>IF(P57 = "", "", SUMIFS('Raw Data'!AB:AB, 'Raw Data'!B:B, 'Dynamic Data'!P57, 'Raw Data'!AE:AE, LEFT($R$3,4), 'Raw Data'!AF:AF, _xlfn.MAXIFS('Raw Data'!AF:AF, 'Raw Data'!B:B, 'Single Property'!$D$13, 'Raw Data'!AE:AE, 'Multi Property'!$E$3, 'Raw Data'!F:F, "&lt;&gt;Not Available"))+(COUNTA($P$3:P57)*0.0000001))</f>
        <v/>
      </c>
      <c r="S57" s="23" t="str">
        <f>IF(P57 = "", "", SUMIFS('Raw Data'!S:S, 'Raw Data'!B:B, 'Dynamic Data'!P57, 'Raw Data'!AE:AE, LEFT($S$3,4), 'Raw Data'!AF:AF, _xlfn.MAXIFS('Raw Data'!AF:AF, 'Raw Data'!B:B, 'Single Property'!$D$13, 'Raw Data'!AE:AE, 'Multi Property'!$E$3, 'Raw Data'!F:F, "&lt;&gt;Not Available"))+(COUNTA($P$3:P57)*0.0000001))</f>
        <v/>
      </c>
      <c r="T57" s="23" t="str">
        <f>IF(P57="","",IF(SUMIFS('Raw Data'!F:F,'Raw Data'!B:B,'Dynamic Data'!P57,'Raw Data'!AE:AE,LEFT($T$3,4), 'Raw Data'!AF:AF, _xlfn.MAXIFS('Raw Data'!AF:AF, 'Raw Data'!B:B, 'Single Property'!$D$13, 'Raw Data'!AE:AE, 'Multi Property'!$E$3, 'Raw Data'!F:F, "&lt;&gt;Not Available"))=0,"N/A",SUMIFS('Raw Data'!F:F,'Raw Data'!B:B,'Dynamic Data'!P57,'Raw Data'!AE:AE,LEFT($T$3,4), 'Raw Data'!AF:AF, _xlfn.MAXIFS('Raw Data'!AF:AF, 'Raw Data'!B:B, 'Single Property'!$D$13, 'Raw Data'!AE:AE, 'Multi Property'!$E$3, 'Raw Data'!F:F, "&lt;&gt;Not Available"))+(COUNTA($P$3:P57)*0.0000001)))</f>
        <v/>
      </c>
      <c r="U57" s="23" t="str">
        <f>IF(P57="","",IF(SUMIFS('Raw Data'!AD:AD,'Raw Data'!B:B,'Dynamic Data'!P57,'Raw Data'!AE:AE,LEFT($T$3,4), 'Raw Data'!AF:AF, _xlfn.MAXIFS('Raw Data'!AF:AF, 'Raw Data'!B:B, 'Single Property'!$D$13, 'Raw Data'!AE:AE, 'Multi Property'!$E$3, 'Raw Data'!AD:AD, "&lt;&gt;Not Available"))=0,"N/A",SUMIFS('Raw Data'!AD:AD,'Raw Data'!B:B,'Dynamic Data'!P57,'Raw Data'!AE:AE,LEFT($T$3,4), 'Raw Data'!AF:AF, _xlfn.MAXIFS('Raw Data'!AF:AF, 'Raw Data'!B:B, 'Single Property'!$D$13, 'Raw Data'!AE:AE, 'Multi Property'!$E$3, 'Raw Data'!AD:AD, "&lt;&gt;Not Available"))+(COUNTA($P$3:P57)*0.0000001)))</f>
        <v/>
      </c>
      <c r="V57" s="23" t="str">
        <f>IF(P57="","",IF(SUMIFS('Raw Data'!AC:AC,'Raw Data'!B:B,'Dynamic Data'!P57,'Raw Data'!AE:AE,LEFT($T$3,4), 'Raw Data'!AF:AF, _xlfn.MAXIFS('Raw Data'!AF:AF, 'Raw Data'!B:B, 'Single Property'!$D$13, 'Raw Data'!AE:AE, 'Multi Property'!$E$3, 'Raw Data'!AC:AC, "&lt;&gt;Not Available"))=0,"N/A",SUMIFS('Raw Data'!AC:AC,'Raw Data'!B:B,'Dynamic Data'!P57,'Raw Data'!AE:AE,LEFT($T$3,4), 'Raw Data'!AF:AF, _xlfn.MAXIFS('Raw Data'!AF:AF, 'Raw Data'!B:B, 'Single Property'!$D$13, 'Raw Data'!AE:AE, 'Multi Property'!$E$3, 'Raw Data'!AC:AC, "&lt;&gt;Not Available"))+(COUNTA($P$3:P57)*0.0000001)))</f>
        <v/>
      </c>
    </row>
    <row r="58" spans="17:22" x14ac:dyDescent="0.25">
      <c r="Q58" s="23" t="str">
        <f>IF(P58 = "", "", SUMIFS('Raw Data'!AA:AA, 'Raw Data'!B:B, 'Dynamic Data'!P58, 'Raw Data'!AE:AE, _xlfn.NUMBERVALUE(LEFT($Q$3,4)), 'Raw Data'!AF:AF, _xlfn.MAXIFS('Raw Data'!AF:AF, 'Raw Data'!B:B, 'Single Property'!$D$13, 'Raw Data'!AE:AE, 'Multi Property'!$E$3, 'Raw Data'!F:F, "&lt;&gt;Not Available"))+(COUNTA($P$3:P58)*0.0000001))</f>
        <v/>
      </c>
      <c r="R58" s="23" t="str">
        <f>IF(P58 = "", "", SUMIFS('Raw Data'!AB:AB, 'Raw Data'!B:B, 'Dynamic Data'!P58, 'Raw Data'!AE:AE, LEFT($R$3,4), 'Raw Data'!AF:AF, _xlfn.MAXIFS('Raw Data'!AF:AF, 'Raw Data'!B:B, 'Single Property'!$D$13, 'Raw Data'!AE:AE, 'Multi Property'!$E$3, 'Raw Data'!F:F, "&lt;&gt;Not Available"))+(COUNTA($P$3:P58)*0.0000001))</f>
        <v/>
      </c>
      <c r="S58" s="23" t="str">
        <f>IF(P58 = "", "", SUMIFS('Raw Data'!S:S, 'Raw Data'!B:B, 'Dynamic Data'!P58, 'Raw Data'!AE:AE, LEFT($S$3,4), 'Raw Data'!AF:AF, _xlfn.MAXIFS('Raw Data'!AF:AF, 'Raw Data'!B:B, 'Single Property'!$D$13, 'Raw Data'!AE:AE, 'Multi Property'!$E$3, 'Raw Data'!F:F, "&lt;&gt;Not Available"))+(COUNTA($P$3:P58)*0.0000001))</f>
        <v/>
      </c>
      <c r="T58" s="23" t="str">
        <f>IF(P58="","",IF(SUMIFS('Raw Data'!F:F,'Raw Data'!B:B,'Dynamic Data'!P58,'Raw Data'!AE:AE,LEFT($T$3,4), 'Raw Data'!AF:AF, _xlfn.MAXIFS('Raw Data'!AF:AF, 'Raw Data'!B:B, 'Single Property'!$D$13, 'Raw Data'!AE:AE, 'Multi Property'!$E$3, 'Raw Data'!F:F, "&lt;&gt;Not Available"))=0,"N/A",SUMIFS('Raw Data'!F:F,'Raw Data'!B:B,'Dynamic Data'!P58,'Raw Data'!AE:AE,LEFT($T$3,4), 'Raw Data'!AF:AF, _xlfn.MAXIFS('Raw Data'!AF:AF, 'Raw Data'!B:B, 'Single Property'!$D$13, 'Raw Data'!AE:AE, 'Multi Property'!$E$3, 'Raw Data'!F:F, "&lt;&gt;Not Available"))+(COUNTA($P$3:P58)*0.0000001)))</f>
        <v/>
      </c>
      <c r="U58" s="23" t="str">
        <f>IF(P58="","",IF(SUMIFS('Raw Data'!AD:AD,'Raw Data'!B:B,'Dynamic Data'!P58,'Raw Data'!AE:AE,LEFT($T$3,4), 'Raw Data'!AF:AF, _xlfn.MAXIFS('Raw Data'!AF:AF, 'Raw Data'!B:B, 'Single Property'!$D$13, 'Raw Data'!AE:AE, 'Multi Property'!$E$3, 'Raw Data'!AD:AD, "&lt;&gt;Not Available"))=0,"N/A",SUMIFS('Raw Data'!AD:AD,'Raw Data'!B:B,'Dynamic Data'!P58,'Raw Data'!AE:AE,LEFT($T$3,4), 'Raw Data'!AF:AF, _xlfn.MAXIFS('Raw Data'!AF:AF, 'Raw Data'!B:B, 'Single Property'!$D$13, 'Raw Data'!AE:AE, 'Multi Property'!$E$3, 'Raw Data'!AD:AD, "&lt;&gt;Not Available"))+(COUNTA($P$3:P58)*0.0000001)))</f>
        <v/>
      </c>
      <c r="V58" s="23" t="str">
        <f>IF(P58="","",IF(SUMIFS('Raw Data'!AC:AC,'Raw Data'!B:B,'Dynamic Data'!P58,'Raw Data'!AE:AE,LEFT($T$3,4), 'Raw Data'!AF:AF, _xlfn.MAXIFS('Raw Data'!AF:AF, 'Raw Data'!B:B, 'Single Property'!$D$13, 'Raw Data'!AE:AE, 'Multi Property'!$E$3, 'Raw Data'!AC:AC, "&lt;&gt;Not Available"))=0,"N/A",SUMIFS('Raw Data'!AC:AC,'Raw Data'!B:B,'Dynamic Data'!P58,'Raw Data'!AE:AE,LEFT($T$3,4), 'Raw Data'!AF:AF, _xlfn.MAXIFS('Raw Data'!AF:AF, 'Raw Data'!B:B, 'Single Property'!$D$13, 'Raw Data'!AE:AE, 'Multi Property'!$E$3, 'Raw Data'!AC:AC, "&lt;&gt;Not Available"))+(COUNTA($P$3:P58)*0.0000001)))</f>
        <v/>
      </c>
    </row>
    <row r="59" spans="17:22" x14ac:dyDescent="0.25">
      <c r="Q59" s="23" t="str">
        <f>IF(P59 = "", "", SUMIFS('Raw Data'!AA:AA, 'Raw Data'!B:B, 'Dynamic Data'!P59, 'Raw Data'!AE:AE, _xlfn.NUMBERVALUE(LEFT($Q$3,4)), 'Raw Data'!AF:AF, _xlfn.MAXIFS('Raw Data'!AF:AF, 'Raw Data'!B:B, 'Single Property'!$D$13, 'Raw Data'!AE:AE, 'Multi Property'!$E$3, 'Raw Data'!F:F, "&lt;&gt;Not Available"))+(COUNTA($P$3:P59)*0.0000001))</f>
        <v/>
      </c>
      <c r="R59" s="23" t="str">
        <f>IF(P59 = "", "", SUMIFS('Raw Data'!AB:AB, 'Raw Data'!B:B, 'Dynamic Data'!P59, 'Raw Data'!AE:AE, LEFT($R$3,4), 'Raw Data'!AF:AF, _xlfn.MAXIFS('Raw Data'!AF:AF, 'Raw Data'!B:B, 'Single Property'!$D$13, 'Raw Data'!AE:AE, 'Multi Property'!$E$3, 'Raw Data'!F:F, "&lt;&gt;Not Available"))+(COUNTA($P$3:P59)*0.0000001))</f>
        <v/>
      </c>
      <c r="S59" s="23" t="str">
        <f>IF(P59 = "", "", SUMIFS('Raw Data'!S:S, 'Raw Data'!B:B, 'Dynamic Data'!P59, 'Raw Data'!AE:AE, LEFT($S$3,4), 'Raw Data'!AF:AF, _xlfn.MAXIFS('Raw Data'!AF:AF, 'Raw Data'!B:B, 'Single Property'!$D$13, 'Raw Data'!AE:AE, 'Multi Property'!$E$3, 'Raw Data'!F:F, "&lt;&gt;Not Available"))+(COUNTA($P$3:P59)*0.0000001))</f>
        <v/>
      </c>
      <c r="T59" s="23" t="str">
        <f>IF(P59="","",IF(SUMIFS('Raw Data'!F:F,'Raw Data'!B:B,'Dynamic Data'!P59,'Raw Data'!AE:AE,LEFT($T$3,4), 'Raw Data'!AF:AF, _xlfn.MAXIFS('Raw Data'!AF:AF, 'Raw Data'!B:B, 'Single Property'!$D$13, 'Raw Data'!AE:AE, 'Multi Property'!$E$3, 'Raw Data'!F:F, "&lt;&gt;Not Available"))=0,"N/A",SUMIFS('Raw Data'!F:F,'Raw Data'!B:B,'Dynamic Data'!P59,'Raw Data'!AE:AE,LEFT($T$3,4), 'Raw Data'!AF:AF, _xlfn.MAXIFS('Raw Data'!AF:AF, 'Raw Data'!B:B, 'Single Property'!$D$13, 'Raw Data'!AE:AE, 'Multi Property'!$E$3, 'Raw Data'!F:F, "&lt;&gt;Not Available"))+(COUNTA($P$3:P59)*0.0000001)))</f>
        <v/>
      </c>
      <c r="U59" s="23" t="str">
        <f>IF(P59="","",IF(SUMIFS('Raw Data'!AD:AD,'Raw Data'!B:B,'Dynamic Data'!P59,'Raw Data'!AE:AE,LEFT($T$3,4), 'Raw Data'!AF:AF, _xlfn.MAXIFS('Raw Data'!AF:AF, 'Raw Data'!B:B, 'Single Property'!$D$13, 'Raw Data'!AE:AE, 'Multi Property'!$E$3, 'Raw Data'!AD:AD, "&lt;&gt;Not Available"))=0,"N/A",SUMIFS('Raw Data'!AD:AD,'Raw Data'!B:B,'Dynamic Data'!P59,'Raw Data'!AE:AE,LEFT($T$3,4), 'Raw Data'!AF:AF, _xlfn.MAXIFS('Raw Data'!AF:AF, 'Raw Data'!B:B, 'Single Property'!$D$13, 'Raw Data'!AE:AE, 'Multi Property'!$E$3, 'Raw Data'!AD:AD, "&lt;&gt;Not Available"))+(COUNTA($P$3:P59)*0.0000001)))</f>
        <v/>
      </c>
      <c r="V59" s="23" t="str">
        <f>IF(P59="","",IF(SUMIFS('Raw Data'!AC:AC,'Raw Data'!B:B,'Dynamic Data'!P59,'Raw Data'!AE:AE,LEFT($T$3,4), 'Raw Data'!AF:AF, _xlfn.MAXIFS('Raw Data'!AF:AF, 'Raw Data'!B:B, 'Single Property'!$D$13, 'Raw Data'!AE:AE, 'Multi Property'!$E$3, 'Raw Data'!AC:AC, "&lt;&gt;Not Available"))=0,"N/A",SUMIFS('Raw Data'!AC:AC,'Raw Data'!B:B,'Dynamic Data'!P59,'Raw Data'!AE:AE,LEFT($T$3,4), 'Raw Data'!AF:AF, _xlfn.MAXIFS('Raw Data'!AF:AF, 'Raw Data'!B:B, 'Single Property'!$D$13, 'Raw Data'!AE:AE, 'Multi Property'!$E$3, 'Raw Data'!AC:AC, "&lt;&gt;Not Available"))+(COUNTA($P$3:P59)*0.0000001)))</f>
        <v/>
      </c>
    </row>
    <row r="60" spans="17:22" x14ac:dyDescent="0.25">
      <c r="Q60" s="23" t="str">
        <f>IF(P60 = "", "", SUMIFS('Raw Data'!AA:AA, 'Raw Data'!B:B, 'Dynamic Data'!P60, 'Raw Data'!AE:AE, _xlfn.NUMBERVALUE(LEFT($Q$3,4)), 'Raw Data'!AF:AF, _xlfn.MAXIFS('Raw Data'!AF:AF, 'Raw Data'!B:B, 'Single Property'!$D$13, 'Raw Data'!AE:AE, 'Multi Property'!$E$3, 'Raw Data'!F:F, "&lt;&gt;Not Available"))+(COUNTA($P$3:P60)*0.0000001))</f>
        <v/>
      </c>
      <c r="R60" s="23" t="str">
        <f>IF(P60 = "", "", SUMIFS('Raw Data'!AB:AB, 'Raw Data'!B:B, 'Dynamic Data'!P60, 'Raw Data'!AE:AE, LEFT($R$3,4), 'Raw Data'!AF:AF, _xlfn.MAXIFS('Raw Data'!AF:AF, 'Raw Data'!B:B, 'Single Property'!$D$13, 'Raw Data'!AE:AE, 'Multi Property'!$E$3, 'Raw Data'!F:F, "&lt;&gt;Not Available"))+(COUNTA($P$3:P60)*0.0000001))</f>
        <v/>
      </c>
      <c r="S60" s="23" t="str">
        <f>IF(P60 = "", "", SUMIFS('Raw Data'!S:S, 'Raw Data'!B:B, 'Dynamic Data'!P60, 'Raw Data'!AE:AE, LEFT($S$3,4), 'Raw Data'!AF:AF, _xlfn.MAXIFS('Raw Data'!AF:AF, 'Raw Data'!B:B, 'Single Property'!$D$13, 'Raw Data'!AE:AE, 'Multi Property'!$E$3, 'Raw Data'!F:F, "&lt;&gt;Not Available"))+(COUNTA($P$3:P60)*0.0000001))</f>
        <v/>
      </c>
      <c r="T60" s="23" t="str">
        <f>IF(P60="","",IF(SUMIFS('Raw Data'!F:F,'Raw Data'!B:B,'Dynamic Data'!P60,'Raw Data'!AE:AE,LEFT($T$3,4), 'Raw Data'!AF:AF, _xlfn.MAXIFS('Raw Data'!AF:AF, 'Raw Data'!B:B, 'Single Property'!$D$13, 'Raw Data'!AE:AE, 'Multi Property'!$E$3, 'Raw Data'!F:F, "&lt;&gt;Not Available"))=0,"N/A",SUMIFS('Raw Data'!F:F,'Raw Data'!B:B,'Dynamic Data'!P60,'Raw Data'!AE:AE,LEFT($T$3,4), 'Raw Data'!AF:AF, _xlfn.MAXIFS('Raw Data'!AF:AF, 'Raw Data'!B:B, 'Single Property'!$D$13, 'Raw Data'!AE:AE, 'Multi Property'!$E$3, 'Raw Data'!F:F, "&lt;&gt;Not Available"))+(COUNTA($P$3:P60)*0.0000001)))</f>
        <v/>
      </c>
      <c r="U60" s="23" t="str">
        <f>IF(P60="","",IF(SUMIFS('Raw Data'!AD:AD,'Raw Data'!B:B,'Dynamic Data'!P60,'Raw Data'!AE:AE,LEFT($T$3,4), 'Raw Data'!AF:AF, _xlfn.MAXIFS('Raw Data'!AF:AF, 'Raw Data'!B:B, 'Single Property'!$D$13, 'Raw Data'!AE:AE, 'Multi Property'!$E$3, 'Raw Data'!AD:AD, "&lt;&gt;Not Available"))=0,"N/A",SUMIFS('Raw Data'!AD:AD,'Raw Data'!B:B,'Dynamic Data'!P60,'Raw Data'!AE:AE,LEFT($T$3,4), 'Raw Data'!AF:AF, _xlfn.MAXIFS('Raw Data'!AF:AF, 'Raw Data'!B:B, 'Single Property'!$D$13, 'Raw Data'!AE:AE, 'Multi Property'!$E$3, 'Raw Data'!AD:AD, "&lt;&gt;Not Available"))+(COUNTA($P$3:P60)*0.0000001)))</f>
        <v/>
      </c>
      <c r="V60" s="23" t="str">
        <f>IF(P60="","",IF(SUMIFS('Raw Data'!AC:AC,'Raw Data'!B:B,'Dynamic Data'!P60,'Raw Data'!AE:AE,LEFT($T$3,4), 'Raw Data'!AF:AF, _xlfn.MAXIFS('Raw Data'!AF:AF, 'Raw Data'!B:B, 'Single Property'!$D$13, 'Raw Data'!AE:AE, 'Multi Property'!$E$3, 'Raw Data'!AC:AC, "&lt;&gt;Not Available"))=0,"N/A",SUMIFS('Raw Data'!AC:AC,'Raw Data'!B:B,'Dynamic Data'!P60,'Raw Data'!AE:AE,LEFT($T$3,4), 'Raw Data'!AF:AF, _xlfn.MAXIFS('Raw Data'!AF:AF, 'Raw Data'!B:B, 'Single Property'!$D$13, 'Raw Data'!AE:AE, 'Multi Property'!$E$3, 'Raw Data'!AC:AC, "&lt;&gt;Not Available"))+(COUNTA($P$3:P60)*0.0000001)))</f>
        <v/>
      </c>
    </row>
    <row r="61" spans="17:22" x14ac:dyDescent="0.25">
      <c r="Q61" s="23" t="str">
        <f>IF(P61 = "", "", SUMIFS('Raw Data'!AA:AA, 'Raw Data'!B:B, 'Dynamic Data'!P61, 'Raw Data'!AE:AE, _xlfn.NUMBERVALUE(LEFT($Q$3,4)), 'Raw Data'!AF:AF, _xlfn.MAXIFS('Raw Data'!AF:AF, 'Raw Data'!B:B, 'Single Property'!$D$13, 'Raw Data'!AE:AE, 'Multi Property'!$E$3, 'Raw Data'!F:F, "&lt;&gt;Not Available"))+(COUNTA($P$3:P61)*0.0000001))</f>
        <v/>
      </c>
      <c r="R61" s="23" t="str">
        <f>IF(P61 = "", "", SUMIFS('Raw Data'!AB:AB, 'Raw Data'!B:B, 'Dynamic Data'!P61, 'Raw Data'!AE:AE, LEFT($R$3,4), 'Raw Data'!AF:AF, _xlfn.MAXIFS('Raw Data'!AF:AF, 'Raw Data'!B:B, 'Single Property'!$D$13, 'Raw Data'!AE:AE, 'Multi Property'!$E$3, 'Raw Data'!F:F, "&lt;&gt;Not Available"))+(COUNTA($P$3:P61)*0.0000001))</f>
        <v/>
      </c>
      <c r="S61" s="23" t="str">
        <f>IF(P61 = "", "", SUMIFS('Raw Data'!S:S, 'Raw Data'!B:B, 'Dynamic Data'!P61, 'Raw Data'!AE:AE, LEFT($S$3,4), 'Raw Data'!AF:AF, _xlfn.MAXIFS('Raw Data'!AF:AF, 'Raw Data'!B:B, 'Single Property'!$D$13, 'Raw Data'!AE:AE, 'Multi Property'!$E$3, 'Raw Data'!F:F, "&lt;&gt;Not Available"))+(COUNTA($P$3:P61)*0.0000001))</f>
        <v/>
      </c>
      <c r="T61" s="23" t="str">
        <f>IF(P61="","",IF(SUMIFS('Raw Data'!F:F,'Raw Data'!B:B,'Dynamic Data'!P61,'Raw Data'!AE:AE,LEFT($T$3,4), 'Raw Data'!AF:AF, _xlfn.MAXIFS('Raw Data'!AF:AF, 'Raw Data'!B:B, 'Single Property'!$D$13, 'Raw Data'!AE:AE, 'Multi Property'!$E$3, 'Raw Data'!F:F, "&lt;&gt;Not Available"))=0,"N/A",SUMIFS('Raw Data'!F:F,'Raw Data'!B:B,'Dynamic Data'!P61,'Raw Data'!AE:AE,LEFT($T$3,4), 'Raw Data'!AF:AF, _xlfn.MAXIFS('Raw Data'!AF:AF, 'Raw Data'!B:B, 'Single Property'!$D$13, 'Raw Data'!AE:AE, 'Multi Property'!$E$3, 'Raw Data'!F:F, "&lt;&gt;Not Available"))+(COUNTA($P$3:P61)*0.0000001)))</f>
        <v/>
      </c>
      <c r="U61" s="23" t="str">
        <f>IF(P61="","",IF(SUMIFS('Raw Data'!AD:AD,'Raw Data'!B:B,'Dynamic Data'!P61,'Raw Data'!AE:AE,LEFT($T$3,4), 'Raw Data'!AF:AF, _xlfn.MAXIFS('Raw Data'!AF:AF, 'Raw Data'!B:B, 'Single Property'!$D$13, 'Raw Data'!AE:AE, 'Multi Property'!$E$3, 'Raw Data'!AD:AD, "&lt;&gt;Not Available"))=0,"N/A",SUMIFS('Raw Data'!AD:AD,'Raw Data'!B:B,'Dynamic Data'!P61,'Raw Data'!AE:AE,LEFT($T$3,4), 'Raw Data'!AF:AF, _xlfn.MAXIFS('Raw Data'!AF:AF, 'Raw Data'!B:B, 'Single Property'!$D$13, 'Raw Data'!AE:AE, 'Multi Property'!$E$3, 'Raw Data'!AD:AD, "&lt;&gt;Not Available"))+(COUNTA($P$3:P61)*0.0000001)))</f>
        <v/>
      </c>
      <c r="V61" s="23" t="str">
        <f>IF(P61="","",IF(SUMIFS('Raw Data'!AC:AC,'Raw Data'!B:B,'Dynamic Data'!P61,'Raw Data'!AE:AE,LEFT($T$3,4), 'Raw Data'!AF:AF, _xlfn.MAXIFS('Raw Data'!AF:AF, 'Raw Data'!B:B, 'Single Property'!$D$13, 'Raw Data'!AE:AE, 'Multi Property'!$E$3, 'Raw Data'!AC:AC, "&lt;&gt;Not Available"))=0,"N/A",SUMIFS('Raw Data'!AC:AC,'Raw Data'!B:B,'Dynamic Data'!P61,'Raw Data'!AE:AE,LEFT($T$3,4), 'Raw Data'!AF:AF, _xlfn.MAXIFS('Raw Data'!AF:AF, 'Raw Data'!B:B, 'Single Property'!$D$13, 'Raw Data'!AE:AE, 'Multi Property'!$E$3, 'Raw Data'!AC:AC, "&lt;&gt;Not Available"))+(COUNTA($P$3:P61)*0.0000001)))</f>
        <v/>
      </c>
    </row>
    <row r="62" spans="17:22" x14ac:dyDescent="0.25">
      <c r="Q62" s="23" t="str">
        <f>IF(P62 = "", "", SUMIFS('Raw Data'!AA:AA, 'Raw Data'!B:B, 'Dynamic Data'!P62, 'Raw Data'!AE:AE, _xlfn.NUMBERVALUE(LEFT($Q$3,4)), 'Raw Data'!AF:AF, _xlfn.MAXIFS('Raw Data'!AF:AF, 'Raw Data'!B:B, 'Single Property'!$D$13, 'Raw Data'!AE:AE, 'Multi Property'!$E$3, 'Raw Data'!F:F, "&lt;&gt;Not Available"))+(COUNTA($P$3:P62)*0.0000001))</f>
        <v/>
      </c>
      <c r="R62" s="23" t="str">
        <f>IF(P62 = "", "", SUMIFS('Raw Data'!AB:AB, 'Raw Data'!B:B, 'Dynamic Data'!P62, 'Raw Data'!AE:AE, LEFT($R$3,4), 'Raw Data'!AF:AF, _xlfn.MAXIFS('Raw Data'!AF:AF, 'Raw Data'!B:B, 'Single Property'!$D$13, 'Raw Data'!AE:AE, 'Multi Property'!$E$3, 'Raw Data'!F:F, "&lt;&gt;Not Available"))+(COUNTA($P$3:P62)*0.0000001))</f>
        <v/>
      </c>
      <c r="S62" s="23" t="str">
        <f>IF(P62 = "", "", SUMIFS('Raw Data'!S:S, 'Raw Data'!B:B, 'Dynamic Data'!P62, 'Raw Data'!AE:AE, LEFT($S$3,4), 'Raw Data'!AF:AF, _xlfn.MAXIFS('Raw Data'!AF:AF, 'Raw Data'!B:B, 'Single Property'!$D$13, 'Raw Data'!AE:AE, 'Multi Property'!$E$3, 'Raw Data'!F:F, "&lt;&gt;Not Available"))+(COUNTA($P$3:P62)*0.0000001))</f>
        <v/>
      </c>
      <c r="T62" s="23" t="str">
        <f>IF(P62="","",IF(SUMIFS('Raw Data'!F:F,'Raw Data'!B:B,'Dynamic Data'!P62,'Raw Data'!AE:AE,LEFT($T$3,4), 'Raw Data'!AF:AF, _xlfn.MAXIFS('Raw Data'!AF:AF, 'Raw Data'!B:B, 'Single Property'!$D$13, 'Raw Data'!AE:AE, 'Multi Property'!$E$3, 'Raw Data'!F:F, "&lt;&gt;Not Available"))=0,"N/A",SUMIFS('Raw Data'!F:F,'Raw Data'!B:B,'Dynamic Data'!P62,'Raw Data'!AE:AE,LEFT($T$3,4), 'Raw Data'!AF:AF, _xlfn.MAXIFS('Raw Data'!AF:AF, 'Raw Data'!B:B, 'Single Property'!$D$13, 'Raw Data'!AE:AE, 'Multi Property'!$E$3, 'Raw Data'!F:F, "&lt;&gt;Not Available"))+(COUNTA($P$3:P62)*0.0000001)))</f>
        <v/>
      </c>
      <c r="U62" s="23" t="str">
        <f>IF(P62="","",IF(SUMIFS('Raw Data'!AD:AD,'Raw Data'!B:B,'Dynamic Data'!P62,'Raw Data'!AE:AE,LEFT($T$3,4), 'Raw Data'!AF:AF, _xlfn.MAXIFS('Raw Data'!AF:AF, 'Raw Data'!B:B, 'Single Property'!$D$13, 'Raw Data'!AE:AE, 'Multi Property'!$E$3, 'Raw Data'!AD:AD, "&lt;&gt;Not Available"))=0,"N/A",SUMIFS('Raw Data'!AD:AD,'Raw Data'!B:B,'Dynamic Data'!P62,'Raw Data'!AE:AE,LEFT($T$3,4), 'Raw Data'!AF:AF, _xlfn.MAXIFS('Raw Data'!AF:AF, 'Raw Data'!B:B, 'Single Property'!$D$13, 'Raw Data'!AE:AE, 'Multi Property'!$E$3, 'Raw Data'!AD:AD, "&lt;&gt;Not Available"))+(COUNTA($P$3:P62)*0.0000001)))</f>
        <v/>
      </c>
      <c r="V62" s="23" t="str">
        <f>IF(P62="","",IF(SUMIFS('Raw Data'!AC:AC,'Raw Data'!B:B,'Dynamic Data'!P62,'Raw Data'!AE:AE,LEFT($T$3,4), 'Raw Data'!AF:AF, _xlfn.MAXIFS('Raw Data'!AF:AF, 'Raw Data'!B:B, 'Single Property'!$D$13, 'Raw Data'!AE:AE, 'Multi Property'!$E$3, 'Raw Data'!AC:AC, "&lt;&gt;Not Available"))=0,"N/A",SUMIFS('Raw Data'!AC:AC,'Raw Data'!B:B,'Dynamic Data'!P62,'Raw Data'!AE:AE,LEFT($T$3,4), 'Raw Data'!AF:AF, _xlfn.MAXIFS('Raw Data'!AF:AF, 'Raw Data'!B:B, 'Single Property'!$D$13, 'Raw Data'!AE:AE, 'Multi Property'!$E$3, 'Raw Data'!AC:AC, "&lt;&gt;Not Available"))+(COUNTA($P$3:P62)*0.0000001)))</f>
        <v/>
      </c>
    </row>
    <row r="63" spans="17:22" x14ac:dyDescent="0.25">
      <c r="Q63" s="23" t="str">
        <f>IF(P63 = "", "", SUMIFS('Raw Data'!AA:AA, 'Raw Data'!B:B, 'Dynamic Data'!P63, 'Raw Data'!AE:AE, _xlfn.NUMBERVALUE(LEFT($Q$3,4)), 'Raw Data'!AF:AF, _xlfn.MAXIFS('Raw Data'!AF:AF, 'Raw Data'!B:B, 'Single Property'!$D$13, 'Raw Data'!AE:AE, 'Multi Property'!$E$3, 'Raw Data'!F:F, "&lt;&gt;Not Available"))+(COUNTA($P$3:P63)*0.0000001))</f>
        <v/>
      </c>
      <c r="R63" s="23" t="str">
        <f>IF(P63 = "", "", SUMIFS('Raw Data'!AB:AB, 'Raw Data'!B:B, 'Dynamic Data'!P63, 'Raw Data'!AE:AE, LEFT($R$3,4), 'Raw Data'!AF:AF, _xlfn.MAXIFS('Raw Data'!AF:AF, 'Raw Data'!B:B, 'Single Property'!$D$13, 'Raw Data'!AE:AE, 'Multi Property'!$E$3, 'Raw Data'!F:F, "&lt;&gt;Not Available"))+(COUNTA($P$3:P63)*0.0000001))</f>
        <v/>
      </c>
      <c r="S63" s="23" t="str">
        <f>IF(P63 = "", "", SUMIFS('Raw Data'!S:S, 'Raw Data'!B:B, 'Dynamic Data'!P63, 'Raw Data'!AE:AE, LEFT($S$3,4), 'Raw Data'!AF:AF, _xlfn.MAXIFS('Raw Data'!AF:AF, 'Raw Data'!B:B, 'Single Property'!$D$13, 'Raw Data'!AE:AE, 'Multi Property'!$E$3, 'Raw Data'!F:F, "&lt;&gt;Not Available"))+(COUNTA($P$3:P63)*0.0000001))</f>
        <v/>
      </c>
      <c r="T63" s="23" t="str">
        <f>IF(P63="","",IF(SUMIFS('Raw Data'!F:F,'Raw Data'!B:B,'Dynamic Data'!P63,'Raw Data'!AE:AE,LEFT($T$3,4), 'Raw Data'!AF:AF, _xlfn.MAXIFS('Raw Data'!AF:AF, 'Raw Data'!B:B, 'Single Property'!$D$13, 'Raw Data'!AE:AE, 'Multi Property'!$E$3, 'Raw Data'!F:F, "&lt;&gt;Not Available"))=0,"N/A",SUMIFS('Raw Data'!F:F,'Raw Data'!B:B,'Dynamic Data'!P63,'Raw Data'!AE:AE,LEFT($T$3,4), 'Raw Data'!AF:AF, _xlfn.MAXIFS('Raw Data'!AF:AF, 'Raw Data'!B:B, 'Single Property'!$D$13, 'Raw Data'!AE:AE, 'Multi Property'!$E$3, 'Raw Data'!F:F, "&lt;&gt;Not Available"))+(COUNTA($P$3:P63)*0.0000001)))</f>
        <v/>
      </c>
      <c r="U63" s="23" t="str">
        <f>IF(P63="","",IF(SUMIFS('Raw Data'!AD:AD,'Raw Data'!B:B,'Dynamic Data'!P63,'Raw Data'!AE:AE,LEFT($T$3,4), 'Raw Data'!AF:AF, _xlfn.MAXIFS('Raw Data'!AF:AF, 'Raw Data'!B:B, 'Single Property'!$D$13, 'Raw Data'!AE:AE, 'Multi Property'!$E$3, 'Raw Data'!AD:AD, "&lt;&gt;Not Available"))=0,"N/A",SUMIFS('Raw Data'!AD:AD,'Raw Data'!B:B,'Dynamic Data'!P63,'Raw Data'!AE:AE,LEFT($T$3,4), 'Raw Data'!AF:AF, _xlfn.MAXIFS('Raw Data'!AF:AF, 'Raw Data'!B:B, 'Single Property'!$D$13, 'Raw Data'!AE:AE, 'Multi Property'!$E$3, 'Raw Data'!AD:AD, "&lt;&gt;Not Available"))+(COUNTA($P$3:P63)*0.0000001)))</f>
        <v/>
      </c>
      <c r="V63" s="23" t="str">
        <f>IF(P63="","",IF(SUMIFS('Raw Data'!AC:AC,'Raw Data'!B:B,'Dynamic Data'!P63,'Raw Data'!AE:AE,LEFT($T$3,4), 'Raw Data'!AF:AF, _xlfn.MAXIFS('Raw Data'!AF:AF, 'Raw Data'!B:B, 'Single Property'!$D$13, 'Raw Data'!AE:AE, 'Multi Property'!$E$3, 'Raw Data'!AC:AC, "&lt;&gt;Not Available"))=0,"N/A",SUMIFS('Raw Data'!AC:AC,'Raw Data'!B:B,'Dynamic Data'!P63,'Raw Data'!AE:AE,LEFT($T$3,4), 'Raw Data'!AF:AF, _xlfn.MAXIFS('Raw Data'!AF:AF, 'Raw Data'!B:B, 'Single Property'!$D$13, 'Raw Data'!AE:AE, 'Multi Property'!$E$3, 'Raw Data'!AC:AC, "&lt;&gt;Not Available"))+(COUNTA($P$3:P63)*0.0000001)))</f>
        <v/>
      </c>
    </row>
    <row r="64" spans="17:22" x14ac:dyDescent="0.25">
      <c r="Q64" s="23" t="str">
        <f>IF(P64 = "", "", SUMIFS('Raw Data'!AA:AA, 'Raw Data'!B:B, 'Dynamic Data'!P64, 'Raw Data'!AE:AE, _xlfn.NUMBERVALUE(LEFT($Q$3,4)), 'Raw Data'!AF:AF, _xlfn.MAXIFS('Raw Data'!AF:AF, 'Raw Data'!B:B, 'Single Property'!$D$13, 'Raw Data'!AE:AE, 'Multi Property'!$E$3, 'Raw Data'!F:F, "&lt;&gt;Not Available"))+(COUNTA($P$3:P64)*0.0000001))</f>
        <v/>
      </c>
      <c r="R64" s="23" t="str">
        <f>IF(P64 = "", "", SUMIFS('Raw Data'!AB:AB, 'Raw Data'!B:B, 'Dynamic Data'!P64, 'Raw Data'!AE:AE, LEFT($R$3,4), 'Raw Data'!AF:AF, _xlfn.MAXIFS('Raw Data'!AF:AF, 'Raw Data'!B:B, 'Single Property'!$D$13, 'Raw Data'!AE:AE, 'Multi Property'!$E$3, 'Raw Data'!F:F, "&lt;&gt;Not Available"))+(COUNTA($P$3:P64)*0.0000001))</f>
        <v/>
      </c>
      <c r="S64" s="23" t="str">
        <f>IF(P64 = "", "", SUMIFS('Raw Data'!S:S, 'Raw Data'!B:B, 'Dynamic Data'!P64, 'Raw Data'!AE:AE, LEFT($S$3,4), 'Raw Data'!AF:AF, _xlfn.MAXIFS('Raw Data'!AF:AF, 'Raw Data'!B:B, 'Single Property'!$D$13, 'Raw Data'!AE:AE, 'Multi Property'!$E$3, 'Raw Data'!F:F, "&lt;&gt;Not Available"))+(COUNTA($P$3:P64)*0.0000001))</f>
        <v/>
      </c>
      <c r="T64" s="23" t="str">
        <f>IF(P64="","",IF(SUMIFS('Raw Data'!F:F,'Raw Data'!B:B,'Dynamic Data'!P64,'Raw Data'!AE:AE,LEFT($T$3,4), 'Raw Data'!AF:AF, _xlfn.MAXIFS('Raw Data'!AF:AF, 'Raw Data'!B:B, 'Single Property'!$D$13, 'Raw Data'!AE:AE, 'Multi Property'!$E$3, 'Raw Data'!F:F, "&lt;&gt;Not Available"))=0,"N/A",SUMIFS('Raw Data'!F:F,'Raw Data'!B:B,'Dynamic Data'!P64,'Raw Data'!AE:AE,LEFT($T$3,4), 'Raw Data'!AF:AF, _xlfn.MAXIFS('Raw Data'!AF:AF, 'Raw Data'!B:B, 'Single Property'!$D$13, 'Raw Data'!AE:AE, 'Multi Property'!$E$3, 'Raw Data'!F:F, "&lt;&gt;Not Available"))+(COUNTA($P$3:P64)*0.0000001)))</f>
        <v/>
      </c>
      <c r="U64" s="23" t="str">
        <f>IF(P64="","",IF(SUMIFS('Raw Data'!AD:AD,'Raw Data'!B:B,'Dynamic Data'!P64,'Raw Data'!AE:AE,LEFT($T$3,4), 'Raw Data'!AF:AF, _xlfn.MAXIFS('Raw Data'!AF:AF, 'Raw Data'!B:B, 'Single Property'!$D$13, 'Raw Data'!AE:AE, 'Multi Property'!$E$3, 'Raw Data'!AD:AD, "&lt;&gt;Not Available"))=0,"N/A",SUMIFS('Raw Data'!AD:AD,'Raw Data'!B:B,'Dynamic Data'!P64,'Raw Data'!AE:AE,LEFT($T$3,4), 'Raw Data'!AF:AF, _xlfn.MAXIFS('Raw Data'!AF:AF, 'Raw Data'!B:B, 'Single Property'!$D$13, 'Raw Data'!AE:AE, 'Multi Property'!$E$3, 'Raw Data'!AD:AD, "&lt;&gt;Not Available"))+(COUNTA($P$3:P64)*0.0000001)))</f>
        <v/>
      </c>
      <c r="V64" s="23" t="str">
        <f>IF(P64="","",IF(SUMIFS('Raw Data'!AC:AC,'Raw Data'!B:B,'Dynamic Data'!P64,'Raw Data'!AE:AE,LEFT($T$3,4), 'Raw Data'!AF:AF, _xlfn.MAXIFS('Raw Data'!AF:AF, 'Raw Data'!B:B, 'Single Property'!$D$13, 'Raw Data'!AE:AE, 'Multi Property'!$E$3, 'Raw Data'!AC:AC, "&lt;&gt;Not Available"))=0,"N/A",SUMIFS('Raw Data'!AC:AC,'Raw Data'!B:B,'Dynamic Data'!P64,'Raw Data'!AE:AE,LEFT($T$3,4), 'Raw Data'!AF:AF, _xlfn.MAXIFS('Raw Data'!AF:AF, 'Raw Data'!B:B, 'Single Property'!$D$13, 'Raw Data'!AE:AE, 'Multi Property'!$E$3, 'Raw Data'!AC:AC, "&lt;&gt;Not Available"))+(COUNTA($P$3:P64)*0.0000001)))</f>
        <v/>
      </c>
    </row>
    <row r="65" spans="17:22" x14ac:dyDescent="0.25">
      <c r="Q65" s="23" t="str">
        <f>IF(P65 = "", "", SUMIFS('Raw Data'!AA:AA, 'Raw Data'!B:B, 'Dynamic Data'!P65, 'Raw Data'!AE:AE, _xlfn.NUMBERVALUE(LEFT($Q$3,4)), 'Raw Data'!AF:AF, _xlfn.MAXIFS('Raw Data'!AF:AF, 'Raw Data'!B:B, 'Single Property'!$D$13, 'Raw Data'!AE:AE, 'Multi Property'!$E$3, 'Raw Data'!F:F, "&lt;&gt;Not Available"))+(COUNTA($P$3:P65)*0.0000001))</f>
        <v/>
      </c>
      <c r="R65" s="23" t="str">
        <f>IF(P65 = "", "", SUMIFS('Raw Data'!AB:AB, 'Raw Data'!B:B, 'Dynamic Data'!P65, 'Raw Data'!AE:AE, LEFT($R$3,4), 'Raw Data'!AF:AF, _xlfn.MAXIFS('Raw Data'!AF:AF, 'Raw Data'!B:B, 'Single Property'!$D$13, 'Raw Data'!AE:AE, 'Multi Property'!$E$3, 'Raw Data'!F:F, "&lt;&gt;Not Available"))+(COUNTA($P$3:P65)*0.0000001))</f>
        <v/>
      </c>
      <c r="S65" s="23" t="str">
        <f>IF(P65 = "", "", SUMIFS('Raw Data'!S:S, 'Raw Data'!B:B, 'Dynamic Data'!P65, 'Raw Data'!AE:AE, LEFT($S$3,4), 'Raw Data'!AF:AF, _xlfn.MAXIFS('Raw Data'!AF:AF, 'Raw Data'!B:B, 'Single Property'!$D$13, 'Raw Data'!AE:AE, 'Multi Property'!$E$3, 'Raw Data'!F:F, "&lt;&gt;Not Available"))+(COUNTA($P$3:P65)*0.0000001))</f>
        <v/>
      </c>
      <c r="T65" s="23" t="str">
        <f>IF(P65="","",IF(SUMIFS('Raw Data'!F:F,'Raw Data'!B:B,'Dynamic Data'!P65,'Raw Data'!AE:AE,LEFT($T$3,4), 'Raw Data'!AF:AF, _xlfn.MAXIFS('Raw Data'!AF:AF, 'Raw Data'!B:B, 'Single Property'!$D$13, 'Raw Data'!AE:AE, 'Multi Property'!$E$3, 'Raw Data'!F:F, "&lt;&gt;Not Available"))=0,"N/A",SUMIFS('Raw Data'!F:F,'Raw Data'!B:B,'Dynamic Data'!P65,'Raw Data'!AE:AE,LEFT($T$3,4), 'Raw Data'!AF:AF, _xlfn.MAXIFS('Raw Data'!AF:AF, 'Raw Data'!B:B, 'Single Property'!$D$13, 'Raw Data'!AE:AE, 'Multi Property'!$E$3, 'Raw Data'!F:F, "&lt;&gt;Not Available"))+(COUNTA($P$3:P65)*0.0000001)))</f>
        <v/>
      </c>
      <c r="U65" s="23" t="str">
        <f>IF(P65="","",IF(SUMIFS('Raw Data'!AD:AD,'Raw Data'!B:B,'Dynamic Data'!P65,'Raw Data'!AE:AE,LEFT($T$3,4), 'Raw Data'!AF:AF, _xlfn.MAXIFS('Raw Data'!AF:AF, 'Raw Data'!B:B, 'Single Property'!$D$13, 'Raw Data'!AE:AE, 'Multi Property'!$E$3, 'Raw Data'!AD:AD, "&lt;&gt;Not Available"))=0,"N/A",SUMIFS('Raw Data'!AD:AD,'Raw Data'!B:B,'Dynamic Data'!P65,'Raw Data'!AE:AE,LEFT($T$3,4), 'Raw Data'!AF:AF, _xlfn.MAXIFS('Raw Data'!AF:AF, 'Raw Data'!B:B, 'Single Property'!$D$13, 'Raw Data'!AE:AE, 'Multi Property'!$E$3, 'Raw Data'!AD:AD, "&lt;&gt;Not Available"))+(COUNTA($P$3:P65)*0.0000001)))</f>
        <v/>
      </c>
      <c r="V65" s="23" t="str">
        <f>IF(P65="","",IF(SUMIFS('Raw Data'!AC:AC,'Raw Data'!B:B,'Dynamic Data'!P65,'Raw Data'!AE:AE,LEFT($T$3,4), 'Raw Data'!AF:AF, _xlfn.MAXIFS('Raw Data'!AF:AF, 'Raw Data'!B:B, 'Single Property'!$D$13, 'Raw Data'!AE:AE, 'Multi Property'!$E$3, 'Raw Data'!AC:AC, "&lt;&gt;Not Available"))=0,"N/A",SUMIFS('Raw Data'!AC:AC,'Raw Data'!B:B,'Dynamic Data'!P65,'Raw Data'!AE:AE,LEFT($T$3,4), 'Raw Data'!AF:AF, _xlfn.MAXIFS('Raw Data'!AF:AF, 'Raw Data'!B:B, 'Single Property'!$D$13, 'Raw Data'!AE:AE, 'Multi Property'!$E$3, 'Raw Data'!AC:AC, "&lt;&gt;Not Available"))+(COUNTA($P$3:P65)*0.0000001)))</f>
        <v/>
      </c>
    </row>
    <row r="66" spans="17:22" x14ac:dyDescent="0.25">
      <c r="Q66" s="23" t="str">
        <f>IF(P66 = "", "", SUMIFS('Raw Data'!AA:AA, 'Raw Data'!B:B, 'Dynamic Data'!P66, 'Raw Data'!AE:AE, _xlfn.NUMBERVALUE(LEFT($Q$3,4)), 'Raw Data'!AF:AF, _xlfn.MAXIFS('Raw Data'!AF:AF, 'Raw Data'!B:B, 'Single Property'!$D$13, 'Raw Data'!AE:AE, 'Multi Property'!$E$3, 'Raw Data'!F:F, "&lt;&gt;Not Available"))+(COUNTA($P$3:P66)*0.0000001))</f>
        <v/>
      </c>
      <c r="R66" s="23" t="str">
        <f>IF(P66 = "", "", SUMIFS('Raw Data'!AB:AB, 'Raw Data'!B:B, 'Dynamic Data'!P66, 'Raw Data'!AE:AE, LEFT($R$3,4), 'Raw Data'!AF:AF, _xlfn.MAXIFS('Raw Data'!AF:AF, 'Raw Data'!B:B, 'Single Property'!$D$13, 'Raw Data'!AE:AE, 'Multi Property'!$E$3, 'Raw Data'!F:F, "&lt;&gt;Not Available"))+(COUNTA($P$3:P66)*0.0000001))</f>
        <v/>
      </c>
      <c r="S66" s="23" t="str">
        <f>IF(P66 = "", "", SUMIFS('Raw Data'!S:S, 'Raw Data'!B:B, 'Dynamic Data'!P66, 'Raw Data'!AE:AE, LEFT($S$3,4), 'Raw Data'!AF:AF, _xlfn.MAXIFS('Raw Data'!AF:AF, 'Raw Data'!B:B, 'Single Property'!$D$13, 'Raw Data'!AE:AE, 'Multi Property'!$E$3, 'Raw Data'!F:F, "&lt;&gt;Not Available"))+(COUNTA($P$3:P66)*0.0000001))</f>
        <v/>
      </c>
      <c r="T66" s="23" t="str">
        <f>IF(P66="","",IF(SUMIFS('Raw Data'!F:F,'Raw Data'!B:B,'Dynamic Data'!P66,'Raw Data'!AE:AE,LEFT($T$3,4), 'Raw Data'!AF:AF, _xlfn.MAXIFS('Raw Data'!AF:AF, 'Raw Data'!B:B, 'Single Property'!$D$13, 'Raw Data'!AE:AE, 'Multi Property'!$E$3, 'Raw Data'!F:F, "&lt;&gt;Not Available"))=0,"N/A",SUMIFS('Raw Data'!F:F,'Raw Data'!B:B,'Dynamic Data'!P66,'Raw Data'!AE:AE,LEFT($T$3,4), 'Raw Data'!AF:AF, _xlfn.MAXIFS('Raw Data'!AF:AF, 'Raw Data'!B:B, 'Single Property'!$D$13, 'Raw Data'!AE:AE, 'Multi Property'!$E$3, 'Raw Data'!F:F, "&lt;&gt;Not Available"))+(COUNTA($P$3:P66)*0.0000001)))</f>
        <v/>
      </c>
      <c r="U66" s="23" t="str">
        <f>IF(P66="","",IF(SUMIFS('Raw Data'!AD:AD,'Raw Data'!B:B,'Dynamic Data'!P66,'Raw Data'!AE:AE,LEFT($T$3,4), 'Raw Data'!AF:AF, _xlfn.MAXIFS('Raw Data'!AF:AF, 'Raw Data'!B:B, 'Single Property'!$D$13, 'Raw Data'!AE:AE, 'Multi Property'!$E$3, 'Raw Data'!AD:AD, "&lt;&gt;Not Available"))=0,"N/A",SUMIFS('Raw Data'!AD:AD,'Raw Data'!B:B,'Dynamic Data'!P66,'Raw Data'!AE:AE,LEFT($T$3,4), 'Raw Data'!AF:AF, _xlfn.MAXIFS('Raw Data'!AF:AF, 'Raw Data'!B:B, 'Single Property'!$D$13, 'Raw Data'!AE:AE, 'Multi Property'!$E$3, 'Raw Data'!AD:AD, "&lt;&gt;Not Available"))+(COUNTA($P$3:P66)*0.0000001)))</f>
        <v/>
      </c>
      <c r="V66" s="23" t="str">
        <f>IF(P66="","",IF(SUMIFS('Raw Data'!AC:AC,'Raw Data'!B:B,'Dynamic Data'!P66,'Raw Data'!AE:AE,LEFT($T$3,4), 'Raw Data'!AF:AF, _xlfn.MAXIFS('Raw Data'!AF:AF, 'Raw Data'!B:B, 'Single Property'!$D$13, 'Raw Data'!AE:AE, 'Multi Property'!$E$3, 'Raw Data'!AC:AC, "&lt;&gt;Not Available"))=0,"N/A",SUMIFS('Raw Data'!AC:AC,'Raw Data'!B:B,'Dynamic Data'!P66,'Raw Data'!AE:AE,LEFT($T$3,4), 'Raw Data'!AF:AF, _xlfn.MAXIFS('Raw Data'!AF:AF, 'Raw Data'!B:B, 'Single Property'!$D$13, 'Raw Data'!AE:AE, 'Multi Property'!$E$3, 'Raw Data'!AC:AC, "&lt;&gt;Not Available"))+(COUNTA($P$3:P66)*0.0000001)))</f>
        <v/>
      </c>
    </row>
    <row r="67" spans="17:22" x14ac:dyDescent="0.25">
      <c r="Q67" s="23" t="str">
        <f>IF(P67 = "", "", SUMIFS('Raw Data'!AA:AA, 'Raw Data'!B:B, 'Dynamic Data'!P67, 'Raw Data'!AE:AE, _xlfn.NUMBERVALUE(LEFT($Q$3,4)), 'Raw Data'!AF:AF, _xlfn.MAXIFS('Raw Data'!AF:AF, 'Raw Data'!B:B, 'Single Property'!$D$13, 'Raw Data'!AE:AE, 'Multi Property'!$E$3, 'Raw Data'!F:F, "&lt;&gt;Not Available"))+(COUNTA($P$3:P67)*0.0000001))</f>
        <v/>
      </c>
      <c r="R67" s="23" t="str">
        <f>IF(P67 = "", "", SUMIFS('Raw Data'!AB:AB, 'Raw Data'!B:B, 'Dynamic Data'!P67, 'Raw Data'!AE:AE, LEFT($R$3,4), 'Raw Data'!AF:AF, _xlfn.MAXIFS('Raw Data'!AF:AF, 'Raw Data'!B:B, 'Single Property'!$D$13, 'Raw Data'!AE:AE, 'Multi Property'!$E$3, 'Raw Data'!F:F, "&lt;&gt;Not Available"))+(COUNTA($P$3:P67)*0.0000001))</f>
        <v/>
      </c>
      <c r="S67" s="23" t="str">
        <f>IF(P67 = "", "", SUMIFS('Raw Data'!S:S, 'Raw Data'!B:B, 'Dynamic Data'!P67, 'Raw Data'!AE:AE, LEFT($S$3,4), 'Raw Data'!AF:AF, _xlfn.MAXIFS('Raw Data'!AF:AF, 'Raw Data'!B:B, 'Single Property'!$D$13, 'Raw Data'!AE:AE, 'Multi Property'!$E$3, 'Raw Data'!F:F, "&lt;&gt;Not Available"))+(COUNTA($P$3:P67)*0.0000001))</f>
        <v/>
      </c>
      <c r="T67" s="23" t="str">
        <f>IF(P67="","",IF(SUMIFS('Raw Data'!F:F,'Raw Data'!B:B,'Dynamic Data'!P67,'Raw Data'!AE:AE,LEFT($T$3,4), 'Raw Data'!AF:AF, _xlfn.MAXIFS('Raw Data'!AF:AF, 'Raw Data'!B:B, 'Single Property'!$D$13, 'Raw Data'!AE:AE, 'Multi Property'!$E$3, 'Raw Data'!F:F, "&lt;&gt;Not Available"))=0,"N/A",SUMIFS('Raw Data'!F:F,'Raw Data'!B:B,'Dynamic Data'!P67,'Raw Data'!AE:AE,LEFT($T$3,4), 'Raw Data'!AF:AF, _xlfn.MAXIFS('Raw Data'!AF:AF, 'Raw Data'!B:B, 'Single Property'!$D$13, 'Raw Data'!AE:AE, 'Multi Property'!$E$3, 'Raw Data'!F:F, "&lt;&gt;Not Available"))+(COUNTA($P$3:P67)*0.0000001)))</f>
        <v/>
      </c>
      <c r="U67" s="23" t="str">
        <f>IF(P67="","",IF(SUMIFS('Raw Data'!AD:AD,'Raw Data'!B:B,'Dynamic Data'!P67,'Raw Data'!AE:AE,LEFT($T$3,4), 'Raw Data'!AF:AF, _xlfn.MAXIFS('Raw Data'!AF:AF, 'Raw Data'!B:B, 'Single Property'!$D$13, 'Raw Data'!AE:AE, 'Multi Property'!$E$3, 'Raw Data'!AD:AD, "&lt;&gt;Not Available"))=0,"N/A",SUMIFS('Raw Data'!AD:AD,'Raw Data'!B:B,'Dynamic Data'!P67,'Raw Data'!AE:AE,LEFT($T$3,4), 'Raw Data'!AF:AF, _xlfn.MAXIFS('Raw Data'!AF:AF, 'Raw Data'!B:B, 'Single Property'!$D$13, 'Raw Data'!AE:AE, 'Multi Property'!$E$3, 'Raw Data'!AD:AD, "&lt;&gt;Not Available"))+(COUNTA($P$3:P67)*0.0000001)))</f>
        <v/>
      </c>
      <c r="V67" s="23" t="str">
        <f>IF(P67="","",IF(SUMIFS('Raw Data'!AC:AC,'Raw Data'!B:B,'Dynamic Data'!P67,'Raw Data'!AE:AE,LEFT($T$3,4), 'Raw Data'!AF:AF, _xlfn.MAXIFS('Raw Data'!AF:AF, 'Raw Data'!B:B, 'Single Property'!$D$13, 'Raw Data'!AE:AE, 'Multi Property'!$E$3, 'Raw Data'!AC:AC, "&lt;&gt;Not Available"))=0,"N/A",SUMIFS('Raw Data'!AC:AC,'Raw Data'!B:B,'Dynamic Data'!P67,'Raw Data'!AE:AE,LEFT($T$3,4), 'Raw Data'!AF:AF, _xlfn.MAXIFS('Raw Data'!AF:AF, 'Raw Data'!B:B, 'Single Property'!$D$13, 'Raw Data'!AE:AE, 'Multi Property'!$E$3, 'Raw Data'!AC:AC, "&lt;&gt;Not Available"))+(COUNTA($P$3:P67)*0.0000001)))</f>
        <v/>
      </c>
    </row>
    <row r="68" spans="17:22" x14ac:dyDescent="0.25">
      <c r="Q68" s="23" t="str">
        <f>IF(P68 = "", "", SUMIFS('Raw Data'!AA:AA, 'Raw Data'!B:B, 'Dynamic Data'!P68, 'Raw Data'!AE:AE, _xlfn.NUMBERVALUE(LEFT($Q$3,4)), 'Raw Data'!AF:AF, _xlfn.MAXIFS('Raw Data'!AF:AF, 'Raw Data'!B:B, 'Single Property'!$D$13, 'Raw Data'!AE:AE, 'Multi Property'!$E$3, 'Raw Data'!F:F, "&lt;&gt;Not Available"))+(COUNTA($P$3:P68)*0.0000001))</f>
        <v/>
      </c>
      <c r="R68" s="23" t="str">
        <f>IF(P68 = "", "", SUMIFS('Raw Data'!AB:AB, 'Raw Data'!B:B, 'Dynamic Data'!P68, 'Raw Data'!AE:AE, LEFT($R$3,4), 'Raw Data'!AF:AF, _xlfn.MAXIFS('Raw Data'!AF:AF, 'Raw Data'!B:B, 'Single Property'!$D$13, 'Raw Data'!AE:AE, 'Multi Property'!$E$3, 'Raw Data'!F:F, "&lt;&gt;Not Available"))+(COUNTA($P$3:P68)*0.0000001))</f>
        <v/>
      </c>
      <c r="S68" s="23" t="str">
        <f>IF(P68 = "", "", SUMIFS('Raw Data'!S:S, 'Raw Data'!B:B, 'Dynamic Data'!P68, 'Raw Data'!AE:AE, LEFT($S$3,4), 'Raw Data'!AF:AF, _xlfn.MAXIFS('Raw Data'!AF:AF, 'Raw Data'!B:B, 'Single Property'!$D$13, 'Raw Data'!AE:AE, 'Multi Property'!$E$3, 'Raw Data'!F:F, "&lt;&gt;Not Available"))+(COUNTA($P$3:P68)*0.0000001))</f>
        <v/>
      </c>
      <c r="T68" s="23" t="str">
        <f>IF(P68="","",IF(SUMIFS('Raw Data'!F:F,'Raw Data'!B:B,'Dynamic Data'!P68,'Raw Data'!AE:AE,LEFT($T$3,4), 'Raw Data'!AF:AF, _xlfn.MAXIFS('Raw Data'!AF:AF, 'Raw Data'!B:B, 'Single Property'!$D$13, 'Raw Data'!AE:AE, 'Multi Property'!$E$3, 'Raw Data'!F:F, "&lt;&gt;Not Available"))=0,"N/A",SUMIFS('Raw Data'!F:F,'Raw Data'!B:B,'Dynamic Data'!P68,'Raw Data'!AE:AE,LEFT($T$3,4), 'Raw Data'!AF:AF, _xlfn.MAXIFS('Raw Data'!AF:AF, 'Raw Data'!B:B, 'Single Property'!$D$13, 'Raw Data'!AE:AE, 'Multi Property'!$E$3, 'Raw Data'!F:F, "&lt;&gt;Not Available"))+(COUNTA($P$3:P68)*0.0000001)))</f>
        <v/>
      </c>
      <c r="U68" s="23" t="str">
        <f>IF(P68="","",IF(SUMIFS('Raw Data'!AD:AD,'Raw Data'!B:B,'Dynamic Data'!P68,'Raw Data'!AE:AE,LEFT($T$3,4), 'Raw Data'!AF:AF, _xlfn.MAXIFS('Raw Data'!AF:AF, 'Raw Data'!B:B, 'Single Property'!$D$13, 'Raw Data'!AE:AE, 'Multi Property'!$E$3, 'Raw Data'!AD:AD, "&lt;&gt;Not Available"))=0,"N/A",SUMIFS('Raw Data'!AD:AD,'Raw Data'!B:B,'Dynamic Data'!P68,'Raw Data'!AE:AE,LEFT($T$3,4), 'Raw Data'!AF:AF, _xlfn.MAXIFS('Raw Data'!AF:AF, 'Raw Data'!B:B, 'Single Property'!$D$13, 'Raw Data'!AE:AE, 'Multi Property'!$E$3, 'Raw Data'!AD:AD, "&lt;&gt;Not Available"))+(COUNTA($P$3:P68)*0.0000001)))</f>
        <v/>
      </c>
      <c r="V68" s="23" t="str">
        <f>IF(P68="","",IF(SUMIFS('Raw Data'!AC:AC,'Raw Data'!B:B,'Dynamic Data'!P68,'Raw Data'!AE:AE,LEFT($T$3,4), 'Raw Data'!AF:AF, _xlfn.MAXIFS('Raw Data'!AF:AF, 'Raw Data'!B:B, 'Single Property'!$D$13, 'Raw Data'!AE:AE, 'Multi Property'!$E$3, 'Raw Data'!AC:AC, "&lt;&gt;Not Available"))=0,"N/A",SUMIFS('Raw Data'!AC:AC,'Raw Data'!B:B,'Dynamic Data'!P68,'Raw Data'!AE:AE,LEFT($T$3,4), 'Raw Data'!AF:AF, _xlfn.MAXIFS('Raw Data'!AF:AF, 'Raw Data'!B:B, 'Single Property'!$D$13, 'Raw Data'!AE:AE, 'Multi Property'!$E$3, 'Raw Data'!AC:AC, "&lt;&gt;Not Available"))+(COUNTA($P$3:P68)*0.0000001)))</f>
        <v/>
      </c>
    </row>
    <row r="69" spans="17:22" x14ac:dyDescent="0.25">
      <c r="Q69" s="23" t="str">
        <f>IF(P69 = "", "", SUMIFS('Raw Data'!AA:AA, 'Raw Data'!B:B, 'Dynamic Data'!P69, 'Raw Data'!AE:AE, _xlfn.NUMBERVALUE(LEFT($Q$3,4)), 'Raw Data'!AF:AF, _xlfn.MAXIFS('Raw Data'!AF:AF, 'Raw Data'!B:B, 'Single Property'!$D$13, 'Raw Data'!AE:AE, 'Multi Property'!$E$3, 'Raw Data'!F:F, "&lt;&gt;Not Available"))+(COUNTA($P$3:P69)*0.0000001))</f>
        <v/>
      </c>
      <c r="R69" s="23" t="str">
        <f>IF(P69 = "", "", SUMIFS('Raw Data'!AB:AB, 'Raw Data'!B:B, 'Dynamic Data'!P69, 'Raw Data'!AE:AE, LEFT($R$3,4), 'Raw Data'!AF:AF, _xlfn.MAXIFS('Raw Data'!AF:AF, 'Raw Data'!B:B, 'Single Property'!$D$13, 'Raw Data'!AE:AE, 'Multi Property'!$E$3, 'Raw Data'!F:F, "&lt;&gt;Not Available"))+(COUNTA($P$3:P69)*0.0000001))</f>
        <v/>
      </c>
      <c r="S69" s="23" t="str">
        <f>IF(P69 = "", "", SUMIFS('Raw Data'!S:S, 'Raw Data'!B:B, 'Dynamic Data'!P69, 'Raw Data'!AE:AE, LEFT($S$3,4), 'Raw Data'!AF:AF, _xlfn.MAXIFS('Raw Data'!AF:AF, 'Raw Data'!B:B, 'Single Property'!$D$13, 'Raw Data'!AE:AE, 'Multi Property'!$E$3, 'Raw Data'!F:F, "&lt;&gt;Not Available"))+(COUNTA($P$3:P69)*0.0000001))</f>
        <v/>
      </c>
      <c r="T69" s="23" t="str">
        <f>IF(P69="","",IF(SUMIFS('Raw Data'!F:F,'Raw Data'!B:B,'Dynamic Data'!P69,'Raw Data'!AE:AE,LEFT($T$3,4), 'Raw Data'!AF:AF, _xlfn.MAXIFS('Raw Data'!AF:AF, 'Raw Data'!B:B, 'Single Property'!$D$13, 'Raw Data'!AE:AE, 'Multi Property'!$E$3, 'Raw Data'!F:F, "&lt;&gt;Not Available"))=0,"N/A",SUMIFS('Raw Data'!F:F,'Raw Data'!B:B,'Dynamic Data'!P69,'Raw Data'!AE:AE,LEFT($T$3,4), 'Raw Data'!AF:AF, _xlfn.MAXIFS('Raw Data'!AF:AF, 'Raw Data'!B:B, 'Single Property'!$D$13, 'Raw Data'!AE:AE, 'Multi Property'!$E$3, 'Raw Data'!F:F, "&lt;&gt;Not Available"))+(COUNTA($P$3:P69)*0.0000001)))</f>
        <v/>
      </c>
      <c r="U69" s="23" t="str">
        <f>IF(P69="","",IF(SUMIFS('Raw Data'!AD:AD,'Raw Data'!B:B,'Dynamic Data'!P69,'Raw Data'!AE:AE,LEFT($T$3,4), 'Raw Data'!AF:AF, _xlfn.MAXIFS('Raw Data'!AF:AF, 'Raw Data'!B:B, 'Single Property'!$D$13, 'Raw Data'!AE:AE, 'Multi Property'!$E$3, 'Raw Data'!AD:AD, "&lt;&gt;Not Available"))=0,"N/A",SUMIFS('Raw Data'!AD:AD,'Raw Data'!B:B,'Dynamic Data'!P69,'Raw Data'!AE:AE,LEFT($T$3,4), 'Raw Data'!AF:AF, _xlfn.MAXIFS('Raw Data'!AF:AF, 'Raw Data'!B:B, 'Single Property'!$D$13, 'Raw Data'!AE:AE, 'Multi Property'!$E$3, 'Raw Data'!AD:AD, "&lt;&gt;Not Available"))+(COUNTA($P$3:P69)*0.0000001)))</f>
        <v/>
      </c>
      <c r="V69" s="23" t="str">
        <f>IF(P69="","",IF(SUMIFS('Raw Data'!AC:AC,'Raw Data'!B:B,'Dynamic Data'!P69,'Raw Data'!AE:AE,LEFT($T$3,4), 'Raw Data'!AF:AF, _xlfn.MAXIFS('Raw Data'!AF:AF, 'Raw Data'!B:B, 'Single Property'!$D$13, 'Raw Data'!AE:AE, 'Multi Property'!$E$3, 'Raw Data'!AC:AC, "&lt;&gt;Not Available"))=0,"N/A",SUMIFS('Raw Data'!AC:AC,'Raw Data'!B:B,'Dynamic Data'!P69,'Raw Data'!AE:AE,LEFT($T$3,4), 'Raw Data'!AF:AF, _xlfn.MAXIFS('Raw Data'!AF:AF, 'Raw Data'!B:B, 'Single Property'!$D$13, 'Raw Data'!AE:AE, 'Multi Property'!$E$3, 'Raw Data'!AC:AC, "&lt;&gt;Not Available"))+(COUNTA($P$3:P69)*0.0000001)))</f>
        <v/>
      </c>
    </row>
    <row r="70" spans="17:22" x14ac:dyDescent="0.25">
      <c r="Q70" s="23" t="str">
        <f>IF(P70 = "", "", SUMIFS('Raw Data'!AA:AA, 'Raw Data'!B:B, 'Dynamic Data'!P70, 'Raw Data'!AE:AE, _xlfn.NUMBERVALUE(LEFT($Q$3,4)), 'Raw Data'!AF:AF, _xlfn.MAXIFS('Raw Data'!AF:AF, 'Raw Data'!B:B, 'Single Property'!$D$13, 'Raw Data'!AE:AE, 'Multi Property'!$E$3, 'Raw Data'!F:F, "&lt;&gt;Not Available"))+(COUNTA($P$3:P70)*0.0000001))</f>
        <v/>
      </c>
      <c r="R70" s="23" t="str">
        <f>IF(P70 = "", "", SUMIFS('Raw Data'!AB:AB, 'Raw Data'!B:B, 'Dynamic Data'!P70, 'Raw Data'!AE:AE, LEFT($R$3,4), 'Raw Data'!AF:AF, _xlfn.MAXIFS('Raw Data'!AF:AF, 'Raw Data'!B:B, 'Single Property'!$D$13, 'Raw Data'!AE:AE, 'Multi Property'!$E$3, 'Raw Data'!F:F, "&lt;&gt;Not Available"))+(COUNTA($P$3:P70)*0.0000001))</f>
        <v/>
      </c>
      <c r="S70" s="23" t="str">
        <f>IF(P70 = "", "", SUMIFS('Raw Data'!S:S, 'Raw Data'!B:B, 'Dynamic Data'!P70, 'Raw Data'!AE:AE, LEFT($S$3,4), 'Raw Data'!AF:AF, _xlfn.MAXIFS('Raw Data'!AF:AF, 'Raw Data'!B:B, 'Single Property'!$D$13, 'Raw Data'!AE:AE, 'Multi Property'!$E$3, 'Raw Data'!F:F, "&lt;&gt;Not Available"))+(COUNTA($P$3:P70)*0.0000001))</f>
        <v/>
      </c>
      <c r="T70" s="23" t="str">
        <f>IF(P70="","",IF(SUMIFS('Raw Data'!F:F,'Raw Data'!B:B,'Dynamic Data'!P70,'Raw Data'!AE:AE,LEFT($T$3,4), 'Raw Data'!AF:AF, _xlfn.MAXIFS('Raw Data'!AF:AF, 'Raw Data'!B:B, 'Single Property'!$D$13, 'Raw Data'!AE:AE, 'Multi Property'!$E$3, 'Raw Data'!F:F, "&lt;&gt;Not Available"))=0,"N/A",SUMIFS('Raw Data'!F:F,'Raw Data'!B:B,'Dynamic Data'!P70,'Raw Data'!AE:AE,LEFT($T$3,4), 'Raw Data'!AF:AF, _xlfn.MAXIFS('Raw Data'!AF:AF, 'Raw Data'!B:B, 'Single Property'!$D$13, 'Raw Data'!AE:AE, 'Multi Property'!$E$3, 'Raw Data'!F:F, "&lt;&gt;Not Available"))+(COUNTA($P$3:P70)*0.0000001)))</f>
        <v/>
      </c>
      <c r="U70" s="23" t="str">
        <f>IF(P70="","",IF(SUMIFS('Raw Data'!AD:AD,'Raw Data'!B:B,'Dynamic Data'!P70,'Raw Data'!AE:AE,LEFT($T$3,4), 'Raw Data'!AF:AF, _xlfn.MAXIFS('Raw Data'!AF:AF, 'Raw Data'!B:B, 'Single Property'!$D$13, 'Raw Data'!AE:AE, 'Multi Property'!$E$3, 'Raw Data'!AD:AD, "&lt;&gt;Not Available"))=0,"N/A",SUMIFS('Raw Data'!AD:AD,'Raw Data'!B:B,'Dynamic Data'!P70,'Raw Data'!AE:AE,LEFT($T$3,4), 'Raw Data'!AF:AF, _xlfn.MAXIFS('Raw Data'!AF:AF, 'Raw Data'!B:B, 'Single Property'!$D$13, 'Raw Data'!AE:AE, 'Multi Property'!$E$3, 'Raw Data'!AD:AD, "&lt;&gt;Not Available"))+(COUNTA($P$3:P70)*0.0000001)))</f>
        <v/>
      </c>
      <c r="V70" s="23" t="str">
        <f>IF(P70="","",IF(SUMIFS('Raw Data'!AC:AC,'Raw Data'!B:B,'Dynamic Data'!P70,'Raw Data'!AE:AE,LEFT($T$3,4), 'Raw Data'!AF:AF, _xlfn.MAXIFS('Raw Data'!AF:AF, 'Raw Data'!B:B, 'Single Property'!$D$13, 'Raw Data'!AE:AE, 'Multi Property'!$E$3, 'Raw Data'!AC:AC, "&lt;&gt;Not Available"))=0,"N/A",SUMIFS('Raw Data'!AC:AC,'Raw Data'!B:B,'Dynamic Data'!P70,'Raw Data'!AE:AE,LEFT($T$3,4), 'Raw Data'!AF:AF, _xlfn.MAXIFS('Raw Data'!AF:AF, 'Raw Data'!B:B, 'Single Property'!$D$13, 'Raw Data'!AE:AE, 'Multi Property'!$E$3, 'Raw Data'!AC:AC, "&lt;&gt;Not Available"))+(COUNTA($P$3:P70)*0.0000001)))</f>
        <v/>
      </c>
    </row>
    <row r="71" spans="17:22" x14ac:dyDescent="0.25">
      <c r="Q71" s="23" t="str">
        <f>IF(P71 = "", "", SUMIFS('Raw Data'!AA:AA, 'Raw Data'!B:B, 'Dynamic Data'!P71, 'Raw Data'!AE:AE, _xlfn.NUMBERVALUE(LEFT($Q$3,4)), 'Raw Data'!AF:AF, _xlfn.MAXIFS('Raw Data'!AF:AF, 'Raw Data'!B:B, 'Single Property'!$D$13, 'Raw Data'!AE:AE, 'Multi Property'!$E$3, 'Raw Data'!F:F, "&lt;&gt;Not Available"))+(COUNTA($P$3:P71)*0.0000001))</f>
        <v/>
      </c>
      <c r="R71" s="23" t="str">
        <f>IF(P71 = "", "", SUMIFS('Raw Data'!AB:AB, 'Raw Data'!B:B, 'Dynamic Data'!P71, 'Raw Data'!AE:AE, LEFT($R$3,4), 'Raw Data'!AF:AF, _xlfn.MAXIFS('Raw Data'!AF:AF, 'Raw Data'!B:B, 'Single Property'!$D$13, 'Raw Data'!AE:AE, 'Multi Property'!$E$3, 'Raw Data'!F:F, "&lt;&gt;Not Available"))+(COUNTA($P$3:P71)*0.0000001))</f>
        <v/>
      </c>
      <c r="S71" s="23" t="str">
        <f>IF(P71 = "", "", SUMIFS('Raw Data'!S:S, 'Raw Data'!B:B, 'Dynamic Data'!P71, 'Raw Data'!AE:AE, LEFT($S$3,4), 'Raw Data'!AF:AF, _xlfn.MAXIFS('Raw Data'!AF:AF, 'Raw Data'!B:B, 'Single Property'!$D$13, 'Raw Data'!AE:AE, 'Multi Property'!$E$3, 'Raw Data'!F:F, "&lt;&gt;Not Available"))+(COUNTA($P$3:P71)*0.0000001))</f>
        <v/>
      </c>
      <c r="T71" s="23" t="str">
        <f>IF(P71="","",IF(SUMIFS('Raw Data'!F:F,'Raw Data'!B:B,'Dynamic Data'!P71,'Raw Data'!AE:AE,LEFT($T$3,4), 'Raw Data'!AF:AF, _xlfn.MAXIFS('Raw Data'!AF:AF, 'Raw Data'!B:B, 'Single Property'!$D$13, 'Raw Data'!AE:AE, 'Multi Property'!$E$3, 'Raw Data'!F:F, "&lt;&gt;Not Available"))=0,"N/A",SUMIFS('Raw Data'!F:F,'Raw Data'!B:B,'Dynamic Data'!P71,'Raw Data'!AE:AE,LEFT($T$3,4), 'Raw Data'!AF:AF, _xlfn.MAXIFS('Raw Data'!AF:AF, 'Raw Data'!B:B, 'Single Property'!$D$13, 'Raw Data'!AE:AE, 'Multi Property'!$E$3, 'Raw Data'!F:F, "&lt;&gt;Not Available"))+(COUNTA($P$3:P71)*0.0000001)))</f>
        <v/>
      </c>
      <c r="U71" s="23" t="str">
        <f>IF(P71="","",IF(SUMIFS('Raw Data'!AD:AD,'Raw Data'!B:B,'Dynamic Data'!P71,'Raw Data'!AE:AE,LEFT($T$3,4), 'Raw Data'!AF:AF, _xlfn.MAXIFS('Raw Data'!AF:AF, 'Raw Data'!B:B, 'Single Property'!$D$13, 'Raw Data'!AE:AE, 'Multi Property'!$E$3, 'Raw Data'!AD:AD, "&lt;&gt;Not Available"))=0,"N/A",SUMIFS('Raw Data'!AD:AD,'Raw Data'!B:B,'Dynamic Data'!P71,'Raw Data'!AE:AE,LEFT($T$3,4), 'Raw Data'!AF:AF, _xlfn.MAXIFS('Raw Data'!AF:AF, 'Raw Data'!B:B, 'Single Property'!$D$13, 'Raw Data'!AE:AE, 'Multi Property'!$E$3, 'Raw Data'!AD:AD, "&lt;&gt;Not Available"))+(COUNTA($P$3:P71)*0.0000001)))</f>
        <v/>
      </c>
      <c r="V71" s="23" t="str">
        <f>IF(P71="","",IF(SUMIFS('Raw Data'!AC:AC,'Raw Data'!B:B,'Dynamic Data'!P71,'Raw Data'!AE:AE,LEFT($T$3,4), 'Raw Data'!AF:AF, _xlfn.MAXIFS('Raw Data'!AF:AF, 'Raw Data'!B:B, 'Single Property'!$D$13, 'Raw Data'!AE:AE, 'Multi Property'!$E$3, 'Raw Data'!AC:AC, "&lt;&gt;Not Available"))=0,"N/A",SUMIFS('Raw Data'!AC:AC,'Raw Data'!B:B,'Dynamic Data'!P71,'Raw Data'!AE:AE,LEFT($T$3,4), 'Raw Data'!AF:AF, _xlfn.MAXIFS('Raw Data'!AF:AF, 'Raw Data'!B:B, 'Single Property'!$D$13, 'Raw Data'!AE:AE, 'Multi Property'!$E$3, 'Raw Data'!AC:AC, "&lt;&gt;Not Available"))+(COUNTA($P$3:P71)*0.0000001)))</f>
        <v/>
      </c>
    </row>
    <row r="72" spans="17:22" x14ac:dyDescent="0.25">
      <c r="Q72" s="23" t="str">
        <f>IF(P72 = "", "", SUMIFS('Raw Data'!AA:AA, 'Raw Data'!B:B, 'Dynamic Data'!P72, 'Raw Data'!AE:AE, _xlfn.NUMBERVALUE(LEFT($Q$3,4)), 'Raw Data'!AF:AF, _xlfn.MAXIFS('Raw Data'!AF:AF, 'Raw Data'!B:B, 'Single Property'!$D$13, 'Raw Data'!AE:AE, 'Multi Property'!$E$3, 'Raw Data'!F:F, "&lt;&gt;Not Available"))+(COUNTA($P$3:P72)*0.0000001))</f>
        <v/>
      </c>
      <c r="R72" s="23" t="str">
        <f>IF(P72 = "", "", SUMIFS('Raw Data'!AB:AB, 'Raw Data'!B:B, 'Dynamic Data'!P72, 'Raw Data'!AE:AE, LEFT($R$3,4), 'Raw Data'!AF:AF, _xlfn.MAXIFS('Raw Data'!AF:AF, 'Raw Data'!B:B, 'Single Property'!$D$13, 'Raw Data'!AE:AE, 'Multi Property'!$E$3, 'Raw Data'!F:F, "&lt;&gt;Not Available"))+(COUNTA($P$3:P72)*0.0000001))</f>
        <v/>
      </c>
      <c r="S72" s="23" t="str">
        <f>IF(P72 = "", "", SUMIFS('Raw Data'!S:S, 'Raw Data'!B:B, 'Dynamic Data'!P72, 'Raw Data'!AE:AE, LEFT($S$3,4), 'Raw Data'!AF:AF, _xlfn.MAXIFS('Raw Data'!AF:AF, 'Raw Data'!B:B, 'Single Property'!$D$13, 'Raw Data'!AE:AE, 'Multi Property'!$E$3, 'Raw Data'!F:F, "&lt;&gt;Not Available"))+(COUNTA($P$3:P72)*0.0000001))</f>
        <v/>
      </c>
      <c r="T72" s="23" t="str">
        <f>IF(P72="","",IF(SUMIFS('Raw Data'!F:F,'Raw Data'!B:B,'Dynamic Data'!P72,'Raw Data'!AE:AE,LEFT($T$3,4), 'Raw Data'!AF:AF, _xlfn.MAXIFS('Raw Data'!AF:AF, 'Raw Data'!B:B, 'Single Property'!$D$13, 'Raw Data'!AE:AE, 'Multi Property'!$E$3, 'Raw Data'!F:F, "&lt;&gt;Not Available"))=0,"N/A",SUMIFS('Raw Data'!F:F,'Raw Data'!B:B,'Dynamic Data'!P72,'Raw Data'!AE:AE,LEFT($T$3,4), 'Raw Data'!AF:AF, _xlfn.MAXIFS('Raw Data'!AF:AF, 'Raw Data'!B:B, 'Single Property'!$D$13, 'Raw Data'!AE:AE, 'Multi Property'!$E$3, 'Raw Data'!F:F, "&lt;&gt;Not Available"))+(COUNTA($P$3:P72)*0.0000001)))</f>
        <v/>
      </c>
      <c r="U72" s="23" t="str">
        <f>IF(P72="","",IF(SUMIFS('Raw Data'!AD:AD,'Raw Data'!B:B,'Dynamic Data'!P72,'Raw Data'!AE:AE,LEFT($T$3,4), 'Raw Data'!AF:AF, _xlfn.MAXIFS('Raw Data'!AF:AF, 'Raw Data'!B:B, 'Single Property'!$D$13, 'Raw Data'!AE:AE, 'Multi Property'!$E$3, 'Raw Data'!AD:AD, "&lt;&gt;Not Available"))=0,"N/A",SUMIFS('Raw Data'!AD:AD,'Raw Data'!B:B,'Dynamic Data'!P72,'Raw Data'!AE:AE,LEFT($T$3,4), 'Raw Data'!AF:AF, _xlfn.MAXIFS('Raw Data'!AF:AF, 'Raw Data'!B:B, 'Single Property'!$D$13, 'Raw Data'!AE:AE, 'Multi Property'!$E$3, 'Raw Data'!AD:AD, "&lt;&gt;Not Available"))+(COUNTA($P$3:P72)*0.0000001)))</f>
        <v/>
      </c>
      <c r="V72" s="23" t="str">
        <f>IF(P72="","",IF(SUMIFS('Raw Data'!AC:AC,'Raw Data'!B:B,'Dynamic Data'!P72,'Raw Data'!AE:AE,LEFT($T$3,4), 'Raw Data'!AF:AF, _xlfn.MAXIFS('Raw Data'!AF:AF, 'Raw Data'!B:B, 'Single Property'!$D$13, 'Raw Data'!AE:AE, 'Multi Property'!$E$3, 'Raw Data'!AC:AC, "&lt;&gt;Not Available"))=0,"N/A",SUMIFS('Raw Data'!AC:AC,'Raw Data'!B:B,'Dynamic Data'!P72,'Raw Data'!AE:AE,LEFT($T$3,4), 'Raw Data'!AF:AF, _xlfn.MAXIFS('Raw Data'!AF:AF, 'Raw Data'!B:B, 'Single Property'!$D$13, 'Raw Data'!AE:AE, 'Multi Property'!$E$3, 'Raw Data'!AC:AC, "&lt;&gt;Not Available"))+(COUNTA($P$3:P72)*0.0000001)))</f>
        <v/>
      </c>
    </row>
    <row r="73" spans="17:22" x14ac:dyDescent="0.25">
      <c r="Q73" s="23" t="str">
        <f>IF(P73 = "", "", SUMIFS('Raw Data'!AA:AA, 'Raw Data'!B:B, 'Dynamic Data'!P73, 'Raw Data'!AE:AE, _xlfn.NUMBERVALUE(LEFT($Q$3,4)), 'Raw Data'!AF:AF, _xlfn.MAXIFS('Raw Data'!AF:AF, 'Raw Data'!B:B, 'Single Property'!$D$13, 'Raw Data'!AE:AE, 'Multi Property'!$E$3, 'Raw Data'!F:F, "&lt;&gt;Not Available"))+(COUNTA($P$3:P73)*0.0000001))</f>
        <v/>
      </c>
      <c r="R73" s="23" t="str">
        <f>IF(P73 = "", "", SUMIFS('Raw Data'!AB:AB, 'Raw Data'!B:B, 'Dynamic Data'!P73, 'Raw Data'!AE:AE, LEFT($R$3,4), 'Raw Data'!AF:AF, _xlfn.MAXIFS('Raw Data'!AF:AF, 'Raw Data'!B:B, 'Single Property'!$D$13, 'Raw Data'!AE:AE, 'Multi Property'!$E$3, 'Raw Data'!F:F, "&lt;&gt;Not Available"))+(COUNTA($P$3:P73)*0.0000001))</f>
        <v/>
      </c>
      <c r="S73" s="23" t="str">
        <f>IF(P73 = "", "", SUMIFS('Raw Data'!S:S, 'Raw Data'!B:B, 'Dynamic Data'!P73, 'Raw Data'!AE:AE, LEFT($S$3,4), 'Raw Data'!AF:AF, _xlfn.MAXIFS('Raw Data'!AF:AF, 'Raw Data'!B:B, 'Single Property'!$D$13, 'Raw Data'!AE:AE, 'Multi Property'!$E$3, 'Raw Data'!F:F, "&lt;&gt;Not Available"))+(COUNTA($P$3:P73)*0.0000001))</f>
        <v/>
      </c>
      <c r="T73" s="23" t="str">
        <f>IF(P73="","",IF(SUMIFS('Raw Data'!F:F,'Raw Data'!B:B,'Dynamic Data'!P73,'Raw Data'!AE:AE,LEFT($T$3,4), 'Raw Data'!AF:AF, _xlfn.MAXIFS('Raw Data'!AF:AF, 'Raw Data'!B:B, 'Single Property'!$D$13, 'Raw Data'!AE:AE, 'Multi Property'!$E$3, 'Raw Data'!F:F, "&lt;&gt;Not Available"))=0,"N/A",SUMIFS('Raw Data'!F:F,'Raw Data'!B:B,'Dynamic Data'!P73,'Raw Data'!AE:AE,LEFT($T$3,4), 'Raw Data'!AF:AF, _xlfn.MAXIFS('Raw Data'!AF:AF, 'Raw Data'!B:B, 'Single Property'!$D$13, 'Raw Data'!AE:AE, 'Multi Property'!$E$3, 'Raw Data'!F:F, "&lt;&gt;Not Available"))+(COUNTA($P$3:P73)*0.0000001)))</f>
        <v/>
      </c>
      <c r="U73" s="23" t="str">
        <f>IF(P73="","",IF(SUMIFS('Raw Data'!AD:AD,'Raw Data'!B:B,'Dynamic Data'!P73,'Raw Data'!AE:AE,LEFT($T$3,4), 'Raw Data'!AF:AF, _xlfn.MAXIFS('Raw Data'!AF:AF, 'Raw Data'!B:B, 'Single Property'!$D$13, 'Raw Data'!AE:AE, 'Multi Property'!$E$3, 'Raw Data'!AD:AD, "&lt;&gt;Not Available"))=0,"N/A",SUMIFS('Raw Data'!AD:AD,'Raw Data'!B:B,'Dynamic Data'!P73,'Raw Data'!AE:AE,LEFT($T$3,4), 'Raw Data'!AF:AF, _xlfn.MAXIFS('Raw Data'!AF:AF, 'Raw Data'!B:B, 'Single Property'!$D$13, 'Raw Data'!AE:AE, 'Multi Property'!$E$3, 'Raw Data'!AD:AD, "&lt;&gt;Not Available"))+(COUNTA($P$3:P73)*0.0000001)))</f>
        <v/>
      </c>
      <c r="V73" s="23" t="str">
        <f>IF(P73="","",IF(SUMIFS('Raw Data'!AC:AC,'Raw Data'!B:B,'Dynamic Data'!P73,'Raw Data'!AE:AE,LEFT($T$3,4), 'Raw Data'!AF:AF, _xlfn.MAXIFS('Raw Data'!AF:AF, 'Raw Data'!B:B, 'Single Property'!$D$13, 'Raw Data'!AE:AE, 'Multi Property'!$E$3, 'Raw Data'!AC:AC, "&lt;&gt;Not Available"))=0,"N/A",SUMIFS('Raw Data'!AC:AC,'Raw Data'!B:B,'Dynamic Data'!P73,'Raw Data'!AE:AE,LEFT($T$3,4), 'Raw Data'!AF:AF, _xlfn.MAXIFS('Raw Data'!AF:AF, 'Raw Data'!B:B, 'Single Property'!$D$13, 'Raw Data'!AE:AE, 'Multi Property'!$E$3, 'Raw Data'!AC:AC, "&lt;&gt;Not Available"))+(COUNTA($P$3:P73)*0.0000001)))</f>
        <v/>
      </c>
    </row>
    <row r="74" spans="17:22" x14ac:dyDescent="0.25">
      <c r="Q74" s="23" t="str">
        <f>IF(P74 = "", "", SUMIFS('Raw Data'!AA:AA, 'Raw Data'!B:B, 'Dynamic Data'!P74, 'Raw Data'!AE:AE, _xlfn.NUMBERVALUE(LEFT($Q$3,4)), 'Raw Data'!AF:AF, _xlfn.MAXIFS('Raw Data'!AF:AF, 'Raw Data'!B:B, 'Single Property'!$D$13, 'Raw Data'!AE:AE, 'Multi Property'!$E$3, 'Raw Data'!F:F, "&lt;&gt;Not Available"))+(COUNTA($P$3:P74)*0.0000001))</f>
        <v/>
      </c>
      <c r="R74" s="23" t="str">
        <f>IF(P74 = "", "", SUMIFS('Raw Data'!AB:AB, 'Raw Data'!B:B, 'Dynamic Data'!P74, 'Raw Data'!AE:AE, LEFT($R$3,4), 'Raw Data'!AF:AF, _xlfn.MAXIFS('Raw Data'!AF:AF, 'Raw Data'!B:B, 'Single Property'!$D$13, 'Raw Data'!AE:AE, 'Multi Property'!$E$3, 'Raw Data'!F:F, "&lt;&gt;Not Available"))+(COUNTA($P$3:P74)*0.0000001))</f>
        <v/>
      </c>
      <c r="S74" s="23" t="str">
        <f>IF(P74 = "", "", SUMIFS('Raw Data'!S:S, 'Raw Data'!B:B, 'Dynamic Data'!P74, 'Raw Data'!AE:AE, LEFT($S$3,4), 'Raw Data'!AF:AF, _xlfn.MAXIFS('Raw Data'!AF:AF, 'Raw Data'!B:B, 'Single Property'!$D$13, 'Raw Data'!AE:AE, 'Multi Property'!$E$3, 'Raw Data'!F:F, "&lt;&gt;Not Available"))+(COUNTA($P$3:P74)*0.0000001))</f>
        <v/>
      </c>
      <c r="T74" s="23" t="str">
        <f>IF(P74="","",IF(SUMIFS('Raw Data'!F:F,'Raw Data'!B:B,'Dynamic Data'!P74,'Raw Data'!AE:AE,LEFT($T$3,4), 'Raw Data'!AF:AF, _xlfn.MAXIFS('Raw Data'!AF:AF, 'Raw Data'!B:B, 'Single Property'!$D$13, 'Raw Data'!AE:AE, 'Multi Property'!$E$3, 'Raw Data'!F:F, "&lt;&gt;Not Available"))=0,"N/A",SUMIFS('Raw Data'!F:F,'Raw Data'!B:B,'Dynamic Data'!P74,'Raw Data'!AE:AE,LEFT($T$3,4), 'Raw Data'!AF:AF, _xlfn.MAXIFS('Raw Data'!AF:AF, 'Raw Data'!B:B, 'Single Property'!$D$13, 'Raw Data'!AE:AE, 'Multi Property'!$E$3, 'Raw Data'!F:F, "&lt;&gt;Not Available"))+(COUNTA($P$3:P74)*0.0000001)))</f>
        <v/>
      </c>
      <c r="U74" s="23" t="str">
        <f>IF(P74="","",IF(SUMIFS('Raw Data'!AD:AD,'Raw Data'!B:B,'Dynamic Data'!P74,'Raw Data'!AE:AE,LEFT($T$3,4), 'Raw Data'!AF:AF, _xlfn.MAXIFS('Raw Data'!AF:AF, 'Raw Data'!B:B, 'Single Property'!$D$13, 'Raw Data'!AE:AE, 'Multi Property'!$E$3, 'Raw Data'!AD:AD, "&lt;&gt;Not Available"))=0,"N/A",SUMIFS('Raw Data'!AD:AD,'Raw Data'!B:B,'Dynamic Data'!P74,'Raw Data'!AE:AE,LEFT($T$3,4), 'Raw Data'!AF:AF, _xlfn.MAXIFS('Raw Data'!AF:AF, 'Raw Data'!B:B, 'Single Property'!$D$13, 'Raw Data'!AE:AE, 'Multi Property'!$E$3, 'Raw Data'!AD:AD, "&lt;&gt;Not Available"))+(COUNTA($P$3:P74)*0.0000001)))</f>
        <v/>
      </c>
      <c r="V74" s="23" t="str">
        <f>IF(P74="","",IF(SUMIFS('Raw Data'!AC:AC,'Raw Data'!B:B,'Dynamic Data'!P74,'Raw Data'!AE:AE,LEFT($T$3,4), 'Raw Data'!AF:AF, _xlfn.MAXIFS('Raw Data'!AF:AF, 'Raw Data'!B:B, 'Single Property'!$D$13, 'Raw Data'!AE:AE, 'Multi Property'!$E$3, 'Raw Data'!AC:AC, "&lt;&gt;Not Available"))=0,"N/A",SUMIFS('Raw Data'!AC:AC,'Raw Data'!B:B,'Dynamic Data'!P74,'Raw Data'!AE:AE,LEFT($T$3,4), 'Raw Data'!AF:AF, _xlfn.MAXIFS('Raw Data'!AF:AF, 'Raw Data'!B:B, 'Single Property'!$D$13, 'Raw Data'!AE:AE, 'Multi Property'!$E$3, 'Raw Data'!AC:AC, "&lt;&gt;Not Available"))+(COUNTA($P$3:P74)*0.0000001)))</f>
        <v/>
      </c>
    </row>
    <row r="75" spans="17:22" x14ac:dyDescent="0.25">
      <c r="Q75" s="23" t="str">
        <f>IF(P75 = "", "", SUMIFS('Raw Data'!AA:AA, 'Raw Data'!B:B, 'Dynamic Data'!P75, 'Raw Data'!AE:AE, _xlfn.NUMBERVALUE(LEFT($Q$3,4)), 'Raw Data'!AF:AF, _xlfn.MAXIFS('Raw Data'!AF:AF, 'Raw Data'!B:B, 'Single Property'!$D$13, 'Raw Data'!AE:AE, 'Multi Property'!$E$3, 'Raw Data'!F:F, "&lt;&gt;Not Available"))+(COUNTA($P$3:P75)*0.0000001))</f>
        <v/>
      </c>
      <c r="R75" s="23" t="str">
        <f>IF(P75 = "", "", SUMIFS('Raw Data'!AB:AB, 'Raw Data'!B:B, 'Dynamic Data'!P75, 'Raw Data'!AE:AE, LEFT($R$3,4), 'Raw Data'!AF:AF, _xlfn.MAXIFS('Raw Data'!AF:AF, 'Raw Data'!B:B, 'Single Property'!$D$13, 'Raw Data'!AE:AE, 'Multi Property'!$E$3, 'Raw Data'!F:F, "&lt;&gt;Not Available"))+(COUNTA($P$3:P75)*0.0000001))</f>
        <v/>
      </c>
      <c r="S75" s="23" t="str">
        <f>IF(P75 = "", "", SUMIFS('Raw Data'!S:S, 'Raw Data'!B:B, 'Dynamic Data'!P75, 'Raw Data'!AE:AE, LEFT($S$3,4), 'Raw Data'!AF:AF, _xlfn.MAXIFS('Raw Data'!AF:AF, 'Raw Data'!B:B, 'Single Property'!$D$13, 'Raw Data'!AE:AE, 'Multi Property'!$E$3, 'Raw Data'!F:F, "&lt;&gt;Not Available"))+(COUNTA($P$3:P75)*0.0000001))</f>
        <v/>
      </c>
      <c r="T75" s="23" t="str">
        <f>IF(P75="","",IF(SUMIFS('Raw Data'!F:F,'Raw Data'!B:B,'Dynamic Data'!P75,'Raw Data'!AE:AE,LEFT($T$3,4), 'Raw Data'!AF:AF, _xlfn.MAXIFS('Raw Data'!AF:AF, 'Raw Data'!B:B, 'Single Property'!$D$13, 'Raw Data'!AE:AE, 'Multi Property'!$E$3, 'Raw Data'!F:F, "&lt;&gt;Not Available"))=0,"N/A",SUMIFS('Raw Data'!F:F,'Raw Data'!B:B,'Dynamic Data'!P75,'Raw Data'!AE:AE,LEFT($T$3,4), 'Raw Data'!AF:AF, _xlfn.MAXIFS('Raw Data'!AF:AF, 'Raw Data'!B:B, 'Single Property'!$D$13, 'Raw Data'!AE:AE, 'Multi Property'!$E$3, 'Raw Data'!F:F, "&lt;&gt;Not Available"))+(COUNTA($P$3:P75)*0.0000001)))</f>
        <v/>
      </c>
      <c r="U75" s="23" t="str">
        <f>IF(P75="","",IF(SUMIFS('Raw Data'!AD:AD,'Raw Data'!B:B,'Dynamic Data'!P75,'Raw Data'!AE:AE,LEFT($T$3,4), 'Raw Data'!AF:AF, _xlfn.MAXIFS('Raw Data'!AF:AF, 'Raw Data'!B:B, 'Single Property'!$D$13, 'Raw Data'!AE:AE, 'Multi Property'!$E$3, 'Raw Data'!AD:AD, "&lt;&gt;Not Available"))=0,"N/A",SUMIFS('Raw Data'!AD:AD,'Raw Data'!B:B,'Dynamic Data'!P75,'Raw Data'!AE:AE,LEFT($T$3,4), 'Raw Data'!AF:AF, _xlfn.MAXIFS('Raw Data'!AF:AF, 'Raw Data'!B:B, 'Single Property'!$D$13, 'Raw Data'!AE:AE, 'Multi Property'!$E$3, 'Raw Data'!AD:AD, "&lt;&gt;Not Available"))+(COUNTA($P$3:P75)*0.0000001)))</f>
        <v/>
      </c>
      <c r="V75" s="23" t="str">
        <f>IF(P75="","",IF(SUMIFS('Raw Data'!AC:AC,'Raw Data'!B:B,'Dynamic Data'!P75,'Raw Data'!AE:AE,LEFT($T$3,4), 'Raw Data'!AF:AF, _xlfn.MAXIFS('Raw Data'!AF:AF, 'Raw Data'!B:B, 'Single Property'!$D$13, 'Raw Data'!AE:AE, 'Multi Property'!$E$3, 'Raw Data'!AC:AC, "&lt;&gt;Not Available"))=0,"N/A",SUMIFS('Raw Data'!AC:AC,'Raw Data'!B:B,'Dynamic Data'!P75,'Raw Data'!AE:AE,LEFT($T$3,4), 'Raw Data'!AF:AF, _xlfn.MAXIFS('Raw Data'!AF:AF, 'Raw Data'!B:B, 'Single Property'!$D$13, 'Raw Data'!AE:AE, 'Multi Property'!$E$3, 'Raw Data'!AC:AC, "&lt;&gt;Not Available"))+(COUNTA($P$3:P75)*0.0000001)))</f>
        <v/>
      </c>
    </row>
    <row r="76" spans="17:22" x14ac:dyDescent="0.25">
      <c r="Q76" s="23" t="str">
        <f>IF(P76 = "", "", SUMIFS('Raw Data'!AA:AA, 'Raw Data'!B:B, 'Dynamic Data'!P76, 'Raw Data'!AE:AE, _xlfn.NUMBERVALUE(LEFT($Q$3,4)), 'Raw Data'!AF:AF, _xlfn.MAXIFS('Raw Data'!AF:AF, 'Raw Data'!B:B, 'Single Property'!$D$13, 'Raw Data'!AE:AE, 'Multi Property'!$E$3, 'Raw Data'!F:F, "&lt;&gt;Not Available"))+(COUNTA($P$3:P76)*0.0000001))</f>
        <v/>
      </c>
      <c r="R76" s="23" t="str">
        <f>IF(P76 = "", "", SUMIFS('Raw Data'!AB:AB, 'Raw Data'!B:B, 'Dynamic Data'!P76, 'Raw Data'!AE:AE, LEFT($R$3,4), 'Raw Data'!AF:AF, _xlfn.MAXIFS('Raw Data'!AF:AF, 'Raw Data'!B:B, 'Single Property'!$D$13, 'Raw Data'!AE:AE, 'Multi Property'!$E$3, 'Raw Data'!F:F, "&lt;&gt;Not Available"))+(COUNTA($P$3:P76)*0.0000001))</f>
        <v/>
      </c>
      <c r="S76" s="23" t="str">
        <f>IF(P76 = "", "", SUMIFS('Raw Data'!S:S, 'Raw Data'!B:B, 'Dynamic Data'!P76, 'Raw Data'!AE:AE, LEFT($S$3,4), 'Raw Data'!AF:AF, _xlfn.MAXIFS('Raw Data'!AF:AF, 'Raw Data'!B:B, 'Single Property'!$D$13, 'Raw Data'!AE:AE, 'Multi Property'!$E$3, 'Raw Data'!F:F, "&lt;&gt;Not Available"))+(COUNTA($P$3:P76)*0.0000001))</f>
        <v/>
      </c>
      <c r="T76" s="23" t="str">
        <f>IF(P76="","",IF(SUMIFS('Raw Data'!F:F,'Raw Data'!B:B,'Dynamic Data'!P76,'Raw Data'!AE:AE,LEFT($T$3,4), 'Raw Data'!AF:AF, _xlfn.MAXIFS('Raw Data'!AF:AF, 'Raw Data'!B:B, 'Single Property'!$D$13, 'Raw Data'!AE:AE, 'Multi Property'!$E$3, 'Raw Data'!F:F, "&lt;&gt;Not Available"))=0,"N/A",SUMIFS('Raw Data'!F:F,'Raw Data'!B:B,'Dynamic Data'!P76,'Raw Data'!AE:AE,LEFT($T$3,4), 'Raw Data'!AF:AF, _xlfn.MAXIFS('Raw Data'!AF:AF, 'Raw Data'!B:B, 'Single Property'!$D$13, 'Raw Data'!AE:AE, 'Multi Property'!$E$3, 'Raw Data'!F:F, "&lt;&gt;Not Available"))+(COUNTA($P$3:P76)*0.0000001)))</f>
        <v/>
      </c>
      <c r="U76" s="23" t="str">
        <f>IF(P76="","",IF(SUMIFS('Raw Data'!AD:AD,'Raw Data'!B:B,'Dynamic Data'!P76,'Raw Data'!AE:AE,LEFT($T$3,4), 'Raw Data'!AF:AF, _xlfn.MAXIFS('Raw Data'!AF:AF, 'Raw Data'!B:B, 'Single Property'!$D$13, 'Raw Data'!AE:AE, 'Multi Property'!$E$3, 'Raw Data'!AD:AD, "&lt;&gt;Not Available"))=0,"N/A",SUMIFS('Raw Data'!AD:AD,'Raw Data'!B:B,'Dynamic Data'!P76,'Raw Data'!AE:AE,LEFT($T$3,4), 'Raw Data'!AF:AF, _xlfn.MAXIFS('Raw Data'!AF:AF, 'Raw Data'!B:B, 'Single Property'!$D$13, 'Raw Data'!AE:AE, 'Multi Property'!$E$3, 'Raw Data'!AD:AD, "&lt;&gt;Not Available"))+(COUNTA($P$3:P76)*0.0000001)))</f>
        <v/>
      </c>
      <c r="V76" s="23" t="str">
        <f>IF(P76="","",IF(SUMIFS('Raw Data'!AC:AC,'Raw Data'!B:B,'Dynamic Data'!P76,'Raw Data'!AE:AE,LEFT($T$3,4), 'Raw Data'!AF:AF, _xlfn.MAXIFS('Raw Data'!AF:AF, 'Raw Data'!B:B, 'Single Property'!$D$13, 'Raw Data'!AE:AE, 'Multi Property'!$E$3, 'Raw Data'!AC:AC, "&lt;&gt;Not Available"))=0,"N/A",SUMIFS('Raw Data'!AC:AC,'Raw Data'!B:B,'Dynamic Data'!P76,'Raw Data'!AE:AE,LEFT($T$3,4), 'Raw Data'!AF:AF, _xlfn.MAXIFS('Raw Data'!AF:AF, 'Raw Data'!B:B, 'Single Property'!$D$13, 'Raw Data'!AE:AE, 'Multi Property'!$E$3, 'Raw Data'!AC:AC, "&lt;&gt;Not Available"))+(COUNTA($P$3:P76)*0.0000001)))</f>
        <v/>
      </c>
    </row>
    <row r="77" spans="17:22" x14ac:dyDescent="0.25">
      <c r="Q77" s="23" t="str">
        <f>IF(P77 = "", "", SUMIFS('Raw Data'!AA:AA, 'Raw Data'!B:B, 'Dynamic Data'!P77, 'Raw Data'!AE:AE, _xlfn.NUMBERVALUE(LEFT($Q$3,4)), 'Raw Data'!AF:AF, _xlfn.MAXIFS('Raw Data'!AF:AF, 'Raw Data'!B:B, 'Single Property'!$D$13, 'Raw Data'!AE:AE, 'Multi Property'!$E$3, 'Raw Data'!F:F, "&lt;&gt;Not Available"))+(COUNTA($P$3:P77)*0.0000001))</f>
        <v/>
      </c>
      <c r="R77" s="23" t="str">
        <f>IF(P77 = "", "", SUMIFS('Raw Data'!AB:AB, 'Raw Data'!B:B, 'Dynamic Data'!P77, 'Raw Data'!AE:AE, LEFT($R$3,4), 'Raw Data'!AF:AF, _xlfn.MAXIFS('Raw Data'!AF:AF, 'Raw Data'!B:B, 'Single Property'!$D$13, 'Raw Data'!AE:AE, 'Multi Property'!$E$3, 'Raw Data'!F:F, "&lt;&gt;Not Available"))+(COUNTA($P$3:P77)*0.0000001))</f>
        <v/>
      </c>
      <c r="S77" s="23" t="str">
        <f>IF(P77 = "", "", SUMIFS('Raw Data'!S:S, 'Raw Data'!B:B, 'Dynamic Data'!P77, 'Raw Data'!AE:AE, LEFT($S$3,4), 'Raw Data'!AF:AF, _xlfn.MAXIFS('Raw Data'!AF:AF, 'Raw Data'!B:B, 'Single Property'!$D$13, 'Raw Data'!AE:AE, 'Multi Property'!$E$3, 'Raw Data'!F:F, "&lt;&gt;Not Available"))+(COUNTA($P$3:P77)*0.0000001))</f>
        <v/>
      </c>
      <c r="T77" s="23" t="str">
        <f>IF(P77="","",IF(SUMIFS('Raw Data'!F:F,'Raw Data'!B:B,'Dynamic Data'!P77,'Raw Data'!AE:AE,LEFT($T$3,4), 'Raw Data'!AF:AF, _xlfn.MAXIFS('Raw Data'!AF:AF, 'Raw Data'!B:B, 'Single Property'!$D$13, 'Raw Data'!AE:AE, 'Multi Property'!$E$3, 'Raw Data'!F:F, "&lt;&gt;Not Available"))=0,"N/A",SUMIFS('Raw Data'!F:F,'Raw Data'!B:B,'Dynamic Data'!P77,'Raw Data'!AE:AE,LEFT($T$3,4), 'Raw Data'!AF:AF, _xlfn.MAXIFS('Raw Data'!AF:AF, 'Raw Data'!B:B, 'Single Property'!$D$13, 'Raw Data'!AE:AE, 'Multi Property'!$E$3, 'Raw Data'!F:F, "&lt;&gt;Not Available"))+(COUNTA($P$3:P77)*0.0000001)))</f>
        <v/>
      </c>
      <c r="U77" s="23" t="str">
        <f>IF(P77="","",IF(SUMIFS('Raw Data'!AD:AD,'Raw Data'!B:B,'Dynamic Data'!P77,'Raw Data'!AE:AE,LEFT($T$3,4), 'Raw Data'!AF:AF, _xlfn.MAXIFS('Raw Data'!AF:AF, 'Raw Data'!B:B, 'Single Property'!$D$13, 'Raw Data'!AE:AE, 'Multi Property'!$E$3, 'Raw Data'!AD:AD, "&lt;&gt;Not Available"))=0,"N/A",SUMIFS('Raw Data'!AD:AD,'Raw Data'!B:B,'Dynamic Data'!P77,'Raw Data'!AE:AE,LEFT($T$3,4), 'Raw Data'!AF:AF, _xlfn.MAXIFS('Raw Data'!AF:AF, 'Raw Data'!B:B, 'Single Property'!$D$13, 'Raw Data'!AE:AE, 'Multi Property'!$E$3, 'Raw Data'!AD:AD, "&lt;&gt;Not Available"))+(COUNTA($P$3:P77)*0.0000001)))</f>
        <v/>
      </c>
      <c r="V77" s="23" t="str">
        <f>IF(P77="","",IF(SUMIFS('Raw Data'!AC:AC,'Raw Data'!B:B,'Dynamic Data'!P77,'Raw Data'!AE:AE,LEFT($T$3,4), 'Raw Data'!AF:AF, _xlfn.MAXIFS('Raw Data'!AF:AF, 'Raw Data'!B:B, 'Single Property'!$D$13, 'Raw Data'!AE:AE, 'Multi Property'!$E$3, 'Raw Data'!AC:AC, "&lt;&gt;Not Available"))=0,"N/A",SUMIFS('Raw Data'!AC:AC,'Raw Data'!B:B,'Dynamic Data'!P77,'Raw Data'!AE:AE,LEFT($T$3,4), 'Raw Data'!AF:AF, _xlfn.MAXIFS('Raw Data'!AF:AF, 'Raw Data'!B:B, 'Single Property'!$D$13, 'Raw Data'!AE:AE, 'Multi Property'!$E$3, 'Raw Data'!AC:AC, "&lt;&gt;Not Available"))+(COUNTA($P$3:P77)*0.0000001)))</f>
        <v/>
      </c>
    </row>
    <row r="78" spans="17:22" x14ac:dyDescent="0.25">
      <c r="Q78" s="23" t="str">
        <f>IF(P78 = "", "", SUMIFS('Raw Data'!AA:AA, 'Raw Data'!B:B, 'Dynamic Data'!P78, 'Raw Data'!AE:AE, _xlfn.NUMBERVALUE(LEFT($Q$3,4)), 'Raw Data'!AF:AF, _xlfn.MAXIFS('Raw Data'!AF:AF, 'Raw Data'!B:B, 'Single Property'!$D$13, 'Raw Data'!AE:AE, 'Multi Property'!$E$3, 'Raw Data'!F:F, "&lt;&gt;Not Available"))+(COUNTA($P$3:P78)*0.0000001))</f>
        <v/>
      </c>
      <c r="R78" s="23" t="str">
        <f>IF(P78 = "", "", SUMIFS('Raw Data'!AB:AB, 'Raw Data'!B:B, 'Dynamic Data'!P78, 'Raw Data'!AE:AE, LEFT($R$3,4), 'Raw Data'!AF:AF, _xlfn.MAXIFS('Raw Data'!AF:AF, 'Raw Data'!B:B, 'Single Property'!$D$13, 'Raw Data'!AE:AE, 'Multi Property'!$E$3, 'Raw Data'!F:F, "&lt;&gt;Not Available"))+(COUNTA($P$3:P78)*0.0000001))</f>
        <v/>
      </c>
      <c r="S78" s="23" t="str">
        <f>IF(P78 = "", "", SUMIFS('Raw Data'!S:S, 'Raw Data'!B:B, 'Dynamic Data'!P78, 'Raw Data'!AE:AE, LEFT($S$3,4), 'Raw Data'!AF:AF, _xlfn.MAXIFS('Raw Data'!AF:AF, 'Raw Data'!B:B, 'Single Property'!$D$13, 'Raw Data'!AE:AE, 'Multi Property'!$E$3, 'Raw Data'!F:F, "&lt;&gt;Not Available"))+(COUNTA($P$3:P78)*0.0000001))</f>
        <v/>
      </c>
      <c r="T78" s="23" t="str">
        <f>IF(P78="","",IF(SUMIFS('Raw Data'!F:F,'Raw Data'!B:B,'Dynamic Data'!P78,'Raw Data'!AE:AE,LEFT($T$3,4), 'Raw Data'!AF:AF, _xlfn.MAXIFS('Raw Data'!AF:AF, 'Raw Data'!B:B, 'Single Property'!$D$13, 'Raw Data'!AE:AE, 'Multi Property'!$E$3, 'Raw Data'!F:F, "&lt;&gt;Not Available"))=0,"N/A",SUMIFS('Raw Data'!F:F,'Raw Data'!B:B,'Dynamic Data'!P78,'Raw Data'!AE:AE,LEFT($T$3,4), 'Raw Data'!AF:AF, _xlfn.MAXIFS('Raw Data'!AF:AF, 'Raw Data'!B:B, 'Single Property'!$D$13, 'Raw Data'!AE:AE, 'Multi Property'!$E$3, 'Raw Data'!F:F, "&lt;&gt;Not Available"))+(COUNTA($P$3:P78)*0.0000001)))</f>
        <v/>
      </c>
      <c r="U78" s="23" t="str">
        <f>IF(P78="","",IF(SUMIFS('Raw Data'!AD:AD,'Raw Data'!B:B,'Dynamic Data'!P78,'Raw Data'!AE:AE,LEFT($T$3,4), 'Raw Data'!AF:AF, _xlfn.MAXIFS('Raw Data'!AF:AF, 'Raw Data'!B:B, 'Single Property'!$D$13, 'Raw Data'!AE:AE, 'Multi Property'!$E$3, 'Raw Data'!AD:AD, "&lt;&gt;Not Available"))=0,"N/A",SUMIFS('Raw Data'!AD:AD,'Raw Data'!B:B,'Dynamic Data'!P78,'Raw Data'!AE:AE,LEFT($T$3,4), 'Raw Data'!AF:AF, _xlfn.MAXIFS('Raw Data'!AF:AF, 'Raw Data'!B:B, 'Single Property'!$D$13, 'Raw Data'!AE:AE, 'Multi Property'!$E$3, 'Raw Data'!AD:AD, "&lt;&gt;Not Available"))+(COUNTA($P$3:P78)*0.0000001)))</f>
        <v/>
      </c>
      <c r="V78" s="23" t="str">
        <f>IF(P78="","",IF(SUMIFS('Raw Data'!AC:AC,'Raw Data'!B:B,'Dynamic Data'!P78,'Raw Data'!AE:AE,LEFT($T$3,4), 'Raw Data'!AF:AF, _xlfn.MAXIFS('Raw Data'!AF:AF, 'Raw Data'!B:B, 'Single Property'!$D$13, 'Raw Data'!AE:AE, 'Multi Property'!$E$3, 'Raw Data'!AC:AC, "&lt;&gt;Not Available"))=0,"N/A",SUMIFS('Raw Data'!AC:AC,'Raw Data'!B:B,'Dynamic Data'!P78,'Raw Data'!AE:AE,LEFT($T$3,4), 'Raw Data'!AF:AF, _xlfn.MAXIFS('Raw Data'!AF:AF, 'Raw Data'!B:B, 'Single Property'!$D$13, 'Raw Data'!AE:AE, 'Multi Property'!$E$3, 'Raw Data'!AC:AC, "&lt;&gt;Not Available"))+(COUNTA($P$3:P78)*0.0000001)))</f>
        <v/>
      </c>
    </row>
    <row r="79" spans="17:22" x14ac:dyDescent="0.25">
      <c r="Q79" s="23" t="str">
        <f>IF(P79 = "", "", SUMIFS('Raw Data'!AA:AA, 'Raw Data'!B:B, 'Dynamic Data'!P79, 'Raw Data'!AE:AE, _xlfn.NUMBERVALUE(LEFT($Q$3,4)), 'Raw Data'!AF:AF, _xlfn.MAXIFS('Raw Data'!AF:AF, 'Raw Data'!B:B, 'Single Property'!$D$13, 'Raw Data'!AE:AE, 'Multi Property'!$E$3, 'Raw Data'!F:F, "&lt;&gt;Not Available"))+(COUNTA($P$3:P79)*0.0000001))</f>
        <v/>
      </c>
      <c r="R79" s="23" t="str">
        <f>IF(P79 = "", "", SUMIFS('Raw Data'!AB:AB, 'Raw Data'!B:B, 'Dynamic Data'!P79, 'Raw Data'!AE:AE, LEFT($R$3,4), 'Raw Data'!AF:AF, _xlfn.MAXIFS('Raw Data'!AF:AF, 'Raw Data'!B:B, 'Single Property'!$D$13, 'Raw Data'!AE:AE, 'Multi Property'!$E$3, 'Raw Data'!F:F, "&lt;&gt;Not Available"))+(COUNTA($P$3:P79)*0.0000001))</f>
        <v/>
      </c>
      <c r="S79" s="23" t="str">
        <f>IF(P79 = "", "", SUMIFS('Raw Data'!S:S, 'Raw Data'!B:B, 'Dynamic Data'!P79, 'Raw Data'!AE:AE, LEFT($S$3,4), 'Raw Data'!AF:AF, _xlfn.MAXIFS('Raw Data'!AF:AF, 'Raw Data'!B:B, 'Single Property'!$D$13, 'Raw Data'!AE:AE, 'Multi Property'!$E$3, 'Raw Data'!F:F, "&lt;&gt;Not Available"))+(COUNTA($P$3:P79)*0.0000001))</f>
        <v/>
      </c>
      <c r="T79" s="23" t="str">
        <f>IF(P79="","",IF(SUMIFS('Raw Data'!F:F,'Raw Data'!B:B,'Dynamic Data'!P79,'Raw Data'!AE:AE,LEFT($T$3,4), 'Raw Data'!AF:AF, _xlfn.MAXIFS('Raw Data'!AF:AF, 'Raw Data'!B:B, 'Single Property'!$D$13, 'Raw Data'!AE:AE, 'Multi Property'!$E$3, 'Raw Data'!F:F, "&lt;&gt;Not Available"))=0,"N/A",SUMIFS('Raw Data'!F:F,'Raw Data'!B:B,'Dynamic Data'!P79,'Raw Data'!AE:AE,LEFT($T$3,4), 'Raw Data'!AF:AF, _xlfn.MAXIFS('Raw Data'!AF:AF, 'Raw Data'!B:B, 'Single Property'!$D$13, 'Raw Data'!AE:AE, 'Multi Property'!$E$3, 'Raw Data'!F:F, "&lt;&gt;Not Available"))+(COUNTA($P$3:P79)*0.0000001)))</f>
        <v/>
      </c>
      <c r="U79" s="23" t="str">
        <f>IF(P79="","",IF(SUMIFS('Raw Data'!AD:AD,'Raw Data'!B:B,'Dynamic Data'!P79,'Raw Data'!AE:AE,LEFT($T$3,4), 'Raw Data'!AF:AF, _xlfn.MAXIFS('Raw Data'!AF:AF, 'Raw Data'!B:B, 'Single Property'!$D$13, 'Raw Data'!AE:AE, 'Multi Property'!$E$3, 'Raw Data'!AD:AD, "&lt;&gt;Not Available"))=0,"N/A",SUMIFS('Raw Data'!AD:AD,'Raw Data'!B:B,'Dynamic Data'!P79,'Raw Data'!AE:AE,LEFT($T$3,4), 'Raw Data'!AF:AF, _xlfn.MAXIFS('Raw Data'!AF:AF, 'Raw Data'!B:B, 'Single Property'!$D$13, 'Raw Data'!AE:AE, 'Multi Property'!$E$3, 'Raw Data'!AD:AD, "&lt;&gt;Not Available"))+(COUNTA($P$3:P79)*0.0000001)))</f>
        <v/>
      </c>
      <c r="V79" s="23" t="str">
        <f>IF(P79="","",IF(SUMIFS('Raw Data'!AC:AC,'Raw Data'!B:B,'Dynamic Data'!P79,'Raw Data'!AE:AE,LEFT($T$3,4), 'Raw Data'!AF:AF, _xlfn.MAXIFS('Raw Data'!AF:AF, 'Raw Data'!B:B, 'Single Property'!$D$13, 'Raw Data'!AE:AE, 'Multi Property'!$E$3, 'Raw Data'!AC:AC, "&lt;&gt;Not Available"))=0,"N/A",SUMIFS('Raw Data'!AC:AC,'Raw Data'!B:B,'Dynamic Data'!P79,'Raw Data'!AE:AE,LEFT($T$3,4), 'Raw Data'!AF:AF, _xlfn.MAXIFS('Raw Data'!AF:AF, 'Raw Data'!B:B, 'Single Property'!$D$13, 'Raw Data'!AE:AE, 'Multi Property'!$E$3, 'Raw Data'!AC:AC, "&lt;&gt;Not Available"))+(COUNTA($P$3:P79)*0.0000001)))</f>
        <v/>
      </c>
    </row>
    <row r="80" spans="17:22" x14ac:dyDescent="0.25">
      <c r="Q80" s="23" t="str">
        <f>IF(P80 = "", "", SUMIFS('Raw Data'!AA:AA, 'Raw Data'!B:B, 'Dynamic Data'!P80, 'Raw Data'!AE:AE, _xlfn.NUMBERVALUE(LEFT($Q$3,4)), 'Raw Data'!AF:AF, _xlfn.MAXIFS('Raw Data'!AF:AF, 'Raw Data'!B:B, 'Single Property'!$D$13, 'Raw Data'!AE:AE, 'Multi Property'!$E$3, 'Raw Data'!F:F, "&lt;&gt;Not Available"))+(COUNTA($P$3:P80)*0.0000001))</f>
        <v/>
      </c>
      <c r="R80" s="23" t="str">
        <f>IF(P80 = "", "", SUMIFS('Raw Data'!AB:AB, 'Raw Data'!B:B, 'Dynamic Data'!P80, 'Raw Data'!AE:AE, LEFT($R$3,4), 'Raw Data'!AF:AF, _xlfn.MAXIFS('Raw Data'!AF:AF, 'Raw Data'!B:B, 'Single Property'!$D$13, 'Raw Data'!AE:AE, 'Multi Property'!$E$3, 'Raw Data'!F:F, "&lt;&gt;Not Available"))+(COUNTA($P$3:P80)*0.0000001))</f>
        <v/>
      </c>
      <c r="S80" s="23" t="str">
        <f>IF(P80 = "", "", SUMIFS('Raw Data'!S:S, 'Raw Data'!B:B, 'Dynamic Data'!P80, 'Raw Data'!AE:AE, LEFT($S$3,4), 'Raw Data'!AF:AF, _xlfn.MAXIFS('Raw Data'!AF:AF, 'Raw Data'!B:B, 'Single Property'!$D$13, 'Raw Data'!AE:AE, 'Multi Property'!$E$3, 'Raw Data'!F:F, "&lt;&gt;Not Available"))+(COUNTA($P$3:P80)*0.0000001))</f>
        <v/>
      </c>
      <c r="T80" s="23" t="str">
        <f>IF(P80="","",IF(SUMIFS('Raw Data'!F:F,'Raw Data'!B:B,'Dynamic Data'!P80,'Raw Data'!AE:AE,LEFT($T$3,4), 'Raw Data'!AF:AF, _xlfn.MAXIFS('Raw Data'!AF:AF, 'Raw Data'!B:B, 'Single Property'!$D$13, 'Raw Data'!AE:AE, 'Multi Property'!$E$3, 'Raw Data'!F:F, "&lt;&gt;Not Available"))=0,"N/A",SUMIFS('Raw Data'!F:F,'Raw Data'!B:B,'Dynamic Data'!P80,'Raw Data'!AE:AE,LEFT($T$3,4), 'Raw Data'!AF:AF, _xlfn.MAXIFS('Raw Data'!AF:AF, 'Raw Data'!B:B, 'Single Property'!$D$13, 'Raw Data'!AE:AE, 'Multi Property'!$E$3, 'Raw Data'!F:F, "&lt;&gt;Not Available"))+(COUNTA($P$3:P80)*0.0000001)))</f>
        <v/>
      </c>
      <c r="U80" s="23" t="str">
        <f>IF(P80="","",IF(SUMIFS('Raw Data'!AD:AD,'Raw Data'!B:B,'Dynamic Data'!P80,'Raw Data'!AE:AE,LEFT($T$3,4), 'Raw Data'!AF:AF, _xlfn.MAXIFS('Raw Data'!AF:AF, 'Raw Data'!B:B, 'Single Property'!$D$13, 'Raw Data'!AE:AE, 'Multi Property'!$E$3, 'Raw Data'!AD:AD, "&lt;&gt;Not Available"))=0,"N/A",SUMIFS('Raw Data'!AD:AD,'Raw Data'!B:B,'Dynamic Data'!P80,'Raw Data'!AE:AE,LEFT($T$3,4), 'Raw Data'!AF:AF, _xlfn.MAXIFS('Raw Data'!AF:AF, 'Raw Data'!B:B, 'Single Property'!$D$13, 'Raw Data'!AE:AE, 'Multi Property'!$E$3, 'Raw Data'!AD:AD, "&lt;&gt;Not Available"))+(COUNTA($P$3:P80)*0.0000001)))</f>
        <v/>
      </c>
      <c r="V80" s="23" t="str">
        <f>IF(P80="","",IF(SUMIFS('Raw Data'!AC:AC,'Raw Data'!B:B,'Dynamic Data'!P80,'Raw Data'!AE:AE,LEFT($T$3,4), 'Raw Data'!AF:AF, _xlfn.MAXIFS('Raw Data'!AF:AF, 'Raw Data'!B:B, 'Single Property'!$D$13, 'Raw Data'!AE:AE, 'Multi Property'!$E$3, 'Raw Data'!AC:AC, "&lt;&gt;Not Available"))=0,"N/A",SUMIFS('Raw Data'!AC:AC,'Raw Data'!B:B,'Dynamic Data'!P80,'Raw Data'!AE:AE,LEFT($T$3,4), 'Raw Data'!AF:AF, _xlfn.MAXIFS('Raw Data'!AF:AF, 'Raw Data'!B:B, 'Single Property'!$D$13, 'Raw Data'!AE:AE, 'Multi Property'!$E$3, 'Raw Data'!AC:AC, "&lt;&gt;Not Available"))+(COUNTA($P$3:P80)*0.0000001)))</f>
        <v/>
      </c>
    </row>
    <row r="81" spans="17:22" x14ac:dyDescent="0.25">
      <c r="Q81" s="23" t="str">
        <f>IF(P81 = "", "", SUMIFS('Raw Data'!AA:AA, 'Raw Data'!B:B, 'Dynamic Data'!P81, 'Raw Data'!AE:AE, _xlfn.NUMBERVALUE(LEFT($Q$3,4)), 'Raw Data'!AF:AF, _xlfn.MAXIFS('Raw Data'!AF:AF, 'Raw Data'!B:B, 'Single Property'!$D$13, 'Raw Data'!AE:AE, 'Multi Property'!$E$3, 'Raw Data'!F:F, "&lt;&gt;Not Available"))+(COUNTA($P$3:P81)*0.0000001))</f>
        <v/>
      </c>
      <c r="R81" s="23" t="str">
        <f>IF(P81 = "", "", SUMIFS('Raw Data'!AB:AB, 'Raw Data'!B:B, 'Dynamic Data'!P81, 'Raw Data'!AE:AE, LEFT($R$3,4), 'Raw Data'!AF:AF, _xlfn.MAXIFS('Raw Data'!AF:AF, 'Raw Data'!B:B, 'Single Property'!$D$13, 'Raw Data'!AE:AE, 'Multi Property'!$E$3, 'Raw Data'!F:F, "&lt;&gt;Not Available"))+(COUNTA($P$3:P81)*0.0000001))</f>
        <v/>
      </c>
      <c r="S81" s="23" t="str">
        <f>IF(P81 = "", "", SUMIFS('Raw Data'!S:S, 'Raw Data'!B:B, 'Dynamic Data'!P81, 'Raw Data'!AE:AE, LEFT($S$3,4), 'Raw Data'!AF:AF, _xlfn.MAXIFS('Raw Data'!AF:AF, 'Raw Data'!B:B, 'Single Property'!$D$13, 'Raw Data'!AE:AE, 'Multi Property'!$E$3, 'Raw Data'!F:F, "&lt;&gt;Not Available"))+(COUNTA($P$3:P81)*0.0000001))</f>
        <v/>
      </c>
      <c r="T81" s="23" t="str">
        <f>IF(P81="","",IF(SUMIFS('Raw Data'!F:F,'Raw Data'!B:B,'Dynamic Data'!P81,'Raw Data'!AE:AE,LEFT($T$3,4), 'Raw Data'!AF:AF, _xlfn.MAXIFS('Raw Data'!AF:AF, 'Raw Data'!B:B, 'Single Property'!$D$13, 'Raw Data'!AE:AE, 'Multi Property'!$E$3, 'Raw Data'!F:F, "&lt;&gt;Not Available"))=0,"N/A",SUMIFS('Raw Data'!F:F,'Raw Data'!B:B,'Dynamic Data'!P81,'Raw Data'!AE:AE,LEFT($T$3,4), 'Raw Data'!AF:AF, _xlfn.MAXIFS('Raw Data'!AF:AF, 'Raw Data'!B:B, 'Single Property'!$D$13, 'Raw Data'!AE:AE, 'Multi Property'!$E$3, 'Raw Data'!F:F, "&lt;&gt;Not Available"))+(COUNTA($P$3:P81)*0.0000001)))</f>
        <v/>
      </c>
      <c r="U81" s="23" t="str">
        <f>IF(P81="","",IF(SUMIFS('Raw Data'!AD:AD,'Raw Data'!B:B,'Dynamic Data'!P81,'Raw Data'!AE:AE,LEFT($T$3,4), 'Raw Data'!AF:AF, _xlfn.MAXIFS('Raw Data'!AF:AF, 'Raw Data'!B:B, 'Single Property'!$D$13, 'Raw Data'!AE:AE, 'Multi Property'!$E$3, 'Raw Data'!AD:AD, "&lt;&gt;Not Available"))=0,"N/A",SUMIFS('Raw Data'!AD:AD,'Raw Data'!B:B,'Dynamic Data'!P81,'Raw Data'!AE:AE,LEFT($T$3,4), 'Raw Data'!AF:AF, _xlfn.MAXIFS('Raw Data'!AF:AF, 'Raw Data'!B:B, 'Single Property'!$D$13, 'Raw Data'!AE:AE, 'Multi Property'!$E$3, 'Raw Data'!AD:AD, "&lt;&gt;Not Available"))+(COUNTA($P$3:P81)*0.0000001)))</f>
        <v/>
      </c>
      <c r="V81" s="23" t="str">
        <f>IF(P81="","",IF(SUMIFS('Raw Data'!AC:AC,'Raw Data'!B:B,'Dynamic Data'!P81,'Raw Data'!AE:AE,LEFT($T$3,4), 'Raw Data'!AF:AF, _xlfn.MAXIFS('Raw Data'!AF:AF, 'Raw Data'!B:B, 'Single Property'!$D$13, 'Raw Data'!AE:AE, 'Multi Property'!$E$3, 'Raw Data'!AC:AC, "&lt;&gt;Not Available"))=0,"N/A",SUMIFS('Raw Data'!AC:AC,'Raw Data'!B:B,'Dynamic Data'!P81,'Raw Data'!AE:AE,LEFT($T$3,4), 'Raw Data'!AF:AF, _xlfn.MAXIFS('Raw Data'!AF:AF, 'Raw Data'!B:B, 'Single Property'!$D$13, 'Raw Data'!AE:AE, 'Multi Property'!$E$3, 'Raw Data'!AC:AC, "&lt;&gt;Not Available"))+(COUNTA($P$3:P81)*0.0000001)))</f>
        <v/>
      </c>
    </row>
    <row r="82" spans="17:22" x14ac:dyDescent="0.25">
      <c r="Q82" s="23" t="str">
        <f>IF(P82 = "", "", SUMIFS('Raw Data'!AA:AA, 'Raw Data'!B:B, 'Dynamic Data'!P82, 'Raw Data'!AE:AE, _xlfn.NUMBERVALUE(LEFT($Q$3,4)), 'Raw Data'!AF:AF, _xlfn.MAXIFS('Raw Data'!AF:AF, 'Raw Data'!B:B, 'Single Property'!$D$13, 'Raw Data'!AE:AE, 'Multi Property'!$E$3, 'Raw Data'!F:F, "&lt;&gt;Not Available"))+(COUNTA($P$3:P82)*0.0000001))</f>
        <v/>
      </c>
      <c r="R82" s="23" t="str">
        <f>IF(P82 = "", "", SUMIFS('Raw Data'!AB:AB, 'Raw Data'!B:B, 'Dynamic Data'!P82, 'Raw Data'!AE:AE, LEFT($R$3,4), 'Raw Data'!AF:AF, _xlfn.MAXIFS('Raw Data'!AF:AF, 'Raw Data'!B:B, 'Single Property'!$D$13, 'Raw Data'!AE:AE, 'Multi Property'!$E$3, 'Raw Data'!F:F, "&lt;&gt;Not Available"))+(COUNTA($P$3:P82)*0.0000001))</f>
        <v/>
      </c>
      <c r="S82" s="23" t="str">
        <f>IF(P82 = "", "", SUMIFS('Raw Data'!S:S, 'Raw Data'!B:B, 'Dynamic Data'!P82, 'Raw Data'!AE:AE, LEFT($S$3,4), 'Raw Data'!AF:AF, _xlfn.MAXIFS('Raw Data'!AF:AF, 'Raw Data'!B:B, 'Single Property'!$D$13, 'Raw Data'!AE:AE, 'Multi Property'!$E$3, 'Raw Data'!F:F, "&lt;&gt;Not Available"))+(COUNTA($P$3:P82)*0.0000001))</f>
        <v/>
      </c>
      <c r="T82" s="23" t="str">
        <f>IF(P82="","",IF(SUMIFS('Raw Data'!F:F,'Raw Data'!B:B,'Dynamic Data'!P82,'Raw Data'!AE:AE,LEFT($T$3,4), 'Raw Data'!AF:AF, _xlfn.MAXIFS('Raw Data'!AF:AF, 'Raw Data'!B:B, 'Single Property'!$D$13, 'Raw Data'!AE:AE, 'Multi Property'!$E$3, 'Raw Data'!F:F, "&lt;&gt;Not Available"))=0,"N/A",SUMIFS('Raw Data'!F:F,'Raw Data'!B:B,'Dynamic Data'!P82,'Raw Data'!AE:AE,LEFT($T$3,4), 'Raw Data'!AF:AF, _xlfn.MAXIFS('Raw Data'!AF:AF, 'Raw Data'!B:B, 'Single Property'!$D$13, 'Raw Data'!AE:AE, 'Multi Property'!$E$3, 'Raw Data'!F:F, "&lt;&gt;Not Available"))+(COUNTA($P$3:P82)*0.0000001)))</f>
        <v/>
      </c>
      <c r="U82" s="23" t="str">
        <f>IF(P82="","",IF(SUMIFS('Raw Data'!AD:AD,'Raw Data'!B:B,'Dynamic Data'!P82,'Raw Data'!AE:AE,LEFT($T$3,4), 'Raw Data'!AF:AF, _xlfn.MAXIFS('Raw Data'!AF:AF, 'Raw Data'!B:B, 'Single Property'!$D$13, 'Raw Data'!AE:AE, 'Multi Property'!$E$3, 'Raw Data'!AD:AD, "&lt;&gt;Not Available"))=0,"N/A",SUMIFS('Raw Data'!AD:AD,'Raw Data'!B:B,'Dynamic Data'!P82,'Raw Data'!AE:AE,LEFT($T$3,4), 'Raw Data'!AF:AF, _xlfn.MAXIFS('Raw Data'!AF:AF, 'Raw Data'!B:B, 'Single Property'!$D$13, 'Raw Data'!AE:AE, 'Multi Property'!$E$3, 'Raw Data'!AD:AD, "&lt;&gt;Not Available"))+(COUNTA($P$3:P82)*0.0000001)))</f>
        <v/>
      </c>
      <c r="V82" s="23" t="str">
        <f>IF(P82="","",IF(SUMIFS('Raw Data'!AC:AC,'Raw Data'!B:B,'Dynamic Data'!P82,'Raw Data'!AE:AE,LEFT($T$3,4), 'Raw Data'!AF:AF, _xlfn.MAXIFS('Raw Data'!AF:AF, 'Raw Data'!B:B, 'Single Property'!$D$13, 'Raw Data'!AE:AE, 'Multi Property'!$E$3, 'Raw Data'!AC:AC, "&lt;&gt;Not Available"))=0,"N/A",SUMIFS('Raw Data'!AC:AC,'Raw Data'!B:B,'Dynamic Data'!P82,'Raw Data'!AE:AE,LEFT($T$3,4), 'Raw Data'!AF:AF, _xlfn.MAXIFS('Raw Data'!AF:AF, 'Raw Data'!B:B, 'Single Property'!$D$13, 'Raw Data'!AE:AE, 'Multi Property'!$E$3, 'Raw Data'!AC:AC, "&lt;&gt;Not Available"))+(COUNTA($P$3:P82)*0.0000001)))</f>
        <v/>
      </c>
    </row>
    <row r="83" spans="17:22" x14ac:dyDescent="0.25">
      <c r="Q83" s="23" t="str">
        <f>IF(P83 = "", "", SUMIFS('Raw Data'!AA:AA, 'Raw Data'!B:B, 'Dynamic Data'!P83, 'Raw Data'!AE:AE, _xlfn.NUMBERVALUE(LEFT($Q$3,4)), 'Raw Data'!AF:AF, _xlfn.MAXIFS('Raw Data'!AF:AF, 'Raw Data'!B:B, 'Single Property'!$D$13, 'Raw Data'!AE:AE, 'Multi Property'!$E$3, 'Raw Data'!F:F, "&lt;&gt;Not Available"))+(COUNTA($P$3:P83)*0.0000001))</f>
        <v/>
      </c>
      <c r="R83" s="23" t="str">
        <f>IF(P83 = "", "", SUMIFS('Raw Data'!AB:AB, 'Raw Data'!B:B, 'Dynamic Data'!P83, 'Raw Data'!AE:AE, LEFT($R$3,4), 'Raw Data'!AF:AF, _xlfn.MAXIFS('Raw Data'!AF:AF, 'Raw Data'!B:B, 'Single Property'!$D$13, 'Raw Data'!AE:AE, 'Multi Property'!$E$3, 'Raw Data'!F:F, "&lt;&gt;Not Available"))+(COUNTA($P$3:P83)*0.0000001))</f>
        <v/>
      </c>
      <c r="S83" s="23" t="str">
        <f>IF(P83 = "", "", SUMIFS('Raw Data'!S:S, 'Raw Data'!B:B, 'Dynamic Data'!P83, 'Raw Data'!AE:AE, LEFT($S$3,4), 'Raw Data'!AF:AF, _xlfn.MAXIFS('Raw Data'!AF:AF, 'Raw Data'!B:B, 'Single Property'!$D$13, 'Raw Data'!AE:AE, 'Multi Property'!$E$3, 'Raw Data'!F:F, "&lt;&gt;Not Available"))+(COUNTA($P$3:P83)*0.0000001))</f>
        <v/>
      </c>
      <c r="T83" s="23" t="str">
        <f>IF(P83="","",IF(SUMIFS('Raw Data'!F:F,'Raw Data'!B:B,'Dynamic Data'!P83,'Raw Data'!AE:AE,LEFT($T$3,4), 'Raw Data'!AF:AF, _xlfn.MAXIFS('Raw Data'!AF:AF, 'Raw Data'!B:B, 'Single Property'!$D$13, 'Raw Data'!AE:AE, 'Multi Property'!$E$3, 'Raw Data'!F:F, "&lt;&gt;Not Available"))=0,"N/A",SUMIFS('Raw Data'!F:F,'Raw Data'!B:B,'Dynamic Data'!P83,'Raw Data'!AE:AE,LEFT($T$3,4), 'Raw Data'!AF:AF, _xlfn.MAXIFS('Raw Data'!AF:AF, 'Raw Data'!B:B, 'Single Property'!$D$13, 'Raw Data'!AE:AE, 'Multi Property'!$E$3, 'Raw Data'!F:F, "&lt;&gt;Not Available"))+(COUNTA($P$3:P83)*0.0000001)))</f>
        <v/>
      </c>
      <c r="U83" s="23" t="str">
        <f>IF(P83="","",IF(SUMIFS('Raw Data'!AD:AD,'Raw Data'!B:B,'Dynamic Data'!P83,'Raw Data'!AE:AE,LEFT($T$3,4), 'Raw Data'!AF:AF, _xlfn.MAXIFS('Raw Data'!AF:AF, 'Raw Data'!B:B, 'Single Property'!$D$13, 'Raw Data'!AE:AE, 'Multi Property'!$E$3, 'Raw Data'!AD:AD, "&lt;&gt;Not Available"))=0,"N/A",SUMIFS('Raw Data'!AD:AD,'Raw Data'!B:B,'Dynamic Data'!P83,'Raw Data'!AE:AE,LEFT($T$3,4), 'Raw Data'!AF:AF, _xlfn.MAXIFS('Raw Data'!AF:AF, 'Raw Data'!B:B, 'Single Property'!$D$13, 'Raw Data'!AE:AE, 'Multi Property'!$E$3, 'Raw Data'!AD:AD, "&lt;&gt;Not Available"))+(COUNTA($P$3:P83)*0.0000001)))</f>
        <v/>
      </c>
      <c r="V83" s="23" t="str">
        <f>IF(P83="","",IF(SUMIFS('Raw Data'!AC:AC,'Raw Data'!B:B,'Dynamic Data'!P83,'Raw Data'!AE:AE,LEFT($T$3,4), 'Raw Data'!AF:AF, _xlfn.MAXIFS('Raw Data'!AF:AF, 'Raw Data'!B:B, 'Single Property'!$D$13, 'Raw Data'!AE:AE, 'Multi Property'!$E$3, 'Raw Data'!AC:AC, "&lt;&gt;Not Available"))=0,"N/A",SUMIFS('Raw Data'!AC:AC,'Raw Data'!B:B,'Dynamic Data'!P83,'Raw Data'!AE:AE,LEFT($T$3,4), 'Raw Data'!AF:AF, _xlfn.MAXIFS('Raw Data'!AF:AF, 'Raw Data'!B:B, 'Single Property'!$D$13, 'Raw Data'!AE:AE, 'Multi Property'!$E$3, 'Raw Data'!AC:AC, "&lt;&gt;Not Available"))+(COUNTA($P$3:P83)*0.0000001)))</f>
        <v/>
      </c>
    </row>
    <row r="84" spans="17:22" x14ac:dyDescent="0.25">
      <c r="Q84" s="23" t="str">
        <f>IF(P84 = "", "", SUMIFS('Raw Data'!AA:AA, 'Raw Data'!B:B, 'Dynamic Data'!P84, 'Raw Data'!AE:AE, _xlfn.NUMBERVALUE(LEFT($Q$3,4)), 'Raw Data'!AF:AF, _xlfn.MAXIFS('Raw Data'!AF:AF, 'Raw Data'!B:B, 'Single Property'!$D$13, 'Raw Data'!AE:AE, 'Multi Property'!$E$3, 'Raw Data'!F:F, "&lt;&gt;Not Available"))+(COUNTA($P$3:P84)*0.0000001))</f>
        <v/>
      </c>
      <c r="R84" s="23" t="str">
        <f>IF(P84 = "", "", SUMIFS('Raw Data'!AB:AB, 'Raw Data'!B:B, 'Dynamic Data'!P84, 'Raw Data'!AE:AE, LEFT($R$3,4), 'Raw Data'!AF:AF, _xlfn.MAXIFS('Raw Data'!AF:AF, 'Raw Data'!B:B, 'Single Property'!$D$13, 'Raw Data'!AE:AE, 'Multi Property'!$E$3, 'Raw Data'!F:F, "&lt;&gt;Not Available"))+(COUNTA($P$3:P84)*0.0000001))</f>
        <v/>
      </c>
      <c r="S84" s="23" t="str">
        <f>IF(P84 = "", "", SUMIFS('Raw Data'!S:S, 'Raw Data'!B:B, 'Dynamic Data'!P84, 'Raw Data'!AE:AE, LEFT($S$3,4), 'Raw Data'!AF:AF, _xlfn.MAXIFS('Raw Data'!AF:AF, 'Raw Data'!B:B, 'Single Property'!$D$13, 'Raw Data'!AE:AE, 'Multi Property'!$E$3, 'Raw Data'!F:F, "&lt;&gt;Not Available"))+(COUNTA($P$3:P84)*0.0000001))</f>
        <v/>
      </c>
      <c r="T84" s="23" t="str">
        <f>IF(P84="","",IF(SUMIFS('Raw Data'!F:F,'Raw Data'!B:B,'Dynamic Data'!P84,'Raw Data'!AE:AE,LEFT($T$3,4), 'Raw Data'!AF:AF, _xlfn.MAXIFS('Raw Data'!AF:AF, 'Raw Data'!B:B, 'Single Property'!$D$13, 'Raw Data'!AE:AE, 'Multi Property'!$E$3, 'Raw Data'!F:F, "&lt;&gt;Not Available"))=0,"N/A",SUMIFS('Raw Data'!F:F,'Raw Data'!B:B,'Dynamic Data'!P84,'Raw Data'!AE:AE,LEFT($T$3,4), 'Raw Data'!AF:AF, _xlfn.MAXIFS('Raw Data'!AF:AF, 'Raw Data'!B:B, 'Single Property'!$D$13, 'Raw Data'!AE:AE, 'Multi Property'!$E$3, 'Raw Data'!F:F, "&lt;&gt;Not Available"))+(COUNTA($P$3:P84)*0.0000001)))</f>
        <v/>
      </c>
      <c r="U84" s="23" t="str">
        <f>IF(P84="","",IF(SUMIFS('Raw Data'!AD:AD,'Raw Data'!B:B,'Dynamic Data'!P84,'Raw Data'!AE:AE,LEFT($T$3,4), 'Raw Data'!AF:AF, _xlfn.MAXIFS('Raw Data'!AF:AF, 'Raw Data'!B:B, 'Single Property'!$D$13, 'Raw Data'!AE:AE, 'Multi Property'!$E$3, 'Raw Data'!AD:AD, "&lt;&gt;Not Available"))=0,"N/A",SUMIFS('Raw Data'!AD:AD,'Raw Data'!B:B,'Dynamic Data'!P84,'Raw Data'!AE:AE,LEFT($T$3,4), 'Raw Data'!AF:AF, _xlfn.MAXIFS('Raw Data'!AF:AF, 'Raw Data'!B:B, 'Single Property'!$D$13, 'Raw Data'!AE:AE, 'Multi Property'!$E$3, 'Raw Data'!AD:AD, "&lt;&gt;Not Available"))+(COUNTA($P$3:P84)*0.0000001)))</f>
        <v/>
      </c>
      <c r="V84" s="23" t="str">
        <f>IF(P84="","",IF(SUMIFS('Raw Data'!AC:AC,'Raw Data'!B:B,'Dynamic Data'!P84,'Raw Data'!AE:AE,LEFT($T$3,4), 'Raw Data'!AF:AF, _xlfn.MAXIFS('Raw Data'!AF:AF, 'Raw Data'!B:B, 'Single Property'!$D$13, 'Raw Data'!AE:AE, 'Multi Property'!$E$3, 'Raw Data'!AC:AC, "&lt;&gt;Not Available"))=0,"N/A",SUMIFS('Raw Data'!AC:AC,'Raw Data'!B:B,'Dynamic Data'!P84,'Raw Data'!AE:AE,LEFT($T$3,4), 'Raw Data'!AF:AF, _xlfn.MAXIFS('Raw Data'!AF:AF, 'Raw Data'!B:B, 'Single Property'!$D$13, 'Raw Data'!AE:AE, 'Multi Property'!$E$3, 'Raw Data'!AC:AC, "&lt;&gt;Not Available"))+(COUNTA($P$3:P84)*0.0000001)))</f>
        <v/>
      </c>
    </row>
    <row r="85" spans="17:22" x14ac:dyDescent="0.25">
      <c r="Q85" s="23" t="str">
        <f>IF(P85 = "", "", SUMIFS('Raw Data'!AA:AA, 'Raw Data'!B:B, 'Dynamic Data'!P85, 'Raw Data'!AE:AE, _xlfn.NUMBERVALUE(LEFT($Q$3,4)), 'Raw Data'!AF:AF, _xlfn.MAXIFS('Raw Data'!AF:AF, 'Raw Data'!B:B, 'Single Property'!$D$13, 'Raw Data'!AE:AE, 'Multi Property'!$E$3, 'Raw Data'!F:F, "&lt;&gt;Not Available"))+(COUNTA($P$3:P85)*0.0000001))</f>
        <v/>
      </c>
      <c r="R85" s="23" t="str">
        <f>IF(P85 = "", "", SUMIFS('Raw Data'!AB:AB, 'Raw Data'!B:B, 'Dynamic Data'!P85, 'Raw Data'!AE:AE, LEFT($R$3,4), 'Raw Data'!AF:AF, _xlfn.MAXIFS('Raw Data'!AF:AF, 'Raw Data'!B:B, 'Single Property'!$D$13, 'Raw Data'!AE:AE, 'Multi Property'!$E$3, 'Raw Data'!F:F, "&lt;&gt;Not Available"))+(COUNTA($P$3:P85)*0.0000001))</f>
        <v/>
      </c>
      <c r="S85" s="23" t="str">
        <f>IF(P85 = "", "", SUMIFS('Raw Data'!S:S, 'Raw Data'!B:B, 'Dynamic Data'!P85, 'Raw Data'!AE:AE, LEFT($S$3,4), 'Raw Data'!AF:AF, _xlfn.MAXIFS('Raw Data'!AF:AF, 'Raw Data'!B:B, 'Single Property'!$D$13, 'Raw Data'!AE:AE, 'Multi Property'!$E$3, 'Raw Data'!F:F, "&lt;&gt;Not Available"))+(COUNTA($P$3:P85)*0.0000001))</f>
        <v/>
      </c>
      <c r="T85" s="23" t="str">
        <f>IF(P85="","",IF(SUMIFS('Raw Data'!F:F,'Raw Data'!B:B,'Dynamic Data'!P85,'Raw Data'!AE:AE,LEFT($T$3,4), 'Raw Data'!AF:AF, _xlfn.MAXIFS('Raw Data'!AF:AF, 'Raw Data'!B:B, 'Single Property'!$D$13, 'Raw Data'!AE:AE, 'Multi Property'!$E$3, 'Raw Data'!F:F, "&lt;&gt;Not Available"))=0,"N/A",SUMIFS('Raw Data'!F:F,'Raw Data'!B:B,'Dynamic Data'!P85,'Raw Data'!AE:AE,LEFT($T$3,4), 'Raw Data'!AF:AF, _xlfn.MAXIFS('Raw Data'!AF:AF, 'Raw Data'!B:B, 'Single Property'!$D$13, 'Raw Data'!AE:AE, 'Multi Property'!$E$3, 'Raw Data'!F:F, "&lt;&gt;Not Available"))+(COUNTA($P$3:P85)*0.0000001)))</f>
        <v/>
      </c>
      <c r="U85" s="23" t="str">
        <f>IF(P85="","",IF(SUMIFS('Raw Data'!AD:AD,'Raw Data'!B:B,'Dynamic Data'!P85,'Raw Data'!AE:AE,LEFT($T$3,4), 'Raw Data'!AF:AF, _xlfn.MAXIFS('Raw Data'!AF:AF, 'Raw Data'!B:B, 'Single Property'!$D$13, 'Raw Data'!AE:AE, 'Multi Property'!$E$3, 'Raw Data'!AD:AD, "&lt;&gt;Not Available"))=0,"N/A",SUMIFS('Raw Data'!AD:AD,'Raw Data'!B:B,'Dynamic Data'!P85,'Raw Data'!AE:AE,LEFT($T$3,4), 'Raw Data'!AF:AF, _xlfn.MAXIFS('Raw Data'!AF:AF, 'Raw Data'!B:B, 'Single Property'!$D$13, 'Raw Data'!AE:AE, 'Multi Property'!$E$3, 'Raw Data'!AD:AD, "&lt;&gt;Not Available"))+(COUNTA($P$3:P85)*0.0000001)))</f>
        <v/>
      </c>
      <c r="V85" s="23" t="str">
        <f>IF(P85="","",IF(SUMIFS('Raw Data'!AC:AC,'Raw Data'!B:B,'Dynamic Data'!P85,'Raw Data'!AE:AE,LEFT($T$3,4), 'Raw Data'!AF:AF, _xlfn.MAXIFS('Raw Data'!AF:AF, 'Raw Data'!B:B, 'Single Property'!$D$13, 'Raw Data'!AE:AE, 'Multi Property'!$E$3, 'Raw Data'!AC:AC, "&lt;&gt;Not Available"))=0,"N/A",SUMIFS('Raw Data'!AC:AC,'Raw Data'!B:B,'Dynamic Data'!P85,'Raw Data'!AE:AE,LEFT($T$3,4), 'Raw Data'!AF:AF, _xlfn.MAXIFS('Raw Data'!AF:AF, 'Raw Data'!B:B, 'Single Property'!$D$13, 'Raw Data'!AE:AE, 'Multi Property'!$E$3, 'Raw Data'!AC:AC, "&lt;&gt;Not Available"))+(COUNTA($P$3:P85)*0.0000001)))</f>
        <v/>
      </c>
    </row>
    <row r="86" spans="17:22" x14ac:dyDescent="0.25">
      <c r="Q86" s="23" t="str">
        <f>IF(P86 = "", "", SUMIFS('Raw Data'!AA:AA, 'Raw Data'!B:B, 'Dynamic Data'!P86, 'Raw Data'!AE:AE, _xlfn.NUMBERVALUE(LEFT($Q$3,4)), 'Raw Data'!AF:AF, _xlfn.MAXIFS('Raw Data'!AF:AF, 'Raw Data'!B:B, 'Single Property'!$D$13, 'Raw Data'!AE:AE, 'Multi Property'!$E$3, 'Raw Data'!F:F, "&lt;&gt;Not Available"))+(COUNTA($P$3:P86)*0.0000001))</f>
        <v/>
      </c>
      <c r="R86" s="23" t="str">
        <f>IF(P86 = "", "", SUMIFS('Raw Data'!AB:AB, 'Raw Data'!B:B, 'Dynamic Data'!P86, 'Raw Data'!AE:AE, LEFT($R$3,4), 'Raw Data'!AF:AF, _xlfn.MAXIFS('Raw Data'!AF:AF, 'Raw Data'!B:B, 'Single Property'!$D$13, 'Raw Data'!AE:AE, 'Multi Property'!$E$3, 'Raw Data'!F:F, "&lt;&gt;Not Available"))+(COUNTA($P$3:P86)*0.0000001))</f>
        <v/>
      </c>
      <c r="S86" s="23" t="str">
        <f>IF(P86 = "", "", SUMIFS('Raw Data'!S:S, 'Raw Data'!B:B, 'Dynamic Data'!P86, 'Raw Data'!AE:AE, LEFT($S$3,4), 'Raw Data'!AF:AF, _xlfn.MAXIFS('Raw Data'!AF:AF, 'Raw Data'!B:B, 'Single Property'!$D$13, 'Raw Data'!AE:AE, 'Multi Property'!$E$3, 'Raw Data'!F:F, "&lt;&gt;Not Available"))+(COUNTA($P$3:P86)*0.0000001))</f>
        <v/>
      </c>
      <c r="T86" s="23" t="str">
        <f>IF(P86="","",IF(SUMIFS('Raw Data'!F:F,'Raw Data'!B:B,'Dynamic Data'!P86,'Raw Data'!AE:AE,LEFT($T$3,4), 'Raw Data'!AF:AF, _xlfn.MAXIFS('Raw Data'!AF:AF, 'Raw Data'!B:B, 'Single Property'!$D$13, 'Raw Data'!AE:AE, 'Multi Property'!$E$3, 'Raw Data'!F:F, "&lt;&gt;Not Available"))=0,"N/A",SUMIFS('Raw Data'!F:F,'Raw Data'!B:B,'Dynamic Data'!P86,'Raw Data'!AE:AE,LEFT($T$3,4), 'Raw Data'!AF:AF, _xlfn.MAXIFS('Raw Data'!AF:AF, 'Raw Data'!B:B, 'Single Property'!$D$13, 'Raw Data'!AE:AE, 'Multi Property'!$E$3, 'Raw Data'!F:F, "&lt;&gt;Not Available"))+(COUNTA($P$3:P86)*0.0000001)))</f>
        <v/>
      </c>
      <c r="U86" s="23" t="str">
        <f>IF(P86="","",IF(SUMIFS('Raw Data'!AD:AD,'Raw Data'!B:B,'Dynamic Data'!P86,'Raw Data'!AE:AE,LEFT($T$3,4), 'Raw Data'!AF:AF, _xlfn.MAXIFS('Raw Data'!AF:AF, 'Raw Data'!B:B, 'Single Property'!$D$13, 'Raw Data'!AE:AE, 'Multi Property'!$E$3, 'Raw Data'!AD:AD, "&lt;&gt;Not Available"))=0,"N/A",SUMIFS('Raw Data'!AD:AD,'Raw Data'!B:B,'Dynamic Data'!P86,'Raw Data'!AE:AE,LEFT($T$3,4), 'Raw Data'!AF:AF, _xlfn.MAXIFS('Raw Data'!AF:AF, 'Raw Data'!B:B, 'Single Property'!$D$13, 'Raw Data'!AE:AE, 'Multi Property'!$E$3, 'Raw Data'!AD:AD, "&lt;&gt;Not Available"))+(COUNTA($P$3:P86)*0.0000001)))</f>
        <v/>
      </c>
      <c r="V86" s="23" t="str">
        <f>IF(P86="","",IF(SUMIFS('Raw Data'!AC:AC,'Raw Data'!B:B,'Dynamic Data'!P86,'Raw Data'!AE:AE,LEFT($T$3,4), 'Raw Data'!AF:AF, _xlfn.MAXIFS('Raw Data'!AF:AF, 'Raw Data'!B:B, 'Single Property'!$D$13, 'Raw Data'!AE:AE, 'Multi Property'!$E$3, 'Raw Data'!AC:AC, "&lt;&gt;Not Available"))=0,"N/A",SUMIFS('Raw Data'!AC:AC,'Raw Data'!B:B,'Dynamic Data'!P86,'Raw Data'!AE:AE,LEFT($T$3,4), 'Raw Data'!AF:AF, _xlfn.MAXIFS('Raw Data'!AF:AF, 'Raw Data'!B:B, 'Single Property'!$D$13, 'Raw Data'!AE:AE, 'Multi Property'!$E$3, 'Raw Data'!AC:AC, "&lt;&gt;Not Available"))+(COUNTA($P$3:P86)*0.0000001)))</f>
        <v/>
      </c>
    </row>
    <row r="87" spans="17:22" x14ac:dyDescent="0.25">
      <c r="Q87" s="23" t="str">
        <f>IF(P87 = "", "", SUMIFS('Raw Data'!AA:AA, 'Raw Data'!B:B, 'Dynamic Data'!P87, 'Raw Data'!AE:AE, _xlfn.NUMBERVALUE(LEFT($Q$3,4)), 'Raw Data'!AF:AF, _xlfn.MAXIFS('Raw Data'!AF:AF, 'Raw Data'!B:B, 'Single Property'!$D$13, 'Raw Data'!AE:AE, 'Multi Property'!$E$3, 'Raw Data'!F:F, "&lt;&gt;Not Available"))+(COUNTA($P$3:P87)*0.0000001))</f>
        <v/>
      </c>
      <c r="R87" s="23" t="str">
        <f>IF(P87 = "", "", SUMIFS('Raw Data'!AB:AB, 'Raw Data'!B:B, 'Dynamic Data'!P87, 'Raw Data'!AE:AE, LEFT($R$3,4), 'Raw Data'!AF:AF, _xlfn.MAXIFS('Raw Data'!AF:AF, 'Raw Data'!B:B, 'Single Property'!$D$13, 'Raw Data'!AE:AE, 'Multi Property'!$E$3, 'Raw Data'!F:F, "&lt;&gt;Not Available"))+(COUNTA($P$3:P87)*0.0000001))</f>
        <v/>
      </c>
      <c r="S87" s="23" t="str">
        <f>IF(P87 = "", "", SUMIFS('Raw Data'!S:S, 'Raw Data'!B:B, 'Dynamic Data'!P87, 'Raw Data'!AE:AE, LEFT($S$3,4), 'Raw Data'!AF:AF, _xlfn.MAXIFS('Raw Data'!AF:AF, 'Raw Data'!B:B, 'Single Property'!$D$13, 'Raw Data'!AE:AE, 'Multi Property'!$E$3, 'Raw Data'!F:F, "&lt;&gt;Not Available"))+(COUNTA($P$3:P87)*0.0000001))</f>
        <v/>
      </c>
      <c r="T87" s="23" t="str">
        <f>IF(P87="","",IF(SUMIFS('Raw Data'!F:F,'Raw Data'!B:B,'Dynamic Data'!P87,'Raw Data'!AE:AE,LEFT($T$3,4), 'Raw Data'!AF:AF, _xlfn.MAXIFS('Raw Data'!AF:AF, 'Raw Data'!B:B, 'Single Property'!$D$13, 'Raw Data'!AE:AE, 'Multi Property'!$E$3, 'Raw Data'!F:F, "&lt;&gt;Not Available"))=0,"N/A",SUMIFS('Raw Data'!F:F,'Raw Data'!B:B,'Dynamic Data'!P87,'Raw Data'!AE:AE,LEFT($T$3,4), 'Raw Data'!AF:AF, _xlfn.MAXIFS('Raw Data'!AF:AF, 'Raw Data'!B:B, 'Single Property'!$D$13, 'Raw Data'!AE:AE, 'Multi Property'!$E$3, 'Raw Data'!F:F, "&lt;&gt;Not Available"))+(COUNTA($P$3:P87)*0.0000001)))</f>
        <v/>
      </c>
      <c r="U87" s="23" t="str">
        <f>IF(P87="","",IF(SUMIFS('Raw Data'!AD:AD,'Raw Data'!B:B,'Dynamic Data'!P87,'Raw Data'!AE:AE,LEFT($T$3,4), 'Raw Data'!AF:AF, _xlfn.MAXIFS('Raw Data'!AF:AF, 'Raw Data'!B:B, 'Single Property'!$D$13, 'Raw Data'!AE:AE, 'Multi Property'!$E$3, 'Raw Data'!AD:AD, "&lt;&gt;Not Available"))=0,"N/A",SUMIFS('Raw Data'!AD:AD,'Raw Data'!B:B,'Dynamic Data'!P87,'Raw Data'!AE:AE,LEFT($T$3,4), 'Raw Data'!AF:AF, _xlfn.MAXIFS('Raw Data'!AF:AF, 'Raw Data'!B:B, 'Single Property'!$D$13, 'Raw Data'!AE:AE, 'Multi Property'!$E$3, 'Raw Data'!AD:AD, "&lt;&gt;Not Available"))+(COUNTA($P$3:P87)*0.0000001)))</f>
        <v/>
      </c>
      <c r="V87" s="23" t="str">
        <f>IF(P87="","",IF(SUMIFS('Raw Data'!AC:AC,'Raw Data'!B:B,'Dynamic Data'!P87,'Raw Data'!AE:AE,LEFT($T$3,4), 'Raw Data'!AF:AF, _xlfn.MAXIFS('Raw Data'!AF:AF, 'Raw Data'!B:B, 'Single Property'!$D$13, 'Raw Data'!AE:AE, 'Multi Property'!$E$3, 'Raw Data'!AC:AC, "&lt;&gt;Not Available"))=0,"N/A",SUMIFS('Raw Data'!AC:AC,'Raw Data'!B:B,'Dynamic Data'!P87,'Raw Data'!AE:AE,LEFT($T$3,4), 'Raw Data'!AF:AF, _xlfn.MAXIFS('Raw Data'!AF:AF, 'Raw Data'!B:B, 'Single Property'!$D$13, 'Raw Data'!AE:AE, 'Multi Property'!$E$3, 'Raw Data'!AC:AC, "&lt;&gt;Not Available"))+(COUNTA($P$3:P87)*0.0000001)))</f>
        <v/>
      </c>
    </row>
    <row r="88" spans="17:22" x14ac:dyDescent="0.25">
      <c r="Q88" s="23" t="str">
        <f>IF(P88 = "", "", SUMIFS('Raw Data'!AA:AA, 'Raw Data'!B:B, 'Dynamic Data'!P88, 'Raw Data'!AE:AE, _xlfn.NUMBERVALUE(LEFT($Q$3,4)), 'Raw Data'!AF:AF, _xlfn.MAXIFS('Raw Data'!AF:AF, 'Raw Data'!B:B, 'Single Property'!$D$13, 'Raw Data'!AE:AE, 'Multi Property'!$E$3, 'Raw Data'!F:F, "&lt;&gt;Not Available"))+(COUNTA($P$3:P88)*0.0000001))</f>
        <v/>
      </c>
      <c r="R88" s="23" t="str">
        <f>IF(P88 = "", "", SUMIFS('Raw Data'!AB:AB, 'Raw Data'!B:B, 'Dynamic Data'!P88, 'Raw Data'!AE:AE, LEFT($R$3,4), 'Raw Data'!AF:AF, _xlfn.MAXIFS('Raw Data'!AF:AF, 'Raw Data'!B:B, 'Single Property'!$D$13, 'Raw Data'!AE:AE, 'Multi Property'!$E$3, 'Raw Data'!F:F, "&lt;&gt;Not Available"))+(COUNTA($P$3:P88)*0.0000001))</f>
        <v/>
      </c>
      <c r="S88" s="23" t="str">
        <f>IF(P88 = "", "", SUMIFS('Raw Data'!S:S, 'Raw Data'!B:B, 'Dynamic Data'!P88, 'Raw Data'!AE:AE, LEFT($S$3,4), 'Raw Data'!AF:AF, _xlfn.MAXIFS('Raw Data'!AF:AF, 'Raw Data'!B:B, 'Single Property'!$D$13, 'Raw Data'!AE:AE, 'Multi Property'!$E$3, 'Raw Data'!F:F, "&lt;&gt;Not Available"))+(COUNTA($P$3:P88)*0.0000001))</f>
        <v/>
      </c>
      <c r="T88" s="23" t="str">
        <f>IF(P88="","",IF(SUMIFS('Raw Data'!F:F,'Raw Data'!B:B,'Dynamic Data'!P88,'Raw Data'!AE:AE,LEFT($T$3,4), 'Raw Data'!AF:AF, _xlfn.MAXIFS('Raw Data'!AF:AF, 'Raw Data'!B:B, 'Single Property'!$D$13, 'Raw Data'!AE:AE, 'Multi Property'!$E$3, 'Raw Data'!F:F, "&lt;&gt;Not Available"))=0,"N/A",SUMIFS('Raw Data'!F:F,'Raw Data'!B:B,'Dynamic Data'!P88,'Raw Data'!AE:AE,LEFT($T$3,4), 'Raw Data'!AF:AF, _xlfn.MAXIFS('Raw Data'!AF:AF, 'Raw Data'!B:B, 'Single Property'!$D$13, 'Raw Data'!AE:AE, 'Multi Property'!$E$3, 'Raw Data'!F:F, "&lt;&gt;Not Available"))+(COUNTA($P$3:P88)*0.0000001)))</f>
        <v/>
      </c>
      <c r="U88" s="23" t="str">
        <f>IF(P88="","",IF(SUMIFS('Raw Data'!AD:AD,'Raw Data'!B:B,'Dynamic Data'!P88,'Raw Data'!AE:AE,LEFT($T$3,4), 'Raw Data'!AF:AF, _xlfn.MAXIFS('Raw Data'!AF:AF, 'Raw Data'!B:B, 'Single Property'!$D$13, 'Raw Data'!AE:AE, 'Multi Property'!$E$3, 'Raw Data'!AD:AD, "&lt;&gt;Not Available"))=0,"N/A",SUMIFS('Raw Data'!AD:AD,'Raw Data'!B:B,'Dynamic Data'!P88,'Raw Data'!AE:AE,LEFT($T$3,4), 'Raw Data'!AF:AF, _xlfn.MAXIFS('Raw Data'!AF:AF, 'Raw Data'!B:B, 'Single Property'!$D$13, 'Raw Data'!AE:AE, 'Multi Property'!$E$3, 'Raw Data'!AD:AD, "&lt;&gt;Not Available"))+(COUNTA($P$3:P88)*0.0000001)))</f>
        <v/>
      </c>
      <c r="V88" s="23" t="str">
        <f>IF(P88="","",IF(SUMIFS('Raw Data'!AC:AC,'Raw Data'!B:B,'Dynamic Data'!P88,'Raw Data'!AE:AE,LEFT($T$3,4), 'Raw Data'!AF:AF, _xlfn.MAXIFS('Raw Data'!AF:AF, 'Raw Data'!B:B, 'Single Property'!$D$13, 'Raw Data'!AE:AE, 'Multi Property'!$E$3, 'Raw Data'!AC:AC, "&lt;&gt;Not Available"))=0,"N/A",SUMIFS('Raw Data'!AC:AC,'Raw Data'!B:B,'Dynamic Data'!P88,'Raw Data'!AE:AE,LEFT($T$3,4), 'Raw Data'!AF:AF, _xlfn.MAXIFS('Raw Data'!AF:AF, 'Raw Data'!B:B, 'Single Property'!$D$13, 'Raw Data'!AE:AE, 'Multi Property'!$E$3, 'Raw Data'!AC:AC, "&lt;&gt;Not Available"))+(COUNTA($P$3:P88)*0.0000001)))</f>
        <v/>
      </c>
    </row>
    <row r="89" spans="17:22" x14ac:dyDescent="0.25">
      <c r="Q89" s="23" t="str">
        <f>IF(P89 = "", "", SUMIFS('Raw Data'!AA:AA, 'Raw Data'!B:B, 'Dynamic Data'!P89, 'Raw Data'!AE:AE, _xlfn.NUMBERVALUE(LEFT($Q$3,4)), 'Raw Data'!AF:AF, _xlfn.MAXIFS('Raw Data'!AF:AF, 'Raw Data'!B:B, 'Single Property'!$D$13, 'Raw Data'!AE:AE, 'Multi Property'!$E$3, 'Raw Data'!F:F, "&lt;&gt;Not Available"))+(COUNTA($P$3:P89)*0.0000001))</f>
        <v/>
      </c>
      <c r="R89" s="23" t="str">
        <f>IF(P89 = "", "", SUMIFS('Raw Data'!AB:AB, 'Raw Data'!B:B, 'Dynamic Data'!P89, 'Raw Data'!AE:AE, LEFT($R$3,4), 'Raw Data'!AF:AF, _xlfn.MAXIFS('Raw Data'!AF:AF, 'Raw Data'!B:B, 'Single Property'!$D$13, 'Raw Data'!AE:AE, 'Multi Property'!$E$3, 'Raw Data'!F:F, "&lt;&gt;Not Available"))+(COUNTA($P$3:P89)*0.0000001))</f>
        <v/>
      </c>
      <c r="S89" s="23" t="str">
        <f>IF(P89 = "", "", SUMIFS('Raw Data'!S:S, 'Raw Data'!B:B, 'Dynamic Data'!P89, 'Raw Data'!AE:AE, LEFT($S$3,4), 'Raw Data'!AF:AF, _xlfn.MAXIFS('Raw Data'!AF:AF, 'Raw Data'!B:B, 'Single Property'!$D$13, 'Raw Data'!AE:AE, 'Multi Property'!$E$3, 'Raw Data'!F:F, "&lt;&gt;Not Available"))+(COUNTA($P$3:P89)*0.0000001))</f>
        <v/>
      </c>
      <c r="T89" s="23" t="str">
        <f>IF(P89="","",IF(SUMIFS('Raw Data'!F:F,'Raw Data'!B:B,'Dynamic Data'!P89,'Raw Data'!AE:AE,LEFT($T$3,4), 'Raw Data'!AF:AF, _xlfn.MAXIFS('Raw Data'!AF:AF, 'Raw Data'!B:B, 'Single Property'!$D$13, 'Raw Data'!AE:AE, 'Multi Property'!$E$3, 'Raw Data'!F:F, "&lt;&gt;Not Available"))=0,"N/A",SUMIFS('Raw Data'!F:F,'Raw Data'!B:B,'Dynamic Data'!P89,'Raw Data'!AE:AE,LEFT($T$3,4), 'Raw Data'!AF:AF, _xlfn.MAXIFS('Raw Data'!AF:AF, 'Raw Data'!B:B, 'Single Property'!$D$13, 'Raw Data'!AE:AE, 'Multi Property'!$E$3, 'Raw Data'!F:F, "&lt;&gt;Not Available"))+(COUNTA($P$3:P89)*0.0000001)))</f>
        <v/>
      </c>
      <c r="U89" s="23" t="str">
        <f>IF(P89="","",IF(SUMIFS('Raw Data'!AD:AD,'Raw Data'!B:B,'Dynamic Data'!P89,'Raw Data'!AE:AE,LEFT($T$3,4), 'Raw Data'!AF:AF, _xlfn.MAXIFS('Raw Data'!AF:AF, 'Raw Data'!B:B, 'Single Property'!$D$13, 'Raw Data'!AE:AE, 'Multi Property'!$E$3, 'Raw Data'!AD:AD, "&lt;&gt;Not Available"))=0,"N/A",SUMIFS('Raw Data'!AD:AD,'Raw Data'!B:B,'Dynamic Data'!P89,'Raw Data'!AE:AE,LEFT($T$3,4), 'Raw Data'!AF:AF, _xlfn.MAXIFS('Raw Data'!AF:AF, 'Raw Data'!B:B, 'Single Property'!$D$13, 'Raw Data'!AE:AE, 'Multi Property'!$E$3, 'Raw Data'!AD:AD, "&lt;&gt;Not Available"))+(COUNTA($P$3:P89)*0.0000001)))</f>
        <v/>
      </c>
      <c r="V89" s="23" t="str">
        <f>IF(P89="","",IF(SUMIFS('Raw Data'!AC:AC,'Raw Data'!B:B,'Dynamic Data'!P89,'Raw Data'!AE:AE,LEFT($T$3,4), 'Raw Data'!AF:AF, _xlfn.MAXIFS('Raw Data'!AF:AF, 'Raw Data'!B:B, 'Single Property'!$D$13, 'Raw Data'!AE:AE, 'Multi Property'!$E$3, 'Raw Data'!AC:AC, "&lt;&gt;Not Available"))=0,"N/A",SUMIFS('Raw Data'!AC:AC,'Raw Data'!B:B,'Dynamic Data'!P89,'Raw Data'!AE:AE,LEFT($T$3,4), 'Raw Data'!AF:AF, _xlfn.MAXIFS('Raw Data'!AF:AF, 'Raw Data'!B:B, 'Single Property'!$D$13, 'Raw Data'!AE:AE, 'Multi Property'!$E$3, 'Raw Data'!AC:AC, "&lt;&gt;Not Available"))+(COUNTA($P$3:P89)*0.0000001)))</f>
        <v/>
      </c>
    </row>
    <row r="90" spans="17:22" x14ac:dyDescent="0.25">
      <c r="Q90" s="23" t="str">
        <f>IF(P90 = "", "", SUMIFS('Raw Data'!AA:AA, 'Raw Data'!B:B, 'Dynamic Data'!P90, 'Raw Data'!AE:AE, _xlfn.NUMBERVALUE(LEFT($Q$3,4)), 'Raw Data'!AF:AF, _xlfn.MAXIFS('Raw Data'!AF:AF, 'Raw Data'!B:B, 'Single Property'!$D$13, 'Raw Data'!AE:AE, 'Multi Property'!$E$3, 'Raw Data'!F:F, "&lt;&gt;Not Available"))+(COUNTA($P$3:P90)*0.0000001))</f>
        <v/>
      </c>
      <c r="R90" s="23" t="str">
        <f>IF(P90 = "", "", SUMIFS('Raw Data'!AB:AB, 'Raw Data'!B:B, 'Dynamic Data'!P90, 'Raw Data'!AE:AE, LEFT($R$3,4), 'Raw Data'!AF:AF, _xlfn.MAXIFS('Raw Data'!AF:AF, 'Raw Data'!B:B, 'Single Property'!$D$13, 'Raw Data'!AE:AE, 'Multi Property'!$E$3, 'Raw Data'!F:F, "&lt;&gt;Not Available"))+(COUNTA($P$3:P90)*0.0000001))</f>
        <v/>
      </c>
      <c r="S90" s="23" t="str">
        <f>IF(P90 = "", "", SUMIFS('Raw Data'!S:S, 'Raw Data'!B:B, 'Dynamic Data'!P90, 'Raw Data'!AE:AE, LEFT($S$3,4), 'Raw Data'!AF:AF, _xlfn.MAXIFS('Raw Data'!AF:AF, 'Raw Data'!B:B, 'Single Property'!$D$13, 'Raw Data'!AE:AE, 'Multi Property'!$E$3, 'Raw Data'!F:F, "&lt;&gt;Not Available"))+(COUNTA($P$3:P90)*0.0000001))</f>
        <v/>
      </c>
      <c r="T90" s="23" t="str">
        <f>IF(P90="","",IF(SUMIFS('Raw Data'!F:F,'Raw Data'!B:B,'Dynamic Data'!P90,'Raw Data'!AE:AE,LEFT($T$3,4), 'Raw Data'!AF:AF, _xlfn.MAXIFS('Raw Data'!AF:AF, 'Raw Data'!B:B, 'Single Property'!$D$13, 'Raw Data'!AE:AE, 'Multi Property'!$E$3, 'Raw Data'!F:F, "&lt;&gt;Not Available"))=0,"N/A",SUMIFS('Raw Data'!F:F,'Raw Data'!B:B,'Dynamic Data'!P90,'Raw Data'!AE:AE,LEFT($T$3,4), 'Raw Data'!AF:AF, _xlfn.MAXIFS('Raw Data'!AF:AF, 'Raw Data'!B:B, 'Single Property'!$D$13, 'Raw Data'!AE:AE, 'Multi Property'!$E$3, 'Raw Data'!F:F, "&lt;&gt;Not Available"))+(COUNTA($P$3:P90)*0.0000001)))</f>
        <v/>
      </c>
      <c r="U90" s="23" t="str">
        <f>IF(P90="","",IF(SUMIFS('Raw Data'!AD:AD,'Raw Data'!B:B,'Dynamic Data'!P90,'Raw Data'!AE:AE,LEFT($T$3,4), 'Raw Data'!AF:AF, _xlfn.MAXIFS('Raw Data'!AF:AF, 'Raw Data'!B:B, 'Single Property'!$D$13, 'Raw Data'!AE:AE, 'Multi Property'!$E$3, 'Raw Data'!AD:AD, "&lt;&gt;Not Available"))=0,"N/A",SUMIFS('Raw Data'!AD:AD,'Raw Data'!B:B,'Dynamic Data'!P90,'Raw Data'!AE:AE,LEFT($T$3,4), 'Raw Data'!AF:AF, _xlfn.MAXIFS('Raw Data'!AF:AF, 'Raw Data'!B:B, 'Single Property'!$D$13, 'Raw Data'!AE:AE, 'Multi Property'!$E$3, 'Raw Data'!AD:AD, "&lt;&gt;Not Available"))+(COUNTA($P$3:P90)*0.0000001)))</f>
        <v/>
      </c>
      <c r="V90" s="23" t="str">
        <f>IF(P90="","",IF(SUMIFS('Raw Data'!AC:AC,'Raw Data'!B:B,'Dynamic Data'!P90,'Raw Data'!AE:AE,LEFT($T$3,4), 'Raw Data'!AF:AF, _xlfn.MAXIFS('Raw Data'!AF:AF, 'Raw Data'!B:B, 'Single Property'!$D$13, 'Raw Data'!AE:AE, 'Multi Property'!$E$3, 'Raw Data'!AC:AC, "&lt;&gt;Not Available"))=0,"N/A",SUMIFS('Raw Data'!AC:AC,'Raw Data'!B:B,'Dynamic Data'!P90,'Raw Data'!AE:AE,LEFT($T$3,4), 'Raw Data'!AF:AF, _xlfn.MAXIFS('Raw Data'!AF:AF, 'Raw Data'!B:B, 'Single Property'!$D$13, 'Raw Data'!AE:AE, 'Multi Property'!$E$3, 'Raw Data'!AC:AC, "&lt;&gt;Not Available"))+(COUNTA($P$3:P90)*0.0000001)))</f>
        <v/>
      </c>
    </row>
    <row r="91" spans="17:22" x14ac:dyDescent="0.25">
      <c r="Q91" s="23" t="str">
        <f>IF(P91 = "", "", SUMIFS('Raw Data'!AA:AA, 'Raw Data'!B:B, 'Dynamic Data'!P91, 'Raw Data'!AE:AE, _xlfn.NUMBERVALUE(LEFT($Q$3,4)), 'Raw Data'!AF:AF, _xlfn.MAXIFS('Raw Data'!AF:AF, 'Raw Data'!B:B, 'Single Property'!$D$13, 'Raw Data'!AE:AE, 'Multi Property'!$E$3, 'Raw Data'!F:F, "&lt;&gt;Not Available"))+(COUNTA($P$3:P91)*0.0000001))</f>
        <v/>
      </c>
      <c r="R91" s="23" t="str">
        <f>IF(P91 = "", "", SUMIFS('Raw Data'!AB:AB, 'Raw Data'!B:B, 'Dynamic Data'!P91, 'Raw Data'!AE:AE, LEFT($R$3,4), 'Raw Data'!AF:AF, _xlfn.MAXIFS('Raw Data'!AF:AF, 'Raw Data'!B:B, 'Single Property'!$D$13, 'Raw Data'!AE:AE, 'Multi Property'!$E$3, 'Raw Data'!F:F, "&lt;&gt;Not Available"))+(COUNTA($P$3:P91)*0.0000001))</f>
        <v/>
      </c>
      <c r="S91" s="23" t="str">
        <f>IF(P91 = "", "", SUMIFS('Raw Data'!S:S, 'Raw Data'!B:B, 'Dynamic Data'!P91, 'Raw Data'!AE:AE, LEFT($S$3,4), 'Raw Data'!AF:AF, _xlfn.MAXIFS('Raw Data'!AF:AF, 'Raw Data'!B:B, 'Single Property'!$D$13, 'Raw Data'!AE:AE, 'Multi Property'!$E$3, 'Raw Data'!F:F, "&lt;&gt;Not Available"))+(COUNTA($P$3:P91)*0.0000001))</f>
        <v/>
      </c>
      <c r="T91" s="23" t="str">
        <f>IF(P91="","",IF(SUMIFS('Raw Data'!F:F,'Raw Data'!B:B,'Dynamic Data'!P91,'Raw Data'!AE:AE,LEFT($T$3,4), 'Raw Data'!AF:AF, _xlfn.MAXIFS('Raw Data'!AF:AF, 'Raw Data'!B:B, 'Single Property'!$D$13, 'Raw Data'!AE:AE, 'Multi Property'!$E$3, 'Raw Data'!F:F, "&lt;&gt;Not Available"))=0,"N/A",SUMIFS('Raw Data'!F:F,'Raw Data'!B:B,'Dynamic Data'!P91,'Raw Data'!AE:AE,LEFT($T$3,4), 'Raw Data'!AF:AF, _xlfn.MAXIFS('Raw Data'!AF:AF, 'Raw Data'!B:B, 'Single Property'!$D$13, 'Raw Data'!AE:AE, 'Multi Property'!$E$3, 'Raw Data'!F:F, "&lt;&gt;Not Available"))+(COUNTA($P$3:P91)*0.0000001)))</f>
        <v/>
      </c>
      <c r="U91" s="23" t="str">
        <f>IF(P91="","",IF(SUMIFS('Raw Data'!AD:AD,'Raw Data'!B:B,'Dynamic Data'!P91,'Raw Data'!AE:AE,LEFT($T$3,4), 'Raw Data'!AF:AF, _xlfn.MAXIFS('Raw Data'!AF:AF, 'Raw Data'!B:B, 'Single Property'!$D$13, 'Raw Data'!AE:AE, 'Multi Property'!$E$3, 'Raw Data'!AD:AD, "&lt;&gt;Not Available"))=0,"N/A",SUMIFS('Raw Data'!AD:AD,'Raw Data'!B:B,'Dynamic Data'!P91,'Raw Data'!AE:AE,LEFT($T$3,4), 'Raw Data'!AF:AF, _xlfn.MAXIFS('Raw Data'!AF:AF, 'Raw Data'!B:B, 'Single Property'!$D$13, 'Raw Data'!AE:AE, 'Multi Property'!$E$3, 'Raw Data'!AD:AD, "&lt;&gt;Not Available"))+(COUNTA($P$3:P91)*0.0000001)))</f>
        <v/>
      </c>
      <c r="V91" s="23" t="str">
        <f>IF(P91="","",IF(SUMIFS('Raw Data'!AC:AC,'Raw Data'!B:B,'Dynamic Data'!P91,'Raw Data'!AE:AE,LEFT($T$3,4), 'Raw Data'!AF:AF, _xlfn.MAXIFS('Raw Data'!AF:AF, 'Raw Data'!B:B, 'Single Property'!$D$13, 'Raw Data'!AE:AE, 'Multi Property'!$E$3, 'Raw Data'!AC:AC, "&lt;&gt;Not Available"))=0,"N/A",SUMIFS('Raw Data'!AC:AC,'Raw Data'!B:B,'Dynamic Data'!P91,'Raw Data'!AE:AE,LEFT($T$3,4), 'Raw Data'!AF:AF, _xlfn.MAXIFS('Raw Data'!AF:AF, 'Raw Data'!B:B, 'Single Property'!$D$13, 'Raw Data'!AE:AE, 'Multi Property'!$E$3, 'Raw Data'!AC:AC, "&lt;&gt;Not Available"))+(COUNTA($P$3:P91)*0.0000001)))</f>
        <v/>
      </c>
    </row>
    <row r="92" spans="17:22" x14ac:dyDescent="0.25">
      <c r="Q92" s="23" t="str">
        <f>IF(P92 = "", "", SUMIFS('Raw Data'!AA:AA, 'Raw Data'!B:B, 'Dynamic Data'!P92, 'Raw Data'!AE:AE, _xlfn.NUMBERVALUE(LEFT($Q$3,4)), 'Raw Data'!AF:AF, _xlfn.MAXIFS('Raw Data'!AF:AF, 'Raw Data'!B:B, 'Single Property'!$D$13, 'Raw Data'!AE:AE, 'Multi Property'!$E$3, 'Raw Data'!F:F, "&lt;&gt;Not Available"))+(COUNTA($P$3:P92)*0.0000001))</f>
        <v/>
      </c>
      <c r="R92" s="23" t="str">
        <f>IF(P92 = "", "", SUMIFS('Raw Data'!AB:AB, 'Raw Data'!B:B, 'Dynamic Data'!P92, 'Raw Data'!AE:AE, LEFT($R$3,4), 'Raw Data'!AF:AF, _xlfn.MAXIFS('Raw Data'!AF:AF, 'Raw Data'!B:B, 'Single Property'!$D$13, 'Raw Data'!AE:AE, 'Multi Property'!$E$3, 'Raw Data'!F:F, "&lt;&gt;Not Available"))+(COUNTA($P$3:P92)*0.0000001))</f>
        <v/>
      </c>
      <c r="S92" s="23" t="str">
        <f>IF(P92 = "", "", SUMIFS('Raw Data'!S:S, 'Raw Data'!B:B, 'Dynamic Data'!P92, 'Raw Data'!AE:AE, LEFT($S$3,4), 'Raw Data'!AF:AF, _xlfn.MAXIFS('Raw Data'!AF:AF, 'Raw Data'!B:B, 'Single Property'!$D$13, 'Raw Data'!AE:AE, 'Multi Property'!$E$3, 'Raw Data'!F:F, "&lt;&gt;Not Available"))+(COUNTA($P$3:P92)*0.0000001))</f>
        <v/>
      </c>
      <c r="T92" s="23" t="str">
        <f>IF(P92="","",IF(SUMIFS('Raw Data'!F:F,'Raw Data'!B:B,'Dynamic Data'!P92,'Raw Data'!AE:AE,LEFT($T$3,4), 'Raw Data'!AF:AF, _xlfn.MAXIFS('Raw Data'!AF:AF, 'Raw Data'!B:B, 'Single Property'!$D$13, 'Raw Data'!AE:AE, 'Multi Property'!$E$3, 'Raw Data'!F:F, "&lt;&gt;Not Available"))=0,"N/A",SUMIFS('Raw Data'!F:F,'Raw Data'!B:B,'Dynamic Data'!P92,'Raw Data'!AE:AE,LEFT($T$3,4), 'Raw Data'!AF:AF, _xlfn.MAXIFS('Raw Data'!AF:AF, 'Raw Data'!B:B, 'Single Property'!$D$13, 'Raw Data'!AE:AE, 'Multi Property'!$E$3, 'Raw Data'!F:F, "&lt;&gt;Not Available"))+(COUNTA($P$3:P92)*0.0000001)))</f>
        <v/>
      </c>
      <c r="U92" s="23" t="str">
        <f>IF(P92="","",IF(SUMIFS('Raw Data'!AD:AD,'Raw Data'!B:B,'Dynamic Data'!P92,'Raw Data'!AE:AE,LEFT($T$3,4), 'Raw Data'!AF:AF, _xlfn.MAXIFS('Raw Data'!AF:AF, 'Raw Data'!B:B, 'Single Property'!$D$13, 'Raw Data'!AE:AE, 'Multi Property'!$E$3, 'Raw Data'!AD:AD, "&lt;&gt;Not Available"))=0,"N/A",SUMIFS('Raw Data'!AD:AD,'Raw Data'!B:B,'Dynamic Data'!P92,'Raw Data'!AE:AE,LEFT($T$3,4), 'Raw Data'!AF:AF, _xlfn.MAXIFS('Raw Data'!AF:AF, 'Raw Data'!B:B, 'Single Property'!$D$13, 'Raw Data'!AE:AE, 'Multi Property'!$E$3, 'Raw Data'!AD:AD, "&lt;&gt;Not Available"))+(COUNTA($P$3:P92)*0.0000001)))</f>
        <v/>
      </c>
      <c r="V92" s="23" t="str">
        <f>IF(P92="","",IF(SUMIFS('Raw Data'!AC:AC,'Raw Data'!B:B,'Dynamic Data'!P92,'Raw Data'!AE:AE,LEFT($T$3,4), 'Raw Data'!AF:AF, _xlfn.MAXIFS('Raw Data'!AF:AF, 'Raw Data'!B:B, 'Single Property'!$D$13, 'Raw Data'!AE:AE, 'Multi Property'!$E$3, 'Raw Data'!AC:AC, "&lt;&gt;Not Available"))=0,"N/A",SUMIFS('Raw Data'!AC:AC,'Raw Data'!B:B,'Dynamic Data'!P92,'Raw Data'!AE:AE,LEFT($T$3,4), 'Raw Data'!AF:AF, _xlfn.MAXIFS('Raw Data'!AF:AF, 'Raw Data'!B:B, 'Single Property'!$D$13, 'Raw Data'!AE:AE, 'Multi Property'!$E$3, 'Raw Data'!AC:AC, "&lt;&gt;Not Available"))+(COUNTA($P$3:P92)*0.0000001)))</f>
        <v/>
      </c>
    </row>
    <row r="93" spans="17:22" x14ac:dyDescent="0.25">
      <c r="Q93" s="23" t="str">
        <f>IF(P93 = "", "", SUMIFS('Raw Data'!AA:AA, 'Raw Data'!B:B, 'Dynamic Data'!P93, 'Raw Data'!AE:AE, _xlfn.NUMBERVALUE(LEFT($Q$3,4)), 'Raw Data'!AF:AF, _xlfn.MAXIFS('Raw Data'!AF:AF, 'Raw Data'!B:B, 'Single Property'!$D$13, 'Raw Data'!AE:AE, 'Multi Property'!$E$3, 'Raw Data'!F:F, "&lt;&gt;Not Available"))+(COUNTA($P$3:P93)*0.0000001))</f>
        <v/>
      </c>
      <c r="R93" s="23" t="str">
        <f>IF(P93 = "", "", SUMIFS('Raw Data'!AB:AB, 'Raw Data'!B:B, 'Dynamic Data'!P93, 'Raw Data'!AE:AE, LEFT($R$3,4), 'Raw Data'!AF:AF, _xlfn.MAXIFS('Raw Data'!AF:AF, 'Raw Data'!B:B, 'Single Property'!$D$13, 'Raw Data'!AE:AE, 'Multi Property'!$E$3, 'Raw Data'!F:F, "&lt;&gt;Not Available"))+(COUNTA($P$3:P93)*0.0000001))</f>
        <v/>
      </c>
      <c r="S93" s="23" t="str">
        <f>IF(P93 = "", "", SUMIFS('Raw Data'!S:S, 'Raw Data'!B:B, 'Dynamic Data'!P93, 'Raw Data'!AE:AE, LEFT($S$3,4), 'Raw Data'!AF:AF, _xlfn.MAXIFS('Raw Data'!AF:AF, 'Raw Data'!B:B, 'Single Property'!$D$13, 'Raw Data'!AE:AE, 'Multi Property'!$E$3, 'Raw Data'!F:F, "&lt;&gt;Not Available"))+(COUNTA($P$3:P93)*0.0000001))</f>
        <v/>
      </c>
      <c r="T93" s="23" t="str">
        <f>IF(P93="","",IF(SUMIFS('Raw Data'!F:F,'Raw Data'!B:B,'Dynamic Data'!P93,'Raw Data'!AE:AE,LEFT($T$3,4), 'Raw Data'!AF:AF, _xlfn.MAXIFS('Raw Data'!AF:AF, 'Raw Data'!B:B, 'Single Property'!$D$13, 'Raw Data'!AE:AE, 'Multi Property'!$E$3, 'Raw Data'!F:F, "&lt;&gt;Not Available"))=0,"N/A",SUMIFS('Raw Data'!F:F,'Raw Data'!B:B,'Dynamic Data'!P93,'Raw Data'!AE:AE,LEFT($T$3,4), 'Raw Data'!AF:AF, _xlfn.MAXIFS('Raw Data'!AF:AF, 'Raw Data'!B:B, 'Single Property'!$D$13, 'Raw Data'!AE:AE, 'Multi Property'!$E$3, 'Raw Data'!F:F, "&lt;&gt;Not Available"))+(COUNTA($P$3:P93)*0.0000001)))</f>
        <v/>
      </c>
      <c r="U93" s="23" t="str">
        <f>IF(P93="","",IF(SUMIFS('Raw Data'!AD:AD,'Raw Data'!B:B,'Dynamic Data'!P93,'Raw Data'!AE:AE,LEFT($T$3,4), 'Raw Data'!AF:AF, _xlfn.MAXIFS('Raw Data'!AF:AF, 'Raw Data'!B:B, 'Single Property'!$D$13, 'Raw Data'!AE:AE, 'Multi Property'!$E$3, 'Raw Data'!AD:AD, "&lt;&gt;Not Available"))=0,"N/A",SUMIFS('Raw Data'!AD:AD,'Raw Data'!B:B,'Dynamic Data'!P93,'Raw Data'!AE:AE,LEFT($T$3,4), 'Raw Data'!AF:AF, _xlfn.MAXIFS('Raw Data'!AF:AF, 'Raw Data'!B:B, 'Single Property'!$D$13, 'Raw Data'!AE:AE, 'Multi Property'!$E$3, 'Raw Data'!AD:AD, "&lt;&gt;Not Available"))+(COUNTA($P$3:P93)*0.0000001)))</f>
        <v/>
      </c>
      <c r="V93" s="23" t="str">
        <f>IF(P93="","",IF(SUMIFS('Raw Data'!AC:AC,'Raw Data'!B:B,'Dynamic Data'!P93,'Raw Data'!AE:AE,LEFT($T$3,4), 'Raw Data'!AF:AF, _xlfn.MAXIFS('Raw Data'!AF:AF, 'Raw Data'!B:B, 'Single Property'!$D$13, 'Raw Data'!AE:AE, 'Multi Property'!$E$3, 'Raw Data'!AC:AC, "&lt;&gt;Not Available"))=0,"N/A",SUMIFS('Raw Data'!AC:AC,'Raw Data'!B:B,'Dynamic Data'!P93,'Raw Data'!AE:AE,LEFT($T$3,4), 'Raw Data'!AF:AF, _xlfn.MAXIFS('Raw Data'!AF:AF, 'Raw Data'!B:B, 'Single Property'!$D$13, 'Raw Data'!AE:AE, 'Multi Property'!$E$3, 'Raw Data'!AC:AC, "&lt;&gt;Not Available"))+(COUNTA($P$3:P93)*0.0000001)))</f>
        <v/>
      </c>
    </row>
    <row r="94" spans="17:22" x14ac:dyDescent="0.25">
      <c r="Q94" s="23" t="str">
        <f>IF(P94 = "", "", SUMIFS('Raw Data'!AA:AA, 'Raw Data'!B:B, 'Dynamic Data'!P94, 'Raw Data'!AE:AE, _xlfn.NUMBERVALUE(LEFT($Q$3,4)), 'Raw Data'!AF:AF, _xlfn.MAXIFS('Raw Data'!AF:AF, 'Raw Data'!B:B, 'Single Property'!$D$13, 'Raw Data'!AE:AE, 'Multi Property'!$E$3, 'Raw Data'!F:F, "&lt;&gt;Not Available"))+(COUNTA($P$3:P94)*0.0000001))</f>
        <v/>
      </c>
      <c r="R94" s="23" t="str">
        <f>IF(P94 = "", "", SUMIFS('Raw Data'!AB:AB, 'Raw Data'!B:B, 'Dynamic Data'!P94, 'Raw Data'!AE:AE, LEFT($R$3,4), 'Raw Data'!AF:AF, _xlfn.MAXIFS('Raw Data'!AF:AF, 'Raw Data'!B:B, 'Single Property'!$D$13, 'Raw Data'!AE:AE, 'Multi Property'!$E$3, 'Raw Data'!F:F, "&lt;&gt;Not Available"))+(COUNTA($P$3:P94)*0.0000001))</f>
        <v/>
      </c>
      <c r="S94" s="23" t="str">
        <f>IF(P94 = "", "", SUMIFS('Raw Data'!S:S, 'Raw Data'!B:B, 'Dynamic Data'!P94, 'Raw Data'!AE:AE, LEFT($S$3,4), 'Raw Data'!AF:AF, _xlfn.MAXIFS('Raw Data'!AF:AF, 'Raw Data'!B:B, 'Single Property'!$D$13, 'Raw Data'!AE:AE, 'Multi Property'!$E$3, 'Raw Data'!F:F, "&lt;&gt;Not Available"))+(COUNTA($P$3:P94)*0.0000001))</f>
        <v/>
      </c>
      <c r="T94" s="23" t="str">
        <f>IF(P94="","",IF(SUMIFS('Raw Data'!F:F,'Raw Data'!B:B,'Dynamic Data'!P94,'Raw Data'!AE:AE,LEFT($T$3,4), 'Raw Data'!AF:AF, _xlfn.MAXIFS('Raw Data'!AF:AF, 'Raw Data'!B:B, 'Single Property'!$D$13, 'Raw Data'!AE:AE, 'Multi Property'!$E$3, 'Raw Data'!F:F, "&lt;&gt;Not Available"))=0,"N/A",SUMIFS('Raw Data'!F:F,'Raw Data'!B:B,'Dynamic Data'!P94,'Raw Data'!AE:AE,LEFT($T$3,4), 'Raw Data'!AF:AF, _xlfn.MAXIFS('Raw Data'!AF:AF, 'Raw Data'!B:B, 'Single Property'!$D$13, 'Raw Data'!AE:AE, 'Multi Property'!$E$3, 'Raw Data'!F:F, "&lt;&gt;Not Available"))+(COUNTA($P$3:P94)*0.0000001)))</f>
        <v/>
      </c>
      <c r="U94" s="23" t="str">
        <f>IF(P94="","",IF(SUMIFS('Raw Data'!AD:AD,'Raw Data'!B:B,'Dynamic Data'!P94,'Raw Data'!AE:AE,LEFT($T$3,4), 'Raw Data'!AF:AF, _xlfn.MAXIFS('Raw Data'!AF:AF, 'Raw Data'!B:B, 'Single Property'!$D$13, 'Raw Data'!AE:AE, 'Multi Property'!$E$3, 'Raw Data'!AD:AD, "&lt;&gt;Not Available"))=0,"N/A",SUMIFS('Raw Data'!AD:AD,'Raw Data'!B:B,'Dynamic Data'!P94,'Raw Data'!AE:AE,LEFT($T$3,4), 'Raw Data'!AF:AF, _xlfn.MAXIFS('Raw Data'!AF:AF, 'Raw Data'!B:B, 'Single Property'!$D$13, 'Raw Data'!AE:AE, 'Multi Property'!$E$3, 'Raw Data'!AD:AD, "&lt;&gt;Not Available"))+(COUNTA($P$3:P94)*0.0000001)))</f>
        <v/>
      </c>
      <c r="V94" s="23" t="str">
        <f>IF(P94="","",IF(SUMIFS('Raw Data'!AC:AC,'Raw Data'!B:B,'Dynamic Data'!P94,'Raw Data'!AE:AE,LEFT($T$3,4), 'Raw Data'!AF:AF, _xlfn.MAXIFS('Raw Data'!AF:AF, 'Raw Data'!B:B, 'Single Property'!$D$13, 'Raw Data'!AE:AE, 'Multi Property'!$E$3, 'Raw Data'!AC:AC, "&lt;&gt;Not Available"))=0,"N/A",SUMIFS('Raw Data'!AC:AC,'Raw Data'!B:B,'Dynamic Data'!P94,'Raw Data'!AE:AE,LEFT($T$3,4), 'Raw Data'!AF:AF, _xlfn.MAXIFS('Raw Data'!AF:AF, 'Raw Data'!B:B, 'Single Property'!$D$13, 'Raw Data'!AE:AE, 'Multi Property'!$E$3, 'Raw Data'!AC:AC, "&lt;&gt;Not Available"))+(COUNTA($P$3:P94)*0.0000001)))</f>
        <v/>
      </c>
    </row>
    <row r="95" spans="17:22" x14ac:dyDescent="0.25">
      <c r="Q95" s="23" t="str">
        <f>IF(P95 = "", "", SUMIFS('Raw Data'!AA:AA, 'Raw Data'!B:B, 'Dynamic Data'!P95, 'Raw Data'!AE:AE, _xlfn.NUMBERVALUE(LEFT($Q$3,4)), 'Raw Data'!AF:AF, _xlfn.MAXIFS('Raw Data'!AF:AF, 'Raw Data'!B:B, 'Single Property'!$D$13, 'Raw Data'!AE:AE, 'Multi Property'!$E$3, 'Raw Data'!F:F, "&lt;&gt;Not Available"))+(COUNTA($P$3:P95)*0.0000001))</f>
        <v/>
      </c>
      <c r="R95" s="23" t="str">
        <f>IF(P95 = "", "", SUMIFS('Raw Data'!AB:AB, 'Raw Data'!B:B, 'Dynamic Data'!P95, 'Raw Data'!AE:AE, LEFT($R$3,4), 'Raw Data'!AF:AF, _xlfn.MAXIFS('Raw Data'!AF:AF, 'Raw Data'!B:B, 'Single Property'!$D$13, 'Raw Data'!AE:AE, 'Multi Property'!$E$3, 'Raw Data'!F:F, "&lt;&gt;Not Available"))+(COUNTA($P$3:P95)*0.0000001))</f>
        <v/>
      </c>
      <c r="S95" s="23" t="str">
        <f>IF(P95 = "", "", SUMIFS('Raw Data'!S:S, 'Raw Data'!B:B, 'Dynamic Data'!P95, 'Raw Data'!AE:AE, LEFT($S$3,4), 'Raw Data'!AF:AF, _xlfn.MAXIFS('Raw Data'!AF:AF, 'Raw Data'!B:B, 'Single Property'!$D$13, 'Raw Data'!AE:AE, 'Multi Property'!$E$3, 'Raw Data'!F:F, "&lt;&gt;Not Available"))+(COUNTA($P$3:P95)*0.0000001))</f>
        <v/>
      </c>
      <c r="T95" s="23" t="str">
        <f>IF(P95="","",IF(SUMIFS('Raw Data'!F:F,'Raw Data'!B:B,'Dynamic Data'!P95,'Raw Data'!AE:AE,LEFT($T$3,4), 'Raw Data'!AF:AF, _xlfn.MAXIFS('Raw Data'!AF:AF, 'Raw Data'!B:B, 'Single Property'!$D$13, 'Raw Data'!AE:AE, 'Multi Property'!$E$3, 'Raw Data'!F:F, "&lt;&gt;Not Available"))=0,"N/A",SUMIFS('Raw Data'!F:F,'Raw Data'!B:B,'Dynamic Data'!P95,'Raw Data'!AE:AE,LEFT($T$3,4), 'Raw Data'!AF:AF, _xlfn.MAXIFS('Raw Data'!AF:AF, 'Raw Data'!B:B, 'Single Property'!$D$13, 'Raw Data'!AE:AE, 'Multi Property'!$E$3, 'Raw Data'!F:F, "&lt;&gt;Not Available"))+(COUNTA($P$3:P95)*0.0000001)))</f>
        <v/>
      </c>
      <c r="U95" s="23" t="str">
        <f>IF(P95="","",IF(SUMIFS('Raw Data'!AD:AD,'Raw Data'!B:B,'Dynamic Data'!P95,'Raw Data'!AE:AE,LEFT($T$3,4), 'Raw Data'!AF:AF, _xlfn.MAXIFS('Raw Data'!AF:AF, 'Raw Data'!B:B, 'Single Property'!$D$13, 'Raw Data'!AE:AE, 'Multi Property'!$E$3, 'Raw Data'!AD:AD, "&lt;&gt;Not Available"))=0,"N/A",SUMIFS('Raw Data'!AD:AD,'Raw Data'!B:B,'Dynamic Data'!P95,'Raw Data'!AE:AE,LEFT($T$3,4), 'Raw Data'!AF:AF, _xlfn.MAXIFS('Raw Data'!AF:AF, 'Raw Data'!B:B, 'Single Property'!$D$13, 'Raw Data'!AE:AE, 'Multi Property'!$E$3, 'Raw Data'!AD:AD, "&lt;&gt;Not Available"))+(COUNTA($P$3:P95)*0.0000001)))</f>
        <v/>
      </c>
      <c r="V95" s="23" t="str">
        <f>IF(P95="","",IF(SUMIFS('Raw Data'!AC:AC,'Raw Data'!B:B,'Dynamic Data'!P95,'Raw Data'!AE:AE,LEFT($T$3,4), 'Raw Data'!AF:AF, _xlfn.MAXIFS('Raw Data'!AF:AF, 'Raw Data'!B:B, 'Single Property'!$D$13, 'Raw Data'!AE:AE, 'Multi Property'!$E$3, 'Raw Data'!AC:AC, "&lt;&gt;Not Available"))=0,"N/A",SUMIFS('Raw Data'!AC:AC,'Raw Data'!B:B,'Dynamic Data'!P95,'Raw Data'!AE:AE,LEFT($T$3,4), 'Raw Data'!AF:AF, _xlfn.MAXIFS('Raw Data'!AF:AF, 'Raw Data'!B:B, 'Single Property'!$D$13, 'Raw Data'!AE:AE, 'Multi Property'!$E$3, 'Raw Data'!AC:AC, "&lt;&gt;Not Available"))+(COUNTA($P$3:P95)*0.0000001)))</f>
        <v/>
      </c>
    </row>
    <row r="96" spans="17:22" x14ac:dyDescent="0.25">
      <c r="Q96" s="23" t="str">
        <f>IF(P96 = "", "", SUMIFS('Raw Data'!AA:AA, 'Raw Data'!B:B, 'Dynamic Data'!P96, 'Raw Data'!AE:AE, _xlfn.NUMBERVALUE(LEFT($Q$3,4)), 'Raw Data'!AF:AF, _xlfn.MAXIFS('Raw Data'!AF:AF, 'Raw Data'!B:B, 'Single Property'!$D$13, 'Raw Data'!AE:AE, 'Multi Property'!$E$3, 'Raw Data'!F:F, "&lt;&gt;Not Available"))+(COUNTA($P$3:P96)*0.0000001))</f>
        <v/>
      </c>
      <c r="R96" s="23" t="str">
        <f>IF(P96 = "", "", SUMIFS('Raw Data'!AB:AB, 'Raw Data'!B:B, 'Dynamic Data'!P96, 'Raw Data'!AE:AE, LEFT($R$3,4), 'Raw Data'!AF:AF, _xlfn.MAXIFS('Raw Data'!AF:AF, 'Raw Data'!B:B, 'Single Property'!$D$13, 'Raw Data'!AE:AE, 'Multi Property'!$E$3, 'Raw Data'!F:F, "&lt;&gt;Not Available"))+(COUNTA($P$3:P96)*0.0000001))</f>
        <v/>
      </c>
      <c r="S96" s="23" t="str">
        <f>IF(P96 = "", "", SUMIFS('Raw Data'!S:S, 'Raw Data'!B:B, 'Dynamic Data'!P96, 'Raw Data'!AE:AE, LEFT($S$3,4), 'Raw Data'!AF:AF, _xlfn.MAXIFS('Raw Data'!AF:AF, 'Raw Data'!B:B, 'Single Property'!$D$13, 'Raw Data'!AE:AE, 'Multi Property'!$E$3, 'Raw Data'!F:F, "&lt;&gt;Not Available"))+(COUNTA($P$3:P96)*0.0000001))</f>
        <v/>
      </c>
      <c r="T96" s="23" t="str">
        <f>IF(P96="","",IF(SUMIFS('Raw Data'!F:F,'Raw Data'!B:B,'Dynamic Data'!P96,'Raw Data'!AE:AE,LEFT($T$3,4), 'Raw Data'!AF:AF, _xlfn.MAXIFS('Raw Data'!AF:AF, 'Raw Data'!B:B, 'Single Property'!$D$13, 'Raw Data'!AE:AE, 'Multi Property'!$E$3, 'Raw Data'!F:F, "&lt;&gt;Not Available"))=0,"N/A",SUMIFS('Raw Data'!F:F,'Raw Data'!B:B,'Dynamic Data'!P96,'Raw Data'!AE:AE,LEFT($T$3,4), 'Raw Data'!AF:AF, _xlfn.MAXIFS('Raw Data'!AF:AF, 'Raw Data'!B:B, 'Single Property'!$D$13, 'Raw Data'!AE:AE, 'Multi Property'!$E$3, 'Raw Data'!F:F, "&lt;&gt;Not Available"))+(COUNTA($P$3:P96)*0.0000001)))</f>
        <v/>
      </c>
      <c r="U96" s="23" t="str">
        <f>IF(P96="","",IF(SUMIFS('Raw Data'!AD:AD,'Raw Data'!B:B,'Dynamic Data'!P96,'Raw Data'!AE:AE,LEFT($T$3,4), 'Raw Data'!AF:AF, _xlfn.MAXIFS('Raw Data'!AF:AF, 'Raw Data'!B:B, 'Single Property'!$D$13, 'Raw Data'!AE:AE, 'Multi Property'!$E$3, 'Raw Data'!AD:AD, "&lt;&gt;Not Available"))=0,"N/A",SUMIFS('Raw Data'!AD:AD,'Raw Data'!B:B,'Dynamic Data'!P96,'Raw Data'!AE:AE,LEFT($T$3,4), 'Raw Data'!AF:AF, _xlfn.MAXIFS('Raw Data'!AF:AF, 'Raw Data'!B:B, 'Single Property'!$D$13, 'Raw Data'!AE:AE, 'Multi Property'!$E$3, 'Raw Data'!AD:AD, "&lt;&gt;Not Available"))+(COUNTA($P$3:P96)*0.0000001)))</f>
        <v/>
      </c>
      <c r="V96" s="23" t="str">
        <f>IF(P96="","",IF(SUMIFS('Raw Data'!AC:AC,'Raw Data'!B:B,'Dynamic Data'!P96,'Raw Data'!AE:AE,LEFT($T$3,4), 'Raw Data'!AF:AF, _xlfn.MAXIFS('Raw Data'!AF:AF, 'Raw Data'!B:B, 'Single Property'!$D$13, 'Raw Data'!AE:AE, 'Multi Property'!$E$3, 'Raw Data'!AC:AC, "&lt;&gt;Not Available"))=0,"N/A",SUMIFS('Raw Data'!AC:AC,'Raw Data'!B:B,'Dynamic Data'!P96,'Raw Data'!AE:AE,LEFT($T$3,4), 'Raw Data'!AF:AF, _xlfn.MAXIFS('Raw Data'!AF:AF, 'Raw Data'!B:B, 'Single Property'!$D$13, 'Raw Data'!AE:AE, 'Multi Property'!$E$3, 'Raw Data'!AC:AC, "&lt;&gt;Not Available"))+(COUNTA($P$3:P96)*0.0000001)))</f>
        <v/>
      </c>
    </row>
    <row r="97" spans="17:22" x14ac:dyDescent="0.25">
      <c r="Q97" s="23" t="str">
        <f>IF(P97 = "", "", SUMIFS('Raw Data'!AA:AA, 'Raw Data'!B:B, 'Dynamic Data'!P97, 'Raw Data'!AE:AE, _xlfn.NUMBERVALUE(LEFT($Q$3,4)), 'Raw Data'!AF:AF, _xlfn.MAXIFS('Raw Data'!AF:AF, 'Raw Data'!B:B, 'Single Property'!$D$13, 'Raw Data'!AE:AE, 'Multi Property'!$E$3, 'Raw Data'!F:F, "&lt;&gt;Not Available"))+(COUNTA($P$3:P97)*0.0000001))</f>
        <v/>
      </c>
      <c r="R97" s="23" t="str">
        <f>IF(P97 = "", "", SUMIFS('Raw Data'!AB:AB, 'Raw Data'!B:B, 'Dynamic Data'!P97, 'Raw Data'!AE:AE, LEFT($R$3,4), 'Raw Data'!AF:AF, _xlfn.MAXIFS('Raw Data'!AF:AF, 'Raw Data'!B:B, 'Single Property'!$D$13, 'Raw Data'!AE:AE, 'Multi Property'!$E$3, 'Raw Data'!F:F, "&lt;&gt;Not Available"))+(COUNTA($P$3:P97)*0.0000001))</f>
        <v/>
      </c>
      <c r="S97" s="23" t="str">
        <f>IF(P97 = "", "", SUMIFS('Raw Data'!S:S, 'Raw Data'!B:B, 'Dynamic Data'!P97, 'Raw Data'!AE:AE, LEFT($S$3,4), 'Raw Data'!AF:AF, _xlfn.MAXIFS('Raw Data'!AF:AF, 'Raw Data'!B:B, 'Single Property'!$D$13, 'Raw Data'!AE:AE, 'Multi Property'!$E$3, 'Raw Data'!F:F, "&lt;&gt;Not Available"))+(COUNTA($P$3:P97)*0.0000001))</f>
        <v/>
      </c>
      <c r="T97" s="23" t="str">
        <f>IF(P97="","",IF(SUMIFS('Raw Data'!F:F,'Raw Data'!B:B,'Dynamic Data'!P97,'Raw Data'!AE:AE,LEFT($T$3,4), 'Raw Data'!AF:AF, _xlfn.MAXIFS('Raw Data'!AF:AF, 'Raw Data'!B:B, 'Single Property'!$D$13, 'Raw Data'!AE:AE, 'Multi Property'!$E$3, 'Raw Data'!F:F, "&lt;&gt;Not Available"))=0,"N/A",SUMIFS('Raw Data'!F:F,'Raw Data'!B:B,'Dynamic Data'!P97,'Raw Data'!AE:AE,LEFT($T$3,4), 'Raw Data'!AF:AF, _xlfn.MAXIFS('Raw Data'!AF:AF, 'Raw Data'!B:B, 'Single Property'!$D$13, 'Raw Data'!AE:AE, 'Multi Property'!$E$3, 'Raw Data'!F:F, "&lt;&gt;Not Available"))+(COUNTA($P$3:P97)*0.0000001)))</f>
        <v/>
      </c>
      <c r="U97" s="23" t="str">
        <f>IF(P97="","",IF(SUMIFS('Raw Data'!AD:AD,'Raw Data'!B:B,'Dynamic Data'!P97,'Raw Data'!AE:AE,LEFT($T$3,4), 'Raw Data'!AF:AF, _xlfn.MAXIFS('Raw Data'!AF:AF, 'Raw Data'!B:B, 'Single Property'!$D$13, 'Raw Data'!AE:AE, 'Multi Property'!$E$3, 'Raw Data'!AD:AD, "&lt;&gt;Not Available"))=0,"N/A",SUMIFS('Raw Data'!AD:AD,'Raw Data'!B:B,'Dynamic Data'!P97,'Raw Data'!AE:AE,LEFT($T$3,4), 'Raw Data'!AF:AF, _xlfn.MAXIFS('Raw Data'!AF:AF, 'Raw Data'!B:B, 'Single Property'!$D$13, 'Raw Data'!AE:AE, 'Multi Property'!$E$3, 'Raw Data'!AD:AD, "&lt;&gt;Not Available"))+(COUNTA($P$3:P97)*0.0000001)))</f>
        <v/>
      </c>
      <c r="V97" s="23" t="str">
        <f>IF(P97="","",IF(SUMIFS('Raw Data'!AC:AC,'Raw Data'!B:B,'Dynamic Data'!P97,'Raw Data'!AE:AE,LEFT($T$3,4), 'Raw Data'!AF:AF, _xlfn.MAXIFS('Raw Data'!AF:AF, 'Raw Data'!B:B, 'Single Property'!$D$13, 'Raw Data'!AE:AE, 'Multi Property'!$E$3, 'Raw Data'!AC:AC, "&lt;&gt;Not Available"))=0,"N/A",SUMIFS('Raw Data'!AC:AC,'Raw Data'!B:B,'Dynamic Data'!P97,'Raw Data'!AE:AE,LEFT($T$3,4), 'Raw Data'!AF:AF, _xlfn.MAXIFS('Raw Data'!AF:AF, 'Raw Data'!B:B, 'Single Property'!$D$13, 'Raw Data'!AE:AE, 'Multi Property'!$E$3, 'Raw Data'!AC:AC, "&lt;&gt;Not Available"))+(COUNTA($P$3:P97)*0.0000001)))</f>
        <v/>
      </c>
    </row>
    <row r="98" spans="17:22" x14ac:dyDescent="0.25">
      <c r="Q98" s="23" t="str">
        <f>IF(P98 = "", "", SUMIFS('Raw Data'!AA:AA, 'Raw Data'!B:B, 'Dynamic Data'!P98, 'Raw Data'!AE:AE, _xlfn.NUMBERVALUE(LEFT($Q$3,4)), 'Raw Data'!AF:AF, _xlfn.MAXIFS('Raw Data'!AF:AF, 'Raw Data'!B:B, 'Single Property'!$D$13, 'Raw Data'!AE:AE, 'Multi Property'!$E$3, 'Raw Data'!F:F, "&lt;&gt;Not Available"))+(COUNTA($P$3:P98)*0.0000001))</f>
        <v/>
      </c>
      <c r="R98" s="23" t="str">
        <f>IF(P98 = "", "", SUMIFS('Raw Data'!AB:AB, 'Raw Data'!B:B, 'Dynamic Data'!P98, 'Raw Data'!AE:AE, LEFT($R$3,4), 'Raw Data'!AF:AF, _xlfn.MAXIFS('Raw Data'!AF:AF, 'Raw Data'!B:B, 'Single Property'!$D$13, 'Raw Data'!AE:AE, 'Multi Property'!$E$3, 'Raw Data'!F:F, "&lt;&gt;Not Available"))+(COUNTA($P$3:P98)*0.0000001))</f>
        <v/>
      </c>
      <c r="S98" s="23" t="str">
        <f>IF(P98 = "", "", SUMIFS('Raw Data'!S:S, 'Raw Data'!B:B, 'Dynamic Data'!P98, 'Raw Data'!AE:AE, LEFT($S$3,4), 'Raw Data'!AF:AF, _xlfn.MAXIFS('Raw Data'!AF:AF, 'Raw Data'!B:B, 'Single Property'!$D$13, 'Raw Data'!AE:AE, 'Multi Property'!$E$3, 'Raw Data'!F:F, "&lt;&gt;Not Available"))+(COUNTA($P$3:P98)*0.0000001))</f>
        <v/>
      </c>
      <c r="T98" s="23" t="str">
        <f>IF(P98="","",IF(SUMIFS('Raw Data'!F:F,'Raw Data'!B:B,'Dynamic Data'!P98,'Raw Data'!AE:AE,LEFT($T$3,4), 'Raw Data'!AF:AF, _xlfn.MAXIFS('Raw Data'!AF:AF, 'Raw Data'!B:B, 'Single Property'!$D$13, 'Raw Data'!AE:AE, 'Multi Property'!$E$3, 'Raw Data'!F:F, "&lt;&gt;Not Available"))=0,"N/A",SUMIFS('Raw Data'!F:F,'Raw Data'!B:B,'Dynamic Data'!P98,'Raw Data'!AE:AE,LEFT($T$3,4), 'Raw Data'!AF:AF, _xlfn.MAXIFS('Raw Data'!AF:AF, 'Raw Data'!B:B, 'Single Property'!$D$13, 'Raw Data'!AE:AE, 'Multi Property'!$E$3, 'Raw Data'!F:F, "&lt;&gt;Not Available"))+(COUNTA($P$3:P98)*0.0000001)))</f>
        <v/>
      </c>
      <c r="U98" s="23" t="str">
        <f>IF(P98="","",IF(SUMIFS('Raw Data'!AD:AD,'Raw Data'!B:B,'Dynamic Data'!P98,'Raw Data'!AE:AE,LEFT($T$3,4), 'Raw Data'!AF:AF, _xlfn.MAXIFS('Raw Data'!AF:AF, 'Raw Data'!B:B, 'Single Property'!$D$13, 'Raw Data'!AE:AE, 'Multi Property'!$E$3, 'Raw Data'!AD:AD, "&lt;&gt;Not Available"))=0,"N/A",SUMIFS('Raw Data'!AD:AD,'Raw Data'!B:B,'Dynamic Data'!P98,'Raw Data'!AE:AE,LEFT($T$3,4), 'Raw Data'!AF:AF, _xlfn.MAXIFS('Raw Data'!AF:AF, 'Raw Data'!B:B, 'Single Property'!$D$13, 'Raw Data'!AE:AE, 'Multi Property'!$E$3, 'Raw Data'!AD:AD, "&lt;&gt;Not Available"))+(COUNTA($P$3:P98)*0.0000001)))</f>
        <v/>
      </c>
      <c r="V98" s="23" t="str">
        <f>IF(P98="","",IF(SUMIFS('Raw Data'!AC:AC,'Raw Data'!B:B,'Dynamic Data'!P98,'Raw Data'!AE:AE,LEFT($T$3,4), 'Raw Data'!AF:AF, _xlfn.MAXIFS('Raw Data'!AF:AF, 'Raw Data'!B:B, 'Single Property'!$D$13, 'Raw Data'!AE:AE, 'Multi Property'!$E$3, 'Raw Data'!AC:AC, "&lt;&gt;Not Available"))=0,"N/A",SUMIFS('Raw Data'!AC:AC,'Raw Data'!B:B,'Dynamic Data'!P98,'Raw Data'!AE:AE,LEFT($T$3,4), 'Raw Data'!AF:AF, _xlfn.MAXIFS('Raw Data'!AF:AF, 'Raw Data'!B:B, 'Single Property'!$D$13, 'Raw Data'!AE:AE, 'Multi Property'!$E$3, 'Raw Data'!AC:AC, "&lt;&gt;Not Available"))+(COUNTA($P$3:P98)*0.0000001)))</f>
        <v/>
      </c>
    </row>
    <row r="99" spans="17:22" x14ac:dyDescent="0.25">
      <c r="Q99" s="23" t="str">
        <f>IF(P99 = "", "", SUMIFS('Raw Data'!AA:AA, 'Raw Data'!B:B, 'Dynamic Data'!P99, 'Raw Data'!AE:AE, _xlfn.NUMBERVALUE(LEFT($Q$3,4)), 'Raw Data'!AF:AF, _xlfn.MAXIFS('Raw Data'!AF:AF, 'Raw Data'!B:B, 'Single Property'!$D$13, 'Raw Data'!AE:AE, 'Multi Property'!$E$3, 'Raw Data'!F:F, "&lt;&gt;Not Available"))+(COUNTA($P$3:P99)*0.0000001))</f>
        <v/>
      </c>
      <c r="R99" s="23" t="str">
        <f>IF(P99 = "", "", SUMIFS('Raw Data'!AB:AB, 'Raw Data'!B:B, 'Dynamic Data'!P99, 'Raw Data'!AE:AE, LEFT($R$3,4), 'Raw Data'!AF:AF, _xlfn.MAXIFS('Raw Data'!AF:AF, 'Raw Data'!B:B, 'Single Property'!$D$13, 'Raw Data'!AE:AE, 'Multi Property'!$E$3, 'Raw Data'!F:F, "&lt;&gt;Not Available"))+(COUNTA($P$3:P99)*0.0000001))</f>
        <v/>
      </c>
      <c r="S99" s="23" t="str">
        <f>IF(P99 = "", "", SUMIFS('Raw Data'!S:S, 'Raw Data'!B:B, 'Dynamic Data'!P99, 'Raw Data'!AE:AE, LEFT($S$3,4), 'Raw Data'!AF:AF, _xlfn.MAXIFS('Raw Data'!AF:AF, 'Raw Data'!B:B, 'Single Property'!$D$13, 'Raw Data'!AE:AE, 'Multi Property'!$E$3, 'Raw Data'!F:F, "&lt;&gt;Not Available"))+(COUNTA($P$3:P99)*0.0000001))</f>
        <v/>
      </c>
      <c r="T99" s="23" t="str">
        <f>IF(P99="","",IF(SUMIFS('Raw Data'!F:F,'Raw Data'!B:B,'Dynamic Data'!P99,'Raw Data'!AE:AE,LEFT($T$3,4), 'Raw Data'!AF:AF, _xlfn.MAXIFS('Raw Data'!AF:AF, 'Raw Data'!B:B, 'Single Property'!$D$13, 'Raw Data'!AE:AE, 'Multi Property'!$E$3, 'Raw Data'!F:F, "&lt;&gt;Not Available"))=0,"N/A",SUMIFS('Raw Data'!F:F,'Raw Data'!B:B,'Dynamic Data'!P99,'Raw Data'!AE:AE,LEFT($T$3,4), 'Raw Data'!AF:AF, _xlfn.MAXIFS('Raw Data'!AF:AF, 'Raw Data'!B:B, 'Single Property'!$D$13, 'Raw Data'!AE:AE, 'Multi Property'!$E$3, 'Raw Data'!F:F, "&lt;&gt;Not Available"))+(COUNTA($P$3:P99)*0.0000001)))</f>
        <v/>
      </c>
      <c r="U99" s="23" t="str">
        <f>IF(P99="","",IF(SUMIFS('Raw Data'!AD:AD,'Raw Data'!B:B,'Dynamic Data'!P99,'Raw Data'!AE:AE,LEFT($T$3,4), 'Raw Data'!AF:AF, _xlfn.MAXIFS('Raw Data'!AF:AF, 'Raw Data'!B:B, 'Single Property'!$D$13, 'Raw Data'!AE:AE, 'Multi Property'!$E$3, 'Raw Data'!AD:AD, "&lt;&gt;Not Available"))=0,"N/A",SUMIFS('Raw Data'!AD:AD,'Raw Data'!B:B,'Dynamic Data'!P99,'Raw Data'!AE:AE,LEFT($T$3,4), 'Raw Data'!AF:AF, _xlfn.MAXIFS('Raw Data'!AF:AF, 'Raw Data'!B:B, 'Single Property'!$D$13, 'Raw Data'!AE:AE, 'Multi Property'!$E$3, 'Raw Data'!AD:AD, "&lt;&gt;Not Available"))+(COUNTA($P$3:P99)*0.0000001)))</f>
        <v/>
      </c>
      <c r="V99" s="23" t="str">
        <f>IF(P99="","",IF(SUMIFS('Raw Data'!AC:AC,'Raw Data'!B:B,'Dynamic Data'!P99,'Raw Data'!AE:AE,LEFT($T$3,4), 'Raw Data'!AF:AF, _xlfn.MAXIFS('Raw Data'!AF:AF, 'Raw Data'!B:B, 'Single Property'!$D$13, 'Raw Data'!AE:AE, 'Multi Property'!$E$3, 'Raw Data'!AC:AC, "&lt;&gt;Not Available"))=0,"N/A",SUMIFS('Raw Data'!AC:AC,'Raw Data'!B:B,'Dynamic Data'!P99,'Raw Data'!AE:AE,LEFT($T$3,4), 'Raw Data'!AF:AF, _xlfn.MAXIFS('Raw Data'!AF:AF, 'Raw Data'!B:B, 'Single Property'!$D$13, 'Raw Data'!AE:AE, 'Multi Property'!$E$3, 'Raw Data'!AC:AC, "&lt;&gt;Not Available"))+(COUNTA($P$3:P99)*0.0000001)))</f>
        <v/>
      </c>
    </row>
    <row r="100" spans="17:22" x14ac:dyDescent="0.25">
      <c r="Q100" s="23" t="str">
        <f>IF(P100 = "", "", SUMIFS('Raw Data'!AA:AA, 'Raw Data'!B:B, 'Dynamic Data'!P100, 'Raw Data'!AE:AE, _xlfn.NUMBERVALUE(LEFT($Q$3,4)), 'Raw Data'!AF:AF, _xlfn.MAXIFS('Raw Data'!AF:AF, 'Raw Data'!B:B, 'Single Property'!$D$13, 'Raw Data'!AE:AE, 'Multi Property'!$E$3, 'Raw Data'!F:F, "&lt;&gt;Not Available"))+(COUNTA($P$3:P100)*0.0000001))</f>
        <v/>
      </c>
      <c r="R100" s="23" t="str">
        <f>IF(P100 = "", "", SUMIFS('Raw Data'!AB:AB, 'Raw Data'!B:B, 'Dynamic Data'!P100, 'Raw Data'!AE:AE, LEFT($R$3,4), 'Raw Data'!AF:AF, _xlfn.MAXIFS('Raw Data'!AF:AF, 'Raw Data'!B:B, 'Single Property'!$D$13, 'Raw Data'!AE:AE, 'Multi Property'!$E$3, 'Raw Data'!F:F, "&lt;&gt;Not Available"))+(COUNTA($P$3:P100)*0.0000001))</f>
        <v/>
      </c>
      <c r="S100" s="23" t="str">
        <f>IF(P100 = "", "", SUMIFS('Raw Data'!S:S, 'Raw Data'!B:B, 'Dynamic Data'!P100, 'Raw Data'!AE:AE, LEFT($S$3,4), 'Raw Data'!AF:AF, _xlfn.MAXIFS('Raw Data'!AF:AF, 'Raw Data'!B:B, 'Single Property'!$D$13, 'Raw Data'!AE:AE, 'Multi Property'!$E$3, 'Raw Data'!F:F, "&lt;&gt;Not Available"))+(COUNTA($P$3:P100)*0.0000001))</f>
        <v/>
      </c>
      <c r="T100" s="23" t="str">
        <f>IF(P100="","",IF(SUMIFS('Raw Data'!F:F,'Raw Data'!B:B,'Dynamic Data'!P100,'Raw Data'!AE:AE,LEFT($T$3,4), 'Raw Data'!AF:AF, _xlfn.MAXIFS('Raw Data'!AF:AF, 'Raw Data'!B:B, 'Single Property'!$D$13, 'Raw Data'!AE:AE, 'Multi Property'!$E$3, 'Raw Data'!F:F, "&lt;&gt;Not Available"))=0,"N/A",SUMIFS('Raw Data'!F:F,'Raw Data'!B:B,'Dynamic Data'!P100,'Raw Data'!AE:AE,LEFT($T$3,4), 'Raw Data'!AF:AF, _xlfn.MAXIFS('Raw Data'!AF:AF, 'Raw Data'!B:B, 'Single Property'!$D$13, 'Raw Data'!AE:AE, 'Multi Property'!$E$3, 'Raw Data'!F:F, "&lt;&gt;Not Available"))+(COUNTA($P$3:P100)*0.0000001)))</f>
        <v/>
      </c>
      <c r="U100" s="23" t="str">
        <f>IF(P100="","",IF(SUMIFS('Raw Data'!AD:AD,'Raw Data'!B:B,'Dynamic Data'!P100,'Raw Data'!AE:AE,LEFT($T$3,4), 'Raw Data'!AF:AF, _xlfn.MAXIFS('Raw Data'!AF:AF, 'Raw Data'!B:B, 'Single Property'!$D$13, 'Raw Data'!AE:AE, 'Multi Property'!$E$3, 'Raw Data'!AD:AD, "&lt;&gt;Not Available"))=0,"N/A",SUMIFS('Raw Data'!AD:AD,'Raw Data'!B:B,'Dynamic Data'!P100,'Raw Data'!AE:AE,LEFT($T$3,4), 'Raw Data'!AF:AF, _xlfn.MAXIFS('Raw Data'!AF:AF, 'Raw Data'!B:B, 'Single Property'!$D$13, 'Raw Data'!AE:AE, 'Multi Property'!$E$3, 'Raw Data'!AD:AD, "&lt;&gt;Not Available"))+(COUNTA($P$3:P100)*0.0000001)))</f>
        <v/>
      </c>
      <c r="V100" s="23" t="str">
        <f>IF(P100="","",IF(SUMIFS('Raw Data'!AC:AC,'Raw Data'!B:B,'Dynamic Data'!P100,'Raw Data'!AE:AE,LEFT($T$3,4), 'Raw Data'!AF:AF, _xlfn.MAXIFS('Raw Data'!AF:AF, 'Raw Data'!B:B, 'Single Property'!$D$13, 'Raw Data'!AE:AE, 'Multi Property'!$E$3, 'Raw Data'!AC:AC, "&lt;&gt;Not Available"))=0,"N/A",SUMIFS('Raw Data'!AC:AC,'Raw Data'!B:B,'Dynamic Data'!P100,'Raw Data'!AE:AE,LEFT($T$3,4), 'Raw Data'!AF:AF, _xlfn.MAXIFS('Raw Data'!AF:AF, 'Raw Data'!B:B, 'Single Property'!$D$13, 'Raw Data'!AE:AE, 'Multi Property'!$E$3, 'Raw Data'!AC:AC, "&lt;&gt;Not Available"))+(COUNTA($P$3:P100)*0.0000001)))</f>
        <v/>
      </c>
    </row>
    <row r="101" spans="17:22" x14ac:dyDescent="0.25">
      <c r="Q101" s="23" t="str">
        <f>IF(P101 = "", "", SUMIFS('Raw Data'!AA:AA, 'Raw Data'!B:B, 'Dynamic Data'!P101, 'Raw Data'!AE:AE, _xlfn.NUMBERVALUE(LEFT($Q$3,4)), 'Raw Data'!AF:AF, _xlfn.MAXIFS('Raw Data'!AF:AF, 'Raw Data'!B:B, 'Single Property'!$D$13, 'Raw Data'!AE:AE, 'Multi Property'!$E$3, 'Raw Data'!F:F, "&lt;&gt;Not Available"))+(COUNTA($P$3:P101)*0.0000001))</f>
        <v/>
      </c>
      <c r="R101" s="23" t="str">
        <f>IF(P101 = "", "", SUMIFS('Raw Data'!AB:AB, 'Raw Data'!B:B, 'Dynamic Data'!P101, 'Raw Data'!AE:AE, LEFT($R$3,4), 'Raw Data'!AF:AF, _xlfn.MAXIFS('Raw Data'!AF:AF, 'Raw Data'!B:B, 'Single Property'!$D$13, 'Raw Data'!AE:AE, 'Multi Property'!$E$3, 'Raw Data'!F:F, "&lt;&gt;Not Available"))+(COUNTA($P$3:P101)*0.0000001))</f>
        <v/>
      </c>
      <c r="S101" s="23" t="str">
        <f>IF(P101 = "", "", SUMIFS('Raw Data'!S:S, 'Raw Data'!B:B, 'Dynamic Data'!P101, 'Raw Data'!AE:AE, LEFT($S$3,4), 'Raw Data'!AF:AF, _xlfn.MAXIFS('Raw Data'!AF:AF, 'Raw Data'!B:B, 'Single Property'!$D$13, 'Raw Data'!AE:AE, 'Multi Property'!$E$3, 'Raw Data'!F:F, "&lt;&gt;Not Available"))+(COUNTA($P$3:P101)*0.0000001))</f>
        <v/>
      </c>
      <c r="T101" s="23" t="str">
        <f>IF(P101="","",IF(SUMIFS('Raw Data'!F:F,'Raw Data'!B:B,'Dynamic Data'!P101,'Raw Data'!AE:AE,LEFT($T$3,4), 'Raw Data'!AF:AF, _xlfn.MAXIFS('Raw Data'!AF:AF, 'Raw Data'!B:B, 'Single Property'!$D$13, 'Raw Data'!AE:AE, 'Multi Property'!$E$3, 'Raw Data'!F:F, "&lt;&gt;Not Available"))=0,"N/A",SUMIFS('Raw Data'!F:F,'Raw Data'!B:B,'Dynamic Data'!P101,'Raw Data'!AE:AE,LEFT($T$3,4), 'Raw Data'!AF:AF, _xlfn.MAXIFS('Raw Data'!AF:AF, 'Raw Data'!B:B, 'Single Property'!$D$13, 'Raw Data'!AE:AE, 'Multi Property'!$E$3, 'Raw Data'!F:F, "&lt;&gt;Not Available"))+(COUNTA($P$3:P101)*0.0000001)))</f>
        <v/>
      </c>
      <c r="U101" s="23" t="str">
        <f>IF(P101="","",IF(SUMIFS('Raw Data'!AD:AD,'Raw Data'!B:B,'Dynamic Data'!P101,'Raw Data'!AE:AE,LEFT($T$3,4), 'Raw Data'!AF:AF, _xlfn.MAXIFS('Raw Data'!AF:AF, 'Raw Data'!B:B, 'Single Property'!$D$13, 'Raw Data'!AE:AE, 'Multi Property'!$E$3, 'Raw Data'!AD:AD, "&lt;&gt;Not Available"))=0,"N/A",SUMIFS('Raw Data'!AD:AD,'Raw Data'!B:B,'Dynamic Data'!P101,'Raw Data'!AE:AE,LEFT($T$3,4), 'Raw Data'!AF:AF, _xlfn.MAXIFS('Raw Data'!AF:AF, 'Raw Data'!B:B, 'Single Property'!$D$13, 'Raw Data'!AE:AE, 'Multi Property'!$E$3, 'Raw Data'!AD:AD, "&lt;&gt;Not Available"))+(COUNTA($P$3:P101)*0.0000001)))</f>
        <v/>
      </c>
      <c r="V101" s="23" t="str">
        <f>IF(P101="","",IF(SUMIFS('Raw Data'!AC:AC,'Raw Data'!B:B,'Dynamic Data'!P101,'Raw Data'!AE:AE,LEFT($T$3,4), 'Raw Data'!AF:AF, _xlfn.MAXIFS('Raw Data'!AF:AF, 'Raw Data'!B:B, 'Single Property'!$D$13, 'Raw Data'!AE:AE, 'Multi Property'!$E$3, 'Raw Data'!AC:AC, "&lt;&gt;Not Available"))=0,"N/A",SUMIFS('Raw Data'!AC:AC,'Raw Data'!B:B,'Dynamic Data'!P101,'Raw Data'!AE:AE,LEFT($T$3,4), 'Raw Data'!AF:AF, _xlfn.MAXIFS('Raw Data'!AF:AF, 'Raw Data'!B:B, 'Single Property'!$D$13, 'Raw Data'!AE:AE, 'Multi Property'!$E$3, 'Raw Data'!AC:AC, "&lt;&gt;Not Available"))+(COUNTA($P$3:P101)*0.0000001)))</f>
        <v/>
      </c>
    </row>
    <row r="102" spans="17:22" x14ac:dyDescent="0.25">
      <c r="Q102" s="23" t="str">
        <f>IF(P102 = "", "", SUMIFS('Raw Data'!AA:AA, 'Raw Data'!B:B, 'Dynamic Data'!P102, 'Raw Data'!AE:AE, _xlfn.NUMBERVALUE(LEFT($Q$3,4)), 'Raw Data'!AF:AF, _xlfn.MAXIFS('Raw Data'!AF:AF, 'Raw Data'!B:B, 'Single Property'!$D$13, 'Raw Data'!AE:AE, 'Multi Property'!$E$3, 'Raw Data'!F:F, "&lt;&gt;Not Available"))+(COUNTA($P$3:P102)*0.0000001))</f>
        <v/>
      </c>
      <c r="R102" s="23" t="str">
        <f>IF(P102 = "", "", SUMIFS('Raw Data'!AB:AB, 'Raw Data'!B:B, 'Dynamic Data'!P102, 'Raw Data'!AE:AE, LEFT($R$3,4), 'Raw Data'!AF:AF, _xlfn.MAXIFS('Raw Data'!AF:AF, 'Raw Data'!B:B, 'Single Property'!$D$13, 'Raw Data'!AE:AE, 'Multi Property'!$E$3, 'Raw Data'!F:F, "&lt;&gt;Not Available"))+(COUNTA($P$3:P102)*0.0000001))</f>
        <v/>
      </c>
      <c r="S102" s="23" t="str">
        <f>IF(P102 = "", "", SUMIFS('Raw Data'!S:S, 'Raw Data'!B:B, 'Dynamic Data'!P102, 'Raw Data'!AE:AE, LEFT($S$3,4), 'Raw Data'!AF:AF, _xlfn.MAXIFS('Raw Data'!AF:AF, 'Raw Data'!B:B, 'Single Property'!$D$13, 'Raw Data'!AE:AE, 'Multi Property'!$E$3, 'Raw Data'!F:F, "&lt;&gt;Not Available"))+(COUNTA($P$3:P102)*0.0000001))</f>
        <v/>
      </c>
      <c r="T102" s="23" t="str">
        <f>IF(P102="","",IF(SUMIFS('Raw Data'!F:F,'Raw Data'!B:B,'Dynamic Data'!P102,'Raw Data'!AE:AE,LEFT($T$3,4), 'Raw Data'!AF:AF, _xlfn.MAXIFS('Raw Data'!AF:AF, 'Raw Data'!B:B, 'Single Property'!$D$13, 'Raw Data'!AE:AE, 'Multi Property'!$E$3, 'Raw Data'!F:F, "&lt;&gt;Not Available"))=0,"N/A",SUMIFS('Raw Data'!F:F,'Raw Data'!B:B,'Dynamic Data'!P102,'Raw Data'!AE:AE,LEFT($T$3,4), 'Raw Data'!AF:AF, _xlfn.MAXIFS('Raw Data'!AF:AF, 'Raw Data'!B:B, 'Single Property'!$D$13, 'Raw Data'!AE:AE, 'Multi Property'!$E$3, 'Raw Data'!F:F, "&lt;&gt;Not Available"))+(COUNTA($P$3:P102)*0.0000001)))</f>
        <v/>
      </c>
      <c r="U102" s="23" t="str">
        <f>IF(P102="","",IF(SUMIFS('Raw Data'!AD:AD,'Raw Data'!B:B,'Dynamic Data'!P102,'Raw Data'!AE:AE,LEFT($T$3,4), 'Raw Data'!AF:AF, _xlfn.MAXIFS('Raw Data'!AF:AF, 'Raw Data'!B:B, 'Single Property'!$D$13, 'Raw Data'!AE:AE, 'Multi Property'!$E$3, 'Raw Data'!AD:AD, "&lt;&gt;Not Available"))=0,"N/A",SUMIFS('Raw Data'!AD:AD,'Raw Data'!B:B,'Dynamic Data'!P102,'Raw Data'!AE:AE,LEFT($T$3,4), 'Raw Data'!AF:AF, _xlfn.MAXIFS('Raw Data'!AF:AF, 'Raw Data'!B:B, 'Single Property'!$D$13, 'Raw Data'!AE:AE, 'Multi Property'!$E$3, 'Raw Data'!AD:AD, "&lt;&gt;Not Available"))+(COUNTA($P$3:P102)*0.0000001)))</f>
        <v/>
      </c>
      <c r="V102" s="23" t="str">
        <f>IF(P102="","",IF(SUMIFS('Raw Data'!AC:AC,'Raw Data'!B:B,'Dynamic Data'!P102,'Raw Data'!AE:AE,LEFT($T$3,4), 'Raw Data'!AF:AF, _xlfn.MAXIFS('Raw Data'!AF:AF, 'Raw Data'!B:B, 'Single Property'!$D$13, 'Raw Data'!AE:AE, 'Multi Property'!$E$3, 'Raw Data'!AC:AC, "&lt;&gt;Not Available"))=0,"N/A",SUMIFS('Raw Data'!AC:AC,'Raw Data'!B:B,'Dynamic Data'!P102,'Raw Data'!AE:AE,LEFT($T$3,4), 'Raw Data'!AF:AF, _xlfn.MAXIFS('Raw Data'!AF:AF, 'Raw Data'!B:B, 'Single Property'!$D$13, 'Raw Data'!AE:AE, 'Multi Property'!$E$3, 'Raw Data'!AC:AC, "&lt;&gt;Not Available"))+(COUNTA($P$3:P102)*0.0000001)))</f>
        <v/>
      </c>
    </row>
    <row r="103" spans="17:22" x14ac:dyDescent="0.25">
      <c r="Q103" s="23" t="str">
        <f>IF(P103 = "", "", SUMIFS('Raw Data'!AA:AA, 'Raw Data'!B:B, 'Dynamic Data'!P103, 'Raw Data'!AE:AE, _xlfn.NUMBERVALUE(LEFT($Q$3,4)), 'Raw Data'!AF:AF, _xlfn.MAXIFS('Raw Data'!AF:AF, 'Raw Data'!B:B, 'Single Property'!$D$13, 'Raw Data'!AE:AE, 'Multi Property'!$E$3, 'Raw Data'!F:F, "&lt;&gt;Not Available"))+(COUNTA($P$3:P103)*0.0000001))</f>
        <v/>
      </c>
      <c r="R103" s="23" t="str">
        <f>IF(P103 = "", "", SUMIFS('Raw Data'!AB:AB, 'Raw Data'!B:B, 'Dynamic Data'!P103, 'Raw Data'!AE:AE, LEFT($R$3,4), 'Raw Data'!AF:AF, _xlfn.MAXIFS('Raw Data'!AF:AF, 'Raw Data'!B:B, 'Single Property'!$D$13, 'Raw Data'!AE:AE, 'Multi Property'!$E$3, 'Raw Data'!F:F, "&lt;&gt;Not Available"))+(COUNTA($P$3:P103)*0.0000001))</f>
        <v/>
      </c>
      <c r="S103" s="23" t="str">
        <f>IF(P103 = "", "", SUMIFS('Raw Data'!S:S, 'Raw Data'!B:B, 'Dynamic Data'!P103, 'Raw Data'!AE:AE, LEFT($S$3,4), 'Raw Data'!AF:AF, _xlfn.MAXIFS('Raw Data'!AF:AF, 'Raw Data'!B:B, 'Single Property'!$D$13, 'Raw Data'!AE:AE, 'Multi Property'!$E$3, 'Raw Data'!F:F, "&lt;&gt;Not Available"))+(COUNTA($P$3:P103)*0.0000001))</f>
        <v/>
      </c>
      <c r="T103" s="23" t="str">
        <f>IF(P103="","",IF(SUMIFS('Raw Data'!F:F,'Raw Data'!B:B,'Dynamic Data'!P103,'Raw Data'!AE:AE,LEFT($T$3,4), 'Raw Data'!AF:AF, _xlfn.MAXIFS('Raw Data'!AF:AF, 'Raw Data'!B:B, 'Single Property'!$D$13, 'Raw Data'!AE:AE, 'Multi Property'!$E$3, 'Raw Data'!F:F, "&lt;&gt;Not Available"))=0,"N/A",SUMIFS('Raw Data'!F:F,'Raw Data'!B:B,'Dynamic Data'!P103,'Raw Data'!AE:AE,LEFT($T$3,4), 'Raw Data'!AF:AF, _xlfn.MAXIFS('Raw Data'!AF:AF, 'Raw Data'!B:B, 'Single Property'!$D$13, 'Raw Data'!AE:AE, 'Multi Property'!$E$3, 'Raw Data'!F:F, "&lt;&gt;Not Available"))+(COUNTA($P$3:P103)*0.0000001)))</f>
        <v/>
      </c>
      <c r="U103" s="23" t="str">
        <f>IF(P103="","",IF(SUMIFS('Raw Data'!AD:AD,'Raw Data'!B:B,'Dynamic Data'!P103,'Raw Data'!AE:AE,LEFT($T$3,4), 'Raw Data'!AF:AF, _xlfn.MAXIFS('Raw Data'!AF:AF, 'Raw Data'!B:B, 'Single Property'!$D$13, 'Raw Data'!AE:AE, 'Multi Property'!$E$3, 'Raw Data'!AD:AD, "&lt;&gt;Not Available"))=0,"N/A",SUMIFS('Raw Data'!AD:AD,'Raw Data'!B:B,'Dynamic Data'!P103,'Raw Data'!AE:AE,LEFT($T$3,4), 'Raw Data'!AF:AF, _xlfn.MAXIFS('Raw Data'!AF:AF, 'Raw Data'!B:B, 'Single Property'!$D$13, 'Raw Data'!AE:AE, 'Multi Property'!$E$3, 'Raw Data'!AD:AD, "&lt;&gt;Not Available"))+(COUNTA($P$3:P103)*0.0000001)))</f>
        <v/>
      </c>
      <c r="V103" s="23" t="str">
        <f>IF(P103="","",IF(SUMIFS('Raw Data'!AC:AC,'Raw Data'!B:B,'Dynamic Data'!P103,'Raw Data'!AE:AE,LEFT($T$3,4), 'Raw Data'!AF:AF, _xlfn.MAXIFS('Raw Data'!AF:AF, 'Raw Data'!B:B, 'Single Property'!$D$13, 'Raw Data'!AE:AE, 'Multi Property'!$E$3, 'Raw Data'!AC:AC, "&lt;&gt;Not Available"))=0,"N/A",SUMIFS('Raw Data'!AC:AC,'Raw Data'!B:B,'Dynamic Data'!P103,'Raw Data'!AE:AE,LEFT($T$3,4), 'Raw Data'!AF:AF, _xlfn.MAXIFS('Raw Data'!AF:AF, 'Raw Data'!B:B, 'Single Property'!$D$13, 'Raw Data'!AE:AE, 'Multi Property'!$E$3, 'Raw Data'!AC:AC, "&lt;&gt;Not Available"))+(COUNTA($P$3:P103)*0.0000001)))</f>
        <v/>
      </c>
    </row>
    <row r="104" spans="17:22" x14ac:dyDescent="0.25">
      <c r="Q104" s="23" t="str">
        <f>IF(P104 = "", "", SUMIFS('Raw Data'!AA:AA, 'Raw Data'!B:B, 'Dynamic Data'!P104, 'Raw Data'!AE:AE, _xlfn.NUMBERVALUE(LEFT($Q$3,4)), 'Raw Data'!AF:AF, _xlfn.MAXIFS('Raw Data'!AF:AF, 'Raw Data'!B:B, 'Single Property'!$D$13, 'Raw Data'!AE:AE, 'Multi Property'!$E$3, 'Raw Data'!F:F, "&lt;&gt;Not Available"))+(COUNTA($P$3:P104)*0.0000001))</f>
        <v/>
      </c>
      <c r="R104" s="23" t="str">
        <f>IF(P104 = "", "", SUMIFS('Raw Data'!AB:AB, 'Raw Data'!B:B, 'Dynamic Data'!P104, 'Raw Data'!AE:AE, LEFT($R$3,4), 'Raw Data'!AF:AF, _xlfn.MAXIFS('Raw Data'!AF:AF, 'Raw Data'!B:B, 'Single Property'!$D$13, 'Raw Data'!AE:AE, 'Multi Property'!$E$3, 'Raw Data'!F:F, "&lt;&gt;Not Available"))+(COUNTA($P$3:P104)*0.0000001))</f>
        <v/>
      </c>
      <c r="S104" s="23" t="str">
        <f>IF(P104 = "", "", SUMIFS('Raw Data'!S:S, 'Raw Data'!B:B, 'Dynamic Data'!P104, 'Raw Data'!AE:AE, LEFT($S$3,4), 'Raw Data'!AF:AF, _xlfn.MAXIFS('Raw Data'!AF:AF, 'Raw Data'!B:B, 'Single Property'!$D$13, 'Raw Data'!AE:AE, 'Multi Property'!$E$3, 'Raw Data'!F:F, "&lt;&gt;Not Available"))+(COUNTA($P$3:P104)*0.0000001))</f>
        <v/>
      </c>
      <c r="T104" s="23" t="str">
        <f>IF(P104="","",IF(SUMIFS('Raw Data'!F:F,'Raw Data'!B:B,'Dynamic Data'!P104,'Raw Data'!AE:AE,LEFT($T$3,4), 'Raw Data'!AF:AF, _xlfn.MAXIFS('Raw Data'!AF:AF, 'Raw Data'!B:B, 'Single Property'!$D$13, 'Raw Data'!AE:AE, 'Multi Property'!$E$3, 'Raw Data'!F:F, "&lt;&gt;Not Available"))=0,"N/A",SUMIFS('Raw Data'!F:F,'Raw Data'!B:B,'Dynamic Data'!P104,'Raw Data'!AE:AE,LEFT($T$3,4), 'Raw Data'!AF:AF, _xlfn.MAXIFS('Raw Data'!AF:AF, 'Raw Data'!B:B, 'Single Property'!$D$13, 'Raw Data'!AE:AE, 'Multi Property'!$E$3, 'Raw Data'!F:F, "&lt;&gt;Not Available"))+(COUNTA($P$3:P104)*0.0000001)))</f>
        <v/>
      </c>
      <c r="U104" s="23" t="str">
        <f>IF(P104="","",IF(SUMIFS('Raw Data'!AD:AD,'Raw Data'!B:B,'Dynamic Data'!P104,'Raw Data'!AE:AE,LEFT($T$3,4), 'Raw Data'!AF:AF, _xlfn.MAXIFS('Raw Data'!AF:AF, 'Raw Data'!B:B, 'Single Property'!$D$13, 'Raw Data'!AE:AE, 'Multi Property'!$E$3, 'Raw Data'!AD:AD, "&lt;&gt;Not Available"))=0,"N/A",SUMIFS('Raw Data'!AD:AD,'Raw Data'!B:B,'Dynamic Data'!P104,'Raw Data'!AE:AE,LEFT($T$3,4), 'Raw Data'!AF:AF, _xlfn.MAXIFS('Raw Data'!AF:AF, 'Raw Data'!B:B, 'Single Property'!$D$13, 'Raw Data'!AE:AE, 'Multi Property'!$E$3, 'Raw Data'!AD:AD, "&lt;&gt;Not Available"))+(COUNTA($P$3:P104)*0.0000001)))</f>
        <v/>
      </c>
      <c r="V104" s="23" t="str">
        <f>IF(P104="","",IF(SUMIFS('Raw Data'!AC:AC,'Raw Data'!B:B,'Dynamic Data'!P104,'Raw Data'!AE:AE,LEFT($T$3,4), 'Raw Data'!AF:AF, _xlfn.MAXIFS('Raw Data'!AF:AF, 'Raw Data'!B:B, 'Single Property'!$D$13, 'Raw Data'!AE:AE, 'Multi Property'!$E$3, 'Raw Data'!AC:AC, "&lt;&gt;Not Available"))=0,"N/A",SUMIFS('Raw Data'!AC:AC,'Raw Data'!B:B,'Dynamic Data'!P104,'Raw Data'!AE:AE,LEFT($T$3,4), 'Raw Data'!AF:AF, _xlfn.MAXIFS('Raw Data'!AF:AF, 'Raw Data'!B:B, 'Single Property'!$D$13, 'Raw Data'!AE:AE, 'Multi Property'!$E$3, 'Raw Data'!AC:AC, "&lt;&gt;Not Available"))+(COUNTA($P$3:P104)*0.0000001)))</f>
        <v/>
      </c>
    </row>
    <row r="105" spans="17:22" x14ac:dyDescent="0.25">
      <c r="Q105" s="23" t="str">
        <f>IF(P105 = "", "", SUMIFS('Raw Data'!AA:AA, 'Raw Data'!B:B, 'Dynamic Data'!P105, 'Raw Data'!AE:AE, _xlfn.NUMBERVALUE(LEFT($Q$3,4)), 'Raw Data'!AF:AF, _xlfn.MAXIFS('Raw Data'!AF:AF, 'Raw Data'!B:B, 'Single Property'!$D$13, 'Raw Data'!AE:AE, 'Multi Property'!$E$3, 'Raw Data'!F:F, "&lt;&gt;Not Available"))+(COUNTA($P$3:P105)*0.0000001))</f>
        <v/>
      </c>
      <c r="R105" s="23" t="str">
        <f>IF(P105 = "", "", SUMIFS('Raw Data'!AB:AB, 'Raw Data'!B:B, 'Dynamic Data'!P105, 'Raw Data'!AE:AE, LEFT($R$3,4), 'Raw Data'!AF:AF, _xlfn.MAXIFS('Raw Data'!AF:AF, 'Raw Data'!B:B, 'Single Property'!$D$13, 'Raw Data'!AE:AE, 'Multi Property'!$E$3, 'Raw Data'!F:F, "&lt;&gt;Not Available"))+(COUNTA($P$3:P105)*0.0000001))</f>
        <v/>
      </c>
      <c r="S105" s="23" t="str">
        <f>IF(P105 = "", "", SUMIFS('Raw Data'!S:S, 'Raw Data'!B:B, 'Dynamic Data'!P105, 'Raw Data'!AE:AE, LEFT($S$3,4), 'Raw Data'!AF:AF, _xlfn.MAXIFS('Raw Data'!AF:AF, 'Raw Data'!B:B, 'Single Property'!$D$13, 'Raw Data'!AE:AE, 'Multi Property'!$E$3, 'Raw Data'!F:F, "&lt;&gt;Not Available"))+(COUNTA($P$3:P105)*0.0000001))</f>
        <v/>
      </c>
      <c r="T105" s="23" t="str">
        <f>IF(P105="","",IF(SUMIFS('Raw Data'!F:F,'Raw Data'!B:B,'Dynamic Data'!P105,'Raw Data'!AE:AE,LEFT($T$3,4), 'Raw Data'!AF:AF, _xlfn.MAXIFS('Raw Data'!AF:AF, 'Raw Data'!B:B, 'Single Property'!$D$13, 'Raw Data'!AE:AE, 'Multi Property'!$E$3, 'Raw Data'!F:F, "&lt;&gt;Not Available"))=0,"N/A",SUMIFS('Raw Data'!F:F,'Raw Data'!B:B,'Dynamic Data'!P105,'Raw Data'!AE:AE,LEFT($T$3,4), 'Raw Data'!AF:AF, _xlfn.MAXIFS('Raw Data'!AF:AF, 'Raw Data'!B:B, 'Single Property'!$D$13, 'Raw Data'!AE:AE, 'Multi Property'!$E$3, 'Raw Data'!F:F, "&lt;&gt;Not Available"))+(COUNTA($P$3:P105)*0.0000001)))</f>
        <v/>
      </c>
      <c r="U105" s="23" t="str">
        <f>IF(P105="","",IF(SUMIFS('Raw Data'!AD:AD,'Raw Data'!B:B,'Dynamic Data'!P105,'Raw Data'!AE:AE,LEFT($T$3,4), 'Raw Data'!AF:AF, _xlfn.MAXIFS('Raw Data'!AF:AF, 'Raw Data'!B:B, 'Single Property'!$D$13, 'Raw Data'!AE:AE, 'Multi Property'!$E$3, 'Raw Data'!AD:AD, "&lt;&gt;Not Available"))=0,"N/A",SUMIFS('Raw Data'!AD:AD,'Raw Data'!B:B,'Dynamic Data'!P105,'Raw Data'!AE:AE,LEFT($T$3,4), 'Raw Data'!AF:AF, _xlfn.MAXIFS('Raw Data'!AF:AF, 'Raw Data'!B:B, 'Single Property'!$D$13, 'Raw Data'!AE:AE, 'Multi Property'!$E$3, 'Raw Data'!AD:AD, "&lt;&gt;Not Available"))+(COUNTA($P$3:P105)*0.0000001)))</f>
        <v/>
      </c>
      <c r="V105" s="23" t="str">
        <f>IF(P105="","",IF(SUMIFS('Raw Data'!AC:AC,'Raw Data'!B:B,'Dynamic Data'!P105,'Raw Data'!AE:AE,LEFT($T$3,4), 'Raw Data'!AF:AF, _xlfn.MAXIFS('Raw Data'!AF:AF, 'Raw Data'!B:B, 'Single Property'!$D$13, 'Raw Data'!AE:AE, 'Multi Property'!$E$3, 'Raw Data'!AC:AC, "&lt;&gt;Not Available"))=0,"N/A",SUMIFS('Raw Data'!AC:AC,'Raw Data'!B:B,'Dynamic Data'!P105,'Raw Data'!AE:AE,LEFT($T$3,4), 'Raw Data'!AF:AF, _xlfn.MAXIFS('Raw Data'!AF:AF, 'Raw Data'!B:B, 'Single Property'!$D$13, 'Raw Data'!AE:AE, 'Multi Property'!$E$3, 'Raw Data'!AC:AC, "&lt;&gt;Not Available"))+(COUNTA($P$3:P105)*0.0000001)))</f>
        <v/>
      </c>
    </row>
    <row r="106" spans="17:22" x14ac:dyDescent="0.25">
      <c r="Q106" s="23" t="str">
        <f>IF(P106 = "", "", SUMIFS('Raw Data'!AA:AA, 'Raw Data'!B:B, 'Dynamic Data'!P106, 'Raw Data'!AE:AE, _xlfn.NUMBERVALUE(LEFT($Q$3,4)), 'Raw Data'!AF:AF, _xlfn.MAXIFS('Raw Data'!AF:AF, 'Raw Data'!B:B, 'Single Property'!$D$13, 'Raw Data'!AE:AE, 'Multi Property'!$E$3, 'Raw Data'!F:F, "&lt;&gt;Not Available"))+(COUNTA($P$3:P106)*0.0000001))</f>
        <v/>
      </c>
      <c r="R106" s="23" t="str">
        <f>IF(P106 = "", "", SUMIFS('Raw Data'!AB:AB, 'Raw Data'!B:B, 'Dynamic Data'!P106, 'Raw Data'!AE:AE, LEFT($R$3,4), 'Raw Data'!AF:AF, _xlfn.MAXIFS('Raw Data'!AF:AF, 'Raw Data'!B:B, 'Single Property'!$D$13, 'Raw Data'!AE:AE, 'Multi Property'!$E$3, 'Raw Data'!F:F, "&lt;&gt;Not Available"))+(COUNTA($P$3:P106)*0.0000001))</f>
        <v/>
      </c>
      <c r="S106" s="23" t="str">
        <f>IF(P106 = "", "", SUMIFS('Raw Data'!S:S, 'Raw Data'!B:B, 'Dynamic Data'!P106, 'Raw Data'!AE:AE, LEFT($S$3,4), 'Raw Data'!AF:AF, _xlfn.MAXIFS('Raw Data'!AF:AF, 'Raw Data'!B:B, 'Single Property'!$D$13, 'Raw Data'!AE:AE, 'Multi Property'!$E$3, 'Raw Data'!F:F, "&lt;&gt;Not Available"))+(COUNTA($P$3:P106)*0.0000001))</f>
        <v/>
      </c>
      <c r="T106" s="23" t="str">
        <f>IF(P106="","",IF(SUMIFS('Raw Data'!F:F,'Raw Data'!B:B,'Dynamic Data'!P106,'Raw Data'!AE:AE,LEFT($T$3,4), 'Raw Data'!AF:AF, _xlfn.MAXIFS('Raw Data'!AF:AF, 'Raw Data'!B:B, 'Single Property'!$D$13, 'Raw Data'!AE:AE, 'Multi Property'!$E$3, 'Raw Data'!F:F, "&lt;&gt;Not Available"))=0,"N/A",SUMIFS('Raw Data'!F:F,'Raw Data'!B:B,'Dynamic Data'!P106,'Raw Data'!AE:AE,LEFT($T$3,4), 'Raw Data'!AF:AF, _xlfn.MAXIFS('Raw Data'!AF:AF, 'Raw Data'!B:B, 'Single Property'!$D$13, 'Raw Data'!AE:AE, 'Multi Property'!$E$3, 'Raw Data'!F:F, "&lt;&gt;Not Available"))+(COUNTA($P$3:P106)*0.0000001)))</f>
        <v/>
      </c>
      <c r="U106" s="23" t="str">
        <f>IF(P106="","",IF(SUMIFS('Raw Data'!AD:AD,'Raw Data'!B:B,'Dynamic Data'!P106,'Raw Data'!AE:AE,LEFT($T$3,4), 'Raw Data'!AF:AF, _xlfn.MAXIFS('Raw Data'!AF:AF, 'Raw Data'!B:B, 'Single Property'!$D$13, 'Raw Data'!AE:AE, 'Multi Property'!$E$3, 'Raw Data'!AD:AD, "&lt;&gt;Not Available"))=0,"N/A",SUMIFS('Raw Data'!AD:AD,'Raw Data'!B:B,'Dynamic Data'!P106,'Raw Data'!AE:AE,LEFT($T$3,4), 'Raw Data'!AF:AF, _xlfn.MAXIFS('Raw Data'!AF:AF, 'Raw Data'!B:B, 'Single Property'!$D$13, 'Raw Data'!AE:AE, 'Multi Property'!$E$3, 'Raw Data'!AD:AD, "&lt;&gt;Not Available"))+(COUNTA($P$3:P106)*0.0000001)))</f>
        <v/>
      </c>
      <c r="V106" s="23" t="str">
        <f>IF(P106="","",IF(SUMIFS('Raw Data'!AC:AC,'Raw Data'!B:B,'Dynamic Data'!P106,'Raw Data'!AE:AE,LEFT($T$3,4), 'Raw Data'!AF:AF, _xlfn.MAXIFS('Raw Data'!AF:AF, 'Raw Data'!B:B, 'Single Property'!$D$13, 'Raw Data'!AE:AE, 'Multi Property'!$E$3, 'Raw Data'!AC:AC, "&lt;&gt;Not Available"))=0,"N/A",SUMIFS('Raw Data'!AC:AC,'Raw Data'!B:B,'Dynamic Data'!P106,'Raw Data'!AE:AE,LEFT($T$3,4), 'Raw Data'!AF:AF, _xlfn.MAXIFS('Raw Data'!AF:AF, 'Raw Data'!B:B, 'Single Property'!$D$13, 'Raw Data'!AE:AE, 'Multi Property'!$E$3, 'Raw Data'!AC:AC, "&lt;&gt;Not Available"))+(COUNTA($P$3:P106)*0.0000001)))</f>
        <v/>
      </c>
    </row>
    <row r="107" spans="17:22" x14ac:dyDescent="0.25">
      <c r="Q107" s="23" t="str">
        <f>IF(P107 = "", "", SUMIFS('Raw Data'!AA:AA, 'Raw Data'!B:B, 'Dynamic Data'!P107, 'Raw Data'!AE:AE, _xlfn.NUMBERVALUE(LEFT($Q$3,4)), 'Raw Data'!AF:AF, _xlfn.MAXIFS('Raw Data'!AF:AF, 'Raw Data'!B:B, 'Single Property'!$D$13, 'Raw Data'!AE:AE, 'Multi Property'!$E$3, 'Raw Data'!F:F, "&lt;&gt;Not Available"))+(COUNTA($P$3:P107)*0.0000001))</f>
        <v/>
      </c>
      <c r="R107" s="23" t="str">
        <f>IF(P107 = "", "", SUMIFS('Raw Data'!AB:AB, 'Raw Data'!B:B, 'Dynamic Data'!P107, 'Raw Data'!AE:AE, LEFT($R$3,4), 'Raw Data'!AF:AF, _xlfn.MAXIFS('Raw Data'!AF:AF, 'Raw Data'!B:B, 'Single Property'!$D$13, 'Raw Data'!AE:AE, 'Multi Property'!$E$3, 'Raw Data'!F:F, "&lt;&gt;Not Available"))+(COUNTA($P$3:P107)*0.0000001))</f>
        <v/>
      </c>
      <c r="S107" s="23" t="str">
        <f>IF(P107 = "", "", SUMIFS('Raw Data'!S:S, 'Raw Data'!B:B, 'Dynamic Data'!P107, 'Raw Data'!AE:AE, LEFT($S$3,4), 'Raw Data'!AF:AF, _xlfn.MAXIFS('Raw Data'!AF:AF, 'Raw Data'!B:B, 'Single Property'!$D$13, 'Raw Data'!AE:AE, 'Multi Property'!$E$3, 'Raw Data'!F:F, "&lt;&gt;Not Available"))+(COUNTA($P$3:P107)*0.0000001))</f>
        <v/>
      </c>
      <c r="T107" s="23" t="str">
        <f>IF(P107="","",IF(SUMIFS('Raw Data'!F:F,'Raw Data'!B:B,'Dynamic Data'!P107,'Raw Data'!AE:AE,LEFT($T$3,4), 'Raw Data'!AF:AF, _xlfn.MAXIFS('Raw Data'!AF:AF, 'Raw Data'!B:B, 'Single Property'!$D$13, 'Raw Data'!AE:AE, 'Multi Property'!$E$3, 'Raw Data'!F:F, "&lt;&gt;Not Available"))=0,"N/A",SUMIFS('Raw Data'!F:F,'Raw Data'!B:B,'Dynamic Data'!P107,'Raw Data'!AE:AE,LEFT($T$3,4), 'Raw Data'!AF:AF, _xlfn.MAXIFS('Raw Data'!AF:AF, 'Raw Data'!B:B, 'Single Property'!$D$13, 'Raw Data'!AE:AE, 'Multi Property'!$E$3, 'Raw Data'!F:F, "&lt;&gt;Not Available"))+(COUNTA($P$3:P107)*0.0000001)))</f>
        <v/>
      </c>
      <c r="U107" s="23" t="str">
        <f>IF(P107="","",IF(SUMIFS('Raw Data'!AD:AD,'Raw Data'!B:B,'Dynamic Data'!P107,'Raw Data'!AE:AE,LEFT($T$3,4), 'Raw Data'!AF:AF, _xlfn.MAXIFS('Raw Data'!AF:AF, 'Raw Data'!B:B, 'Single Property'!$D$13, 'Raw Data'!AE:AE, 'Multi Property'!$E$3, 'Raw Data'!AD:AD, "&lt;&gt;Not Available"))=0,"N/A",SUMIFS('Raw Data'!AD:AD,'Raw Data'!B:B,'Dynamic Data'!P107,'Raw Data'!AE:AE,LEFT($T$3,4), 'Raw Data'!AF:AF, _xlfn.MAXIFS('Raw Data'!AF:AF, 'Raw Data'!B:B, 'Single Property'!$D$13, 'Raw Data'!AE:AE, 'Multi Property'!$E$3, 'Raw Data'!AD:AD, "&lt;&gt;Not Available"))+(COUNTA($P$3:P107)*0.0000001)))</f>
        <v/>
      </c>
      <c r="V107" s="23" t="str">
        <f>IF(P107="","",IF(SUMIFS('Raw Data'!AC:AC,'Raw Data'!B:B,'Dynamic Data'!P107,'Raw Data'!AE:AE,LEFT($T$3,4), 'Raw Data'!AF:AF, _xlfn.MAXIFS('Raw Data'!AF:AF, 'Raw Data'!B:B, 'Single Property'!$D$13, 'Raw Data'!AE:AE, 'Multi Property'!$E$3, 'Raw Data'!AC:AC, "&lt;&gt;Not Available"))=0,"N/A",SUMIFS('Raw Data'!AC:AC,'Raw Data'!B:B,'Dynamic Data'!P107,'Raw Data'!AE:AE,LEFT($T$3,4), 'Raw Data'!AF:AF, _xlfn.MAXIFS('Raw Data'!AF:AF, 'Raw Data'!B:B, 'Single Property'!$D$13, 'Raw Data'!AE:AE, 'Multi Property'!$E$3, 'Raw Data'!AC:AC, "&lt;&gt;Not Available"))+(COUNTA($P$3:P107)*0.0000001)))</f>
        <v/>
      </c>
    </row>
    <row r="108" spans="17:22" x14ac:dyDescent="0.25">
      <c r="Q108" s="23" t="str">
        <f>IF(P108 = "", "", SUMIFS('Raw Data'!AA:AA, 'Raw Data'!B:B, 'Dynamic Data'!P108, 'Raw Data'!AE:AE, _xlfn.NUMBERVALUE(LEFT($Q$3,4)), 'Raw Data'!AF:AF, _xlfn.MAXIFS('Raw Data'!AF:AF, 'Raw Data'!B:B, 'Single Property'!$D$13, 'Raw Data'!AE:AE, 'Multi Property'!$E$3, 'Raw Data'!F:F, "&lt;&gt;Not Available"))+(COUNTA($P$3:P108)*0.0000001))</f>
        <v/>
      </c>
      <c r="R108" s="23" t="str">
        <f>IF(P108 = "", "", SUMIFS('Raw Data'!AB:AB, 'Raw Data'!B:B, 'Dynamic Data'!P108, 'Raw Data'!AE:AE, LEFT($R$3,4), 'Raw Data'!AF:AF, _xlfn.MAXIFS('Raw Data'!AF:AF, 'Raw Data'!B:B, 'Single Property'!$D$13, 'Raw Data'!AE:AE, 'Multi Property'!$E$3, 'Raw Data'!F:F, "&lt;&gt;Not Available"))+(COUNTA($P$3:P108)*0.0000001))</f>
        <v/>
      </c>
      <c r="S108" s="23" t="str">
        <f>IF(P108 = "", "", SUMIFS('Raw Data'!S:S, 'Raw Data'!B:B, 'Dynamic Data'!P108, 'Raw Data'!AE:AE, LEFT($S$3,4), 'Raw Data'!AF:AF, _xlfn.MAXIFS('Raw Data'!AF:AF, 'Raw Data'!B:B, 'Single Property'!$D$13, 'Raw Data'!AE:AE, 'Multi Property'!$E$3, 'Raw Data'!F:F, "&lt;&gt;Not Available"))+(COUNTA($P$3:P108)*0.0000001))</f>
        <v/>
      </c>
      <c r="T108" s="23" t="str">
        <f>IF(P108="","",IF(SUMIFS('Raw Data'!F:F,'Raw Data'!B:B,'Dynamic Data'!P108,'Raw Data'!AE:AE,LEFT($T$3,4), 'Raw Data'!AF:AF, _xlfn.MAXIFS('Raw Data'!AF:AF, 'Raw Data'!B:B, 'Single Property'!$D$13, 'Raw Data'!AE:AE, 'Multi Property'!$E$3, 'Raw Data'!F:F, "&lt;&gt;Not Available"))=0,"N/A",SUMIFS('Raw Data'!F:F,'Raw Data'!B:B,'Dynamic Data'!P108,'Raw Data'!AE:AE,LEFT($T$3,4), 'Raw Data'!AF:AF, _xlfn.MAXIFS('Raw Data'!AF:AF, 'Raw Data'!B:B, 'Single Property'!$D$13, 'Raw Data'!AE:AE, 'Multi Property'!$E$3, 'Raw Data'!F:F, "&lt;&gt;Not Available"))+(COUNTA($P$3:P108)*0.0000001)))</f>
        <v/>
      </c>
      <c r="U108" s="23" t="str">
        <f>IF(P108="","",IF(SUMIFS('Raw Data'!AD:AD,'Raw Data'!B:B,'Dynamic Data'!P108,'Raw Data'!AE:AE,LEFT($T$3,4), 'Raw Data'!AF:AF, _xlfn.MAXIFS('Raw Data'!AF:AF, 'Raw Data'!B:B, 'Single Property'!$D$13, 'Raw Data'!AE:AE, 'Multi Property'!$E$3, 'Raw Data'!AD:AD, "&lt;&gt;Not Available"))=0,"N/A",SUMIFS('Raw Data'!AD:AD,'Raw Data'!B:B,'Dynamic Data'!P108,'Raw Data'!AE:AE,LEFT($T$3,4), 'Raw Data'!AF:AF, _xlfn.MAXIFS('Raw Data'!AF:AF, 'Raw Data'!B:B, 'Single Property'!$D$13, 'Raw Data'!AE:AE, 'Multi Property'!$E$3, 'Raw Data'!AD:AD, "&lt;&gt;Not Available"))+(COUNTA($P$3:P108)*0.0000001)))</f>
        <v/>
      </c>
      <c r="V108" s="23" t="str">
        <f>IF(P108="","",IF(SUMIFS('Raw Data'!AC:AC,'Raw Data'!B:B,'Dynamic Data'!P108,'Raw Data'!AE:AE,LEFT($T$3,4), 'Raw Data'!AF:AF, _xlfn.MAXIFS('Raw Data'!AF:AF, 'Raw Data'!B:B, 'Single Property'!$D$13, 'Raw Data'!AE:AE, 'Multi Property'!$E$3, 'Raw Data'!AC:AC, "&lt;&gt;Not Available"))=0,"N/A",SUMIFS('Raw Data'!AC:AC,'Raw Data'!B:B,'Dynamic Data'!P108,'Raw Data'!AE:AE,LEFT($T$3,4), 'Raw Data'!AF:AF, _xlfn.MAXIFS('Raw Data'!AF:AF, 'Raw Data'!B:B, 'Single Property'!$D$13, 'Raw Data'!AE:AE, 'Multi Property'!$E$3, 'Raw Data'!AC:AC, "&lt;&gt;Not Available"))+(COUNTA($P$3:P108)*0.0000001)))</f>
        <v/>
      </c>
    </row>
    <row r="109" spans="17:22" x14ac:dyDescent="0.25">
      <c r="Q109" s="23" t="str">
        <f>IF(P109 = "", "", SUMIFS('Raw Data'!AA:AA, 'Raw Data'!B:B, 'Dynamic Data'!P109, 'Raw Data'!AE:AE, _xlfn.NUMBERVALUE(LEFT($Q$3,4)), 'Raw Data'!AF:AF, _xlfn.MAXIFS('Raw Data'!AF:AF, 'Raw Data'!B:B, 'Single Property'!$D$13, 'Raw Data'!AE:AE, 'Multi Property'!$E$3, 'Raw Data'!F:F, "&lt;&gt;Not Available"))+(COUNTA($P$3:P109)*0.0000001))</f>
        <v/>
      </c>
      <c r="R109" s="23" t="str">
        <f>IF(P109 = "", "", SUMIFS('Raw Data'!AB:AB, 'Raw Data'!B:B, 'Dynamic Data'!P109, 'Raw Data'!AE:AE, LEFT($R$3,4), 'Raw Data'!AF:AF, _xlfn.MAXIFS('Raw Data'!AF:AF, 'Raw Data'!B:B, 'Single Property'!$D$13, 'Raw Data'!AE:AE, 'Multi Property'!$E$3, 'Raw Data'!F:F, "&lt;&gt;Not Available"))+(COUNTA($P$3:P109)*0.0000001))</f>
        <v/>
      </c>
      <c r="S109" s="23" t="str">
        <f>IF(P109 = "", "", SUMIFS('Raw Data'!S:S, 'Raw Data'!B:B, 'Dynamic Data'!P109, 'Raw Data'!AE:AE, LEFT($S$3,4), 'Raw Data'!AF:AF, _xlfn.MAXIFS('Raw Data'!AF:AF, 'Raw Data'!B:B, 'Single Property'!$D$13, 'Raw Data'!AE:AE, 'Multi Property'!$E$3, 'Raw Data'!F:F, "&lt;&gt;Not Available"))+(COUNTA($P$3:P109)*0.0000001))</f>
        <v/>
      </c>
      <c r="T109" s="23" t="str">
        <f>IF(P109="","",IF(SUMIFS('Raw Data'!F:F,'Raw Data'!B:B,'Dynamic Data'!P109,'Raw Data'!AE:AE,LEFT($T$3,4), 'Raw Data'!AF:AF, _xlfn.MAXIFS('Raw Data'!AF:AF, 'Raw Data'!B:B, 'Single Property'!$D$13, 'Raw Data'!AE:AE, 'Multi Property'!$E$3, 'Raw Data'!F:F, "&lt;&gt;Not Available"))=0,"N/A",SUMIFS('Raw Data'!F:F,'Raw Data'!B:B,'Dynamic Data'!P109,'Raw Data'!AE:AE,LEFT($T$3,4), 'Raw Data'!AF:AF, _xlfn.MAXIFS('Raw Data'!AF:AF, 'Raw Data'!B:B, 'Single Property'!$D$13, 'Raw Data'!AE:AE, 'Multi Property'!$E$3, 'Raw Data'!F:F, "&lt;&gt;Not Available"))+(COUNTA($P$3:P109)*0.0000001)))</f>
        <v/>
      </c>
      <c r="U109" s="23" t="str">
        <f>IF(P109="","",IF(SUMIFS('Raw Data'!AD:AD,'Raw Data'!B:B,'Dynamic Data'!P109,'Raw Data'!AE:AE,LEFT($T$3,4), 'Raw Data'!AF:AF, _xlfn.MAXIFS('Raw Data'!AF:AF, 'Raw Data'!B:B, 'Single Property'!$D$13, 'Raw Data'!AE:AE, 'Multi Property'!$E$3, 'Raw Data'!AD:AD, "&lt;&gt;Not Available"))=0,"N/A",SUMIFS('Raw Data'!AD:AD,'Raw Data'!B:B,'Dynamic Data'!P109,'Raw Data'!AE:AE,LEFT($T$3,4), 'Raw Data'!AF:AF, _xlfn.MAXIFS('Raw Data'!AF:AF, 'Raw Data'!B:B, 'Single Property'!$D$13, 'Raw Data'!AE:AE, 'Multi Property'!$E$3, 'Raw Data'!AD:AD, "&lt;&gt;Not Available"))+(COUNTA($P$3:P109)*0.0000001)))</f>
        <v/>
      </c>
      <c r="V109" s="23" t="str">
        <f>IF(P109="","",IF(SUMIFS('Raw Data'!AC:AC,'Raw Data'!B:B,'Dynamic Data'!P109,'Raw Data'!AE:AE,LEFT($T$3,4), 'Raw Data'!AF:AF, _xlfn.MAXIFS('Raw Data'!AF:AF, 'Raw Data'!B:B, 'Single Property'!$D$13, 'Raw Data'!AE:AE, 'Multi Property'!$E$3, 'Raw Data'!AC:AC, "&lt;&gt;Not Available"))=0,"N/A",SUMIFS('Raw Data'!AC:AC,'Raw Data'!B:B,'Dynamic Data'!P109,'Raw Data'!AE:AE,LEFT($T$3,4), 'Raw Data'!AF:AF, _xlfn.MAXIFS('Raw Data'!AF:AF, 'Raw Data'!B:B, 'Single Property'!$D$13, 'Raw Data'!AE:AE, 'Multi Property'!$E$3, 'Raw Data'!AC:AC, "&lt;&gt;Not Available"))+(COUNTA($P$3:P109)*0.0000001)))</f>
        <v/>
      </c>
    </row>
    <row r="110" spans="17:22" x14ac:dyDescent="0.25">
      <c r="Q110" s="23" t="str">
        <f>IF(P110 = "", "", SUMIFS('Raw Data'!AA:AA, 'Raw Data'!B:B, 'Dynamic Data'!P110, 'Raw Data'!AE:AE, _xlfn.NUMBERVALUE(LEFT($Q$3,4)), 'Raw Data'!AF:AF, _xlfn.MAXIFS('Raw Data'!AF:AF, 'Raw Data'!B:B, 'Single Property'!$D$13, 'Raw Data'!AE:AE, 'Multi Property'!$E$3, 'Raw Data'!F:F, "&lt;&gt;Not Available"))+(COUNTA($P$3:P110)*0.0000001))</f>
        <v/>
      </c>
      <c r="R110" s="23" t="str">
        <f>IF(P110 = "", "", SUMIFS('Raw Data'!AB:AB, 'Raw Data'!B:B, 'Dynamic Data'!P110, 'Raw Data'!AE:AE, LEFT($R$3,4), 'Raw Data'!AF:AF, _xlfn.MAXIFS('Raw Data'!AF:AF, 'Raw Data'!B:B, 'Single Property'!$D$13, 'Raw Data'!AE:AE, 'Multi Property'!$E$3, 'Raw Data'!F:F, "&lt;&gt;Not Available"))+(COUNTA($P$3:P110)*0.0000001))</f>
        <v/>
      </c>
      <c r="S110" s="23" t="str">
        <f>IF(P110 = "", "", SUMIFS('Raw Data'!S:S, 'Raw Data'!B:B, 'Dynamic Data'!P110, 'Raw Data'!AE:AE, LEFT($S$3,4), 'Raw Data'!AF:AF, _xlfn.MAXIFS('Raw Data'!AF:AF, 'Raw Data'!B:B, 'Single Property'!$D$13, 'Raw Data'!AE:AE, 'Multi Property'!$E$3, 'Raw Data'!F:F, "&lt;&gt;Not Available"))+(COUNTA($P$3:P110)*0.0000001))</f>
        <v/>
      </c>
      <c r="T110" s="23" t="str">
        <f>IF(P110="","",IF(SUMIFS('Raw Data'!F:F,'Raw Data'!B:B,'Dynamic Data'!P110,'Raw Data'!AE:AE,LEFT($T$3,4), 'Raw Data'!AF:AF, _xlfn.MAXIFS('Raw Data'!AF:AF, 'Raw Data'!B:B, 'Single Property'!$D$13, 'Raw Data'!AE:AE, 'Multi Property'!$E$3, 'Raw Data'!F:F, "&lt;&gt;Not Available"))=0,"N/A",SUMIFS('Raw Data'!F:F,'Raw Data'!B:B,'Dynamic Data'!P110,'Raw Data'!AE:AE,LEFT($T$3,4), 'Raw Data'!AF:AF, _xlfn.MAXIFS('Raw Data'!AF:AF, 'Raw Data'!B:B, 'Single Property'!$D$13, 'Raw Data'!AE:AE, 'Multi Property'!$E$3, 'Raw Data'!F:F, "&lt;&gt;Not Available"))+(COUNTA($P$3:P110)*0.0000001)))</f>
        <v/>
      </c>
      <c r="U110" s="23" t="str">
        <f>IF(P110="","",IF(SUMIFS('Raw Data'!AD:AD,'Raw Data'!B:B,'Dynamic Data'!P110,'Raw Data'!AE:AE,LEFT($T$3,4), 'Raw Data'!AF:AF, _xlfn.MAXIFS('Raw Data'!AF:AF, 'Raw Data'!B:B, 'Single Property'!$D$13, 'Raw Data'!AE:AE, 'Multi Property'!$E$3, 'Raw Data'!AD:AD, "&lt;&gt;Not Available"))=0,"N/A",SUMIFS('Raw Data'!AD:AD,'Raw Data'!B:B,'Dynamic Data'!P110,'Raw Data'!AE:AE,LEFT($T$3,4), 'Raw Data'!AF:AF, _xlfn.MAXIFS('Raw Data'!AF:AF, 'Raw Data'!B:B, 'Single Property'!$D$13, 'Raw Data'!AE:AE, 'Multi Property'!$E$3, 'Raw Data'!AD:AD, "&lt;&gt;Not Available"))+(COUNTA($P$3:P110)*0.0000001)))</f>
        <v/>
      </c>
      <c r="V110" s="23" t="str">
        <f>IF(P110="","",IF(SUMIFS('Raw Data'!AC:AC,'Raw Data'!B:B,'Dynamic Data'!P110,'Raw Data'!AE:AE,LEFT($T$3,4), 'Raw Data'!AF:AF, _xlfn.MAXIFS('Raw Data'!AF:AF, 'Raw Data'!B:B, 'Single Property'!$D$13, 'Raw Data'!AE:AE, 'Multi Property'!$E$3, 'Raw Data'!AC:AC, "&lt;&gt;Not Available"))=0,"N/A",SUMIFS('Raw Data'!AC:AC,'Raw Data'!B:B,'Dynamic Data'!P110,'Raw Data'!AE:AE,LEFT($T$3,4), 'Raw Data'!AF:AF, _xlfn.MAXIFS('Raw Data'!AF:AF, 'Raw Data'!B:B, 'Single Property'!$D$13, 'Raw Data'!AE:AE, 'Multi Property'!$E$3, 'Raw Data'!AC:AC, "&lt;&gt;Not Available"))+(COUNTA($P$3:P110)*0.0000001)))</f>
        <v/>
      </c>
    </row>
    <row r="111" spans="17:22" x14ac:dyDescent="0.25">
      <c r="Q111" s="23" t="str">
        <f>IF(P111 = "", "", SUMIFS('Raw Data'!AA:AA, 'Raw Data'!B:B, 'Dynamic Data'!P111, 'Raw Data'!AE:AE, _xlfn.NUMBERVALUE(LEFT($Q$3,4)), 'Raw Data'!AF:AF, _xlfn.MAXIFS('Raw Data'!AF:AF, 'Raw Data'!B:B, 'Single Property'!$D$13, 'Raw Data'!AE:AE, 'Multi Property'!$E$3, 'Raw Data'!F:F, "&lt;&gt;Not Available"))+(COUNTA($P$3:P111)*0.0000001))</f>
        <v/>
      </c>
      <c r="R111" s="23" t="str">
        <f>IF(P111 = "", "", SUMIFS('Raw Data'!AB:AB, 'Raw Data'!B:B, 'Dynamic Data'!P111, 'Raw Data'!AE:AE, LEFT($R$3,4), 'Raw Data'!AF:AF, _xlfn.MAXIFS('Raw Data'!AF:AF, 'Raw Data'!B:B, 'Single Property'!$D$13, 'Raw Data'!AE:AE, 'Multi Property'!$E$3, 'Raw Data'!F:F, "&lt;&gt;Not Available"))+(COUNTA($P$3:P111)*0.0000001))</f>
        <v/>
      </c>
      <c r="S111" s="23" t="str">
        <f>IF(P111 = "", "", SUMIFS('Raw Data'!S:S, 'Raw Data'!B:B, 'Dynamic Data'!P111, 'Raw Data'!AE:AE, LEFT($S$3,4), 'Raw Data'!AF:AF, _xlfn.MAXIFS('Raw Data'!AF:AF, 'Raw Data'!B:B, 'Single Property'!$D$13, 'Raw Data'!AE:AE, 'Multi Property'!$E$3, 'Raw Data'!F:F, "&lt;&gt;Not Available"))+(COUNTA($P$3:P111)*0.0000001))</f>
        <v/>
      </c>
      <c r="T111" s="23" t="str">
        <f>IF(P111="","",IF(SUMIFS('Raw Data'!F:F,'Raw Data'!B:B,'Dynamic Data'!P111,'Raw Data'!AE:AE,LEFT($T$3,4), 'Raw Data'!AF:AF, _xlfn.MAXIFS('Raw Data'!AF:AF, 'Raw Data'!B:B, 'Single Property'!$D$13, 'Raw Data'!AE:AE, 'Multi Property'!$E$3, 'Raw Data'!F:F, "&lt;&gt;Not Available"))=0,"N/A",SUMIFS('Raw Data'!F:F,'Raw Data'!B:B,'Dynamic Data'!P111,'Raw Data'!AE:AE,LEFT($T$3,4), 'Raw Data'!AF:AF, _xlfn.MAXIFS('Raw Data'!AF:AF, 'Raw Data'!B:B, 'Single Property'!$D$13, 'Raw Data'!AE:AE, 'Multi Property'!$E$3, 'Raw Data'!F:F, "&lt;&gt;Not Available"))+(COUNTA($P$3:P111)*0.0000001)))</f>
        <v/>
      </c>
      <c r="U111" s="23" t="str">
        <f>IF(P111="","",IF(SUMIFS('Raw Data'!AD:AD,'Raw Data'!B:B,'Dynamic Data'!P111,'Raw Data'!AE:AE,LEFT($T$3,4), 'Raw Data'!AF:AF, _xlfn.MAXIFS('Raw Data'!AF:AF, 'Raw Data'!B:B, 'Single Property'!$D$13, 'Raw Data'!AE:AE, 'Multi Property'!$E$3, 'Raw Data'!AD:AD, "&lt;&gt;Not Available"))=0,"N/A",SUMIFS('Raw Data'!AD:AD,'Raw Data'!B:B,'Dynamic Data'!P111,'Raw Data'!AE:AE,LEFT($T$3,4), 'Raw Data'!AF:AF, _xlfn.MAXIFS('Raw Data'!AF:AF, 'Raw Data'!B:B, 'Single Property'!$D$13, 'Raw Data'!AE:AE, 'Multi Property'!$E$3, 'Raw Data'!AD:AD, "&lt;&gt;Not Available"))+(COUNTA($P$3:P111)*0.0000001)))</f>
        <v/>
      </c>
      <c r="V111" s="23" t="str">
        <f>IF(P111="","",IF(SUMIFS('Raw Data'!AC:AC,'Raw Data'!B:B,'Dynamic Data'!P111,'Raw Data'!AE:AE,LEFT($T$3,4), 'Raw Data'!AF:AF, _xlfn.MAXIFS('Raw Data'!AF:AF, 'Raw Data'!B:B, 'Single Property'!$D$13, 'Raw Data'!AE:AE, 'Multi Property'!$E$3, 'Raw Data'!AC:AC, "&lt;&gt;Not Available"))=0,"N/A",SUMIFS('Raw Data'!AC:AC,'Raw Data'!B:B,'Dynamic Data'!P111,'Raw Data'!AE:AE,LEFT($T$3,4), 'Raw Data'!AF:AF, _xlfn.MAXIFS('Raw Data'!AF:AF, 'Raw Data'!B:B, 'Single Property'!$D$13, 'Raw Data'!AE:AE, 'Multi Property'!$E$3, 'Raw Data'!AC:AC, "&lt;&gt;Not Available"))+(COUNTA($P$3:P111)*0.0000001)))</f>
        <v/>
      </c>
    </row>
    <row r="112" spans="17:22" x14ac:dyDescent="0.25">
      <c r="Q112" s="23" t="str">
        <f>IF(P112 = "", "", SUMIFS('Raw Data'!AA:AA, 'Raw Data'!B:B, 'Dynamic Data'!P112, 'Raw Data'!AE:AE, _xlfn.NUMBERVALUE(LEFT($Q$3,4)), 'Raw Data'!AF:AF, _xlfn.MAXIFS('Raw Data'!AF:AF, 'Raw Data'!B:B, 'Single Property'!$D$13, 'Raw Data'!AE:AE, 'Multi Property'!$E$3, 'Raw Data'!F:F, "&lt;&gt;Not Available"))+(COUNTA($P$3:P112)*0.0000001))</f>
        <v/>
      </c>
      <c r="R112" s="23" t="str">
        <f>IF(P112 = "", "", SUMIFS('Raw Data'!AB:AB, 'Raw Data'!B:B, 'Dynamic Data'!P112, 'Raw Data'!AE:AE, LEFT($R$3,4), 'Raw Data'!AF:AF, _xlfn.MAXIFS('Raw Data'!AF:AF, 'Raw Data'!B:B, 'Single Property'!$D$13, 'Raw Data'!AE:AE, 'Multi Property'!$E$3, 'Raw Data'!F:F, "&lt;&gt;Not Available"))+(COUNTA($P$3:P112)*0.0000001))</f>
        <v/>
      </c>
      <c r="S112" s="23" t="str">
        <f>IF(P112 = "", "", SUMIFS('Raw Data'!S:S, 'Raw Data'!B:B, 'Dynamic Data'!P112, 'Raw Data'!AE:AE, LEFT($S$3,4), 'Raw Data'!AF:AF, _xlfn.MAXIFS('Raw Data'!AF:AF, 'Raw Data'!B:B, 'Single Property'!$D$13, 'Raw Data'!AE:AE, 'Multi Property'!$E$3, 'Raw Data'!F:F, "&lt;&gt;Not Available"))+(COUNTA($P$3:P112)*0.0000001))</f>
        <v/>
      </c>
      <c r="T112" s="23" t="str">
        <f>IF(P112="","",IF(SUMIFS('Raw Data'!F:F,'Raw Data'!B:B,'Dynamic Data'!P112,'Raw Data'!AE:AE,LEFT($T$3,4), 'Raw Data'!AF:AF, _xlfn.MAXIFS('Raw Data'!AF:AF, 'Raw Data'!B:B, 'Single Property'!$D$13, 'Raw Data'!AE:AE, 'Multi Property'!$E$3, 'Raw Data'!F:F, "&lt;&gt;Not Available"))=0,"N/A",SUMIFS('Raw Data'!F:F,'Raw Data'!B:B,'Dynamic Data'!P112,'Raw Data'!AE:AE,LEFT($T$3,4), 'Raw Data'!AF:AF, _xlfn.MAXIFS('Raw Data'!AF:AF, 'Raw Data'!B:B, 'Single Property'!$D$13, 'Raw Data'!AE:AE, 'Multi Property'!$E$3, 'Raw Data'!F:F, "&lt;&gt;Not Available"))+(COUNTA($P$3:P112)*0.0000001)))</f>
        <v/>
      </c>
      <c r="U112" s="23" t="str">
        <f>IF(P112="","",IF(SUMIFS('Raw Data'!AD:AD,'Raw Data'!B:B,'Dynamic Data'!P112,'Raw Data'!AE:AE,LEFT($T$3,4), 'Raw Data'!AF:AF, _xlfn.MAXIFS('Raw Data'!AF:AF, 'Raw Data'!B:B, 'Single Property'!$D$13, 'Raw Data'!AE:AE, 'Multi Property'!$E$3, 'Raw Data'!AD:AD, "&lt;&gt;Not Available"))=0,"N/A",SUMIFS('Raw Data'!AD:AD,'Raw Data'!B:B,'Dynamic Data'!P112,'Raw Data'!AE:AE,LEFT($T$3,4), 'Raw Data'!AF:AF, _xlfn.MAXIFS('Raw Data'!AF:AF, 'Raw Data'!B:B, 'Single Property'!$D$13, 'Raw Data'!AE:AE, 'Multi Property'!$E$3, 'Raw Data'!AD:AD, "&lt;&gt;Not Available"))+(COUNTA($P$3:P112)*0.0000001)))</f>
        <v/>
      </c>
      <c r="V112" s="23" t="str">
        <f>IF(P112="","",IF(SUMIFS('Raw Data'!AC:AC,'Raw Data'!B:B,'Dynamic Data'!P112,'Raw Data'!AE:AE,LEFT($T$3,4), 'Raw Data'!AF:AF, _xlfn.MAXIFS('Raw Data'!AF:AF, 'Raw Data'!B:B, 'Single Property'!$D$13, 'Raw Data'!AE:AE, 'Multi Property'!$E$3, 'Raw Data'!AC:AC, "&lt;&gt;Not Available"))=0,"N/A",SUMIFS('Raw Data'!AC:AC,'Raw Data'!B:B,'Dynamic Data'!P112,'Raw Data'!AE:AE,LEFT($T$3,4), 'Raw Data'!AF:AF, _xlfn.MAXIFS('Raw Data'!AF:AF, 'Raw Data'!B:B, 'Single Property'!$D$13, 'Raw Data'!AE:AE, 'Multi Property'!$E$3, 'Raw Data'!AC:AC, "&lt;&gt;Not Available"))+(COUNTA($P$3:P112)*0.0000001)))</f>
        <v/>
      </c>
    </row>
    <row r="113" spans="17:22" x14ac:dyDescent="0.25">
      <c r="Q113" s="23" t="str">
        <f>IF(P113 = "", "", SUMIFS('Raw Data'!AA:AA, 'Raw Data'!B:B, 'Dynamic Data'!P113, 'Raw Data'!AE:AE, _xlfn.NUMBERVALUE(LEFT($Q$3,4)), 'Raw Data'!AF:AF, _xlfn.MAXIFS('Raw Data'!AF:AF, 'Raw Data'!B:B, 'Single Property'!$D$13, 'Raw Data'!AE:AE, 'Multi Property'!$E$3, 'Raw Data'!F:F, "&lt;&gt;Not Available"))+(COUNTA($P$3:P113)*0.0000001))</f>
        <v/>
      </c>
      <c r="R113" s="23" t="str">
        <f>IF(P113 = "", "", SUMIFS('Raw Data'!AB:AB, 'Raw Data'!B:B, 'Dynamic Data'!P113, 'Raw Data'!AE:AE, LEFT($R$3,4), 'Raw Data'!AF:AF, _xlfn.MAXIFS('Raw Data'!AF:AF, 'Raw Data'!B:B, 'Single Property'!$D$13, 'Raw Data'!AE:AE, 'Multi Property'!$E$3, 'Raw Data'!F:F, "&lt;&gt;Not Available"))+(COUNTA($P$3:P113)*0.0000001))</f>
        <v/>
      </c>
      <c r="S113" s="23" t="str">
        <f>IF(P113 = "", "", SUMIFS('Raw Data'!S:S, 'Raw Data'!B:B, 'Dynamic Data'!P113, 'Raw Data'!AE:AE, LEFT($S$3,4), 'Raw Data'!AF:AF, _xlfn.MAXIFS('Raw Data'!AF:AF, 'Raw Data'!B:B, 'Single Property'!$D$13, 'Raw Data'!AE:AE, 'Multi Property'!$E$3, 'Raw Data'!F:F, "&lt;&gt;Not Available"))+(COUNTA($P$3:P113)*0.0000001))</f>
        <v/>
      </c>
      <c r="T113" s="23" t="str">
        <f>IF(P113="","",IF(SUMIFS('Raw Data'!F:F,'Raw Data'!B:B,'Dynamic Data'!P113,'Raw Data'!AE:AE,LEFT($T$3,4), 'Raw Data'!AF:AF, _xlfn.MAXIFS('Raw Data'!AF:AF, 'Raw Data'!B:B, 'Single Property'!$D$13, 'Raw Data'!AE:AE, 'Multi Property'!$E$3, 'Raw Data'!F:F, "&lt;&gt;Not Available"))=0,"N/A",SUMIFS('Raw Data'!F:F,'Raw Data'!B:B,'Dynamic Data'!P113,'Raw Data'!AE:AE,LEFT($T$3,4), 'Raw Data'!AF:AF, _xlfn.MAXIFS('Raw Data'!AF:AF, 'Raw Data'!B:B, 'Single Property'!$D$13, 'Raw Data'!AE:AE, 'Multi Property'!$E$3, 'Raw Data'!F:F, "&lt;&gt;Not Available"))+(COUNTA($P$3:P113)*0.0000001)))</f>
        <v/>
      </c>
      <c r="U113" s="23" t="str">
        <f>IF(P113="","",IF(SUMIFS('Raw Data'!AD:AD,'Raw Data'!B:B,'Dynamic Data'!P113,'Raw Data'!AE:AE,LEFT($T$3,4), 'Raw Data'!AF:AF, _xlfn.MAXIFS('Raw Data'!AF:AF, 'Raw Data'!B:B, 'Single Property'!$D$13, 'Raw Data'!AE:AE, 'Multi Property'!$E$3, 'Raw Data'!AD:AD, "&lt;&gt;Not Available"))=0,"N/A",SUMIFS('Raw Data'!AD:AD,'Raw Data'!B:B,'Dynamic Data'!P113,'Raw Data'!AE:AE,LEFT($T$3,4), 'Raw Data'!AF:AF, _xlfn.MAXIFS('Raw Data'!AF:AF, 'Raw Data'!B:B, 'Single Property'!$D$13, 'Raw Data'!AE:AE, 'Multi Property'!$E$3, 'Raw Data'!AD:AD, "&lt;&gt;Not Available"))+(COUNTA($P$3:P113)*0.0000001)))</f>
        <v/>
      </c>
      <c r="V113" s="23" t="str">
        <f>IF(P113="","",IF(SUMIFS('Raw Data'!AC:AC,'Raw Data'!B:B,'Dynamic Data'!P113,'Raw Data'!AE:AE,LEFT($T$3,4), 'Raw Data'!AF:AF, _xlfn.MAXIFS('Raw Data'!AF:AF, 'Raw Data'!B:B, 'Single Property'!$D$13, 'Raw Data'!AE:AE, 'Multi Property'!$E$3, 'Raw Data'!AC:AC, "&lt;&gt;Not Available"))=0,"N/A",SUMIFS('Raw Data'!AC:AC,'Raw Data'!B:B,'Dynamic Data'!P113,'Raw Data'!AE:AE,LEFT($T$3,4), 'Raw Data'!AF:AF, _xlfn.MAXIFS('Raw Data'!AF:AF, 'Raw Data'!B:B, 'Single Property'!$D$13, 'Raw Data'!AE:AE, 'Multi Property'!$E$3, 'Raw Data'!AC:AC, "&lt;&gt;Not Available"))+(COUNTA($P$3:P113)*0.0000001)))</f>
        <v/>
      </c>
    </row>
    <row r="114" spans="17:22" x14ac:dyDescent="0.25">
      <c r="Q114" s="23" t="str">
        <f>IF(P114 = "", "", SUMIFS('Raw Data'!AA:AA, 'Raw Data'!B:B, 'Dynamic Data'!P114, 'Raw Data'!AE:AE, _xlfn.NUMBERVALUE(LEFT($Q$3,4)), 'Raw Data'!AF:AF, _xlfn.MAXIFS('Raw Data'!AF:AF, 'Raw Data'!B:B, 'Single Property'!$D$13, 'Raw Data'!AE:AE, 'Multi Property'!$E$3, 'Raw Data'!F:F, "&lt;&gt;Not Available"))+(COUNTA($P$3:P114)*0.0000001))</f>
        <v/>
      </c>
      <c r="R114" s="23" t="str">
        <f>IF(P114 = "", "", SUMIFS('Raw Data'!AB:AB, 'Raw Data'!B:B, 'Dynamic Data'!P114, 'Raw Data'!AE:AE, LEFT($R$3,4), 'Raw Data'!AF:AF, _xlfn.MAXIFS('Raw Data'!AF:AF, 'Raw Data'!B:B, 'Single Property'!$D$13, 'Raw Data'!AE:AE, 'Multi Property'!$E$3, 'Raw Data'!F:F, "&lt;&gt;Not Available"))+(COUNTA($P$3:P114)*0.0000001))</f>
        <v/>
      </c>
      <c r="S114" s="23" t="str">
        <f>IF(P114 = "", "", SUMIFS('Raw Data'!S:S, 'Raw Data'!B:B, 'Dynamic Data'!P114, 'Raw Data'!AE:AE, LEFT($S$3,4), 'Raw Data'!AF:AF, _xlfn.MAXIFS('Raw Data'!AF:AF, 'Raw Data'!B:B, 'Single Property'!$D$13, 'Raw Data'!AE:AE, 'Multi Property'!$E$3, 'Raw Data'!F:F, "&lt;&gt;Not Available"))+(COUNTA($P$3:P114)*0.0000001))</f>
        <v/>
      </c>
      <c r="T114" s="23" t="str">
        <f>IF(P114="","",IF(SUMIFS('Raw Data'!F:F,'Raw Data'!B:B,'Dynamic Data'!P114,'Raw Data'!AE:AE,LEFT($T$3,4), 'Raw Data'!AF:AF, _xlfn.MAXIFS('Raw Data'!AF:AF, 'Raw Data'!B:B, 'Single Property'!$D$13, 'Raw Data'!AE:AE, 'Multi Property'!$E$3, 'Raw Data'!F:F, "&lt;&gt;Not Available"))=0,"N/A",SUMIFS('Raw Data'!F:F,'Raw Data'!B:B,'Dynamic Data'!P114,'Raw Data'!AE:AE,LEFT($T$3,4), 'Raw Data'!AF:AF, _xlfn.MAXIFS('Raw Data'!AF:AF, 'Raw Data'!B:B, 'Single Property'!$D$13, 'Raw Data'!AE:AE, 'Multi Property'!$E$3, 'Raw Data'!F:F, "&lt;&gt;Not Available"))+(COUNTA($P$3:P114)*0.0000001)))</f>
        <v/>
      </c>
      <c r="U114" s="23" t="str">
        <f>IF(P114="","",IF(SUMIFS('Raw Data'!AD:AD,'Raw Data'!B:B,'Dynamic Data'!P114,'Raw Data'!AE:AE,LEFT($T$3,4), 'Raw Data'!AF:AF, _xlfn.MAXIFS('Raw Data'!AF:AF, 'Raw Data'!B:B, 'Single Property'!$D$13, 'Raw Data'!AE:AE, 'Multi Property'!$E$3, 'Raw Data'!AD:AD, "&lt;&gt;Not Available"))=0,"N/A",SUMIFS('Raw Data'!AD:AD,'Raw Data'!B:B,'Dynamic Data'!P114,'Raw Data'!AE:AE,LEFT($T$3,4), 'Raw Data'!AF:AF, _xlfn.MAXIFS('Raw Data'!AF:AF, 'Raw Data'!B:B, 'Single Property'!$D$13, 'Raw Data'!AE:AE, 'Multi Property'!$E$3, 'Raw Data'!AD:AD, "&lt;&gt;Not Available"))+(COUNTA($P$3:P114)*0.0000001)))</f>
        <v/>
      </c>
      <c r="V114" s="23" t="str">
        <f>IF(P114="","",IF(SUMIFS('Raw Data'!AC:AC,'Raw Data'!B:B,'Dynamic Data'!P114,'Raw Data'!AE:AE,LEFT($T$3,4), 'Raw Data'!AF:AF, _xlfn.MAXIFS('Raw Data'!AF:AF, 'Raw Data'!B:B, 'Single Property'!$D$13, 'Raw Data'!AE:AE, 'Multi Property'!$E$3, 'Raw Data'!AC:AC, "&lt;&gt;Not Available"))=0,"N/A",SUMIFS('Raw Data'!AC:AC,'Raw Data'!B:B,'Dynamic Data'!P114,'Raw Data'!AE:AE,LEFT($T$3,4), 'Raw Data'!AF:AF, _xlfn.MAXIFS('Raw Data'!AF:AF, 'Raw Data'!B:B, 'Single Property'!$D$13, 'Raw Data'!AE:AE, 'Multi Property'!$E$3, 'Raw Data'!AC:AC, "&lt;&gt;Not Available"))+(COUNTA($P$3:P114)*0.0000001)))</f>
        <v/>
      </c>
    </row>
    <row r="115" spans="17:22" x14ac:dyDescent="0.25">
      <c r="Q115" s="23" t="str">
        <f>IF(P115 = "", "", SUMIFS('Raw Data'!AA:AA, 'Raw Data'!B:B, 'Dynamic Data'!P115, 'Raw Data'!AE:AE, _xlfn.NUMBERVALUE(LEFT($Q$3,4)), 'Raw Data'!AF:AF, _xlfn.MAXIFS('Raw Data'!AF:AF, 'Raw Data'!B:B, 'Single Property'!$D$13, 'Raw Data'!AE:AE, 'Multi Property'!$E$3, 'Raw Data'!F:F, "&lt;&gt;Not Available"))+(COUNTA($P$3:P115)*0.0000001))</f>
        <v/>
      </c>
      <c r="R115" s="23" t="str">
        <f>IF(P115 = "", "", SUMIFS('Raw Data'!AB:AB, 'Raw Data'!B:B, 'Dynamic Data'!P115, 'Raw Data'!AE:AE, LEFT($R$3,4), 'Raw Data'!AF:AF, _xlfn.MAXIFS('Raw Data'!AF:AF, 'Raw Data'!B:B, 'Single Property'!$D$13, 'Raw Data'!AE:AE, 'Multi Property'!$E$3, 'Raw Data'!F:F, "&lt;&gt;Not Available"))+(COUNTA($P$3:P115)*0.0000001))</f>
        <v/>
      </c>
      <c r="S115" s="23" t="str">
        <f>IF(P115 = "", "", SUMIFS('Raw Data'!S:S, 'Raw Data'!B:B, 'Dynamic Data'!P115, 'Raw Data'!AE:AE, LEFT($S$3,4), 'Raw Data'!AF:AF, _xlfn.MAXIFS('Raw Data'!AF:AF, 'Raw Data'!B:B, 'Single Property'!$D$13, 'Raw Data'!AE:AE, 'Multi Property'!$E$3, 'Raw Data'!F:F, "&lt;&gt;Not Available"))+(COUNTA($P$3:P115)*0.0000001))</f>
        <v/>
      </c>
      <c r="T115" s="23" t="str">
        <f>IF(P115="","",IF(SUMIFS('Raw Data'!F:F,'Raw Data'!B:B,'Dynamic Data'!P115,'Raw Data'!AE:AE,LEFT($T$3,4), 'Raw Data'!AF:AF, _xlfn.MAXIFS('Raw Data'!AF:AF, 'Raw Data'!B:B, 'Single Property'!$D$13, 'Raw Data'!AE:AE, 'Multi Property'!$E$3, 'Raw Data'!F:F, "&lt;&gt;Not Available"))=0,"N/A",SUMIFS('Raw Data'!F:F,'Raw Data'!B:B,'Dynamic Data'!P115,'Raw Data'!AE:AE,LEFT($T$3,4), 'Raw Data'!AF:AF, _xlfn.MAXIFS('Raw Data'!AF:AF, 'Raw Data'!B:B, 'Single Property'!$D$13, 'Raw Data'!AE:AE, 'Multi Property'!$E$3, 'Raw Data'!F:F, "&lt;&gt;Not Available"))+(COUNTA($P$3:P115)*0.0000001)))</f>
        <v/>
      </c>
      <c r="U115" s="23" t="str">
        <f>IF(P115="","",IF(SUMIFS('Raw Data'!AD:AD,'Raw Data'!B:B,'Dynamic Data'!P115,'Raw Data'!AE:AE,LEFT($T$3,4), 'Raw Data'!AF:AF, _xlfn.MAXIFS('Raw Data'!AF:AF, 'Raw Data'!B:B, 'Single Property'!$D$13, 'Raw Data'!AE:AE, 'Multi Property'!$E$3, 'Raw Data'!AD:AD, "&lt;&gt;Not Available"))=0,"N/A",SUMIFS('Raw Data'!AD:AD,'Raw Data'!B:B,'Dynamic Data'!P115,'Raw Data'!AE:AE,LEFT($T$3,4), 'Raw Data'!AF:AF, _xlfn.MAXIFS('Raw Data'!AF:AF, 'Raw Data'!B:B, 'Single Property'!$D$13, 'Raw Data'!AE:AE, 'Multi Property'!$E$3, 'Raw Data'!AD:AD, "&lt;&gt;Not Available"))+(COUNTA($P$3:P115)*0.0000001)))</f>
        <v/>
      </c>
      <c r="V115" s="23" t="str">
        <f>IF(P115="","",IF(SUMIFS('Raw Data'!AC:AC,'Raw Data'!B:B,'Dynamic Data'!P115,'Raw Data'!AE:AE,LEFT($T$3,4), 'Raw Data'!AF:AF, _xlfn.MAXIFS('Raw Data'!AF:AF, 'Raw Data'!B:B, 'Single Property'!$D$13, 'Raw Data'!AE:AE, 'Multi Property'!$E$3, 'Raw Data'!AC:AC, "&lt;&gt;Not Available"))=0,"N/A",SUMIFS('Raw Data'!AC:AC,'Raw Data'!B:B,'Dynamic Data'!P115,'Raw Data'!AE:AE,LEFT($T$3,4), 'Raw Data'!AF:AF, _xlfn.MAXIFS('Raw Data'!AF:AF, 'Raw Data'!B:B, 'Single Property'!$D$13, 'Raw Data'!AE:AE, 'Multi Property'!$E$3, 'Raw Data'!AC:AC, "&lt;&gt;Not Available"))+(COUNTA($P$3:P115)*0.0000001)))</f>
        <v/>
      </c>
    </row>
    <row r="116" spans="17:22" x14ac:dyDescent="0.25">
      <c r="Q116" s="23" t="str">
        <f>IF(P116 = "", "", SUMIFS('Raw Data'!AA:AA, 'Raw Data'!B:B, 'Dynamic Data'!P116, 'Raw Data'!AE:AE, _xlfn.NUMBERVALUE(LEFT($Q$3,4)), 'Raw Data'!AF:AF, _xlfn.MAXIFS('Raw Data'!AF:AF, 'Raw Data'!B:B, 'Single Property'!$D$13, 'Raw Data'!AE:AE, 'Multi Property'!$E$3, 'Raw Data'!F:F, "&lt;&gt;Not Available"))+(COUNTA($P$3:P116)*0.0000001))</f>
        <v/>
      </c>
      <c r="R116" s="23" t="str">
        <f>IF(P116 = "", "", SUMIFS('Raw Data'!AB:AB, 'Raw Data'!B:B, 'Dynamic Data'!P116, 'Raw Data'!AE:AE, LEFT($R$3,4), 'Raw Data'!AF:AF, _xlfn.MAXIFS('Raw Data'!AF:AF, 'Raw Data'!B:B, 'Single Property'!$D$13, 'Raw Data'!AE:AE, 'Multi Property'!$E$3, 'Raw Data'!F:F, "&lt;&gt;Not Available"))+(COUNTA($P$3:P116)*0.0000001))</f>
        <v/>
      </c>
      <c r="S116" s="23" t="str">
        <f>IF(P116 = "", "", SUMIFS('Raw Data'!S:S, 'Raw Data'!B:B, 'Dynamic Data'!P116, 'Raw Data'!AE:AE, LEFT($S$3,4), 'Raw Data'!AF:AF, _xlfn.MAXIFS('Raw Data'!AF:AF, 'Raw Data'!B:B, 'Single Property'!$D$13, 'Raw Data'!AE:AE, 'Multi Property'!$E$3, 'Raw Data'!F:F, "&lt;&gt;Not Available"))+(COUNTA($P$3:P116)*0.0000001))</f>
        <v/>
      </c>
      <c r="T116" s="23" t="str">
        <f>IF(P116="","",IF(SUMIFS('Raw Data'!F:F,'Raw Data'!B:B,'Dynamic Data'!P116,'Raw Data'!AE:AE,LEFT($T$3,4), 'Raw Data'!AF:AF, _xlfn.MAXIFS('Raw Data'!AF:AF, 'Raw Data'!B:B, 'Single Property'!$D$13, 'Raw Data'!AE:AE, 'Multi Property'!$E$3, 'Raw Data'!F:F, "&lt;&gt;Not Available"))=0,"N/A",SUMIFS('Raw Data'!F:F,'Raw Data'!B:B,'Dynamic Data'!P116,'Raw Data'!AE:AE,LEFT($T$3,4), 'Raw Data'!AF:AF, _xlfn.MAXIFS('Raw Data'!AF:AF, 'Raw Data'!B:B, 'Single Property'!$D$13, 'Raw Data'!AE:AE, 'Multi Property'!$E$3, 'Raw Data'!F:F, "&lt;&gt;Not Available"))+(COUNTA($P$3:P116)*0.0000001)))</f>
        <v/>
      </c>
      <c r="U116" s="23" t="str">
        <f>IF(P116="","",IF(SUMIFS('Raw Data'!AD:AD,'Raw Data'!B:B,'Dynamic Data'!P116,'Raw Data'!AE:AE,LEFT($T$3,4), 'Raw Data'!AF:AF, _xlfn.MAXIFS('Raw Data'!AF:AF, 'Raw Data'!B:B, 'Single Property'!$D$13, 'Raw Data'!AE:AE, 'Multi Property'!$E$3, 'Raw Data'!AD:AD, "&lt;&gt;Not Available"))=0,"N/A",SUMIFS('Raw Data'!AD:AD,'Raw Data'!B:B,'Dynamic Data'!P116,'Raw Data'!AE:AE,LEFT($T$3,4), 'Raw Data'!AF:AF, _xlfn.MAXIFS('Raw Data'!AF:AF, 'Raw Data'!B:B, 'Single Property'!$D$13, 'Raw Data'!AE:AE, 'Multi Property'!$E$3, 'Raw Data'!AD:AD, "&lt;&gt;Not Available"))+(COUNTA($P$3:P116)*0.0000001)))</f>
        <v/>
      </c>
      <c r="V116" s="23" t="str">
        <f>IF(P116="","",IF(SUMIFS('Raw Data'!AC:AC,'Raw Data'!B:B,'Dynamic Data'!P116,'Raw Data'!AE:AE,LEFT($T$3,4), 'Raw Data'!AF:AF, _xlfn.MAXIFS('Raw Data'!AF:AF, 'Raw Data'!B:B, 'Single Property'!$D$13, 'Raw Data'!AE:AE, 'Multi Property'!$E$3, 'Raw Data'!AC:AC, "&lt;&gt;Not Available"))=0,"N/A",SUMIFS('Raw Data'!AC:AC,'Raw Data'!B:B,'Dynamic Data'!P116,'Raw Data'!AE:AE,LEFT($T$3,4), 'Raw Data'!AF:AF, _xlfn.MAXIFS('Raw Data'!AF:AF, 'Raw Data'!B:B, 'Single Property'!$D$13, 'Raw Data'!AE:AE, 'Multi Property'!$E$3, 'Raw Data'!AC:AC, "&lt;&gt;Not Available"))+(COUNTA($P$3:P116)*0.0000001)))</f>
        <v/>
      </c>
    </row>
    <row r="117" spans="17:22" x14ac:dyDescent="0.25">
      <c r="Q117" s="23" t="str">
        <f>IF(P117 = "", "", SUMIFS('Raw Data'!AA:AA, 'Raw Data'!B:B, 'Dynamic Data'!P117, 'Raw Data'!AE:AE, _xlfn.NUMBERVALUE(LEFT($Q$3,4)), 'Raw Data'!AF:AF, _xlfn.MAXIFS('Raw Data'!AF:AF, 'Raw Data'!B:B, 'Single Property'!$D$13, 'Raw Data'!AE:AE, 'Multi Property'!$E$3, 'Raw Data'!F:F, "&lt;&gt;Not Available"))+(COUNTA($P$3:P117)*0.0000001))</f>
        <v/>
      </c>
      <c r="R117" s="23" t="str">
        <f>IF(P117 = "", "", SUMIFS('Raw Data'!AB:AB, 'Raw Data'!B:B, 'Dynamic Data'!P117, 'Raw Data'!AE:AE, LEFT($R$3,4), 'Raw Data'!AF:AF, _xlfn.MAXIFS('Raw Data'!AF:AF, 'Raw Data'!B:B, 'Single Property'!$D$13, 'Raw Data'!AE:AE, 'Multi Property'!$E$3, 'Raw Data'!F:F, "&lt;&gt;Not Available"))+(COUNTA($P$3:P117)*0.0000001))</f>
        <v/>
      </c>
      <c r="S117" s="23" t="str">
        <f>IF(P117 = "", "", SUMIFS('Raw Data'!S:S, 'Raw Data'!B:B, 'Dynamic Data'!P117, 'Raw Data'!AE:AE, LEFT($S$3,4), 'Raw Data'!AF:AF, _xlfn.MAXIFS('Raw Data'!AF:AF, 'Raw Data'!B:B, 'Single Property'!$D$13, 'Raw Data'!AE:AE, 'Multi Property'!$E$3, 'Raw Data'!F:F, "&lt;&gt;Not Available"))+(COUNTA($P$3:P117)*0.0000001))</f>
        <v/>
      </c>
      <c r="T117" s="23" t="str">
        <f>IF(P117="","",IF(SUMIFS('Raw Data'!F:F,'Raw Data'!B:B,'Dynamic Data'!P117,'Raw Data'!AE:AE,LEFT($T$3,4), 'Raw Data'!AF:AF, _xlfn.MAXIFS('Raw Data'!AF:AF, 'Raw Data'!B:B, 'Single Property'!$D$13, 'Raw Data'!AE:AE, 'Multi Property'!$E$3, 'Raw Data'!F:F, "&lt;&gt;Not Available"))=0,"N/A",SUMIFS('Raw Data'!F:F,'Raw Data'!B:B,'Dynamic Data'!P117,'Raw Data'!AE:AE,LEFT($T$3,4), 'Raw Data'!AF:AF, _xlfn.MAXIFS('Raw Data'!AF:AF, 'Raw Data'!B:B, 'Single Property'!$D$13, 'Raw Data'!AE:AE, 'Multi Property'!$E$3, 'Raw Data'!F:F, "&lt;&gt;Not Available"))+(COUNTA($P$3:P117)*0.0000001)))</f>
        <v/>
      </c>
      <c r="U117" s="23" t="str">
        <f>IF(P117="","",IF(SUMIFS('Raw Data'!AD:AD,'Raw Data'!B:B,'Dynamic Data'!P117,'Raw Data'!AE:AE,LEFT($T$3,4), 'Raw Data'!AF:AF, _xlfn.MAXIFS('Raw Data'!AF:AF, 'Raw Data'!B:B, 'Single Property'!$D$13, 'Raw Data'!AE:AE, 'Multi Property'!$E$3, 'Raw Data'!AD:AD, "&lt;&gt;Not Available"))=0,"N/A",SUMIFS('Raw Data'!AD:AD,'Raw Data'!B:B,'Dynamic Data'!P117,'Raw Data'!AE:AE,LEFT($T$3,4), 'Raw Data'!AF:AF, _xlfn.MAXIFS('Raw Data'!AF:AF, 'Raw Data'!B:B, 'Single Property'!$D$13, 'Raw Data'!AE:AE, 'Multi Property'!$E$3, 'Raw Data'!AD:AD, "&lt;&gt;Not Available"))+(COUNTA($P$3:P117)*0.0000001)))</f>
        <v/>
      </c>
      <c r="V117" s="23" t="str">
        <f>IF(P117="","",IF(SUMIFS('Raw Data'!AC:AC,'Raw Data'!B:B,'Dynamic Data'!P117,'Raw Data'!AE:AE,LEFT($T$3,4), 'Raw Data'!AF:AF, _xlfn.MAXIFS('Raw Data'!AF:AF, 'Raw Data'!B:B, 'Single Property'!$D$13, 'Raw Data'!AE:AE, 'Multi Property'!$E$3, 'Raw Data'!AC:AC, "&lt;&gt;Not Available"))=0,"N/A",SUMIFS('Raw Data'!AC:AC,'Raw Data'!B:B,'Dynamic Data'!P117,'Raw Data'!AE:AE,LEFT($T$3,4), 'Raw Data'!AF:AF, _xlfn.MAXIFS('Raw Data'!AF:AF, 'Raw Data'!B:B, 'Single Property'!$D$13, 'Raw Data'!AE:AE, 'Multi Property'!$E$3, 'Raw Data'!AC:AC, "&lt;&gt;Not Available"))+(COUNTA($P$3:P117)*0.0000001)))</f>
        <v/>
      </c>
    </row>
    <row r="118" spans="17:22" x14ac:dyDescent="0.25">
      <c r="Q118" s="23" t="str">
        <f>IF(P118 = "", "", SUMIFS('Raw Data'!AA:AA, 'Raw Data'!B:B, 'Dynamic Data'!P118, 'Raw Data'!AE:AE, _xlfn.NUMBERVALUE(LEFT($Q$3,4)), 'Raw Data'!AF:AF, _xlfn.MAXIFS('Raw Data'!AF:AF, 'Raw Data'!B:B, 'Single Property'!$D$13, 'Raw Data'!AE:AE, 'Multi Property'!$E$3, 'Raw Data'!F:F, "&lt;&gt;Not Available"))+(COUNTA($P$3:P118)*0.0000001))</f>
        <v/>
      </c>
      <c r="R118" s="23" t="str">
        <f>IF(P118 = "", "", SUMIFS('Raw Data'!AB:AB, 'Raw Data'!B:B, 'Dynamic Data'!P118, 'Raw Data'!AE:AE, LEFT($R$3,4), 'Raw Data'!AF:AF, _xlfn.MAXIFS('Raw Data'!AF:AF, 'Raw Data'!B:B, 'Single Property'!$D$13, 'Raw Data'!AE:AE, 'Multi Property'!$E$3, 'Raw Data'!F:F, "&lt;&gt;Not Available"))+(COUNTA($P$3:P118)*0.0000001))</f>
        <v/>
      </c>
      <c r="S118" s="23" t="str">
        <f>IF(P118 = "", "", SUMIFS('Raw Data'!S:S, 'Raw Data'!B:B, 'Dynamic Data'!P118, 'Raw Data'!AE:AE, LEFT($S$3,4), 'Raw Data'!AF:AF, _xlfn.MAXIFS('Raw Data'!AF:AF, 'Raw Data'!B:B, 'Single Property'!$D$13, 'Raw Data'!AE:AE, 'Multi Property'!$E$3, 'Raw Data'!F:F, "&lt;&gt;Not Available"))+(COUNTA($P$3:P118)*0.0000001))</f>
        <v/>
      </c>
      <c r="T118" s="23" t="str">
        <f>IF(P118="","",IF(SUMIFS('Raw Data'!F:F,'Raw Data'!B:B,'Dynamic Data'!P118,'Raw Data'!AE:AE,LEFT($T$3,4), 'Raw Data'!AF:AF, _xlfn.MAXIFS('Raw Data'!AF:AF, 'Raw Data'!B:B, 'Single Property'!$D$13, 'Raw Data'!AE:AE, 'Multi Property'!$E$3, 'Raw Data'!F:F, "&lt;&gt;Not Available"))=0,"N/A",SUMIFS('Raw Data'!F:F,'Raw Data'!B:B,'Dynamic Data'!P118,'Raw Data'!AE:AE,LEFT($T$3,4), 'Raw Data'!AF:AF, _xlfn.MAXIFS('Raw Data'!AF:AF, 'Raw Data'!B:B, 'Single Property'!$D$13, 'Raw Data'!AE:AE, 'Multi Property'!$E$3, 'Raw Data'!F:F, "&lt;&gt;Not Available"))+(COUNTA($P$3:P118)*0.0000001)))</f>
        <v/>
      </c>
      <c r="U118" s="23" t="str">
        <f>IF(P118="","",IF(SUMIFS('Raw Data'!AD:AD,'Raw Data'!B:B,'Dynamic Data'!P118,'Raw Data'!AE:AE,LEFT($T$3,4), 'Raw Data'!AF:AF, _xlfn.MAXIFS('Raw Data'!AF:AF, 'Raw Data'!B:B, 'Single Property'!$D$13, 'Raw Data'!AE:AE, 'Multi Property'!$E$3, 'Raw Data'!AD:AD, "&lt;&gt;Not Available"))=0,"N/A",SUMIFS('Raw Data'!AD:AD,'Raw Data'!B:B,'Dynamic Data'!P118,'Raw Data'!AE:AE,LEFT($T$3,4), 'Raw Data'!AF:AF, _xlfn.MAXIFS('Raw Data'!AF:AF, 'Raw Data'!B:B, 'Single Property'!$D$13, 'Raw Data'!AE:AE, 'Multi Property'!$E$3, 'Raw Data'!AD:AD, "&lt;&gt;Not Available"))+(COUNTA($P$3:P118)*0.0000001)))</f>
        <v/>
      </c>
      <c r="V118" s="23" t="str">
        <f>IF(P118="","",IF(SUMIFS('Raw Data'!AC:AC,'Raw Data'!B:B,'Dynamic Data'!P118,'Raw Data'!AE:AE,LEFT($T$3,4), 'Raw Data'!AF:AF, _xlfn.MAXIFS('Raw Data'!AF:AF, 'Raw Data'!B:B, 'Single Property'!$D$13, 'Raw Data'!AE:AE, 'Multi Property'!$E$3, 'Raw Data'!AC:AC, "&lt;&gt;Not Available"))=0,"N/A",SUMIFS('Raw Data'!AC:AC,'Raw Data'!B:B,'Dynamic Data'!P118,'Raw Data'!AE:AE,LEFT($T$3,4), 'Raw Data'!AF:AF, _xlfn.MAXIFS('Raw Data'!AF:AF, 'Raw Data'!B:B, 'Single Property'!$D$13, 'Raw Data'!AE:AE, 'Multi Property'!$E$3, 'Raw Data'!AC:AC, "&lt;&gt;Not Available"))+(COUNTA($P$3:P118)*0.0000001)))</f>
        <v/>
      </c>
    </row>
    <row r="119" spans="17:22" x14ac:dyDescent="0.25">
      <c r="Q119" s="23" t="str">
        <f>IF(P119 = "", "", SUMIFS('Raw Data'!AA:AA, 'Raw Data'!B:B, 'Dynamic Data'!P119, 'Raw Data'!AE:AE, _xlfn.NUMBERVALUE(LEFT($Q$3,4)), 'Raw Data'!AF:AF, _xlfn.MAXIFS('Raw Data'!AF:AF, 'Raw Data'!B:B, 'Single Property'!$D$13, 'Raw Data'!AE:AE, 'Multi Property'!$E$3, 'Raw Data'!F:F, "&lt;&gt;Not Available"))+(COUNTA($P$3:P119)*0.0000001))</f>
        <v/>
      </c>
      <c r="R119" s="23" t="str">
        <f>IF(P119 = "", "", SUMIFS('Raw Data'!AB:AB, 'Raw Data'!B:B, 'Dynamic Data'!P119, 'Raw Data'!AE:AE, LEFT($R$3,4), 'Raw Data'!AF:AF, _xlfn.MAXIFS('Raw Data'!AF:AF, 'Raw Data'!B:B, 'Single Property'!$D$13, 'Raw Data'!AE:AE, 'Multi Property'!$E$3, 'Raw Data'!F:F, "&lt;&gt;Not Available"))+(COUNTA($P$3:P119)*0.0000001))</f>
        <v/>
      </c>
      <c r="S119" s="23" t="str">
        <f>IF(P119 = "", "", SUMIFS('Raw Data'!S:S, 'Raw Data'!B:B, 'Dynamic Data'!P119, 'Raw Data'!AE:AE, LEFT($S$3,4), 'Raw Data'!AF:AF, _xlfn.MAXIFS('Raw Data'!AF:AF, 'Raw Data'!B:B, 'Single Property'!$D$13, 'Raw Data'!AE:AE, 'Multi Property'!$E$3, 'Raw Data'!F:F, "&lt;&gt;Not Available"))+(COUNTA($P$3:P119)*0.0000001))</f>
        <v/>
      </c>
      <c r="T119" s="23" t="str">
        <f>IF(P119="","",IF(SUMIFS('Raw Data'!F:F,'Raw Data'!B:B,'Dynamic Data'!P119,'Raw Data'!AE:AE,LEFT($T$3,4), 'Raw Data'!AF:AF, _xlfn.MAXIFS('Raw Data'!AF:AF, 'Raw Data'!B:B, 'Single Property'!$D$13, 'Raw Data'!AE:AE, 'Multi Property'!$E$3, 'Raw Data'!F:F, "&lt;&gt;Not Available"))=0,"N/A",SUMIFS('Raw Data'!F:F,'Raw Data'!B:B,'Dynamic Data'!P119,'Raw Data'!AE:AE,LEFT($T$3,4), 'Raw Data'!AF:AF, _xlfn.MAXIFS('Raw Data'!AF:AF, 'Raw Data'!B:B, 'Single Property'!$D$13, 'Raw Data'!AE:AE, 'Multi Property'!$E$3, 'Raw Data'!F:F, "&lt;&gt;Not Available"))+(COUNTA($P$3:P119)*0.0000001)))</f>
        <v/>
      </c>
      <c r="U119" s="23" t="str">
        <f>IF(P119="","",IF(SUMIFS('Raw Data'!AD:AD,'Raw Data'!B:B,'Dynamic Data'!P119,'Raw Data'!AE:AE,LEFT($T$3,4), 'Raw Data'!AF:AF, _xlfn.MAXIFS('Raw Data'!AF:AF, 'Raw Data'!B:B, 'Single Property'!$D$13, 'Raw Data'!AE:AE, 'Multi Property'!$E$3, 'Raw Data'!AD:AD, "&lt;&gt;Not Available"))=0,"N/A",SUMIFS('Raw Data'!AD:AD,'Raw Data'!B:B,'Dynamic Data'!P119,'Raw Data'!AE:AE,LEFT($T$3,4), 'Raw Data'!AF:AF, _xlfn.MAXIFS('Raw Data'!AF:AF, 'Raw Data'!B:B, 'Single Property'!$D$13, 'Raw Data'!AE:AE, 'Multi Property'!$E$3, 'Raw Data'!AD:AD, "&lt;&gt;Not Available"))+(COUNTA($P$3:P119)*0.0000001)))</f>
        <v/>
      </c>
      <c r="V119" s="23" t="str">
        <f>IF(P119="","",IF(SUMIFS('Raw Data'!AC:AC,'Raw Data'!B:B,'Dynamic Data'!P119,'Raw Data'!AE:AE,LEFT($T$3,4), 'Raw Data'!AF:AF, _xlfn.MAXIFS('Raw Data'!AF:AF, 'Raw Data'!B:B, 'Single Property'!$D$13, 'Raw Data'!AE:AE, 'Multi Property'!$E$3, 'Raw Data'!AC:AC, "&lt;&gt;Not Available"))=0,"N/A",SUMIFS('Raw Data'!AC:AC,'Raw Data'!B:B,'Dynamic Data'!P119,'Raw Data'!AE:AE,LEFT($T$3,4), 'Raw Data'!AF:AF, _xlfn.MAXIFS('Raw Data'!AF:AF, 'Raw Data'!B:B, 'Single Property'!$D$13, 'Raw Data'!AE:AE, 'Multi Property'!$E$3, 'Raw Data'!AC:AC, "&lt;&gt;Not Available"))+(COUNTA($P$3:P119)*0.0000001)))</f>
        <v/>
      </c>
    </row>
    <row r="120" spans="17:22" x14ac:dyDescent="0.25">
      <c r="Q120" s="23" t="str">
        <f>IF(P120 = "", "", SUMIFS('Raw Data'!AA:AA, 'Raw Data'!B:B, 'Dynamic Data'!P120, 'Raw Data'!AE:AE, _xlfn.NUMBERVALUE(LEFT($Q$3,4)), 'Raw Data'!AF:AF, _xlfn.MAXIFS('Raw Data'!AF:AF, 'Raw Data'!B:B, 'Single Property'!$D$13, 'Raw Data'!AE:AE, 'Multi Property'!$E$3, 'Raw Data'!F:F, "&lt;&gt;Not Available"))+(COUNTA($P$3:P120)*0.0000001))</f>
        <v/>
      </c>
      <c r="R120" s="23" t="str">
        <f>IF(P120 = "", "", SUMIFS('Raw Data'!AB:AB, 'Raw Data'!B:B, 'Dynamic Data'!P120, 'Raw Data'!AE:AE, LEFT($R$3,4), 'Raw Data'!AF:AF, _xlfn.MAXIFS('Raw Data'!AF:AF, 'Raw Data'!B:B, 'Single Property'!$D$13, 'Raw Data'!AE:AE, 'Multi Property'!$E$3, 'Raw Data'!F:F, "&lt;&gt;Not Available"))+(COUNTA($P$3:P120)*0.0000001))</f>
        <v/>
      </c>
      <c r="S120" s="23" t="str">
        <f>IF(P120 = "", "", SUMIFS('Raw Data'!S:S, 'Raw Data'!B:B, 'Dynamic Data'!P120, 'Raw Data'!AE:AE, LEFT($S$3,4), 'Raw Data'!AF:AF, _xlfn.MAXIFS('Raw Data'!AF:AF, 'Raw Data'!B:B, 'Single Property'!$D$13, 'Raw Data'!AE:AE, 'Multi Property'!$E$3, 'Raw Data'!F:F, "&lt;&gt;Not Available"))+(COUNTA($P$3:P120)*0.0000001))</f>
        <v/>
      </c>
      <c r="T120" s="23" t="str">
        <f>IF(P120="","",IF(SUMIFS('Raw Data'!F:F,'Raw Data'!B:B,'Dynamic Data'!P120,'Raw Data'!AE:AE,LEFT($T$3,4), 'Raw Data'!AF:AF, _xlfn.MAXIFS('Raw Data'!AF:AF, 'Raw Data'!B:B, 'Single Property'!$D$13, 'Raw Data'!AE:AE, 'Multi Property'!$E$3, 'Raw Data'!F:F, "&lt;&gt;Not Available"))=0,"N/A",SUMIFS('Raw Data'!F:F,'Raw Data'!B:B,'Dynamic Data'!P120,'Raw Data'!AE:AE,LEFT($T$3,4), 'Raw Data'!AF:AF, _xlfn.MAXIFS('Raw Data'!AF:AF, 'Raw Data'!B:B, 'Single Property'!$D$13, 'Raw Data'!AE:AE, 'Multi Property'!$E$3, 'Raw Data'!F:F, "&lt;&gt;Not Available"))+(COUNTA($P$3:P120)*0.0000001)))</f>
        <v/>
      </c>
      <c r="U120" s="23" t="str">
        <f>IF(P120="","",IF(SUMIFS('Raw Data'!AD:AD,'Raw Data'!B:B,'Dynamic Data'!P120,'Raw Data'!AE:AE,LEFT($T$3,4), 'Raw Data'!AF:AF, _xlfn.MAXIFS('Raw Data'!AF:AF, 'Raw Data'!B:B, 'Single Property'!$D$13, 'Raw Data'!AE:AE, 'Multi Property'!$E$3, 'Raw Data'!AD:AD, "&lt;&gt;Not Available"))=0,"N/A",SUMIFS('Raw Data'!AD:AD,'Raw Data'!B:B,'Dynamic Data'!P120,'Raw Data'!AE:AE,LEFT($T$3,4), 'Raw Data'!AF:AF, _xlfn.MAXIFS('Raw Data'!AF:AF, 'Raw Data'!B:B, 'Single Property'!$D$13, 'Raw Data'!AE:AE, 'Multi Property'!$E$3, 'Raw Data'!AD:AD, "&lt;&gt;Not Available"))+(COUNTA($P$3:P120)*0.0000001)))</f>
        <v/>
      </c>
      <c r="V120" s="23" t="str">
        <f>IF(P120="","",IF(SUMIFS('Raw Data'!AC:AC,'Raw Data'!B:B,'Dynamic Data'!P120,'Raw Data'!AE:AE,LEFT($T$3,4), 'Raw Data'!AF:AF, _xlfn.MAXIFS('Raw Data'!AF:AF, 'Raw Data'!B:B, 'Single Property'!$D$13, 'Raw Data'!AE:AE, 'Multi Property'!$E$3, 'Raw Data'!AC:AC, "&lt;&gt;Not Available"))=0,"N/A",SUMIFS('Raw Data'!AC:AC,'Raw Data'!B:B,'Dynamic Data'!P120,'Raw Data'!AE:AE,LEFT($T$3,4), 'Raw Data'!AF:AF, _xlfn.MAXIFS('Raw Data'!AF:AF, 'Raw Data'!B:B, 'Single Property'!$D$13, 'Raw Data'!AE:AE, 'Multi Property'!$E$3, 'Raw Data'!AC:AC, "&lt;&gt;Not Available"))+(COUNTA($P$3:P120)*0.0000001)))</f>
        <v/>
      </c>
    </row>
    <row r="121" spans="17:22" x14ac:dyDescent="0.25">
      <c r="Q121" s="23" t="str">
        <f>IF(P121 = "", "", SUMIFS('Raw Data'!AA:AA, 'Raw Data'!B:B, 'Dynamic Data'!P121, 'Raw Data'!AE:AE, _xlfn.NUMBERVALUE(LEFT($Q$3,4)), 'Raw Data'!AF:AF, _xlfn.MAXIFS('Raw Data'!AF:AF, 'Raw Data'!B:B, 'Single Property'!$D$13, 'Raw Data'!AE:AE, 'Multi Property'!$E$3, 'Raw Data'!F:F, "&lt;&gt;Not Available"))+(COUNTA($P$3:P121)*0.0000001))</f>
        <v/>
      </c>
      <c r="R121" s="23" t="str">
        <f>IF(P121 = "", "", SUMIFS('Raw Data'!AB:AB, 'Raw Data'!B:B, 'Dynamic Data'!P121, 'Raw Data'!AE:AE, LEFT($R$3,4), 'Raw Data'!AF:AF, _xlfn.MAXIFS('Raw Data'!AF:AF, 'Raw Data'!B:B, 'Single Property'!$D$13, 'Raw Data'!AE:AE, 'Multi Property'!$E$3, 'Raw Data'!F:F, "&lt;&gt;Not Available"))+(COUNTA($P$3:P121)*0.0000001))</f>
        <v/>
      </c>
      <c r="S121" s="23" t="str">
        <f>IF(P121 = "", "", SUMIFS('Raw Data'!S:S, 'Raw Data'!B:B, 'Dynamic Data'!P121, 'Raw Data'!AE:AE, LEFT($S$3,4), 'Raw Data'!AF:AF, _xlfn.MAXIFS('Raw Data'!AF:AF, 'Raw Data'!B:B, 'Single Property'!$D$13, 'Raw Data'!AE:AE, 'Multi Property'!$E$3, 'Raw Data'!F:F, "&lt;&gt;Not Available"))+(COUNTA($P$3:P121)*0.0000001))</f>
        <v/>
      </c>
      <c r="T121" s="23" t="str">
        <f>IF(P121="","",IF(SUMIFS('Raw Data'!F:F,'Raw Data'!B:B,'Dynamic Data'!P121,'Raw Data'!AE:AE,LEFT($T$3,4), 'Raw Data'!AF:AF, _xlfn.MAXIFS('Raw Data'!AF:AF, 'Raw Data'!B:B, 'Single Property'!$D$13, 'Raw Data'!AE:AE, 'Multi Property'!$E$3, 'Raw Data'!F:F, "&lt;&gt;Not Available"))=0,"N/A",SUMIFS('Raw Data'!F:F,'Raw Data'!B:B,'Dynamic Data'!P121,'Raw Data'!AE:AE,LEFT($T$3,4), 'Raw Data'!AF:AF, _xlfn.MAXIFS('Raw Data'!AF:AF, 'Raw Data'!B:B, 'Single Property'!$D$13, 'Raw Data'!AE:AE, 'Multi Property'!$E$3, 'Raw Data'!F:F, "&lt;&gt;Not Available"))+(COUNTA($P$3:P121)*0.0000001)))</f>
        <v/>
      </c>
      <c r="U121" s="23" t="str">
        <f>IF(P121="","",IF(SUMIFS('Raw Data'!AD:AD,'Raw Data'!B:B,'Dynamic Data'!P121,'Raw Data'!AE:AE,LEFT($T$3,4), 'Raw Data'!AF:AF, _xlfn.MAXIFS('Raw Data'!AF:AF, 'Raw Data'!B:B, 'Single Property'!$D$13, 'Raw Data'!AE:AE, 'Multi Property'!$E$3, 'Raw Data'!AD:AD, "&lt;&gt;Not Available"))=0,"N/A",SUMIFS('Raw Data'!AD:AD,'Raw Data'!B:B,'Dynamic Data'!P121,'Raw Data'!AE:AE,LEFT($T$3,4), 'Raw Data'!AF:AF, _xlfn.MAXIFS('Raw Data'!AF:AF, 'Raw Data'!B:B, 'Single Property'!$D$13, 'Raw Data'!AE:AE, 'Multi Property'!$E$3, 'Raw Data'!AD:AD, "&lt;&gt;Not Available"))+(COUNTA($P$3:P121)*0.0000001)))</f>
        <v/>
      </c>
      <c r="V121" s="23" t="str">
        <f>IF(P121="","",IF(SUMIFS('Raw Data'!AC:AC,'Raw Data'!B:B,'Dynamic Data'!P121,'Raw Data'!AE:AE,LEFT($T$3,4), 'Raw Data'!AF:AF, _xlfn.MAXIFS('Raw Data'!AF:AF, 'Raw Data'!B:B, 'Single Property'!$D$13, 'Raw Data'!AE:AE, 'Multi Property'!$E$3, 'Raw Data'!AC:AC, "&lt;&gt;Not Available"))=0,"N/A",SUMIFS('Raw Data'!AC:AC,'Raw Data'!B:B,'Dynamic Data'!P121,'Raw Data'!AE:AE,LEFT($T$3,4), 'Raw Data'!AF:AF, _xlfn.MAXIFS('Raw Data'!AF:AF, 'Raw Data'!B:B, 'Single Property'!$D$13, 'Raw Data'!AE:AE, 'Multi Property'!$E$3, 'Raw Data'!AC:AC, "&lt;&gt;Not Available"))+(COUNTA($P$3:P121)*0.0000001)))</f>
        <v/>
      </c>
    </row>
    <row r="122" spans="17:22" x14ac:dyDescent="0.25">
      <c r="Q122" s="23" t="str">
        <f>IF(P122 = "", "", SUMIFS('Raw Data'!AA:AA, 'Raw Data'!B:B, 'Dynamic Data'!P122, 'Raw Data'!AE:AE, _xlfn.NUMBERVALUE(LEFT($Q$3,4)), 'Raw Data'!AF:AF, _xlfn.MAXIFS('Raw Data'!AF:AF, 'Raw Data'!B:B, 'Single Property'!$D$13, 'Raw Data'!AE:AE, 'Multi Property'!$E$3, 'Raw Data'!F:F, "&lt;&gt;Not Available"))+(COUNTA($P$3:P122)*0.0000001))</f>
        <v/>
      </c>
      <c r="R122" s="23" t="str">
        <f>IF(P122 = "", "", SUMIFS('Raw Data'!AB:AB, 'Raw Data'!B:B, 'Dynamic Data'!P122, 'Raw Data'!AE:AE, LEFT($R$3,4), 'Raw Data'!AF:AF, _xlfn.MAXIFS('Raw Data'!AF:AF, 'Raw Data'!B:B, 'Single Property'!$D$13, 'Raw Data'!AE:AE, 'Multi Property'!$E$3, 'Raw Data'!F:F, "&lt;&gt;Not Available"))+(COUNTA($P$3:P122)*0.0000001))</f>
        <v/>
      </c>
      <c r="S122" s="23" t="str">
        <f>IF(P122 = "", "", SUMIFS('Raw Data'!S:S, 'Raw Data'!B:B, 'Dynamic Data'!P122, 'Raw Data'!AE:AE, LEFT($S$3,4), 'Raw Data'!AF:AF, _xlfn.MAXIFS('Raw Data'!AF:AF, 'Raw Data'!B:B, 'Single Property'!$D$13, 'Raw Data'!AE:AE, 'Multi Property'!$E$3, 'Raw Data'!F:F, "&lt;&gt;Not Available"))+(COUNTA($P$3:P122)*0.0000001))</f>
        <v/>
      </c>
      <c r="T122" s="23" t="str">
        <f>IF(P122="","",IF(SUMIFS('Raw Data'!F:F,'Raw Data'!B:B,'Dynamic Data'!P122,'Raw Data'!AE:AE,LEFT($T$3,4), 'Raw Data'!AF:AF, _xlfn.MAXIFS('Raw Data'!AF:AF, 'Raw Data'!B:B, 'Single Property'!$D$13, 'Raw Data'!AE:AE, 'Multi Property'!$E$3, 'Raw Data'!F:F, "&lt;&gt;Not Available"))=0,"N/A",SUMIFS('Raw Data'!F:F,'Raw Data'!B:B,'Dynamic Data'!P122,'Raw Data'!AE:AE,LEFT($T$3,4), 'Raw Data'!AF:AF, _xlfn.MAXIFS('Raw Data'!AF:AF, 'Raw Data'!B:B, 'Single Property'!$D$13, 'Raw Data'!AE:AE, 'Multi Property'!$E$3, 'Raw Data'!F:F, "&lt;&gt;Not Available"))+(COUNTA($P$3:P122)*0.0000001)))</f>
        <v/>
      </c>
      <c r="U122" s="23" t="str">
        <f>IF(P122="","",IF(SUMIFS('Raw Data'!AD:AD,'Raw Data'!B:B,'Dynamic Data'!P122,'Raw Data'!AE:AE,LEFT($T$3,4), 'Raw Data'!AF:AF, _xlfn.MAXIFS('Raw Data'!AF:AF, 'Raw Data'!B:B, 'Single Property'!$D$13, 'Raw Data'!AE:AE, 'Multi Property'!$E$3, 'Raw Data'!AD:AD, "&lt;&gt;Not Available"))=0,"N/A",SUMIFS('Raw Data'!AD:AD,'Raw Data'!B:B,'Dynamic Data'!P122,'Raw Data'!AE:AE,LEFT($T$3,4), 'Raw Data'!AF:AF, _xlfn.MAXIFS('Raw Data'!AF:AF, 'Raw Data'!B:B, 'Single Property'!$D$13, 'Raw Data'!AE:AE, 'Multi Property'!$E$3, 'Raw Data'!AD:AD, "&lt;&gt;Not Available"))+(COUNTA($P$3:P122)*0.0000001)))</f>
        <v/>
      </c>
      <c r="V122" s="23" t="str">
        <f>IF(P122="","",IF(SUMIFS('Raw Data'!AC:AC,'Raw Data'!B:B,'Dynamic Data'!P122,'Raw Data'!AE:AE,LEFT($T$3,4), 'Raw Data'!AF:AF, _xlfn.MAXIFS('Raw Data'!AF:AF, 'Raw Data'!B:B, 'Single Property'!$D$13, 'Raw Data'!AE:AE, 'Multi Property'!$E$3, 'Raw Data'!AC:AC, "&lt;&gt;Not Available"))=0,"N/A",SUMIFS('Raw Data'!AC:AC,'Raw Data'!B:B,'Dynamic Data'!P122,'Raw Data'!AE:AE,LEFT($T$3,4), 'Raw Data'!AF:AF, _xlfn.MAXIFS('Raw Data'!AF:AF, 'Raw Data'!B:B, 'Single Property'!$D$13, 'Raw Data'!AE:AE, 'Multi Property'!$E$3, 'Raw Data'!AC:AC, "&lt;&gt;Not Available"))+(COUNTA($P$3:P122)*0.0000001)))</f>
        <v/>
      </c>
    </row>
    <row r="123" spans="17:22" x14ac:dyDescent="0.25">
      <c r="Q123" s="23" t="str">
        <f>IF(P123 = "", "", SUMIFS('Raw Data'!AA:AA, 'Raw Data'!B:B, 'Dynamic Data'!P123, 'Raw Data'!AE:AE, _xlfn.NUMBERVALUE(LEFT($Q$3,4)), 'Raw Data'!AF:AF, _xlfn.MAXIFS('Raw Data'!AF:AF, 'Raw Data'!B:B, 'Single Property'!$D$13, 'Raw Data'!AE:AE, 'Multi Property'!$E$3, 'Raw Data'!F:F, "&lt;&gt;Not Available"))+(COUNTA($P$3:P123)*0.0000001))</f>
        <v/>
      </c>
      <c r="R123" s="23" t="str">
        <f>IF(P123 = "", "", SUMIFS('Raw Data'!AB:AB, 'Raw Data'!B:B, 'Dynamic Data'!P123, 'Raw Data'!AE:AE, LEFT($R$3,4), 'Raw Data'!AF:AF, _xlfn.MAXIFS('Raw Data'!AF:AF, 'Raw Data'!B:B, 'Single Property'!$D$13, 'Raw Data'!AE:AE, 'Multi Property'!$E$3, 'Raw Data'!F:F, "&lt;&gt;Not Available"))+(COUNTA($P$3:P123)*0.0000001))</f>
        <v/>
      </c>
      <c r="S123" s="23" t="str">
        <f>IF(P123 = "", "", SUMIFS('Raw Data'!S:S, 'Raw Data'!B:B, 'Dynamic Data'!P123, 'Raw Data'!AE:AE, LEFT($S$3,4), 'Raw Data'!AF:AF, _xlfn.MAXIFS('Raw Data'!AF:AF, 'Raw Data'!B:B, 'Single Property'!$D$13, 'Raw Data'!AE:AE, 'Multi Property'!$E$3, 'Raw Data'!F:F, "&lt;&gt;Not Available"))+(COUNTA($P$3:P123)*0.0000001))</f>
        <v/>
      </c>
      <c r="T123" s="23" t="str">
        <f>IF(P123="","",IF(SUMIFS('Raw Data'!F:F,'Raw Data'!B:B,'Dynamic Data'!P123,'Raw Data'!AE:AE,LEFT($T$3,4), 'Raw Data'!AF:AF, _xlfn.MAXIFS('Raw Data'!AF:AF, 'Raw Data'!B:B, 'Single Property'!$D$13, 'Raw Data'!AE:AE, 'Multi Property'!$E$3, 'Raw Data'!F:F, "&lt;&gt;Not Available"))=0,"N/A",SUMIFS('Raw Data'!F:F,'Raw Data'!B:B,'Dynamic Data'!P123,'Raw Data'!AE:AE,LEFT($T$3,4), 'Raw Data'!AF:AF, _xlfn.MAXIFS('Raw Data'!AF:AF, 'Raw Data'!B:B, 'Single Property'!$D$13, 'Raw Data'!AE:AE, 'Multi Property'!$E$3, 'Raw Data'!F:F, "&lt;&gt;Not Available"))+(COUNTA($P$3:P123)*0.0000001)))</f>
        <v/>
      </c>
      <c r="U123" s="23" t="str">
        <f>IF(P123="","",IF(SUMIFS('Raw Data'!AD:AD,'Raw Data'!B:B,'Dynamic Data'!P123,'Raw Data'!AE:AE,LEFT($T$3,4), 'Raw Data'!AF:AF, _xlfn.MAXIFS('Raw Data'!AF:AF, 'Raw Data'!B:B, 'Single Property'!$D$13, 'Raw Data'!AE:AE, 'Multi Property'!$E$3, 'Raw Data'!AD:AD, "&lt;&gt;Not Available"))=0,"N/A",SUMIFS('Raw Data'!AD:AD,'Raw Data'!B:B,'Dynamic Data'!P123,'Raw Data'!AE:AE,LEFT($T$3,4), 'Raw Data'!AF:AF, _xlfn.MAXIFS('Raw Data'!AF:AF, 'Raw Data'!B:B, 'Single Property'!$D$13, 'Raw Data'!AE:AE, 'Multi Property'!$E$3, 'Raw Data'!AD:AD, "&lt;&gt;Not Available"))+(COUNTA($P$3:P123)*0.0000001)))</f>
        <v/>
      </c>
      <c r="V123" s="23" t="str">
        <f>IF(P123="","",IF(SUMIFS('Raw Data'!AC:AC,'Raw Data'!B:B,'Dynamic Data'!P123,'Raw Data'!AE:AE,LEFT($T$3,4), 'Raw Data'!AF:AF, _xlfn.MAXIFS('Raw Data'!AF:AF, 'Raw Data'!B:B, 'Single Property'!$D$13, 'Raw Data'!AE:AE, 'Multi Property'!$E$3, 'Raw Data'!AC:AC, "&lt;&gt;Not Available"))=0,"N/A",SUMIFS('Raw Data'!AC:AC,'Raw Data'!B:B,'Dynamic Data'!P123,'Raw Data'!AE:AE,LEFT($T$3,4), 'Raw Data'!AF:AF, _xlfn.MAXIFS('Raw Data'!AF:AF, 'Raw Data'!B:B, 'Single Property'!$D$13, 'Raw Data'!AE:AE, 'Multi Property'!$E$3, 'Raw Data'!AC:AC, "&lt;&gt;Not Available"))+(COUNTA($P$3:P123)*0.0000001)))</f>
        <v/>
      </c>
    </row>
    <row r="124" spans="17:22" x14ac:dyDescent="0.25">
      <c r="Q124" s="23" t="str">
        <f>IF(P124 = "", "", SUMIFS('Raw Data'!AA:AA, 'Raw Data'!B:B, 'Dynamic Data'!P124, 'Raw Data'!AE:AE, _xlfn.NUMBERVALUE(LEFT($Q$3,4)), 'Raw Data'!AF:AF, _xlfn.MAXIFS('Raw Data'!AF:AF, 'Raw Data'!B:B, 'Single Property'!$D$13, 'Raw Data'!AE:AE, 'Multi Property'!$E$3, 'Raw Data'!F:F, "&lt;&gt;Not Available"))+(COUNTA($P$3:P124)*0.0000001))</f>
        <v/>
      </c>
      <c r="R124" s="23" t="str">
        <f>IF(P124 = "", "", SUMIFS('Raw Data'!AB:AB, 'Raw Data'!B:B, 'Dynamic Data'!P124, 'Raw Data'!AE:AE, LEFT($R$3,4), 'Raw Data'!AF:AF, _xlfn.MAXIFS('Raw Data'!AF:AF, 'Raw Data'!B:B, 'Single Property'!$D$13, 'Raw Data'!AE:AE, 'Multi Property'!$E$3, 'Raw Data'!F:F, "&lt;&gt;Not Available"))+(COUNTA($P$3:P124)*0.0000001))</f>
        <v/>
      </c>
      <c r="S124" s="23" t="str">
        <f>IF(P124 = "", "", SUMIFS('Raw Data'!S:S, 'Raw Data'!B:B, 'Dynamic Data'!P124, 'Raw Data'!AE:AE, LEFT($S$3,4), 'Raw Data'!AF:AF, _xlfn.MAXIFS('Raw Data'!AF:AF, 'Raw Data'!B:B, 'Single Property'!$D$13, 'Raw Data'!AE:AE, 'Multi Property'!$E$3, 'Raw Data'!F:F, "&lt;&gt;Not Available"))+(COUNTA($P$3:P124)*0.0000001))</f>
        <v/>
      </c>
      <c r="T124" s="23" t="str">
        <f>IF(P124="","",IF(SUMIFS('Raw Data'!F:F,'Raw Data'!B:B,'Dynamic Data'!P124,'Raw Data'!AE:AE,LEFT($T$3,4), 'Raw Data'!AF:AF, _xlfn.MAXIFS('Raw Data'!AF:AF, 'Raw Data'!B:B, 'Single Property'!$D$13, 'Raw Data'!AE:AE, 'Multi Property'!$E$3, 'Raw Data'!F:F, "&lt;&gt;Not Available"))=0,"N/A",SUMIFS('Raw Data'!F:F,'Raw Data'!B:B,'Dynamic Data'!P124,'Raw Data'!AE:AE,LEFT($T$3,4), 'Raw Data'!AF:AF, _xlfn.MAXIFS('Raw Data'!AF:AF, 'Raw Data'!B:B, 'Single Property'!$D$13, 'Raw Data'!AE:AE, 'Multi Property'!$E$3, 'Raw Data'!F:F, "&lt;&gt;Not Available"))+(COUNTA($P$3:P124)*0.0000001)))</f>
        <v/>
      </c>
      <c r="U124" s="23" t="str">
        <f>IF(P124="","",IF(SUMIFS('Raw Data'!AD:AD,'Raw Data'!B:B,'Dynamic Data'!P124,'Raw Data'!AE:AE,LEFT($T$3,4), 'Raw Data'!AF:AF, _xlfn.MAXIFS('Raw Data'!AF:AF, 'Raw Data'!B:B, 'Single Property'!$D$13, 'Raw Data'!AE:AE, 'Multi Property'!$E$3, 'Raw Data'!AD:AD, "&lt;&gt;Not Available"))=0,"N/A",SUMIFS('Raw Data'!AD:AD,'Raw Data'!B:B,'Dynamic Data'!P124,'Raw Data'!AE:AE,LEFT($T$3,4), 'Raw Data'!AF:AF, _xlfn.MAXIFS('Raw Data'!AF:AF, 'Raw Data'!B:B, 'Single Property'!$D$13, 'Raw Data'!AE:AE, 'Multi Property'!$E$3, 'Raw Data'!AD:AD, "&lt;&gt;Not Available"))+(COUNTA($P$3:P124)*0.0000001)))</f>
        <v/>
      </c>
      <c r="V124" s="23" t="str">
        <f>IF(P124="","",IF(SUMIFS('Raw Data'!AC:AC,'Raw Data'!B:B,'Dynamic Data'!P124,'Raw Data'!AE:AE,LEFT($T$3,4), 'Raw Data'!AF:AF, _xlfn.MAXIFS('Raw Data'!AF:AF, 'Raw Data'!B:B, 'Single Property'!$D$13, 'Raw Data'!AE:AE, 'Multi Property'!$E$3, 'Raw Data'!AC:AC, "&lt;&gt;Not Available"))=0,"N/A",SUMIFS('Raw Data'!AC:AC,'Raw Data'!B:B,'Dynamic Data'!P124,'Raw Data'!AE:AE,LEFT($T$3,4), 'Raw Data'!AF:AF, _xlfn.MAXIFS('Raw Data'!AF:AF, 'Raw Data'!B:B, 'Single Property'!$D$13, 'Raw Data'!AE:AE, 'Multi Property'!$E$3, 'Raw Data'!AC:AC, "&lt;&gt;Not Available"))+(COUNTA($P$3:P124)*0.0000001)))</f>
        <v/>
      </c>
    </row>
    <row r="125" spans="17:22" x14ac:dyDescent="0.25">
      <c r="Q125" s="23" t="str">
        <f>IF(P125 = "", "", SUMIFS('Raw Data'!AA:AA, 'Raw Data'!B:B, 'Dynamic Data'!P125, 'Raw Data'!AE:AE, _xlfn.NUMBERVALUE(LEFT($Q$3,4)), 'Raw Data'!AF:AF, _xlfn.MAXIFS('Raw Data'!AF:AF, 'Raw Data'!B:B, 'Single Property'!$D$13, 'Raw Data'!AE:AE, 'Multi Property'!$E$3, 'Raw Data'!F:F, "&lt;&gt;Not Available"))+(COUNTA($P$3:P125)*0.0000001))</f>
        <v/>
      </c>
      <c r="R125" s="23" t="str">
        <f>IF(P125 = "", "", SUMIFS('Raw Data'!AB:AB, 'Raw Data'!B:B, 'Dynamic Data'!P125, 'Raw Data'!AE:AE, LEFT($R$3,4), 'Raw Data'!AF:AF, _xlfn.MAXIFS('Raw Data'!AF:AF, 'Raw Data'!B:B, 'Single Property'!$D$13, 'Raw Data'!AE:AE, 'Multi Property'!$E$3, 'Raw Data'!F:F, "&lt;&gt;Not Available"))+(COUNTA($P$3:P125)*0.0000001))</f>
        <v/>
      </c>
      <c r="S125" s="23" t="str">
        <f>IF(P125 = "", "", SUMIFS('Raw Data'!S:S, 'Raw Data'!B:B, 'Dynamic Data'!P125, 'Raw Data'!AE:AE, LEFT($S$3,4), 'Raw Data'!AF:AF, _xlfn.MAXIFS('Raw Data'!AF:AF, 'Raw Data'!B:B, 'Single Property'!$D$13, 'Raw Data'!AE:AE, 'Multi Property'!$E$3, 'Raw Data'!F:F, "&lt;&gt;Not Available"))+(COUNTA($P$3:P125)*0.0000001))</f>
        <v/>
      </c>
      <c r="T125" s="23" t="str">
        <f>IF(P125="","",IF(SUMIFS('Raw Data'!F:F,'Raw Data'!B:B,'Dynamic Data'!P125,'Raw Data'!AE:AE,LEFT($T$3,4), 'Raw Data'!AF:AF, _xlfn.MAXIFS('Raw Data'!AF:AF, 'Raw Data'!B:B, 'Single Property'!$D$13, 'Raw Data'!AE:AE, 'Multi Property'!$E$3, 'Raw Data'!F:F, "&lt;&gt;Not Available"))=0,"N/A",SUMIFS('Raw Data'!F:F,'Raw Data'!B:B,'Dynamic Data'!P125,'Raw Data'!AE:AE,LEFT($T$3,4), 'Raw Data'!AF:AF, _xlfn.MAXIFS('Raw Data'!AF:AF, 'Raw Data'!B:B, 'Single Property'!$D$13, 'Raw Data'!AE:AE, 'Multi Property'!$E$3, 'Raw Data'!F:F, "&lt;&gt;Not Available"))+(COUNTA($P$3:P125)*0.0000001)))</f>
        <v/>
      </c>
      <c r="U125" s="23" t="str">
        <f>IF(P125="","",IF(SUMIFS('Raw Data'!AD:AD,'Raw Data'!B:B,'Dynamic Data'!P125,'Raw Data'!AE:AE,LEFT($T$3,4), 'Raw Data'!AF:AF, _xlfn.MAXIFS('Raw Data'!AF:AF, 'Raw Data'!B:B, 'Single Property'!$D$13, 'Raw Data'!AE:AE, 'Multi Property'!$E$3, 'Raw Data'!AD:AD, "&lt;&gt;Not Available"))=0,"N/A",SUMIFS('Raw Data'!AD:AD,'Raw Data'!B:B,'Dynamic Data'!P125,'Raw Data'!AE:AE,LEFT($T$3,4), 'Raw Data'!AF:AF, _xlfn.MAXIFS('Raw Data'!AF:AF, 'Raw Data'!B:B, 'Single Property'!$D$13, 'Raw Data'!AE:AE, 'Multi Property'!$E$3, 'Raw Data'!AD:AD, "&lt;&gt;Not Available"))+(COUNTA($P$3:P125)*0.0000001)))</f>
        <v/>
      </c>
      <c r="V125" s="23" t="str">
        <f>IF(P125="","",IF(SUMIFS('Raw Data'!AC:AC,'Raw Data'!B:B,'Dynamic Data'!P125,'Raw Data'!AE:AE,LEFT($T$3,4), 'Raw Data'!AF:AF, _xlfn.MAXIFS('Raw Data'!AF:AF, 'Raw Data'!B:B, 'Single Property'!$D$13, 'Raw Data'!AE:AE, 'Multi Property'!$E$3, 'Raw Data'!AC:AC, "&lt;&gt;Not Available"))=0,"N/A",SUMIFS('Raw Data'!AC:AC,'Raw Data'!B:B,'Dynamic Data'!P125,'Raw Data'!AE:AE,LEFT($T$3,4), 'Raw Data'!AF:AF, _xlfn.MAXIFS('Raw Data'!AF:AF, 'Raw Data'!B:B, 'Single Property'!$D$13, 'Raw Data'!AE:AE, 'Multi Property'!$E$3, 'Raw Data'!AC:AC, "&lt;&gt;Not Available"))+(COUNTA($P$3:P125)*0.0000001)))</f>
        <v/>
      </c>
    </row>
    <row r="126" spans="17:22" x14ac:dyDescent="0.25">
      <c r="Q126" s="23" t="str">
        <f>IF(P126 = "", "", SUMIFS('Raw Data'!AA:AA, 'Raw Data'!B:B, 'Dynamic Data'!P126, 'Raw Data'!AE:AE, _xlfn.NUMBERVALUE(LEFT($Q$3,4)), 'Raw Data'!AF:AF, _xlfn.MAXIFS('Raw Data'!AF:AF, 'Raw Data'!B:B, 'Single Property'!$D$13, 'Raw Data'!AE:AE, 'Multi Property'!$E$3, 'Raw Data'!F:F, "&lt;&gt;Not Available"))+(COUNTA($P$3:P126)*0.0000001))</f>
        <v/>
      </c>
      <c r="R126" s="23" t="str">
        <f>IF(P126 = "", "", SUMIFS('Raw Data'!AB:AB, 'Raw Data'!B:B, 'Dynamic Data'!P126, 'Raw Data'!AE:AE, LEFT($R$3,4), 'Raw Data'!AF:AF, _xlfn.MAXIFS('Raw Data'!AF:AF, 'Raw Data'!B:B, 'Single Property'!$D$13, 'Raw Data'!AE:AE, 'Multi Property'!$E$3, 'Raw Data'!F:F, "&lt;&gt;Not Available"))+(COUNTA($P$3:P126)*0.0000001))</f>
        <v/>
      </c>
      <c r="S126" s="23" t="str">
        <f>IF(P126 = "", "", SUMIFS('Raw Data'!S:S, 'Raw Data'!B:B, 'Dynamic Data'!P126, 'Raw Data'!AE:AE, LEFT($S$3,4), 'Raw Data'!AF:AF, _xlfn.MAXIFS('Raw Data'!AF:AF, 'Raw Data'!B:B, 'Single Property'!$D$13, 'Raw Data'!AE:AE, 'Multi Property'!$E$3, 'Raw Data'!F:F, "&lt;&gt;Not Available"))+(COUNTA($P$3:P126)*0.0000001))</f>
        <v/>
      </c>
      <c r="T126" s="23" t="str">
        <f>IF(P126="","",IF(SUMIFS('Raw Data'!F:F,'Raw Data'!B:B,'Dynamic Data'!P126,'Raw Data'!AE:AE,LEFT($T$3,4), 'Raw Data'!AF:AF, _xlfn.MAXIFS('Raw Data'!AF:AF, 'Raw Data'!B:B, 'Single Property'!$D$13, 'Raw Data'!AE:AE, 'Multi Property'!$E$3, 'Raw Data'!F:F, "&lt;&gt;Not Available"))=0,"N/A",SUMIFS('Raw Data'!F:F,'Raw Data'!B:B,'Dynamic Data'!P126,'Raw Data'!AE:AE,LEFT($T$3,4), 'Raw Data'!AF:AF, _xlfn.MAXIFS('Raw Data'!AF:AF, 'Raw Data'!B:B, 'Single Property'!$D$13, 'Raw Data'!AE:AE, 'Multi Property'!$E$3, 'Raw Data'!F:F, "&lt;&gt;Not Available"))+(COUNTA($P$3:P126)*0.0000001)))</f>
        <v/>
      </c>
      <c r="U126" s="23" t="str">
        <f>IF(P126="","",IF(SUMIFS('Raw Data'!AD:AD,'Raw Data'!B:B,'Dynamic Data'!P126,'Raw Data'!AE:AE,LEFT($T$3,4), 'Raw Data'!AF:AF, _xlfn.MAXIFS('Raw Data'!AF:AF, 'Raw Data'!B:B, 'Single Property'!$D$13, 'Raw Data'!AE:AE, 'Multi Property'!$E$3, 'Raw Data'!AD:AD, "&lt;&gt;Not Available"))=0,"N/A",SUMIFS('Raw Data'!AD:AD,'Raw Data'!B:B,'Dynamic Data'!P126,'Raw Data'!AE:AE,LEFT($T$3,4), 'Raw Data'!AF:AF, _xlfn.MAXIFS('Raw Data'!AF:AF, 'Raw Data'!B:B, 'Single Property'!$D$13, 'Raw Data'!AE:AE, 'Multi Property'!$E$3, 'Raw Data'!AD:AD, "&lt;&gt;Not Available"))+(COUNTA($P$3:P126)*0.0000001)))</f>
        <v/>
      </c>
      <c r="V126" s="23" t="str">
        <f>IF(P126="","",IF(SUMIFS('Raw Data'!AC:AC,'Raw Data'!B:B,'Dynamic Data'!P126,'Raw Data'!AE:AE,LEFT($T$3,4), 'Raw Data'!AF:AF, _xlfn.MAXIFS('Raw Data'!AF:AF, 'Raw Data'!B:B, 'Single Property'!$D$13, 'Raw Data'!AE:AE, 'Multi Property'!$E$3, 'Raw Data'!AC:AC, "&lt;&gt;Not Available"))=0,"N/A",SUMIFS('Raw Data'!AC:AC,'Raw Data'!B:B,'Dynamic Data'!P126,'Raw Data'!AE:AE,LEFT($T$3,4), 'Raw Data'!AF:AF, _xlfn.MAXIFS('Raw Data'!AF:AF, 'Raw Data'!B:B, 'Single Property'!$D$13, 'Raw Data'!AE:AE, 'Multi Property'!$E$3, 'Raw Data'!AC:AC, "&lt;&gt;Not Available"))+(COUNTA($P$3:P126)*0.0000001)))</f>
        <v/>
      </c>
    </row>
    <row r="127" spans="17:22" x14ac:dyDescent="0.25">
      <c r="Q127" s="23" t="str">
        <f>IF(P127 = "", "", SUMIFS('Raw Data'!AA:AA, 'Raw Data'!B:B, 'Dynamic Data'!P127, 'Raw Data'!AE:AE, _xlfn.NUMBERVALUE(LEFT($Q$3,4)), 'Raw Data'!AF:AF, _xlfn.MAXIFS('Raw Data'!AF:AF, 'Raw Data'!B:B, 'Single Property'!$D$13, 'Raw Data'!AE:AE, 'Multi Property'!$E$3, 'Raw Data'!F:F, "&lt;&gt;Not Available"))+(COUNTA($P$3:P127)*0.0000001))</f>
        <v/>
      </c>
      <c r="R127" s="23" t="str">
        <f>IF(P127 = "", "", SUMIFS('Raw Data'!AB:AB, 'Raw Data'!B:B, 'Dynamic Data'!P127, 'Raw Data'!AE:AE, LEFT($R$3,4), 'Raw Data'!AF:AF, _xlfn.MAXIFS('Raw Data'!AF:AF, 'Raw Data'!B:B, 'Single Property'!$D$13, 'Raw Data'!AE:AE, 'Multi Property'!$E$3, 'Raw Data'!F:F, "&lt;&gt;Not Available"))+(COUNTA($P$3:P127)*0.0000001))</f>
        <v/>
      </c>
      <c r="S127" s="23" t="str">
        <f>IF(P127 = "", "", SUMIFS('Raw Data'!S:S, 'Raw Data'!B:B, 'Dynamic Data'!P127, 'Raw Data'!AE:AE, LEFT($S$3,4), 'Raw Data'!AF:AF, _xlfn.MAXIFS('Raw Data'!AF:AF, 'Raw Data'!B:B, 'Single Property'!$D$13, 'Raw Data'!AE:AE, 'Multi Property'!$E$3, 'Raw Data'!F:F, "&lt;&gt;Not Available"))+(COUNTA($P$3:P127)*0.0000001))</f>
        <v/>
      </c>
      <c r="T127" s="23" t="str">
        <f>IF(P127="","",IF(SUMIFS('Raw Data'!F:F,'Raw Data'!B:B,'Dynamic Data'!P127,'Raw Data'!AE:AE,LEFT($T$3,4), 'Raw Data'!AF:AF, _xlfn.MAXIFS('Raw Data'!AF:AF, 'Raw Data'!B:B, 'Single Property'!$D$13, 'Raw Data'!AE:AE, 'Multi Property'!$E$3, 'Raw Data'!F:F, "&lt;&gt;Not Available"))=0,"N/A",SUMIFS('Raw Data'!F:F,'Raw Data'!B:B,'Dynamic Data'!P127,'Raw Data'!AE:AE,LEFT($T$3,4), 'Raw Data'!AF:AF, _xlfn.MAXIFS('Raw Data'!AF:AF, 'Raw Data'!B:B, 'Single Property'!$D$13, 'Raw Data'!AE:AE, 'Multi Property'!$E$3, 'Raw Data'!F:F, "&lt;&gt;Not Available"))+(COUNTA($P$3:P127)*0.0000001)))</f>
        <v/>
      </c>
      <c r="U127" s="23" t="str">
        <f>IF(P127="","",IF(SUMIFS('Raw Data'!AD:AD,'Raw Data'!B:B,'Dynamic Data'!P127,'Raw Data'!AE:AE,LEFT($T$3,4), 'Raw Data'!AF:AF, _xlfn.MAXIFS('Raw Data'!AF:AF, 'Raw Data'!B:B, 'Single Property'!$D$13, 'Raw Data'!AE:AE, 'Multi Property'!$E$3, 'Raw Data'!AD:AD, "&lt;&gt;Not Available"))=0,"N/A",SUMIFS('Raw Data'!AD:AD,'Raw Data'!B:B,'Dynamic Data'!P127,'Raw Data'!AE:AE,LEFT($T$3,4), 'Raw Data'!AF:AF, _xlfn.MAXIFS('Raw Data'!AF:AF, 'Raw Data'!B:B, 'Single Property'!$D$13, 'Raw Data'!AE:AE, 'Multi Property'!$E$3, 'Raw Data'!AD:AD, "&lt;&gt;Not Available"))+(COUNTA($P$3:P127)*0.0000001)))</f>
        <v/>
      </c>
      <c r="V127" s="23" t="str">
        <f>IF(P127="","",IF(SUMIFS('Raw Data'!AC:AC,'Raw Data'!B:B,'Dynamic Data'!P127,'Raw Data'!AE:AE,LEFT($T$3,4), 'Raw Data'!AF:AF, _xlfn.MAXIFS('Raw Data'!AF:AF, 'Raw Data'!B:B, 'Single Property'!$D$13, 'Raw Data'!AE:AE, 'Multi Property'!$E$3, 'Raw Data'!AC:AC, "&lt;&gt;Not Available"))=0,"N/A",SUMIFS('Raw Data'!AC:AC,'Raw Data'!B:B,'Dynamic Data'!P127,'Raw Data'!AE:AE,LEFT($T$3,4), 'Raw Data'!AF:AF, _xlfn.MAXIFS('Raw Data'!AF:AF, 'Raw Data'!B:B, 'Single Property'!$D$13, 'Raw Data'!AE:AE, 'Multi Property'!$E$3, 'Raw Data'!AC:AC, "&lt;&gt;Not Available"))+(COUNTA($P$3:P127)*0.0000001)))</f>
        <v/>
      </c>
    </row>
    <row r="128" spans="17:22" x14ac:dyDescent="0.25">
      <c r="Q128" s="23" t="str">
        <f>IF(P128 = "", "", SUMIFS('Raw Data'!AA:AA, 'Raw Data'!B:B, 'Dynamic Data'!P128, 'Raw Data'!AE:AE, _xlfn.NUMBERVALUE(LEFT($Q$3,4)), 'Raw Data'!AF:AF, _xlfn.MAXIFS('Raw Data'!AF:AF, 'Raw Data'!B:B, 'Single Property'!$D$13, 'Raw Data'!AE:AE, 'Multi Property'!$E$3, 'Raw Data'!F:F, "&lt;&gt;Not Available"))+(COUNTA($P$3:P128)*0.0000001))</f>
        <v/>
      </c>
      <c r="R128" s="23" t="str">
        <f>IF(P128 = "", "", SUMIFS('Raw Data'!AB:AB, 'Raw Data'!B:B, 'Dynamic Data'!P128, 'Raw Data'!AE:AE, LEFT($R$3,4), 'Raw Data'!AF:AF, _xlfn.MAXIFS('Raw Data'!AF:AF, 'Raw Data'!B:B, 'Single Property'!$D$13, 'Raw Data'!AE:AE, 'Multi Property'!$E$3, 'Raw Data'!F:F, "&lt;&gt;Not Available"))+(COUNTA($P$3:P128)*0.0000001))</f>
        <v/>
      </c>
      <c r="S128" s="23" t="str">
        <f>IF(P128 = "", "", SUMIFS('Raw Data'!S:S, 'Raw Data'!B:B, 'Dynamic Data'!P128, 'Raw Data'!AE:AE, LEFT($S$3,4), 'Raw Data'!AF:AF, _xlfn.MAXIFS('Raw Data'!AF:AF, 'Raw Data'!B:B, 'Single Property'!$D$13, 'Raw Data'!AE:AE, 'Multi Property'!$E$3, 'Raw Data'!F:F, "&lt;&gt;Not Available"))+(COUNTA($P$3:P128)*0.0000001))</f>
        <v/>
      </c>
      <c r="T128" s="23" t="str">
        <f>IF(P128="","",IF(SUMIFS('Raw Data'!F:F,'Raw Data'!B:B,'Dynamic Data'!P128,'Raw Data'!AE:AE,LEFT($T$3,4), 'Raw Data'!AF:AF, _xlfn.MAXIFS('Raw Data'!AF:AF, 'Raw Data'!B:B, 'Single Property'!$D$13, 'Raw Data'!AE:AE, 'Multi Property'!$E$3, 'Raw Data'!F:F, "&lt;&gt;Not Available"))=0,"N/A",SUMIFS('Raw Data'!F:F,'Raw Data'!B:B,'Dynamic Data'!P128,'Raw Data'!AE:AE,LEFT($T$3,4), 'Raw Data'!AF:AF, _xlfn.MAXIFS('Raw Data'!AF:AF, 'Raw Data'!B:B, 'Single Property'!$D$13, 'Raw Data'!AE:AE, 'Multi Property'!$E$3, 'Raw Data'!F:F, "&lt;&gt;Not Available"))+(COUNTA($P$3:P128)*0.0000001)))</f>
        <v/>
      </c>
      <c r="U128" s="23" t="str">
        <f>IF(P128="","",IF(SUMIFS('Raw Data'!AD:AD,'Raw Data'!B:B,'Dynamic Data'!P128,'Raw Data'!AE:AE,LEFT($T$3,4), 'Raw Data'!AF:AF, _xlfn.MAXIFS('Raw Data'!AF:AF, 'Raw Data'!B:B, 'Single Property'!$D$13, 'Raw Data'!AE:AE, 'Multi Property'!$E$3, 'Raw Data'!AD:AD, "&lt;&gt;Not Available"))=0,"N/A",SUMIFS('Raw Data'!AD:AD,'Raw Data'!B:B,'Dynamic Data'!P128,'Raw Data'!AE:AE,LEFT($T$3,4), 'Raw Data'!AF:AF, _xlfn.MAXIFS('Raw Data'!AF:AF, 'Raw Data'!B:B, 'Single Property'!$D$13, 'Raw Data'!AE:AE, 'Multi Property'!$E$3, 'Raw Data'!AD:AD, "&lt;&gt;Not Available"))+(COUNTA($P$3:P128)*0.0000001)))</f>
        <v/>
      </c>
      <c r="V128" s="23" t="str">
        <f>IF(P128="","",IF(SUMIFS('Raw Data'!AC:AC,'Raw Data'!B:B,'Dynamic Data'!P128,'Raw Data'!AE:AE,LEFT($T$3,4), 'Raw Data'!AF:AF, _xlfn.MAXIFS('Raw Data'!AF:AF, 'Raw Data'!B:B, 'Single Property'!$D$13, 'Raw Data'!AE:AE, 'Multi Property'!$E$3, 'Raw Data'!AC:AC, "&lt;&gt;Not Available"))=0,"N/A",SUMIFS('Raw Data'!AC:AC,'Raw Data'!B:B,'Dynamic Data'!P128,'Raw Data'!AE:AE,LEFT($T$3,4), 'Raw Data'!AF:AF, _xlfn.MAXIFS('Raw Data'!AF:AF, 'Raw Data'!B:B, 'Single Property'!$D$13, 'Raw Data'!AE:AE, 'Multi Property'!$E$3, 'Raw Data'!AC:AC, "&lt;&gt;Not Available"))+(COUNTA($P$3:P128)*0.0000001)))</f>
        <v/>
      </c>
    </row>
    <row r="129" spans="17:22" x14ac:dyDescent="0.25">
      <c r="Q129" s="23" t="str">
        <f>IF(P129 = "", "", SUMIFS('Raw Data'!AA:AA, 'Raw Data'!B:B, 'Dynamic Data'!P129, 'Raw Data'!AE:AE, _xlfn.NUMBERVALUE(LEFT($Q$3,4)), 'Raw Data'!AF:AF, _xlfn.MAXIFS('Raw Data'!AF:AF, 'Raw Data'!B:B, 'Single Property'!$D$13, 'Raw Data'!AE:AE, 'Multi Property'!$E$3, 'Raw Data'!F:F, "&lt;&gt;Not Available"))+(COUNTA($P$3:P129)*0.0000001))</f>
        <v/>
      </c>
      <c r="R129" s="23" t="str">
        <f>IF(P129 = "", "", SUMIFS('Raw Data'!AB:AB, 'Raw Data'!B:B, 'Dynamic Data'!P129, 'Raw Data'!AE:AE, LEFT($R$3,4), 'Raw Data'!AF:AF, _xlfn.MAXIFS('Raw Data'!AF:AF, 'Raw Data'!B:B, 'Single Property'!$D$13, 'Raw Data'!AE:AE, 'Multi Property'!$E$3, 'Raw Data'!F:F, "&lt;&gt;Not Available"))+(COUNTA($P$3:P129)*0.0000001))</f>
        <v/>
      </c>
      <c r="S129" s="23" t="str">
        <f>IF(P129 = "", "", SUMIFS('Raw Data'!S:S, 'Raw Data'!B:B, 'Dynamic Data'!P129, 'Raw Data'!AE:AE, LEFT($S$3,4), 'Raw Data'!AF:AF, _xlfn.MAXIFS('Raw Data'!AF:AF, 'Raw Data'!B:B, 'Single Property'!$D$13, 'Raw Data'!AE:AE, 'Multi Property'!$E$3, 'Raw Data'!F:F, "&lt;&gt;Not Available"))+(COUNTA($P$3:P129)*0.0000001))</f>
        <v/>
      </c>
      <c r="T129" s="23" t="str">
        <f>IF(P129="","",IF(SUMIFS('Raw Data'!F:F,'Raw Data'!B:B,'Dynamic Data'!P129,'Raw Data'!AE:AE,LEFT($T$3,4), 'Raw Data'!AF:AF, _xlfn.MAXIFS('Raw Data'!AF:AF, 'Raw Data'!B:B, 'Single Property'!$D$13, 'Raw Data'!AE:AE, 'Multi Property'!$E$3, 'Raw Data'!F:F, "&lt;&gt;Not Available"))=0,"N/A",SUMIFS('Raw Data'!F:F,'Raw Data'!B:B,'Dynamic Data'!P129,'Raw Data'!AE:AE,LEFT($T$3,4), 'Raw Data'!AF:AF, _xlfn.MAXIFS('Raw Data'!AF:AF, 'Raw Data'!B:B, 'Single Property'!$D$13, 'Raw Data'!AE:AE, 'Multi Property'!$E$3, 'Raw Data'!F:F, "&lt;&gt;Not Available"))+(COUNTA($P$3:P129)*0.0000001)))</f>
        <v/>
      </c>
      <c r="U129" s="23" t="str">
        <f>IF(P129="","",IF(SUMIFS('Raw Data'!AD:AD,'Raw Data'!B:B,'Dynamic Data'!P129,'Raw Data'!AE:AE,LEFT($T$3,4), 'Raw Data'!AF:AF, _xlfn.MAXIFS('Raw Data'!AF:AF, 'Raw Data'!B:B, 'Single Property'!$D$13, 'Raw Data'!AE:AE, 'Multi Property'!$E$3, 'Raw Data'!AD:AD, "&lt;&gt;Not Available"))=0,"N/A",SUMIFS('Raw Data'!AD:AD,'Raw Data'!B:B,'Dynamic Data'!P129,'Raw Data'!AE:AE,LEFT($T$3,4), 'Raw Data'!AF:AF, _xlfn.MAXIFS('Raw Data'!AF:AF, 'Raw Data'!B:B, 'Single Property'!$D$13, 'Raw Data'!AE:AE, 'Multi Property'!$E$3, 'Raw Data'!AD:AD, "&lt;&gt;Not Available"))+(COUNTA($P$3:P129)*0.0000001)))</f>
        <v/>
      </c>
      <c r="V129" s="23" t="str">
        <f>IF(P129="","",IF(SUMIFS('Raw Data'!AC:AC,'Raw Data'!B:B,'Dynamic Data'!P129,'Raw Data'!AE:AE,LEFT($T$3,4), 'Raw Data'!AF:AF, _xlfn.MAXIFS('Raw Data'!AF:AF, 'Raw Data'!B:B, 'Single Property'!$D$13, 'Raw Data'!AE:AE, 'Multi Property'!$E$3, 'Raw Data'!AC:AC, "&lt;&gt;Not Available"))=0,"N/A",SUMIFS('Raw Data'!AC:AC,'Raw Data'!B:B,'Dynamic Data'!P129,'Raw Data'!AE:AE,LEFT($T$3,4), 'Raw Data'!AF:AF, _xlfn.MAXIFS('Raw Data'!AF:AF, 'Raw Data'!B:B, 'Single Property'!$D$13, 'Raw Data'!AE:AE, 'Multi Property'!$E$3, 'Raw Data'!AC:AC, "&lt;&gt;Not Available"))+(COUNTA($P$3:P129)*0.0000001)))</f>
        <v/>
      </c>
    </row>
    <row r="130" spans="17:22" x14ac:dyDescent="0.25">
      <c r="Q130" s="23" t="str">
        <f>IF(P130 = "", "", SUMIFS('Raw Data'!AA:AA, 'Raw Data'!B:B, 'Dynamic Data'!P130, 'Raw Data'!AE:AE, _xlfn.NUMBERVALUE(LEFT($Q$3,4)), 'Raw Data'!AF:AF, _xlfn.MAXIFS('Raw Data'!AF:AF, 'Raw Data'!B:B, 'Single Property'!$D$13, 'Raw Data'!AE:AE, 'Multi Property'!$E$3, 'Raw Data'!F:F, "&lt;&gt;Not Available"))+(COUNTA($P$3:P130)*0.0000001))</f>
        <v/>
      </c>
      <c r="R130" s="23" t="str">
        <f>IF(P130 = "", "", SUMIFS('Raw Data'!AB:AB, 'Raw Data'!B:B, 'Dynamic Data'!P130, 'Raw Data'!AE:AE, LEFT($R$3,4), 'Raw Data'!AF:AF, _xlfn.MAXIFS('Raw Data'!AF:AF, 'Raw Data'!B:B, 'Single Property'!$D$13, 'Raw Data'!AE:AE, 'Multi Property'!$E$3, 'Raw Data'!F:F, "&lt;&gt;Not Available"))+(COUNTA($P$3:P130)*0.0000001))</f>
        <v/>
      </c>
      <c r="S130" s="23" t="str">
        <f>IF(P130 = "", "", SUMIFS('Raw Data'!S:S, 'Raw Data'!B:B, 'Dynamic Data'!P130, 'Raw Data'!AE:AE, LEFT($S$3,4), 'Raw Data'!AF:AF, _xlfn.MAXIFS('Raw Data'!AF:AF, 'Raw Data'!B:B, 'Single Property'!$D$13, 'Raw Data'!AE:AE, 'Multi Property'!$E$3, 'Raw Data'!F:F, "&lt;&gt;Not Available"))+(COUNTA($P$3:P130)*0.0000001))</f>
        <v/>
      </c>
      <c r="T130" s="23" t="str">
        <f>IF(P130="","",IF(SUMIFS('Raw Data'!F:F,'Raw Data'!B:B,'Dynamic Data'!P130,'Raw Data'!AE:AE,LEFT($T$3,4), 'Raw Data'!AF:AF, _xlfn.MAXIFS('Raw Data'!AF:AF, 'Raw Data'!B:B, 'Single Property'!$D$13, 'Raw Data'!AE:AE, 'Multi Property'!$E$3, 'Raw Data'!F:F, "&lt;&gt;Not Available"))=0,"N/A",SUMIFS('Raw Data'!F:F,'Raw Data'!B:B,'Dynamic Data'!P130,'Raw Data'!AE:AE,LEFT($T$3,4), 'Raw Data'!AF:AF, _xlfn.MAXIFS('Raw Data'!AF:AF, 'Raw Data'!B:B, 'Single Property'!$D$13, 'Raw Data'!AE:AE, 'Multi Property'!$E$3, 'Raw Data'!F:F, "&lt;&gt;Not Available"))+(COUNTA($P$3:P130)*0.0000001)))</f>
        <v/>
      </c>
      <c r="U130" s="23" t="str">
        <f>IF(P130="","",IF(SUMIFS('Raw Data'!AD:AD,'Raw Data'!B:B,'Dynamic Data'!P130,'Raw Data'!AE:AE,LEFT($T$3,4), 'Raw Data'!AF:AF, _xlfn.MAXIFS('Raw Data'!AF:AF, 'Raw Data'!B:B, 'Single Property'!$D$13, 'Raw Data'!AE:AE, 'Multi Property'!$E$3, 'Raw Data'!AD:AD, "&lt;&gt;Not Available"))=0,"N/A",SUMIFS('Raw Data'!AD:AD,'Raw Data'!B:B,'Dynamic Data'!P130,'Raw Data'!AE:AE,LEFT($T$3,4), 'Raw Data'!AF:AF, _xlfn.MAXIFS('Raw Data'!AF:AF, 'Raw Data'!B:B, 'Single Property'!$D$13, 'Raw Data'!AE:AE, 'Multi Property'!$E$3, 'Raw Data'!AD:AD, "&lt;&gt;Not Available"))+(COUNTA($P$3:P130)*0.0000001)))</f>
        <v/>
      </c>
      <c r="V130" s="23" t="str">
        <f>IF(P130="","",IF(SUMIFS('Raw Data'!AC:AC,'Raw Data'!B:B,'Dynamic Data'!P130,'Raw Data'!AE:AE,LEFT($T$3,4), 'Raw Data'!AF:AF, _xlfn.MAXIFS('Raw Data'!AF:AF, 'Raw Data'!B:B, 'Single Property'!$D$13, 'Raw Data'!AE:AE, 'Multi Property'!$E$3, 'Raw Data'!AC:AC, "&lt;&gt;Not Available"))=0,"N/A",SUMIFS('Raw Data'!AC:AC,'Raw Data'!B:B,'Dynamic Data'!P130,'Raw Data'!AE:AE,LEFT($T$3,4), 'Raw Data'!AF:AF, _xlfn.MAXIFS('Raw Data'!AF:AF, 'Raw Data'!B:B, 'Single Property'!$D$13, 'Raw Data'!AE:AE, 'Multi Property'!$E$3, 'Raw Data'!AC:AC, "&lt;&gt;Not Available"))+(COUNTA($P$3:P130)*0.0000001)))</f>
        <v/>
      </c>
    </row>
    <row r="131" spans="17:22" x14ac:dyDescent="0.25">
      <c r="Q131" s="23" t="str">
        <f>IF(P131 = "", "", SUMIFS('Raw Data'!AA:AA, 'Raw Data'!B:B, 'Dynamic Data'!P131, 'Raw Data'!AE:AE, _xlfn.NUMBERVALUE(LEFT($Q$3,4)), 'Raw Data'!AF:AF, _xlfn.MAXIFS('Raw Data'!AF:AF, 'Raw Data'!B:B, 'Single Property'!$D$13, 'Raw Data'!AE:AE, 'Multi Property'!$E$3, 'Raw Data'!F:F, "&lt;&gt;Not Available"))+(COUNTA($P$3:P131)*0.0000001))</f>
        <v/>
      </c>
      <c r="R131" s="23" t="str">
        <f>IF(P131 = "", "", SUMIFS('Raw Data'!AB:AB, 'Raw Data'!B:B, 'Dynamic Data'!P131, 'Raw Data'!AE:AE, LEFT($R$3,4), 'Raw Data'!AF:AF, _xlfn.MAXIFS('Raw Data'!AF:AF, 'Raw Data'!B:B, 'Single Property'!$D$13, 'Raw Data'!AE:AE, 'Multi Property'!$E$3, 'Raw Data'!F:F, "&lt;&gt;Not Available"))+(COUNTA($P$3:P131)*0.0000001))</f>
        <v/>
      </c>
      <c r="S131" s="23" t="str">
        <f>IF(P131 = "", "", SUMIFS('Raw Data'!S:S, 'Raw Data'!B:B, 'Dynamic Data'!P131, 'Raw Data'!AE:AE, LEFT($S$3,4), 'Raw Data'!AF:AF, _xlfn.MAXIFS('Raw Data'!AF:AF, 'Raw Data'!B:B, 'Single Property'!$D$13, 'Raw Data'!AE:AE, 'Multi Property'!$E$3, 'Raw Data'!F:F, "&lt;&gt;Not Available"))+(COUNTA($P$3:P131)*0.0000001))</f>
        <v/>
      </c>
      <c r="T131" s="23" t="str">
        <f>IF(P131="","",IF(SUMIFS('Raw Data'!F:F,'Raw Data'!B:B,'Dynamic Data'!P131,'Raw Data'!AE:AE,LEFT($T$3,4), 'Raw Data'!AF:AF, _xlfn.MAXIFS('Raw Data'!AF:AF, 'Raw Data'!B:B, 'Single Property'!$D$13, 'Raw Data'!AE:AE, 'Multi Property'!$E$3, 'Raw Data'!F:F, "&lt;&gt;Not Available"))=0,"N/A",SUMIFS('Raw Data'!F:F,'Raw Data'!B:B,'Dynamic Data'!P131,'Raw Data'!AE:AE,LEFT($T$3,4), 'Raw Data'!AF:AF, _xlfn.MAXIFS('Raw Data'!AF:AF, 'Raw Data'!B:B, 'Single Property'!$D$13, 'Raw Data'!AE:AE, 'Multi Property'!$E$3, 'Raw Data'!F:F, "&lt;&gt;Not Available"))+(COUNTA($P$3:P131)*0.0000001)))</f>
        <v/>
      </c>
      <c r="U131" s="23" t="str">
        <f>IF(P131="","",IF(SUMIFS('Raw Data'!AD:AD,'Raw Data'!B:B,'Dynamic Data'!P131,'Raw Data'!AE:AE,LEFT($T$3,4), 'Raw Data'!AF:AF, _xlfn.MAXIFS('Raw Data'!AF:AF, 'Raw Data'!B:B, 'Single Property'!$D$13, 'Raw Data'!AE:AE, 'Multi Property'!$E$3, 'Raw Data'!AD:AD, "&lt;&gt;Not Available"))=0,"N/A",SUMIFS('Raw Data'!AD:AD,'Raw Data'!B:B,'Dynamic Data'!P131,'Raw Data'!AE:AE,LEFT($T$3,4), 'Raw Data'!AF:AF, _xlfn.MAXIFS('Raw Data'!AF:AF, 'Raw Data'!B:B, 'Single Property'!$D$13, 'Raw Data'!AE:AE, 'Multi Property'!$E$3, 'Raw Data'!AD:AD, "&lt;&gt;Not Available"))+(COUNTA($P$3:P131)*0.0000001)))</f>
        <v/>
      </c>
      <c r="V131" s="23" t="str">
        <f>IF(P131="","",IF(SUMIFS('Raw Data'!AC:AC,'Raw Data'!B:B,'Dynamic Data'!P131,'Raw Data'!AE:AE,LEFT($T$3,4), 'Raw Data'!AF:AF, _xlfn.MAXIFS('Raw Data'!AF:AF, 'Raw Data'!B:B, 'Single Property'!$D$13, 'Raw Data'!AE:AE, 'Multi Property'!$E$3, 'Raw Data'!AC:AC, "&lt;&gt;Not Available"))=0,"N/A",SUMIFS('Raw Data'!AC:AC,'Raw Data'!B:B,'Dynamic Data'!P131,'Raw Data'!AE:AE,LEFT($T$3,4), 'Raw Data'!AF:AF, _xlfn.MAXIFS('Raw Data'!AF:AF, 'Raw Data'!B:B, 'Single Property'!$D$13, 'Raw Data'!AE:AE, 'Multi Property'!$E$3, 'Raw Data'!AC:AC, "&lt;&gt;Not Available"))+(COUNTA($P$3:P131)*0.0000001)))</f>
        <v/>
      </c>
    </row>
    <row r="132" spans="17:22" x14ac:dyDescent="0.25">
      <c r="Q132" s="23" t="str">
        <f>IF(P132 = "", "", SUMIFS('Raw Data'!AA:AA, 'Raw Data'!B:B, 'Dynamic Data'!P132, 'Raw Data'!AE:AE, _xlfn.NUMBERVALUE(LEFT($Q$3,4)), 'Raw Data'!AF:AF, _xlfn.MAXIFS('Raw Data'!AF:AF, 'Raw Data'!B:B, 'Single Property'!$D$13, 'Raw Data'!AE:AE, 'Multi Property'!$E$3, 'Raw Data'!F:F, "&lt;&gt;Not Available"))+(COUNTA($P$3:P132)*0.0000001))</f>
        <v/>
      </c>
      <c r="R132" s="23" t="str">
        <f>IF(P132 = "", "", SUMIFS('Raw Data'!AB:AB, 'Raw Data'!B:B, 'Dynamic Data'!P132, 'Raw Data'!AE:AE, LEFT($R$3,4), 'Raw Data'!AF:AF, _xlfn.MAXIFS('Raw Data'!AF:AF, 'Raw Data'!B:B, 'Single Property'!$D$13, 'Raw Data'!AE:AE, 'Multi Property'!$E$3, 'Raw Data'!F:F, "&lt;&gt;Not Available"))+(COUNTA($P$3:P132)*0.0000001))</f>
        <v/>
      </c>
      <c r="S132" s="23" t="str">
        <f>IF(P132 = "", "", SUMIFS('Raw Data'!S:S, 'Raw Data'!B:B, 'Dynamic Data'!P132, 'Raw Data'!AE:AE, LEFT($S$3,4), 'Raw Data'!AF:AF, _xlfn.MAXIFS('Raw Data'!AF:AF, 'Raw Data'!B:B, 'Single Property'!$D$13, 'Raw Data'!AE:AE, 'Multi Property'!$E$3, 'Raw Data'!F:F, "&lt;&gt;Not Available"))+(COUNTA($P$3:P132)*0.0000001))</f>
        <v/>
      </c>
      <c r="T132" s="23" t="str">
        <f>IF(P132="","",IF(SUMIFS('Raw Data'!F:F,'Raw Data'!B:B,'Dynamic Data'!P132,'Raw Data'!AE:AE,LEFT($T$3,4), 'Raw Data'!AF:AF, _xlfn.MAXIFS('Raw Data'!AF:AF, 'Raw Data'!B:B, 'Single Property'!$D$13, 'Raw Data'!AE:AE, 'Multi Property'!$E$3, 'Raw Data'!F:F, "&lt;&gt;Not Available"))=0,"N/A",SUMIFS('Raw Data'!F:F,'Raw Data'!B:B,'Dynamic Data'!P132,'Raw Data'!AE:AE,LEFT($T$3,4), 'Raw Data'!AF:AF, _xlfn.MAXIFS('Raw Data'!AF:AF, 'Raw Data'!B:B, 'Single Property'!$D$13, 'Raw Data'!AE:AE, 'Multi Property'!$E$3, 'Raw Data'!F:F, "&lt;&gt;Not Available"))+(COUNTA($P$3:P132)*0.0000001)))</f>
        <v/>
      </c>
      <c r="U132" s="23" t="str">
        <f>IF(P132="","",IF(SUMIFS('Raw Data'!AD:AD,'Raw Data'!B:B,'Dynamic Data'!P132,'Raw Data'!AE:AE,LEFT($T$3,4), 'Raw Data'!AF:AF, _xlfn.MAXIFS('Raw Data'!AF:AF, 'Raw Data'!B:B, 'Single Property'!$D$13, 'Raw Data'!AE:AE, 'Multi Property'!$E$3, 'Raw Data'!AD:AD, "&lt;&gt;Not Available"))=0,"N/A",SUMIFS('Raw Data'!AD:AD,'Raw Data'!B:B,'Dynamic Data'!P132,'Raw Data'!AE:AE,LEFT($T$3,4), 'Raw Data'!AF:AF, _xlfn.MAXIFS('Raw Data'!AF:AF, 'Raw Data'!B:B, 'Single Property'!$D$13, 'Raw Data'!AE:AE, 'Multi Property'!$E$3, 'Raw Data'!AD:AD, "&lt;&gt;Not Available"))+(COUNTA($P$3:P132)*0.0000001)))</f>
        <v/>
      </c>
      <c r="V132" s="23" t="str">
        <f>IF(P132="","",IF(SUMIFS('Raw Data'!AC:AC,'Raw Data'!B:B,'Dynamic Data'!P132,'Raw Data'!AE:AE,LEFT($T$3,4), 'Raw Data'!AF:AF, _xlfn.MAXIFS('Raw Data'!AF:AF, 'Raw Data'!B:B, 'Single Property'!$D$13, 'Raw Data'!AE:AE, 'Multi Property'!$E$3, 'Raw Data'!AC:AC, "&lt;&gt;Not Available"))=0,"N/A",SUMIFS('Raw Data'!AC:AC,'Raw Data'!B:B,'Dynamic Data'!P132,'Raw Data'!AE:AE,LEFT($T$3,4), 'Raw Data'!AF:AF, _xlfn.MAXIFS('Raw Data'!AF:AF, 'Raw Data'!B:B, 'Single Property'!$D$13, 'Raw Data'!AE:AE, 'Multi Property'!$E$3, 'Raw Data'!AC:AC, "&lt;&gt;Not Available"))+(COUNTA($P$3:P132)*0.0000001)))</f>
        <v/>
      </c>
    </row>
    <row r="133" spans="17:22" x14ac:dyDescent="0.25">
      <c r="Q133" s="23" t="str">
        <f>IF(P133 = "", "", SUMIFS('Raw Data'!AA:AA, 'Raw Data'!B:B, 'Dynamic Data'!P133, 'Raw Data'!AE:AE, _xlfn.NUMBERVALUE(LEFT($Q$3,4)), 'Raw Data'!AF:AF, _xlfn.MAXIFS('Raw Data'!AF:AF, 'Raw Data'!B:B, 'Single Property'!$D$13, 'Raw Data'!AE:AE, 'Multi Property'!$E$3, 'Raw Data'!F:F, "&lt;&gt;Not Available"))+(COUNTA($P$3:P133)*0.0000001))</f>
        <v/>
      </c>
      <c r="R133" s="23" t="str">
        <f>IF(P133 = "", "", SUMIFS('Raw Data'!AB:AB, 'Raw Data'!B:B, 'Dynamic Data'!P133, 'Raw Data'!AE:AE, LEFT($R$3,4), 'Raw Data'!AF:AF, _xlfn.MAXIFS('Raw Data'!AF:AF, 'Raw Data'!B:B, 'Single Property'!$D$13, 'Raw Data'!AE:AE, 'Multi Property'!$E$3, 'Raw Data'!F:F, "&lt;&gt;Not Available"))+(COUNTA($P$3:P133)*0.0000001))</f>
        <v/>
      </c>
      <c r="S133" s="23" t="str">
        <f>IF(P133 = "", "", SUMIFS('Raw Data'!S:S, 'Raw Data'!B:B, 'Dynamic Data'!P133, 'Raw Data'!AE:AE, LEFT($S$3,4), 'Raw Data'!AF:AF, _xlfn.MAXIFS('Raw Data'!AF:AF, 'Raw Data'!B:B, 'Single Property'!$D$13, 'Raw Data'!AE:AE, 'Multi Property'!$E$3, 'Raw Data'!F:F, "&lt;&gt;Not Available"))+(COUNTA($P$3:P133)*0.0000001))</f>
        <v/>
      </c>
      <c r="T133" s="23" t="str">
        <f>IF(P133="","",IF(SUMIFS('Raw Data'!F:F,'Raw Data'!B:B,'Dynamic Data'!P133,'Raw Data'!AE:AE,LEFT($T$3,4), 'Raw Data'!AF:AF, _xlfn.MAXIFS('Raw Data'!AF:AF, 'Raw Data'!B:B, 'Single Property'!$D$13, 'Raw Data'!AE:AE, 'Multi Property'!$E$3, 'Raw Data'!F:F, "&lt;&gt;Not Available"))=0,"N/A",SUMIFS('Raw Data'!F:F,'Raw Data'!B:B,'Dynamic Data'!P133,'Raw Data'!AE:AE,LEFT($T$3,4), 'Raw Data'!AF:AF, _xlfn.MAXIFS('Raw Data'!AF:AF, 'Raw Data'!B:B, 'Single Property'!$D$13, 'Raw Data'!AE:AE, 'Multi Property'!$E$3, 'Raw Data'!F:F, "&lt;&gt;Not Available"))+(COUNTA($P$3:P133)*0.0000001)))</f>
        <v/>
      </c>
      <c r="U133" s="23" t="str">
        <f>IF(P133="","",IF(SUMIFS('Raw Data'!AD:AD,'Raw Data'!B:B,'Dynamic Data'!P133,'Raw Data'!AE:AE,LEFT($T$3,4), 'Raw Data'!AF:AF, _xlfn.MAXIFS('Raw Data'!AF:AF, 'Raw Data'!B:B, 'Single Property'!$D$13, 'Raw Data'!AE:AE, 'Multi Property'!$E$3, 'Raw Data'!AD:AD, "&lt;&gt;Not Available"))=0,"N/A",SUMIFS('Raw Data'!AD:AD,'Raw Data'!B:B,'Dynamic Data'!P133,'Raw Data'!AE:AE,LEFT($T$3,4), 'Raw Data'!AF:AF, _xlfn.MAXIFS('Raw Data'!AF:AF, 'Raw Data'!B:B, 'Single Property'!$D$13, 'Raw Data'!AE:AE, 'Multi Property'!$E$3, 'Raw Data'!AD:AD, "&lt;&gt;Not Available"))+(COUNTA($P$3:P133)*0.0000001)))</f>
        <v/>
      </c>
      <c r="V133" s="23" t="str">
        <f>IF(P133="","",IF(SUMIFS('Raw Data'!AC:AC,'Raw Data'!B:B,'Dynamic Data'!P133,'Raw Data'!AE:AE,LEFT($T$3,4), 'Raw Data'!AF:AF, _xlfn.MAXIFS('Raw Data'!AF:AF, 'Raw Data'!B:B, 'Single Property'!$D$13, 'Raw Data'!AE:AE, 'Multi Property'!$E$3, 'Raw Data'!AC:AC, "&lt;&gt;Not Available"))=0,"N/A",SUMIFS('Raw Data'!AC:AC,'Raw Data'!B:B,'Dynamic Data'!P133,'Raw Data'!AE:AE,LEFT($T$3,4), 'Raw Data'!AF:AF, _xlfn.MAXIFS('Raw Data'!AF:AF, 'Raw Data'!B:B, 'Single Property'!$D$13, 'Raw Data'!AE:AE, 'Multi Property'!$E$3, 'Raw Data'!AC:AC, "&lt;&gt;Not Available"))+(COUNTA($P$3:P133)*0.0000001)))</f>
        <v/>
      </c>
    </row>
    <row r="134" spans="17:22" x14ac:dyDescent="0.25">
      <c r="Q134" s="23" t="str">
        <f>IF(P134 = "", "", SUMIFS('Raw Data'!AA:AA, 'Raw Data'!B:B, 'Dynamic Data'!P134, 'Raw Data'!AE:AE, _xlfn.NUMBERVALUE(LEFT($Q$3,4)), 'Raw Data'!AF:AF, _xlfn.MAXIFS('Raw Data'!AF:AF, 'Raw Data'!B:B, 'Single Property'!$D$13, 'Raw Data'!AE:AE, 'Multi Property'!$E$3, 'Raw Data'!F:F, "&lt;&gt;Not Available"))+(COUNTA($P$3:P134)*0.0000001))</f>
        <v/>
      </c>
      <c r="R134" s="23" t="str">
        <f>IF(P134 = "", "", SUMIFS('Raw Data'!AB:AB, 'Raw Data'!B:B, 'Dynamic Data'!P134, 'Raw Data'!AE:AE, LEFT($R$3,4), 'Raw Data'!AF:AF, _xlfn.MAXIFS('Raw Data'!AF:AF, 'Raw Data'!B:B, 'Single Property'!$D$13, 'Raw Data'!AE:AE, 'Multi Property'!$E$3, 'Raw Data'!F:F, "&lt;&gt;Not Available"))+(COUNTA($P$3:P134)*0.0000001))</f>
        <v/>
      </c>
      <c r="S134" s="23" t="str">
        <f>IF(P134 = "", "", SUMIFS('Raw Data'!S:S, 'Raw Data'!B:B, 'Dynamic Data'!P134, 'Raw Data'!AE:AE, LEFT($S$3,4), 'Raw Data'!AF:AF, _xlfn.MAXIFS('Raw Data'!AF:AF, 'Raw Data'!B:B, 'Single Property'!$D$13, 'Raw Data'!AE:AE, 'Multi Property'!$E$3, 'Raw Data'!F:F, "&lt;&gt;Not Available"))+(COUNTA($P$3:P134)*0.0000001))</f>
        <v/>
      </c>
      <c r="T134" s="23" t="str">
        <f>IF(P134="","",IF(SUMIFS('Raw Data'!F:F,'Raw Data'!B:B,'Dynamic Data'!P134,'Raw Data'!AE:AE,LEFT($T$3,4), 'Raw Data'!AF:AF, _xlfn.MAXIFS('Raw Data'!AF:AF, 'Raw Data'!B:B, 'Single Property'!$D$13, 'Raw Data'!AE:AE, 'Multi Property'!$E$3, 'Raw Data'!F:F, "&lt;&gt;Not Available"))=0,"N/A",SUMIFS('Raw Data'!F:F,'Raw Data'!B:B,'Dynamic Data'!P134,'Raw Data'!AE:AE,LEFT($T$3,4), 'Raw Data'!AF:AF, _xlfn.MAXIFS('Raw Data'!AF:AF, 'Raw Data'!B:B, 'Single Property'!$D$13, 'Raw Data'!AE:AE, 'Multi Property'!$E$3, 'Raw Data'!F:F, "&lt;&gt;Not Available"))+(COUNTA($P$3:P134)*0.0000001)))</f>
        <v/>
      </c>
      <c r="U134" s="23" t="str">
        <f>IF(P134="","",IF(SUMIFS('Raw Data'!AD:AD,'Raw Data'!B:B,'Dynamic Data'!P134,'Raw Data'!AE:AE,LEFT($T$3,4), 'Raw Data'!AF:AF, _xlfn.MAXIFS('Raw Data'!AF:AF, 'Raw Data'!B:B, 'Single Property'!$D$13, 'Raw Data'!AE:AE, 'Multi Property'!$E$3, 'Raw Data'!AD:AD, "&lt;&gt;Not Available"))=0,"N/A",SUMIFS('Raw Data'!AD:AD,'Raw Data'!B:B,'Dynamic Data'!P134,'Raw Data'!AE:AE,LEFT($T$3,4), 'Raw Data'!AF:AF, _xlfn.MAXIFS('Raw Data'!AF:AF, 'Raw Data'!B:B, 'Single Property'!$D$13, 'Raw Data'!AE:AE, 'Multi Property'!$E$3, 'Raw Data'!AD:AD, "&lt;&gt;Not Available"))+(COUNTA($P$3:P134)*0.0000001)))</f>
        <v/>
      </c>
      <c r="V134" s="23" t="str">
        <f>IF(P134="","",IF(SUMIFS('Raw Data'!AC:AC,'Raw Data'!B:B,'Dynamic Data'!P134,'Raw Data'!AE:AE,LEFT($T$3,4), 'Raw Data'!AF:AF, _xlfn.MAXIFS('Raw Data'!AF:AF, 'Raw Data'!B:B, 'Single Property'!$D$13, 'Raw Data'!AE:AE, 'Multi Property'!$E$3, 'Raw Data'!AC:AC, "&lt;&gt;Not Available"))=0,"N/A",SUMIFS('Raw Data'!AC:AC,'Raw Data'!B:B,'Dynamic Data'!P134,'Raw Data'!AE:AE,LEFT($T$3,4), 'Raw Data'!AF:AF, _xlfn.MAXIFS('Raw Data'!AF:AF, 'Raw Data'!B:B, 'Single Property'!$D$13, 'Raw Data'!AE:AE, 'Multi Property'!$E$3, 'Raw Data'!AC:AC, "&lt;&gt;Not Available"))+(COUNTA($P$3:P134)*0.0000001)))</f>
        <v/>
      </c>
    </row>
    <row r="135" spans="17:22" x14ac:dyDescent="0.25">
      <c r="Q135" s="23" t="str">
        <f>IF(P135 = "", "", SUMIFS('Raw Data'!AA:AA, 'Raw Data'!B:B, 'Dynamic Data'!P135, 'Raw Data'!AE:AE, _xlfn.NUMBERVALUE(LEFT($Q$3,4)), 'Raw Data'!AF:AF, _xlfn.MAXIFS('Raw Data'!AF:AF, 'Raw Data'!B:B, 'Single Property'!$D$13, 'Raw Data'!AE:AE, 'Multi Property'!$E$3, 'Raw Data'!F:F, "&lt;&gt;Not Available"))+(COUNTA($P$3:P135)*0.0000001))</f>
        <v/>
      </c>
      <c r="R135" s="23" t="str">
        <f>IF(P135 = "", "", SUMIFS('Raw Data'!AB:AB, 'Raw Data'!B:B, 'Dynamic Data'!P135, 'Raw Data'!AE:AE, LEFT($R$3,4), 'Raw Data'!AF:AF, _xlfn.MAXIFS('Raw Data'!AF:AF, 'Raw Data'!B:B, 'Single Property'!$D$13, 'Raw Data'!AE:AE, 'Multi Property'!$E$3, 'Raw Data'!F:F, "&lt;&gt;Not Available"))+(COUNTA($P$3:P135)*0.0000001))</f>
        <v/>
      </c>
      <c r="S135" s="23" t="str">
        <f>IF(P135 = "", "", SUMIFS('Raw Data'!S:S, 'Raw Data'!B:B, 'Dynamic Data'!P135, 'Raw Data'!AE:AE, LEFT($S$3,4), 'Raw Data'!AF:AF, _xlfn.MAXIFS('Raw Data'!AF:AF, 'Raw Data'!B:B, 'Single Property'!$D$13, 'Raw Data'!AE:AE, 'Multi Property'!$E$3, 'Raw Data'!F:F, "&lt;&gt;Not Available"))+(COUNTA($P$3:P135)*0.0000001))</f>
        <v/>
      </c>
      <c r="T135" s="23" t="str">
        <f>IF(P135="","",IF(SUMIFS('Raw Data'!F:F,'Raw Data'!B:B,'Dynamic Data'!P135,'Raw Data'!AE:AE,LEFT($T$3,4), 'Raw Data'!AF:AF, _xlfn.MAXIFS('Raw Data'!AF:AF, 'Raw Data'!B:B, 'Single Property'!$D$13, 'Raw Data'!AE:AE, 'Multi Property'!$E$3, 'Raw Data'!F:F, "&lt;&gt;Not Available"))=0,"N/A",SUMIFS('Raw Data'!F:F,'Raw Data'!B:B,'Dynamic Data'!P135,'Raw Data'!AE:AE,LEFT($T$3,4), 'Raw Data'!AF:AF, _xlfn.MAXIFS('Raw Data'!AF:AF, 'Raw Data'!B:B, 'Single Property'!$D$13, 'Raw Data'!AE:AE, 'Multi Property'!$E$3, 'Raw Data'!F:F, "&lt;&gt;Not Available"))+(COUNTA($P$3:P135)*0.0000001)))</f>
        <v/>
      </c>
      <c r="U135" s="23" t="str">
        <f>IF(P135="","",IF(SUMIFS('Raw Data'!AD:AD,'Raw Data'!B:B,'Dynamic Data'!P135,'Raw Data'!AE:AE,LEFT($T$3,4), 'Raw Data'!AF:AF, _xlfn.MAXIFS('Raw Data'!AF:AF, 'Raw Data'!B:B, 'Single Property'!$D$13, 'Raw Data'!AE:AE, 'Multi Property'!$E$3, 'Raw Data'!AD:AD, "&lt;&gt;Not Available"))=0,"N/A",SUMIFS('Raw Data'!AD:AD,'Raw Data'!B:B,'Dynamic Data'!P135,'Raw Data'!AE:AE,LEFT($T$3,4), 'Raw Data'!AF:AF, _xlfn.MAXIFS('Raw Data'!AF:AF, 'Raw Data'!B:B, 'Single Property'!$D$13, 'Raw Data'!AE:AE, 'Multi Property'!$E$3, 'Raw Data'!AD:AD, "&lt;&gt;Not Available"))+(COUNTA($P$3:P135)*0.0000001)))</f>
        <v/>
      </c>
      <c r="V135" s="23" t="str">
        <f>IF(P135="","",IF(SUMIFS('Raw Data'!AC:AC,'Raw Data'!B:B,'Dynamic Data'!P135,'Raw Data'!AE:AE,LEFT($T$3,4), 'Raw Data'!AF:AF, _xlfn.MAXIFS('Raw Data'!AF:AF, 'Raw Data'!B:B, 'Single Property'!$D$13, 'Raw Data'!AE:AE, 'Multi Property'!$E$3, 'Raw Data'!AC:AC, "&lt;&gt;Not Available"))=0,"N/A",SUMIFS('Raw Data'!AC:AC,'Raw Data'!B:B,'Dynamic Data'!P135,'Raw Data'!AE:AE,LEFT($T$3,4), 'Raw Data'!AF:AF, _xlfn.MAXIFS('Raw Data'!AF:AF, 'Raw Data'!B:B, 'Single Property'!$D$13, 'Raw Data'!AE:AE, 'Multi Property'!$E$3, 'Raw Data'!AC:AC, "&lt;&gt;Not Available"))+(COUNTA($P$3:P135)*0.0000001)))</f>
        <v/>
      </c>
    </row>
    <row r="136" spans="17:22" x14ac:dyDescent="0.25">
      <c r="Q136" s="23" t="str">
        <f>IF(P136 = "", "", SUMIFS('Raw Data'!AA:AA, 'Raw Data'!B:B, 'Dynamic Data'!P136, 'Raw Data'!AE:AE, _xlfn.NUMBERVALUE(LEFT($Q$3,4)), 'Raw Data'!AF:AF, _xlfn.MAXIFS('Raw Data'!AF:AF, 'Raw Data'!B:B, 'Single Property'!$D$13, 'Raw Data'!AE:AE, 'Multi Property'!$E$3, 'Raw Data'!F:F, "&lt;&gt;Not Available"))+(COUNTA($P$3:P136)*0.0000001))</f>
        <v/>
      </c>
      <c r="R136" s="23" t="str">
        <f>IF(P136 = "", "", SUMIFS('Raw Data'!AB:AB, 'Raw Data'!B:B, 'Dynamic Data'!P136, 'Raw Data'!AE:AE, LEFT($R$3,4), 'Raw Data'!AF:AF, _xlfn.MAXIFS('Raw Data'!AF:AF, 'Raw Data'!B:B, 'Single Property'!$D$13, 'Raw Data'!AE:AE, 'Multi Property'!$E$3, 'Raw Data'!F:F, "&lt;&gt;Not Available"))+(COUNTA($P$3:P136)*0.0000001))</f>
        <v/>
      </c>
      <c r="S136" s="23" t="str">
        <f>IF(P136 = "", "", SUMIFS('Raw Data'!S:S, 'Raw Data'!B:B, 'Dynamic Data'!P136, 'Raw Data'!AE:AE, LEFT($S$3,4), 'Raw Data'!AF:AF, _xlfn.MAXIFS('Raw Data'!AF:AF, 'Raw Data'!B:B, 'Single Property'!$D$13, 'Raw Data'!AE:AE, 'Multi Property'!$E$3, 'Raw Data'!F:F, "&lt;&gt;Not Available"))+(COUNTA($P$3:P136)*0.0000001))</f>
        <v/>
      </c>
      <c r="T136" s="23" t="str">
        <f>IF(P136="","",IF(SUMIFS('Raw Data'!F:F,'Raw Data'!B:B,'Dynamic Data'!P136,'Raw Data'!AE:AE,LEFT($T$3,4), 'Raw Data'!AF:AF, _xlfn.MAXIFS('Raw Data'!AF:AF, 'Raw Data'!B:B, 'Single Property'!$D$13, 'Raw Data'!AE:AE, 'Multi Property'!$E$3, 'Raw Data'!F:F, "&lt;&gt;Not Available"))=0,"N/A",SUMIFS('Raw Data'!F:F,'Raw Data'!B:B,'Dynamic Data'!P136,'Raw Data'!AE:AE,LEFT($T$3,4), 'Raw Data'!AF:AF, _xlfn.MAXIFS('Raw Data'!AF:AF, 'Raw Data'!B:B, 'Single Property'!$D$13, 'Raw Data'!AE:AE, 'Multi Property'!$E$3, 'Raw Data'!F:F, "&lt;&gt;Not Available"))+(COUNTA($P$3:P136)*0.0000001)))</f>
        <v/>
      </c>
      <c r="U136" s="23" t="str">
        <f>IF(P136="","",IF(SUMIFS('Raw Data'!AD:AD,'Raw Data'!B:B,'Dynamic Data'!P136,'Raw Data'!AE:AE,LEFT($T$3,4), 'Raw Data'!AF:AF, _xlfn.MAXIFS('Raw Data'!AF:AF, 'Raw Data'!B:B, 'Single Property'!$D$13, 'Raw Data'!AE:AE, 'Multi Property'!$E$3, 'Raw Data'!AD:AD, "&lt;&gt;Not Available"))=0,"N/A",SUMIFS('Raw Data'!AD:AD,'Raw Data'!B:B,'Dynamic Data'!P136,'Raw Data'!AE:AE,LEFT($T$3,4), 'Raw Data'!AF:AF, _xlfn.MAXIFS('Raw Data'!AF:AF, 'Raw Data'!B:B, 'Single Property'!$D$13, 'Raw Data'!AE:AE, 'Multi Property'!$E$3, 'Raw Data'!AD:AD, "&lt;&gt;Not Available"))+(COUNTA($P$3:P136)*0.0000001)))</f>
        <v/>
      </c>
      <c r="V136" s="23" t="str">
        <f>IF(P136="","",IF(SUMIFS('Raw Data'!AC:AC,'Raw Data'!B:B,'Dynamic Data'!P136,'Raw Data'!AE:AE,LEFT($T$3,4), 'Raw Data'!AF:AF, _xlfn.MAXIFS('Raw Data'!AF:AF, 'Raw Data'!B:B, 'Single Property'!$D$13, 'Raw Data'!AE:AE, 'Multi Property'!$E$3, 'Raw Data'!AC:AC, "&lt;&gt;Not Available"))=0,"N/A",SUMIFS('Raw Data'!AC:AC,'Raw Data'!B:B,'Dynamic Data'!P136,'Raw Data'!AE:AE,LEFT($T$3,4), 'Raw Data'!AF:AF, _xlfn.MAXIFS('Raw Data'!AF:AF, 'Raw Data'!B:B, 'Single Property'!$D$13, 'Raw Data'!AE:AE, 'Multi Property'!$E$3, 'Raw Data'!AC:AC, "&lt;&gt;Not Available"))+(COUNTA($P$3:P136)*0.0000001)))</f>
        <v/>
      </c>
    </row>
    <row r="137" spans="17:22" x14ac:dyDescent="0.25">
      <c r="Q137" s="23" t="str">
        <f>IF(P137 = "", "", SUMIFS('Raw Data'!AA:AA, 'Raw Data'!B:B, 'Dynamic Data'!P137, 'Raw Data'!AE:AE, _xlfn.NUMBERVALUE(LEFT($Q$3,4)), 'Raw Data'!AF:AF, _xlfn.MAXIFS('Raw Data'!AF:AF, 'Raw Data'!B:B, 'Single Property'!$D$13, 'Raw Data'!AE:AE, 'Multi Property'!$E$3, 'Raw Data'!F:F, "&lt;&gt;Not Available"))+(COUNTA($P$3:P137)*0.0000001))</f>
        <v/>
      </c>
      <c r="R137" s="23" t="str">
        <f>IF(P137 = "", "", SUMIFS('Raw Data'!AB:AB, 'Raw Data'!B:B, 'Dynamic Data'!P137, 'Raw Data'!AE:AE, LEFT($R$3,4), 'Raw Data'!AF:AF, _xlfn.MAXIFS('Raw Data'!AF:AF, 'Raw Data'!B:B, 'Single Property'!$D$13, 'Raw Data'!AE:AE, 'Multi Property'!$E$3, 'Raw Data'!F:F, "&lt;&gt;Not Available"))+(COUNTA($P$3:P137)*0.0000001))</f>
        <v/>
      </c>
      <c r="S137" s="23" t="str">
        <f>IF(P137 = "", "", SUMIFS('Raw Data'!S:S, 'Raw Data'!B:B, 'Dynamic Data'!P137, 'Raw Data'!AE:AE, LEFT($S$3,4), 'Raw Data'!AF:AF, _xlfn.MAXIFS('Raw Data'!AF:AF, 'Raw Data'!B:B, 'Single Property'!$D$13, 'Raw Data'!AE:AE, 'Multi Property'!$E$3, 'Raw Data'!F:F, "&lt;&gt;Not Available"))+(COUNTA($P$3:P137)*0.0000001))</f>
        <v/>
      </c>
      <c r="T137" s="23" t="str">
        <f>IF(P137="","",IF(SUMIFS('Raw Data'!F:F,'Raw Data'!B:B,'Dynamic Data'!P137,'Raw Data'!AE:AE,LEFT($T$3,4), 'Raw Data'!AF:AF, _xlfn.MAXIFS('Raw Data'!AF:AF, 'Raw Data'!B:B, 'Single Property'!$D$13, 'Raw Data'!AE:AE, 'Multi Property'!$E$3, 'Raw Data'!F:F, "&lt;&gt;Not Available"))=0,"N/A",SUMIFS('Raw Data'!F:F,'Raw Data'!B:B,'Dynamic Data'!P137,'Raw Data'!AE:AE,LEFT($T$3,4), 'Raw Data'!AF:AF, _xlfn.MAXIFS('Raw Data'!AF:AF, 'Raw Data'!B:B, 'Single Property'!$D$13, 'Raw Data'!AE:AE, 'Multi Property'!$E$3, 'Raw Data'!F:F, "&lt;&gt;Not Available"))+(COUNTA($P$3:P137)*0.0000001)))</f>
        <v/>
      </c>
      <c r="U137" s="23" t="str">
        <f>IF(P137="","",IF(SUMIFS('Raw Data'!AD:AD,'Raw Data'!B:B,'Dynamic Data'!P137,'Raw Data'!AE:AE,LEFT($T$3,4), 'Raw Data'!AF:AF, _xlfn.MAXIFS('Raw Data'!AF:AF, 'Raw Data'!B:B, 'Single Property'!$D$13, 'Raw Data'!AE:AE, 'Multi Property'!$E$3, 'Raw Data'!AD:AD, "&lt;&gt;Not Available"))=0,"N/A",SUMIFS('Raw Data'!AD:AD,'Raw Data'!B:B,'Dynamic Data'!P137,'Raw Data'!AE:AE,LEFT($T$3,4), 'Raw Data'!AF:AF, _xlfn.MAXIFS('Raw Data'!AF:AF, 'Raw Data'!B:B, 'Single Property'!$D$13, 'Raw Data'!AE:AE, 'Multi Property'!$E$3, 'Raw Data'!AD:AD, "&lt;&gt;Not Available"))+(COUNTA($P$3:P137)*0.0000001)))</f>
        <v/>
      </c>
      <c r="V137" s="23" t="str">
        <f>IF(P137="","",IF(SUMIFS('Raw Data'!AC:AC,'Raw Data'!B:B,'Dynamic Data'!P137,'Raw Data'!AE:AE,LEFT($T$3,4), 'Raw Data'!AF:AF, _xlfn.MAXIFS('Raw Data'!AF:AF, 'Raw Data'!B:B, 'Single Property'!$D$13, 'Raw Data'!AE:AE, 'Multi Property'!$E$3, 'Raw Data'!AC:AC, "&lt;&gt;Not Available"))=0,"N/A",SUMIFS('Raw Data'!AC:AC,'Raw Data'!B:B,'Dynamic Data'!P137,'Raw Data'!AE:AE,LEFT($T$3,4), 'Raw Data'!AF:AF, _xlfn.MAXIFS('Raw Data'!AF:AF, 'Raw Data'!B:B, 'Single Property'!$D$13, 'Raw Data'!AE:AE, 'Multi Property'!$E$3, 'Raw Data'!AC:AC, "&lt;&gt;Not Available"))+(COUNTA($P$3:P137)*0.0000001)))</f>
        <v/>
      </c>
    </row>
    <row r="138" spans="17:22" x14ac:dyDescent="0.25">
      <c r="Q138" s="23" t="str">
        <f>IF(P138 = "", "", SUMIFS('Raw Data'!AA:AA, 'Raw Data'!B:B, 'Dynamic Data'!P138, 'Raw Data'!AE:AE, _xlfn.NUMBERVALUE(LEFT($Q$3,4)), 'Raw Data'!AF:AF, _xlfn.MAXIFS('Raw Data'!AF:AF, 'Raw Data'!B:B, 'Single Property'!$D$13, 'Raw Data'!AE:AE, 'Multi Property'!$E$3, 'Raw Data'!F:F, "&lt;&gt;Not Available"))+(COUNTA($P$3:P138)*0.0000001))</f>
        <v/>
      </c>
      <c r="R138" s="23" t="str">
        <f>IF(P138 = "", "", SUMIFS('Raw Data'!AB:AB, 'Raw Data'!B:B, 'Dynamic Data'!P138, 'Raw Data'!AE:AE, LEFT($R$3,4), 'Raw Data'!AF:AF, _xlfn.MAXIFS('Raw Data'!AF:AF, 'Raw Data'!B:B, 'Single Property'!$D$13, 'Raw Data'!AE:AE, 'Multi Property'!$E$3, 'Raw Data'!F:F, "&lt;&gt;Not Available"))+(COUNTA($P$3:P138)*0.0000001))</f>
        <v/>
      </c>
      <c r="S138" s="23" t="str">
        <f>IF(P138 = "", "", SUMIFS('Raw Data'!S:S, 'Raw Data'!B:B, 'Dynamic Data'!P138, 'Raw Data'!AE:AE, LEFT($S$3,4), 'Raw Data'!AF:AF, _xlfn.MAXIFS('Raw Data'!AF:AF, 'Raw Data'!B:B, 'Single Property'!$D$13, 'Raw Data'!AE:AE, 'Multi Property'!$E$3, 'Raw Data'!F:F, "&lt;&gt;Not Available"))+(COUNTA($P$3:P138)*0.0000001))</f>
        <v/>
      </c>
      <c r="T138" s="23" t="str">
        <f>IF(P138="","",IF(SUMIFS('Raw Data'!F:F,'Raw Data'!B:B,'Dynamic Data'!P138,'Raw Data'!AE:AE,LEFT($T$3,4), 'Raw Data'!AF:AF, _xlfn.MAXIFS('Raw Data'!AF:AF, 'Raw Data'!B:B, 'Single Property'!$D$13, 'Raw Data'!AE:AE, 'Multi Property'!$E$3, 'Raw Data'!F:F, "&lt;&gt;Not Available"))=0,"N/A",SUMIFS('Raw Data'!F:F,'Raw Data'!B:B,'Dynamic Data'!P138,'Raw Data'!AE:AE,LEFT($T$3,4), 'Raw Data'!AF:AF, _xlfn.MAXIFS('Raw Data'!AF:AF, 'Raw Data'!B:B, 'Single Property'!$D$13, 'Raw Data'!AE:AE, 'Multi Property'!$E$3, 'Raw Data'!F:F, "&lt;&gt;Not Available"))+(COUNTA($P$3:P138)*0.0000001)))</f>
        <v/>
      </c>
      <c r="U138" s="23" t="str">
        <f>IF(P138="","",IF(SUMIFS('Raw Data'!AD:AD,'Raw Data'!B:B,'Dynamic Data'!P138,'Raw Data'!AE:AE,LEFT($T$3,4), 'Raw Data'!AF:AF, _xlfn.MAXIFS('Raw Data'!AF:AF, 'Raw Data'!B:B, 'Single Property'!$D$13, 'Raw Data'!AE:AE, 'Multi Property'!$E$3, 'Raw Data'!AD:AD, "&lt;&gt;Not Available"))=0,"N/A",SUMIFS('Raw Data'!AD:AD,'Raw Data'!B:B,'Dynamic Data'!P138,'Raw Data'!AE:AE,LEFT($T$3,4), 'Raw Data'!AF:AF, _xlfn.MAXIFS('Raw Data'!AF:AF, 'Raw Data'!B:B, 'Single Property'!$D$13, 'Raw Data'!AE:AE, 'Multi Property'!$E$3, 'Raw Data'!AD:AD, "&lt;&gt;Not Available"))+(COUNTA($P$3:P138)*0.0000001)))</f>
        <v/>
      </c>
      <c r="V138" s="23" t="str">
        <f>IF(P138="","",IF(SUMIFS('Raw Data'!AC:AC,'Raw Data'!B:B,'Dynamic Data'!P138,'Raw Data'!AE:AE,LEFT($T$3,4), 'Raw Data'!AF:AF, _xlfn.MAXIFS('Raw Data'!AF:AF, 'Raw Data'!B:B, 'Single Property'!$D$13, 'Raw Data'!AE:AE, 'Multi Property'!$E$3, 'Raw Data'!AC:AC, "&lt;&gt;Not Available"))=0,"N/A",SUMIFS('Raw Data'!AC:AC,'Raw Data'!B:B,'Dynamic Data'!P138,'Raw Data'!AE:AE,LEFT($T$3,4), 'Raw Data'!AF:AF, _xlfn.MAXIFS('Raw Data'!AF:AF, 'Raw Data'!B:B, 'Single Property'!$D$13, 'Raw Data'!AE:AE, 'Multi Property'!$E$3, 'Raw Data'!AC:AC, "&lt;&gt;Not Available"))+(COUNTA($P$3:P138)*0.0000001)))</f>
        <v/>
      </c>
    </row>
    <row r="139" spans="17:22" x14ac:dyDescent="0.25">
      <c r="Q139" s="23" t="str">
        <f>IF(P139 = "", "", SUMIFS('Raw Data'!AA:AA, 'Raw Data'!B:B, 'Dynamic Data'!P139, 'Raw Data'!AE:AE, _xlfn.NUMBERVALUE(LEFT($Q$3,4)), 'Raw Data'!AF:AF, _xlfn.MAXIFS('Raw Data'!AF:AF, 'Raw Data'!B:B, 'Single Property'!$D$13, 'Raw Data'!AE:AE, 'Multi Property'!$E$3, 'Raw Data'!F:F, "&lt;&gt;Not Available"))+(COUNTA($P$3:P139)*0.0000001))</f>
        <v/>
      </c>
      <c r="R139" s="23" t="str">
        <f>IF(P139 = "", "", SUMIFS('Raw Data'!AB:AB, 'Raw Data'!B:B, 'Dynamic Data'!P139, 'Raw Data'!AE:AE, LEFT($R$3,4), 'Raw Data'!AF:AF, _xlfn.MAXIFS('Raw Data'!AF:AF, 'Raw Data'!B:B, 'Single Property'!$D$13, 'Raw Data'!AE:AE, 'Multi Property'!$E$3, 'Raw Data'!F:F, "&lt;&gt;Not Available"))+(COUNTA($P$3:P139)*0.0000001))</f>
        <v/>
      </c>
      <c r="S139" s="23" t="str">
        <f>IF(P139 = "", "", SUMIFS('Raw Data'!S:S, 'Raw Data'!B:B, 'Dynamic Data'!P139, 'Raw Data'!AE:AE, LEFT($S$3,4), 'Raw Data'!AF:AF, _xlfn.MAXIFS('Raw Data'!AF:AF, 'Raw Data'!B:B, 'Single Property'!$D$13, 'Raw Data'!AE:AE, 'Multi Property'!$E$3, 'Raw Data'!F:F, "&lt;&gt;Not Available"))+(COUNTA($P$3:P139)*0.0000001))</f>
        <v/>
      </c>
      <c r="T139" s="23" t="str">
        <f>IF(P139="","",IF(SUMIFS('Raw Data'!F:F,'Raw Data'!B:B,'Dynamic Data'!P139,'Raw Data'!AE:AE,LEFT($T$3,4), 'Raw Data'!AF:AF, _xlfn.MAXIFS('Raw Data'!AF:AF, 'Raw Data'!B:B, 'Single Property'!$D$13, 'Raw Data'!AE:AE, 'Multi Property'!$E$3, 'Raw Data'!F:F, "&lt;&gt;Not Available"))=0,"N/A",SUMIFS('Raw Data'!F:F,'Raw Data'!B:B,'Dynamic Data'!P139,'Raw Data'!AE:AE,LEFT($T$3,4), 'Raw Data'!AF:AF, _xlfn.MAXIFS('Raw Data'!AF:AF, 'Raw Data'!B:B, 'Single Property'!$D$13, 'Raw Data'!AE:AE, 'Multi Property'!$E$3, 'Raw Data'!F:F, "&lt;&gt;Not Available"))+(COUNTA($P$3:P139)*0.0000001)))</f>
        <v/>
      </c>
      <c r="U139" s="23" t="str">
        <f>IF(P139="","",IF(SUMIFS('Raw Data'!AD:AD,'Raw Data'!B:B,'Dynamic Data'!P139,'Raw Data'!AE:AE,LEFT($T$3,4), 'Raw Data'!AF:AF, _xlfn.MAXIFS('Raw Data'!AF:AF, 'Raw Data'!B:B, 'Single Property'!$D$13, 'Raw Data'!AE:AE, 'Multi Property'!$E$3, 'Raw Data'!AD:AD, "&lt;&gt;Not Available"))=0,"N/A",SUMIFS('Raw Data'!AD:AD,'Raw Data'!B:B,'Dynamic Data'!P139,'Raw Data'!AE:AE,LEFT($T$3,4), 'Raw Data'!AF:AF, _xlfn.MAXIFS('Raw Data'!AF:AF, 'Raw Data'!B:B, 'Single Property'!$D$13, 'Raw Data'!AE:AE, 'Multi Property'!$E$3, 'Raw Data'!AD:AD, "&lt;&gt;Not Available"))+(COUNTA($P$3:P139)*0.0000001)))</f>
        <v/>
      </c>
      <c r="V139" s="23" t="str">
        <f>IF(P139="","",IF(SUMIFS('Raw Data'!AC:AC,'Raw Data'!B:B,'Dynamic Data'!P139,'Raw Data'!AE:AE,LEFT($T$3,4), 'Raw Data'!AF:AF, _xlfn.MAXIFS('Raw Data'!AF:AF, 'Raw Data'!B:B, 'Single Property'!$D$13, 'Raw Data'!AE:AE, 'Multi Property'!$E$3, 'Raw Data'!AC:AC, "&lt;&gt;Not Available"))=0,"N/A",SUMIFS('Raw Data'!AC:AC,'Raw Data'!B:B,'Dynamic Data'!P139,'Raw Data'!AE:AE,LEFT($T$3,4), 'Raw Data'!AF:AF, _xlfn.MAXIFS('Raw Data'!AF:AF, 'Raw Data'!B:B, 'Single Property'!$D$13, 'Raw Data'!AE:AE, 'Multi Property'!$E$3, 'Raw Data'!AC:AC, "&lt;&gt;Not Available"))+(COUNTA($P$3:P139)*0.0000001)))</f>
        <v/>
      </c>
    </row>
    <row r="140" spans="17:22" x14ac:dyDescent="0.25">
      <c r="Q140" s="23" t="str">
        <f>IF(P140 = "", "", SUMIFS('Raw Data'!AA:AA, 'Raw Data'!B:B, 'Dynamic Data'!P140, 'Raw Data'!AE:AE, _xlfn.NUMBERVALUE(LEFT($Q$3,4)), 'Raw Data'!AF:AF, _xlfn.MAXIFS('Raw Data'!AF:AF, 'Raw Data'!B:B, 'Single Property'!$D$13, 'Raw Data'!AE:AE, 'Multi Property'!$E$3, 'Raw Data'!F:F, "&lt;&gt;Not Available"))+(COUNTA($P$3:P140)*0.0000001))</f>
        <v/>
      </c>
      <c r="R140" s="23" t="str">
        <f>IF(P140 = "", "", SUMIFS('Raw Data'!AB:AB, 'Raw Data'!B:B, 'Dynamic Data'!P140, 'Raw Data'!AE:AE, LEFT($R$3,4), 'Raw Data'!AF:AF, _xlfn.MAXIFS('Raw Data'!AF:AF, 'Raw Data'!B:B, 'Single Property'!$D$13, 'Raw Data'!AE:AE, 'Multi Property'!$E$3, 'Raw Data'!F:F, "&lt;&gt;Not Available"))+(COUNTA($P$3:P140)*0.0000001))</f>
        <v/>
      </c>
      <c r="S140" s="23" t="str">
        <f>IF(P140 = "", "", SUMIFS('Raw Data'!S:S, 'Raw Data'!B:B, 'Dynamic Data'!P140, 'Raw Data'!AE:AE, LEFT($S$3,4), 'Raw Data'!AF:AF, _xlfn.MAXIFS('Raw Data'!AF:AF, 'Raw Data'!B:B, 'Single Property'!$D$13, 'Raw Data'!AE:AE, 'Multi Property'!$E$3, 'Raw Data'!F:F, "&lt;&gt;Not Available"))+(COUNTA($P$3:P140)*0.0000001))</f>
        <v/>
      </c>
      <c r="T140" s="23" t="str">
        <f>IF(P140="","",IF(SUMIFS('Raw Data'!F:F,'Raw Data'!B:B,'Dynamic Data'!P140,'Raw Data'!AE:AE,LEFT($T$3,4), 'Raw Data'!AF:AF, _xlfn.MAXIFS('Raw Data'!AF:AF, 'Raw Data'!B:B, 'Single Property'!$D$13, 'Raw Data'!AE:AE, 'Multi Property'!$E$3, 'Raw Data'!F:F, "&lt;&gt;Not Available"))=0,"N/A",SUMIFS('Raw Data'!F:F,'Raw Data'!B:B,'Dynamic Data'!P140,'Raw Data'!AE:AE,LEFT($T$3,4), 'Raw Data'!AF:AF, _xlfn.MAXIFS('Raw Data'!AF:AF, 'Raw Data'!B:B, 'Single Property'!$D$13, 'Raw Data'!AE:AE, 'Multi Property'!$E$3, 'Raw Data'!F:F, "&lt;&gt;Not Available"))+(COUNTA($P$3:P140)*0.0000001)))</f>
        <v/>
      </c>
      <c r="U140" s="23" t="str">
        <f>IF(P140="","",IF(SUMIFS('Raw Data'!AD:AD,'Raw Data'!B:B,'Dynamic Data'!P140,'Raw Data'!AE:AE,LEFT($T$3,4), 'Raw Data'!AF:AF, _xlfn.MAXIFS('Raw Data'!AF:AF, 'Raw Data'!B:B, 'Single Property'!$D$13, 'Raw Data'!AE:AE, 'Multi Property'!$E$3, 'Raw Data'!AD:AD, "&lt;&gt;Not Available"))=0,"N/A",SUMIFS('Raw Data'!AD:AD,'Raw Data'!B:B,'Dynamic Data'!P140,'Raw Data'!AE:AE,LEFT($T$3,4), 'Raw Data'!AF:AF, _xlfn.MAXIFS('Raw Data'!AF:AF, 'Raw Data'!B:B, 'Single Property'!$D$13, 'Raw Data'!AE:AE, 'Multi Property'!$E$3, 'Raw Data'!AD:AD, "&lt;&gt;Not Available"))+(COUNTA($P$3:P140)*0.0000001)))</f>
        <v/>
      </c>
      <c r="V140" s="23" t="str">
        <f>IF(P140="","",IF(SUMIFS('Raw Data'!AC:AC,'Raw Data'!B:B,'Dynamic Data'!P140,'Raw Data'!AE:AE,LEFT($T$3,4), 'Raw Data'!AF:AF, _xlfn.MAXIFS('Raw Data'!AF:AF, 'Raw Data'!B:B, 'Single Property'!$D$13, 'Raw Data'!AE:AE, 'Multi Property'!$E$3, 'Raw Data'!AC:AC, "&lt;&gt;Not Available"))=0,"N/A",SUMIFS('Raw Data'!AC:AC,'Raw Data'!B:B,'Dynamic Data'!P140,'Raw Data'!AE:AE,LEFT($T$3,4), 'Raw Data'!AF:AF, _xlfn.MAXIFS('Raw Data'!AF:AF, 'Raw Data'!B:B, 'Single Property'!$D$13, 'Raw Data'!AE:AE, 'Multi Property'!$E$3, 'Raw Data'!AC:AC, "&lt;&gt;Not Available"))+(COUNTA($P$3:P140)*0.0000001)))</f>
        <v/>
      </c>
    </row>
    <row r="141" spans="17:22" x14ac:dyDescent="0.25">
      <c r="Q141" s="23" t="str">
        <f>IF(P141 = "", "", SUMIFS('Raw Data'!AA:AA, 'Raw Data'!B:B, 'Dynamic Data'!P141, 'Raw Data'!AE:AE, _xlfn.NUMBERVALUE(LEFT($Q$3,4)), 'Raw Data'!AF:AF, _xlfn.MAXIFS('Raw Data'!AF:AF, 'Raw Data'!B:B, 'Single Property'!$D$13, 'Raw Data'!AE:AE, 'Multi Property'!$E$3, 'Raw Data'!F:F, "&lt;&gt;Not Available"))+(COUNTA($P$3:P141)*0.0000001))</f>
        <v/>
      </c>
      <c r="R141" s="23" t="str">
        <f>IF(P141 = "", "", SUMIFS('Raw Data'!AB:AB, 'Raw Data'!B:B, 'Dynamic Data'!P141, 'Raw Data'!AE:AE, LEFT($R$3,4), 'Raw Data'!AF:AF, _xlfn.MAXIFS('Raw Data'!AF:AF, 'Raw Data'!B:B, 'Single Property'!$D$13, 'Raw Data'!AE:AE, 'Multi Property'!$E$3, 'Raw Data'!F:F, "&lt;&gt;Not Available"))+(COUNTA($P$3:P141)*0.0000001))</f>
        <v/>
      </c>
      <c r="S141" s="23" t="str">
        <f>IF(P141 = "", "", SUMIFS('Raw Data'!S:S, 'Raw Data'!B:B, 'Dynamic Data'!P141, 'Raw Data'!AE:AE, LEFT($S$3,4), 'Raw Data'!AF:AF, _xlfn.MAXIFS('Raw Data'!AF:AF, 'Raw Data'!B:B, 'Single Property'!$D$13, 'Raw Data'!AE:AE, 'Multi Property'!$E$3, 'Raw Data'!F:F, "&lt;&gt;Not Available"))+(COUNTA($P$3:P141)*0.0000001))</f>
        <v/>
      </c>
      <c r="T141" s="23" t="str">
        <f>IF(P141="","",IF(SUMIFS('Raw Data'!F:F,'Raw Data'!B:B,'Dynamic Data'!P141,'Raw Data'!AE:AE,LEFT($T$3,4), 'Raw Data'!AF:AF, _xlfn.MAXIFS('Raw Data'!AF:AF, 'Raw Data'!B:B, 'Single Property'!$D$13, 'Raw Data'!AE:AE, 'Multi Property'!$E$3, 'Raw Data'!F:F, "&lt;&gt;Not Available"))=0,"N/A",SUMIFS('Raw Data'!F:F,'Raw Data'!B:B,'Dynamic Data'!P141,'Raw Data'!AE:AE,LEFT($T$3,4), 'Raw Data'!AF:AF, _xlfn.MAXIFS('Raw Data'!AF:AF, 'Raw Data'!B:B, 'Single Property'!$D$13, 'Raw Data'!AE:AE, 'Multi Property'!$E$3, 'Raw Data'!F:F, "&lt;&gt;Not Available"))+(COUNTA($P$3:P141)*0.0000001)))</f>
        <v/>
      </c>
      <c r="U141" s="23" t="str">
        <f>IF(P141="","",IF(SUMIFS('Raw Data'!AD:AD,'Raw Data'!B:B,'Dynamic Data'!P141,'Raw Data'!AE:AE,LEFT($T$3,4), 'Raw Data'!AF:AF, _xlfn.MAXIFS('Raw Data'!AF:AF, 'Raw Data'!B:B, 'Single Property'!$D$13, 'Raw Data'!AE:AE, 'Multi Property'!$E$3, 'Raw Data'!AD:AD, "&lt;&gt;Not Available"))=0,"N/A",SUMIFS('Raw Data'!AD:AD,'Raw Data'!B:B,'Dynamic Data'!P141,'Raw Data'!AE:AE,LEFT($T$3,4), 'Raw Data'!AF:AF, _xlfn.MAXIFS('Raw Data'!AF:AF, 'Raw Data'!B:B, 'Single Property'!$D$13, 'Raw Data'!AE:AE, 'Multi Property'!$E$3, 'Raw Data'!AD:AD, "&lt;&gt;Not Available"))+(COUNTA($P$3:P141)*0.0000001)))</f>
        <v/>
      </c>
      <c r="V141" s="23" t="str">
        <f>IF(P141="","",IF(SUMIFS('Raw Data'!AC:AC,'Raw Data'!B:B,'Dynamic Data'!P141,'Raw Data'!AE:AE,LEFT($T$3,4), 'Raw Data'!AF:AF, _xlfn.MAXIFS('Raw Data'!AF:AF, 'Raw Data'!B:B, 'Single Property'!$D$13, 'Raw Data'!AE:AE, 'Multi Property'!$E$3, 'Raw Data'!AC:AC, "&lt;&gt;Not Available"))=0,"N/A",SUMIFS('Raw Data'!AC:AC,'Raw Data'!B:B,'Dynamic Data'!P141,'Raw Data'!AE:AE,LEFT($T$3,4), 'Raw Data'!AF:AF, _xlfn.MAXIFS('Raw Data'!AF:AF, 'Raw Data'!B:B, 'Single Property'!$D$13, 'Raw Data'!AE:AE, 'Multi Property'!$E$3, 'Raw Data'!AC:AC, "&lt;&gt;Not Available"))+(COUNTA($P$3:P141)*0.0000001)))</f>
        <v/>
      </c>
    </row>
    <row r="142" spans="17:22" x14ac:dyDescent="0.25">
      <c r="Q142" s="23" t="str">
        <f>IF(P142 = "", "", SUMIFS('Raw Data'!AA:AA, 'Raw Data'!B:B, 'Dynamic Data'!P142, 'Raw Data'!AE:AE, _xlfn.NUMBERVALUE(LEFT($Q$3,4)), 'Raw Data'!AF:AF, _xlfn.MAXIFS('Raw Data'!AF:AF, 'Raw Data'!B:B, 'Single Property'!$D$13, 'Raw Data'!AE:AE, 'Multi Property'!$E$3, 'Raw Data'!F:F, "&lt;&gt;Not Available"))+(COUNTA($P$3:P142)*0.0000001))</f>
        <v/>
      </c>
      <c r="R142" s="23" t="str">
        <f>IF(P142 = "", "", SUMIFS('Raw Data'!AB:AB, 'Raw Data'!B:B, 'Dynamic Data'!P142, 'Raw Data'!AE:AE, LEFT($R$3,4), 'Raw Data'!AF:AF, _xlfn.MAXIFS('Raw Data'!AF:AF, 'Raw Data'!B:B, 'Single Property'!$D$13, 'Raw Data'!AE:AE, 'Multi Property'!$E$3, 'Raw Data'!F:F, "&lt;&gt;Not Available"))+(COUNTA($P$3:P142)*0.0000001))</f>
        <v/>
      </c>
      <c r="S142" s="23" t="str">
        <f>IF(P142 = "", "", SUMIFS('Raw Data'!S:S, 'Raw Data'!B:B, 'Dynamic Data'!P142, 'Raw Data'!AE:AE, LEFT($S$3,4), 'Raw Data'!AF:AF, _xlfn.MAXIFS('Raw Data'!AF:AF, 'Raw Data'!B:B, 'Single Property'!$D$13, 'Raw Data'!AE:AE, 'Multi Property'!$E$3, 'Raw Data'!F:F, "&lt;&gt;Not Available"))+(COUNTA($P$3:P142)*0.0000001))</f>
        <v/>
      </c>
      <c r="T142" s="23" t="str">
        <f>IF(P142="","",IF(SUMIFS('Raw Data'!F:F,'Raw Data'!B:B,'Dynamic Data'!P142,'Raw Data'!AE:AE,LEFT($T$3,4), 'Raw Data'!AF:AF, _xlfn.MAXIFS('Raw Data'!AF:AF, 'Raw Data'!B:B, 'Single Property'!$D$13, 'Raw Data'!AE:AE, 'Multi Property'!$E$3, 'Raw Data'!F:F, "&lt;&gt;Not Available"))=0,"N/A",SUMIFS('Raw Data'!F:F,'Raw Data'!B:B,'Dynamic Data'!P142,'Raw Data'!AE:AE,LEFT($T$3,4), 'Raw Data'!AF:AF, _xlfn.MAXIFS('Raw Data'!AF:AF, 'Raw Data'!B:B, 'Single Property'!$D$13, 'Raw Data'!AE:AE, 'Multi Property'!$E$3, 'Raw Data'!F:F, "&lt;&gt;Not Available"))+(COUNTA($P$3:P142)*0.0000001)))</f>
        <v/>
      </c>
      <c r="U142" s="23" t="str">
        <f>IF(P142="","",IF(SUMIFS('Raw Data'!AD:AD,'Raw Data'!B:B,'Dynamic Data'!P142,'Raw Data'!AE:AE,LEFT($T$3,4), 'Raw Data'!AF:AF, _xlfn.MAXIFS('Raw Data'!AF:AF, 'Raw Data'!B:B, 'Single Property'!$D$13, 'Raw Data'!AE:AE, 'Multi Property'!$E$3, 'Raw Data'!AD:AD, "&lt;&gt;Not Available"))=0,"N/A",SUMIFS('Raw Data'!AD:AD,'Raw Data'!B:B,'Dynamic Data'!P142,'Raw Data'!AE:AE,LEFT($T$3,4), 'Raw Data'!AF:AF, _xlfn.MAXIFS('Raw Data'!AF:AF, 'Raw Data'!B:B, 'Single Property'!$D$13, 'Raw Data'!AE:AE, 'Multi Property'!$E$3, 'Raw Data'!AD:AD, "&lt;&gt;Not Available"))+(COUNTA($P$3:P142)*0.0000001)))</f>
        <v/>
      </c>
      <c r="V142" s="23" t="str">
        <f>IF(P142="","",IF(SUMIFS('Raw Data'!AC:AC,'Raw Data'!B:B,'Dynamic Data'!P142,'Raw Data'!AE:AE,LEFT($T$3,4), 'Raw Data'!AF:AF, _xlfn.MAXIFS('Raw Data'!AF:AF, 'Raw Data'!B:B, 'Single Property'!$D$13, 'Raw Data'!AE:AE, 'Multi Property'!$E$3, 'Raw Data'!AC:AC, "&lt;&gt;Not Available"))=0,"N/A",SUMIFS('Raw Data'!AC:AC,'Raw Data'!B:B,'Dynamic Data'!P142,'Raw Data'!AE:AE,LEFT($T$3,4), 'Raw Data'!AF:AF, _xlfn.MAXIFS('Raw Data'!AF:AF, 'Raw Data'!B:B, 'Single Property'!$D$13, 'Raw Data'!AE:AE, 'Multi Property'!$E$3, 'Raw Data'!AC:AC, "&lt;&gt;Not Available"))+(COUNTA($P$3:P142)*0.0000001)))</f>
        <v/>
      </c>
    </row>
    <row r="143" spans="17:22" x14ac:dyDescent="0.25">
      <c r="Q143" s="23" t="str">
        <f>IF(P143 = "", "", SUMIFS('Raw Data'!AA:AA, 'Raw Data'!B:B, 'Dynamic Data'!P143, 'Raw Data'!AE:AE, _xlfn.NUMBERVALUE(LEFT($Q$3,4)), 'Raw Data'!AF:AF, _xlfn.MAXIFS('Raw Data'!AF:AF, 'Raw Data'!B:B, 'Single Property'!$D$13, 'Raw Data'!AE:AE, 'Multi Property'!$E$3, 'Raw Data'!F:F, "&lt;&gt;Not Available"))+(COUNTA($P$3:P143)*0.0000001))</f>
        <v/>
      </c>
      <c r="R143" s="23" t="str">
        <f>IF(P143 = "", "", SUMIFS('Raw Data'!AB:AB, 'Raw Data'!B:B, 'Dynamic Data'!P143, 'Raw Data'!AE:AE, LEFT($R$3,4), 'Raw Data'!AF:AF, _xlfn.MAXIFS('Raw Data'!AF:AF, 'Raw Data'!B:B, 'Single Property'!$D$13, 'Raw Data'!AE:AE, 'Multi Property'!$E$3, 'Raw Data'!F:F, "&lt;&gt;Not Available"))+(COUNTA($P$3:P143)*0.0000001))</f>
        <v/>
      </c>
      <c r="S143" s="23" t="str">
        <f>IF(P143 = "", "", SUMIFS('Raw Data'!S:S, 'Raw Data'!B:B, 'Dynamic Data'!P143, 'Raw Data'!AE:AE, LEFT($S$3,4), 'Raw Data'!AF:AF, _xlfn.MAXIFS('Raw Data'!AF:AF, 'Raw Data'!B:B, 'Single Property'!$D$13, 'Raw Data'!AE:AE, 'Multi Property'!$E$3, 'Raw Data'!F:F, "&lt;&gt;Not Available"))+(COUNTA($P$3:P143)*0.0000001))</f>
        <v/>
      </c>
      <c r="T143" s="23" t="str">
        <f>IF(P143="","",IF(SUMIFS('Raw Data'!F:F,'Raw Data'!B:B,'Dynamic Data'!P143,'Raw Data'!AE:AE,LEFT($T$3,4), 'Raw Data'!AF:AF, _xlfn.MAXIFS('Raw Data'!AF:AF, 'Raw Data'!B:B, 'Single Property'!$D$13, 'Raw Data'!AE:AE, 'Multi Property'!$E$3, 'Raw Data'!F:F, "&lt;&gt;Not Available"))=0,"N/A",SUMIFS('Raw Data'!F:F,'Raw Data'!B:B,'Dynamic Data'!P143,'Raw Data'!AE:AE,LEFT($T$3,4), 'Raw Data'!AF:AF, _xlfn.MAXIFS('Raw Data'!AF:AF, 'Raw Data'!B:B, 'Single Property'!$D$13, 'Raw Data'!AE:AE, 'Multi Property'!$E$3, 'Raw Data'!F:F, "&lt;&gt;Not Available"))+(COUNTA($P$3:P143)*0.0000001)))</f>
        <v/>
      </c>
      <c r="U143" s="23" t="str">
        <f>IF(P143="","",IF(SUMIFS('Raw Data'!AD:AD,'Raw Data'!B:B,'Dynamic Data'!P143,'Raw Data'!AE:AE,LEFT($T$3,4), 'Raw Data'!AF:AF, _xlfn.MAXIFS('Raw Data'!AF:AF, 'Raw Data'!B:B, 'Single Property'!$D$13, 'Raw Data'!AE:AE, 'Multi Property'!$E$3, 'Raw Data'!AD:AD, "&lt;&gt;Not Available"))=0,"N/A",SUMIFS('Raw Data'!AD:AD,'Raw Data'!B:B,'Dynamic Data'!P143,'Raw Data'!AE:AE,LEFT($T$3,4), 'Raw Data'!AF:AF, _xlfn.MAXIFS('Raw Data'!AF:AF, 'Raw Data'!B:B, 'Single Property'!$D$13, 'Raw Data'!AE:AE, 'Multi Property'!$E$3, 'Raw Data'!AD:AD, "&lt;&gt;Not Available"))+(COUNTA($P$3:P143)*0.0000001)))</f>
        <v/>
      </c>
      <c r="V143" s="23" t="str">
        <f>IF(P143="","",IF(SUMIFS('Raw Data'!AC:AC,'Raw Data'!B:B,'Dynamic Data'!P143,'Raw Data'!AE:AE,LEFT($T$3,4), 'Raw Data'!AF:AF, _xlfn.MAXIFS('Raw Data'!AF:AF, 'Raw Data'!B:B, 'Single Property'!$D$13, 'Raw Data'!AE:AE, 'Multi Property'!$E$3, 'Raw Data'!AC:AC, "&lt;&gt;Not Available"))=0,"N/A",SUMIFS('Raw Data'!AC:AC,'Raw Data'!B:B,'Dynamic Data'!P143,'Raw Data'!AE:AE,LEFT($T$3,4), 'Raw Data'!AF:AF, _xlfn.MAXIFS('Raw Data'!AF:AF, 'Raw Data'!B:B, 'Single Property'!$D$13, 'Raw Data'!AE:AE, 'Multi Property'!$E$3, 'Raw Data'!AC:AC, "&lt;&gt;Not Available"))+(COUNTA($P$3:P143)*0.0000001)))</f>
        <v/>
      </c>
    </row>
    <row r="144" spans="17:22" x14ac:dyDescent="0.25">
      <c r="Q144" s="23" t="str">
        <f>IF(P144 = "", "", SUMIFS('Raw Data'!AA:AA, 'Raw Data'!B:B, 'Dynamic Data'!P144, 'Raw Data'!AE:AE, _xlfn.NUMBERVALUE(LEFT($Q$3,4)), 'Raw Data'!AF:AF, _xlfn.MAXIFS('Raw Data'!AF:AF, 'Raw Data'!B:B, 'Single Property'!$D$13, 'Raw Data'!AE:AE, 'Multi Property'!$E$3, 'Raw Data'!F:F, "&lt;&gt;Not Available"))+(COUNTA($P$3:P144)*0.0000001))</f>
        <v/>
      </c>
      <c r="R144" s="23" t="str">
        <f>IF(P144 = "", "", SUMIFS('Raw Data'!AB:AB, 'Raw Data'!B:B, 'Dynamic Data'!P144, 'Raw Data'!AE:AE, LEFT($R$3,4), 'Raw Data'!AF:AF, _xlfn.MAXIFS('Raw Data'!AF:AF, 'Raw Data'!B:B, 'Single Property'!$D$13, 'Raw Data'!AE:AE, 'Multi Property'!$E$3, 'Raw Data'!F:F, "&lt;&gt;Not Available"))+(COUNTA($P$3:P144)*0.0000001))</f>
        <v/>
      </c>
      <c r="S144" s="23" t="str">
        <f>IF(P144 = "", "", SUMIFS('Raw Data'!S:S, 'Raw Data'!B:B, 'Dynamic Data'!P144, 'Raw Data'!AE:AE, LEFT($S$3,4), 'Raw Data'!AF:AF, _xlfn.MAXIFS('Raw Data'!AF:AF, 'Raw Data'!B:B, 'Single Property'!$D$13, 'Raw Data'!AE:AE, 'Multi Property'!$E$3, 'Raw Data'!F:F, "&lt;&gt;Not Available"))+(COUNTA($P$3:P144)*0.0000001))</f>
        <v/>
      </c>
      <c r="T144" s="23" t="str">
        <f>IF(P144="","",IF(SUMIFS('Raw Data'!F:F,'Raw Data'!B:B,'Dynamic Data'!P144,'Raw Data'!AE:AE,LEFT($T$3,4), 'Raw Data'!AF:AF, _xlfn.MAXIFS('Raw Data'!AF:AF, 'Raw Data'!B:B, 'Single Property'!$D$13, 'Raw Data'!AE:AE, 'Multi Property'!$E$3, 'Raw Data'!F:F, "&lt;&gt;Not Available"))=0,"N/A",SUMIFS('Raw Data'!F:F,'Raw Data'!B:B,'Dynamic Data'!P144,'Raw Data'!AE:AE,LEFT($T$3,4), 'Raw Data'!AF:AF, _xlfn.MAXIFS('Raw Data'!AF:AF, 'Raw Data'!B:B, 'Single Property'!$D$13, 'Raw Data'!AE:AE, 'Multi Property'!$E$3, 'Raw Data'!F:F, "&lt;&gt;Not Available"))+(COUNTA($P$3:P144)*0.0000001)))</f>
        <v/>
      </c>
      <c r="U144" s="23" t="str">
        <f>IF(P144="","",IF(SUMIFS('Raw Data'!AD:AD,'Raw Data'!B:B,'Dynamic Data'!P144,'Raw Data'!AE:AE,LEFT($T$3,4), 'Raw Data'!AF:AF, _xlfn.MAXIFS('Raw Data'!AF:AF, 'Raw Data'!B:B, 'Single Property'!$D$13, 'Raw Data'!AE:AE, 'Multi Property'!$E$3, 'Raw Data'!AD:AD, "&lt;&gt;Not Available"))=0,"N/A",SUMIFS('Raw Data'!AD:AD,'Raw Data'!B:B,'Dynamic Data'!P144,'Raw Data'!AE:AE,LEFT($T$3,4), 'Raw Data'!AF:AF, _xlfn.MAXIFS('Raw Data'!AF:AF, 'Raw Data'!B:B, 'Single Property'!$D$13, 'Raw Data'!AE:AE, 'Multi Property'!$E$3, 'Raw Data'!AD:AD, "&lt;&gt;Not Available"))+(COUNTA($P$3:P144)*0.0000001)))</f>
        <v/>
      </c>
      <c r="V144" s="23" t="str">
        <f>IF(P144="","",IF(SUMIFS('Raw Data'!AC:AC,'Raw Data'!B:B,'Dynamic Data'!P144,'Raw Data'!AE:AE,LEFT($T$3,4), 'Raw Data'!AF:AF, _xlfn.MAXIFS('Raw Data'!AF:AF, 'Raw Data'!B:B, 'Single Property'!$D$13, 'Raw Data'!AE:AE, 'Multi Property'!$E$3, 'Raw Data'!AC:AC, "&lt;&gt;Not Available"))=0,"N/A",SUMIFS('Raw Data'!AC:AC,'Raw Data'!B:B,'Dynamic Data'!P144,'Raw Data'!AE:AE,LEFT($T$3,4), 'Raw Data'!AF:AF, _xlfn.MAXIFS('Raw Data'!AF:AF, 'Raw Data'!B:B, 'Single Property'!$D$13, 'Raw Data'!AE:AE, 'Multi Property'!$E$3, 'Raw Data'!AC:AC, "&lt;&gt;Not Available"))+(COUNTA($P$3:P144)*0.0000001)))</f>
        <v/>
      </c>
    </row>
    <row r="145" spans="17:22" x14ac:dyDescent="0.25">
      <c r="Q145" s="23" t="str">
        <f>IF(P145 = "", "", SUMIFS('Raw Data'!AA:AA, 'Raw Data'!B:B, 'Dynamic Data'!P145, 'Raw Data'!AE:AE, _xlfn.NUMBERVALUE(LEFT($Q$3,4)), 'Raw Data'!AF:AF, _xlfn.MAXIFS('Raw Data'!AF:AF, 'Raw Data'!B:B, 'Single Property'!$D$13, 'Raw Data'!AE:AE, 'Multi Property'!$E$3, 'Raw Data'!F:F, "&lt;&gt;Not Available"))+(COUNTA($P$3:P145)*0.0000001))</f>
        <v/>
      </c>
      <c r="R145" s="23" t="str">
        <f>IF(P145 = "", "", SUMIFS('Raw Data'!AB:AB, 'Raw Data'!B:B, 'Dynamic Data'!P145, 'Raw Data'!AE:AE, LEFT($R$3,4), 'Raw Data'!AF:AF, _xlfn.MAXIFS('Raw Data'!AF:AF, 'Raw Data'!B:B, 'Single Property'!$D$13, 'Raw Data'!AE:AE, 'Multi Property'!$E$3, 'Raw Data'!F:F, "&lt;&gt;Not Available"))+(COUNTA($P$3:P145)*0.0000001))</f>
        <v/>
      </c>
      <c r="S145" s="23" t="str">
        <f>IF(P145 = "", "", SUMIFS('Raw Data'!S:S, 'Raw Data'!B:B, 'Dynamic Data'!P145, 'Raw Data'!AE:AE, LEFT($S$3,4), 'Raw Data'!AF:AF, _xlfn.MAXIFS('Raw Data'!AF:AF, 'Raw Data'!B:B, 'Single Property'!$D$13, 'Raw Data'!AE:AE, 'Multi Property'!$E$3, 'Raw Data'!F:F, "&lt;&gt;Not Available"))+(COUNTA($P$3:P145)*0.0000001))</f>
        <v/>
      </c>
      <c r="T145" s="23" t="str">
        <f>IF(P145="","",IF(SUMIFS('Raw Data'!F:F,'Raw Data'!B:B,'Dynamic Data'!P145,'Raw Data'!AE:AE,LEFT($T$3,4), 'Raw Data'!AF:AF, _xlfn.MAXIFS('Raw Data'!AF:AF, 'Raw Data'!B:B, 'Single Property'!$D$13, 'Raw Data'!AE:AE, 'Multi Property'!$E$3, 'Raw Data'!F:F, "&lt;&gt;Not Available"))=0,"N/A",SUMIFS('Raw Data'!F:F,'Raw Data'!B:B,'Dynamic Data'!P145,'Raw Data'!AE:AE,LEFT($T$3,4), 'Raw Data'!AF:AF, _xlfn.MAXIFS('Raw Data'!AF:AF, 'Raw Data'!B:B, 'Single Property'!$D$13, 'Raw Data'!AE:AE, 'Multi Property'!$E$3, 'Raw Data'!F:F, "&lt;&gt;Not Available"))+(COUNTA($P$3:P145)*0.0000001)))</f>
        <v/>
      </c>
      <c r="U145" s="23" t="str">
        <f>IF(P145="","",IF(SUMIFS('Raw Data'!AD:AD,'Raw Data'!B:B,'Dynamic Data'!P145,'Raw Data'!AE:AE,LEFT($T$3,4), 'Raw Data'!AF:AF, _xlfn.MAXIFS('Raw Data'!AF:AF, 'Raw Data'!B:B, 'Single Property'!$D$13, 'Raw Data'!AE:AE, 'Multi Property'!$E$3, 'Raw Data'!AD:AD, "&lt;&gt;Not Available"))=0,"N/A",SUMIFS('Raw Data'!AD:AD,'Raw Data'!B:B,'Dynamic Data'!P145,'Raw Data'!AE:AE,LEFT($T$3,4), 'Raw Data'!AF:AF, _xlfn.MAXIFS('Raw Data'!AF:AF, 'Raw Data'!B:B, 'Single Property'!$D$13, 'Raw Data'!AE:AE, 'Multi Property'!$E$3, 'Raw Data'!AD:AD, "&lt;&gt;Not Available"))+(COUNTA($P$3:P145)*0.0000001)))</f>
        <v/>
      </c>
      <c r="V145" s="23" t="str">
        <f>IF(P145="","",IF(SUMIFS('Raw Data'!AC:AC,'Raw Data'!B:B,'Dynamic Data'!P145,'Raw Data'!AE:AE,LEFT($T$3,4), 'Raw Data'!AF:AF, _xlfn.MAXIFS('Raw Data'!AF:AF, 'Raw Data'!B:B, 'Single Property'!$D$13, 'Raw Data'!AE:AE, 'Multi Property'!$E$3, 'Raw Data'!AC:AC, "&lt;&gt;Not Available"))=0,"N/A",SUMIFS('Raw Data'!AC:AC,'Raw Data'!B:B,'Dynamic Data'!P145,'Raw Data'!AE:AE,LEFT($T$3,4), 'Raw Data'!AF:AF, _xlfn.MAXIFS('Raw Data'!AF:AF, 'Raw Data'!B:B, 'Single Property'!$D$13, 'Raw Data'!AE:AE, 'Multi Property'!$E$3, 'Raw Data'!AC:AC, "&lt;&gt;Not Available"))+(COUNTA($P$3:P145)*0.0000001)))</f>
        <v/>
      </c>
    </row>
    <row r="146" spans="17:22" x14ac:dyDescent="0.25">
      <c r="Q146" s="23" t="str">
        <f>IF(P146 = "", "", SUMIFS('Raw Data'!AA:AA, 'Raw Data'!B:B, 'Dynamic Data'!P146, 'Raw Data'!AE:AE, _xlfn.NUMBERVALUE(LEFT($Q$3,4)), 'Raw Data'!AF:AF, _xlfn.MAXIFS('Raw Data'!AF:AF, 'Raw Data'!B:B, 'Single Property'!$D$13, 'Raw Data'!AE:AE, 'Multi Property'!$E$3, 'Raw Data'!F:F, "&lt;&gt;Not Available"))+(COUNTA($P$3:P146)*0.0000001))</f>
        <v/>
      </c>
      <c r="R146" s="23" t="str">
        <f>IF(P146 = "", "", SUMIFS('Raw Data'!AB:AB, 'Raw Data'!B:B, 'Dynamic Data'!P146, 'Raw Data'!AE:AE, LEFT($R$3,4), 'Raw Data'!AF:AF, _xlfn.MAXIFS('Raw Data'!AF:AF, 'Raw Data'!B:B, 'Single Property'!$D$13, 'Raw Data'!AE:AE, 'Multi Property'!$E$3, 'Raw Data'!F:F, "&lt;&gt;Not Available"))+(COUNTA($P$3:P146)*0.0000001))</f>
        <v/>
      </c>
      <c r="S146" s="23" t="str">
        <f>IF(P146 = "", "", SUMIFS('Raw Data'!S:S, 'Raw Data'!B:B, 'Dynamic Data'!P146, 'Raw Data'!AE:AE, LEFT($S$3,4), 'Raw Data'!AF:AF, _xlfn.MAXIFS('Raw Data'!AF:AF, 'Raw Data'!B:B, 'Single Property'!$D$13, 'Raw Data'!AE:AE, 'Multi Property'!$E$3, 'Raw Data'!F:F, "&lt;&gt;Not Available"))+(COUNTA($P$3:P146)*0.0000001))</f>
        <v/>
      </c>
      <c r="T146" s="23" t="str">
        <f>IF(P146="","",IF(SUMIFS('Raw Data'!F:F,'Raw Data'!B:B,'Dynamic Data'!P146,'Raw Data'!AE:AE,LEFT($T$3,4), 'Raw Data'!AF:AF, _xlfn.MAXIFS('Raw Data'!AF:AF, 'Raw Data'!B:B, 'Single Property'!$D$13, 'Raw Data'!AE:AE, 'Multi Property'!$E$3, 'Raw Data'!F:F, "&lt;&gt;Not Available"))=0,"N/A",SUMIFS('Raw Data'!F:F,'Raw Data'!B:B,'Dynamic Data'!P146,'Raw Data'!AE:AE,LEFT($T$3,4), 'Raw Data'!AF:AF, _xlfn.MAXIFS('Raw Data'!AF:AF, 'Raw Data'!B:B, 'Single Property'!$D$13, 'Raw Data'!AE:AE, 'Multi Property'!$E$3, 'Raw Data'!F:F, "&lt;&gt;Not Available"))+(COUNTA($P$3:P146)*0.0000001)))</f>
        <v/>
      </c>
      <c r="U146" s="23" t="str">
        <f>IF(P146="","",IF(SUMIFS('Raw Data'!AD:AD,'Raw Data'!B:B,'Dynamic Data'!P146,'Raw Data'!AE:AE,LEFT($T$3,4), 'Raw Data'!AF:AF, _xlfn.MAXIFS('Raw Data'!AF:AF, 'Raw Data'!B:B, 'Single Property'!$D$13, 'Raw Data'!AE:AE, 'Multi Property'!$E$3, 'Raw Data'!AD:AD, "&lt;&gt;Not Available"))=0,"N/A",SUMIFS('Raw Data'!AD:AD,'Raw Data'!B:B,'Dynamic Data'!P146,'Raw Data'!AE:AE,LEFT($T$3,4), 'Raw Data'!AF:AF, _xlfn.MAXIFS('Raw Data'!AF:AF, 'Raw Data'!B:B, 'Single Property'!$D$13, 'Raw Data'!AE:AE, 'Multi Property'!$E$3, 'Raw Data'!AD:AD, "&lt;&gt;Not Available"))+(COUNTA($P$3:P146)*0.0000001)))</f>
        <v/>
      </c>
      <c r="V146" s="23" t="str">
        <f>IF(P146="","",IF(SUMIFS('Raw Data'!AC:AC,'Raw Data'!B:B,'Dynamic Data'!P146,'Raw Data'!AE:AE,LEFT($T$3,4), 'Raw Data'!AF:AF, _xlfn.MAXIFS('Raw Data'!AF:AF, 'Raw Data'!B:B, 'Single Property'!$D$13, 'Raw Data'!AE:AE, 'Multi Property'!$E$3, 'Raw Data'!AC:AC, "&lt;&gt;Not Available"))=0,"N/A",SUMIFS('Raw Data'!AC:AC,'Raw Data'!B:B,'Dynamic Data'!P146,'Raw Data'!AE:AE,LEFT($T$3,4), 'Raw Data'!AF:AF, _xlfn.MAXIFS('Raw Data'!AF:AF, 'Raw Data'!B:B, 'Single Property'!$D$13, 'Raw Data'!AE:AE, 'Multi Property'!$E$3, 'Raw Data'!AC:AC, "&lt;&gt;Not Available"))+(COUNTA($P$3:P146)*0.0000001)))</f>
        <v/>
      </c>
    </row>
    <row r="147" spans="17:22" x14ac:dyDescent="0.25">
      <c r="Q147" s="23" t="str">
        <f>IF(P147 = "", "", SUMIFS('Raw Data'!AA:AA, 'Raw Data'!B:B, 'Dynamic Data'!P147, 'Raw Data'!AE:AE, _xlfn.NUMBERVALUE(LEFT($Q$3,4)), 'Raw Data'!AF:AF, _xlfn.MAXIFS('Raw Data'!AF:AF, 'Raw Data'!B:B, 'Single Property'!$D$13, 'Raw Data'!AE:AE, 'Multi Property'!$E$3, 'Raw Data'!F:F, "&lt;&gt;Not Available"))+(COUNTA($P$3:P147)*0.0000001))</f>
        <v/>
      </c>
      <c r="R147" s="23" t="str">
        <f>IF(P147 = "", "", SUMIFS('Raw Data'!AB:AB, 'Raw Data'!B:B, 'Dynamic Data'!P147, 'Raw Data'!AE:AE, LEFT($R$3,4), 'Raw Data'!AF:AF, _xlfn.MAXIFS('Raw Data'!AF:AF, 'Raw Data'!B:B, 'Single Property'!$D$13, 'Raw Data'!AE:AE, 'Multi Property'!$E$3, 'Raw Data'!F:F, "&lt;&gt;Not Available"))+(COUNTA($P$3:P147)*0.0000001))</f>
        <v/>
      </c>
      <c r="S147" s="23" t="str">
        <f>IF(P147 = "", "", SUMIFS('Raw Data'!S:S, 'Raw Data'!B:B, 'Dynamic Data'!P147, 'Raw Data'!AE:AE, LEFT($S$3,4), 'Raw Data'!AF:AF, _xlfn.MAXIFS('Raw Data'!AF:AF, 'Raw Data'!B:B, 'Single Property'!$D$13, 'Raw Data'!AE:AE, 'Multi Property'!$E$3, 'Raw Data'!F:F, "&lt;&gt;Not Available"))+(COUNTA($P$3:P147)*0.0000001))</f>
        <v/>
      </c>
      <c r="T147" s="23" t="str">
        <f>IF(P147="","",IF(SUMIFS('Raw Data'!F:F,'Raw Data'!B:B,'Dynamic Data'!P147,'Raw Data'!AE:AE,LEFT($T$3,4), 'Raw Data'!AF:AF, _xlfn.MAXIFS('Raw Data'!AF:AF, 'Raw Data'!B:B, 'Single Property'!$D$13, 'Raw Data'!AE:AE, 'Multi Property'!$E$3, 'Raw Data'!F:F, "&lt;&gt;Not Available"))=0,"N/A",SUMIFS('Raw Data'!F:F,'Raw Data'!B:B,'Dynamic Data'!P147,'Raw Data'!AE:AE,LEFT($T$3,4), 'Raw Data'!AF:AF, _xlfn.MAXIFS('Raw Data'!AF:AF, 'Raw Data'!B:B, 'Single Property'!$D$13, 'Raw Data'!AE:AE, 'Multi Property'!$E$3, 'Raw Data'!F:F, "&lt;&gt;Not Available"))+(COUNTA($P$3:P147)*0.0000001)))</f>
        <v/>
      </c>
      <c r="U147" s="23" t="str">
        <f>IF(P147="","",IF(SUMIFS('Raw Data'!AD:AD,'Raw Data'!B:B,'Dynamic Data'!P147,'Raw Data'!AE:AE,LEFT($T$3,4), 'Raw Data'!AF:AF, _xlfn.MAXIFS('Raw Data'!AF:AF, 'Raw Data'!B:B, 'Single Property'!$D$13, 'Raw Data'!AE:AE, 'Multi Property'!$E$3, 'Raw Data'!AD:AD, "&lt;&gt;Not Available"))=0,"N/A",SUMIFS('Raw Data'!AD:AD,'Raw Data'!B:B,'Dynamic Data'!P147,'Raw Data'!AE:AE,LEFT($T$3,4), 'Raw Data'!AF:AF, _xlfn.MAXIFS('Raw Data'!AF:AF, 'Raw Data'!B:B, 'Single Property'!$D$13, 'Raw Data'!AE:AE, 'Multi Property'!$E$3, 'Raw Data'!AD:AD, "&lt;&gt;Not Available"))+(COUNTA($P$3:P147)*0.0000001)))</f>
        <v/>
      </c>
      <c r="V147" s="23" t="str">
        <f>IF(P147="","",IF(SUMIFS('Raw Data'!AC:AC,'Raw Data'!B:B,'Dynamic Data'!P147,'Raw Data'!AE:AE,LEFT($T$3,4), 'Raw Data'!AF:AF, _xlfn.MAXIFS('Raw Data'!AF:AF, 'Raw Data'!B:B, 'Single Property'!$D$13, 'Raw Data'!AE:AE, 'Multi Property'!$E$3, 'Raw Data'!AC:AC, "&lt;&gt;Not Available"))=0,"N/A",SUMIFS('Raw Data'!AC:AC,'Raw Data'!B:B,'Dynamic Data'!P147,'Raw Data'!AE:AE,LEFT($T$3,4), 'Raw Data'!AF:AF, _xlfn.MAXIFS('Raw Data'!AF:AF, 'Raw Data'!B:B, 'Single Property'!$D$13, 'Raw Data'!AE:AE, 'Multi Property'!$E$3, 'Raw Data'!AC:AC, "&lt;&gt;Not Available"))+(COUNTA($P$3:P147)*0.0000001)))</f>
        <v/>
      </c>
    </row>
    <row r="148" spans="17:22" x14ac:dyDescent="0.25">
      <c r="Q148" s="23" t="str">
        <f>IF(P148 = "", "", SUMIFS('Raw Data'!AA:AA, 'Raw Data'!B:B, 'Dynamic Data'!P148, 'Raw Data'!AE:AE, _xlfn.NUMBERVALUE(LEFT($Q$3,4)), 'Raw Data'!AF:AF, _xlfn.MAXIFS('Raw Data'!AF:AF, 'Raw Data'!B:B, 'Single Property'!$D$13, 'Raw Data'!AE:AE, 'Multi Property'!$E$3, 'Raw Data'!F:F, "&lt;&gt;Not Available"))+(COUNTA($P$3:P148)*0.0000001))</f>
        <v/>
      </c>
      <c r="R148" s="23" t="str">
        <f>IF(P148 = "", "", SUMIFS('Raw Data'!AB:AB, 'Raw Data'!B:B, 'Dynamic Data'!P148, 'Raw Data'!AE:AE, LEFT($R$3,4), 'Raw Data'!AF:AF, _xlfn.MAXIFS('Raw Data'!AF:AF, 'Raw Data'!B:B, 'Single Property'!$D$13, 'Raw Data'!AE:AE, 'Multi Property'!$E$3, 'Raw Data'!F:F, "&lt;&gt;Not Available"))+(COUNTA($P$3:P148)*0.0000001))</f>
        <v/>
      </c>
      <c r="S148" s="23" t="str">
        <f>IF(P148 = "", "", SUMIFS('Raw Data'!S:S, 'Raw Data'!B:B, 'Dynamic Data'!P148, 'Raw Data'!AE:AE, LEFT($S$3,4), 'Raw Data'!AF:AF, _xlfn.MAXIFS('Raw Data'!AF:AF, 'Raw Data'!B:B, 'Single Property'!$D$13, 'Raw Data'!AE:AE, 'Multi Property'!$E$3, 'Raw Data'!F:F, "&lt;&gt;Not Available"))+(COUNTA($P$3:P148)*0.0000001))</f>
        <v/>
      </c>
      <c r="T148" s="23" t="str">
        <f>IF(P148="","",IF(SUMIFS('Raw Data'!F:F,'Raw Data'!B:B,'Dynamic Data'!P148,'Raw Data'!AE:AE,LEFT($T$3,4), 'Raw Data'!AF:AF, _xlfn.MAXIFS('Raw Data'!AF:AF, 'Raw Data'!B:B, 'Single Property'!$D$13, 'Raw Data'!AE:AE, 'Multi Property'!$E$3, 'Raw Data'!F:F, "&lt;&gt;Not Available"))=0,"N/A",SUMIFS('Raw Data'!F:F,'Raw Data'!B:B,'Dynamic Data'!P148,'Raw Data'!AE:AE,LEFT($T$3,4), 'Raw Data'!AF:AF, _xlfn.MAXIFS('Raw Data'!AF:AF, 'Raw Data'!B:B, 'Single Property'!$D$13, 'Raw Data'!AE:AE, 'Multi Property'!$E$3, 'Raw Data'!F:F, "&lt;&gt;Not Available"))+(COUNTA($P$3:P148)*0.0000001)))</f>
        <v/>
      </c>
      <c r="U148" s="23" t="str">
        <f>IF(P148="","",IF(SUMIFS('Raw Data'!AD:AD,'Raw Data'!B:B,'Dynamic Data'!P148,'Raw Data'!AE:AE,LEFT($T$3,4), 'Raw Data'!AF:AF, _xlfn.MAXIFS('Raw Data'!AF:AF, 'Raw Data'!B:B, 'Single Property'!$D$13, 'Raw Data'!AE:AE, 'Multi Property'!$E$3, 'Raw Data'!AD:AD, "&lt;&gt;Not Available"))=0,"N/A",SUMIFS('Raw Data'!AD:AD,'Raw Data'!B:B,'Dynamic Data'!P148,'Raw Data'!AE:AE,LEFT($T$3,4), 'Raw Data'!AF:AF, _xlfn.MAXIFS('Raw Data'!AF:AF, 'Raw Data'!B:B, 'Single Property'!$D$13, 'Raw Data'!AE:AE, 'Multi Property'!$E$3, 'Raw Data'!AD:AD, "&lt;&gt;Not Available"))+(COUNTA($P$3:P148)*0.0000001)))</f>
        <v/>
      </c>
      <c r="V148" s="23" t="str">
        <f>IF(P148="","",IF(SUMIFS('Raw Data'!AC:AC,'Raw Data'!B:B,'Dynamic Data'!P148,'Raw Data'!AE:AE,LEFT($T$3,4), 'Raw Data'!AF:AF, _xlfn.MAXIFS('Raw Data'!AF:AF, 'Raw Data'!B:B, 'Single Property'!$D$13, 'Raw Data'!AE:AE, 'Multi Property'!$E$3, 'Raw Data'!AC:AC, "&lt;&gt;Not Available"))=0,"N/A",SUMIFS('Raw Data'!AC:AC,'Raw Data'!B:B,'Dynamic Data'!P148,'Raw Data'!AE:AE,LEFT($T$3,4), 'Raw Data'!AF:AF, _xlfn.MAXIFS('Raw Data'!AF:AF, 'Raw Data'!B:B, 'Single Property'!$D$13, 'Raw Data'!AE:AE, 'Multi Property'!$E$3, 'Raw Data'!AC:AC, "&lt;&gt;Not Available"))+(COUNTA($P$3:P148)*0.0000001)))</f>
        <v/>
      </c>
    </row>
    <row r="149" spans="17:22" x14ac:dyDescent="0.25">
      <c r="Q149" s="23" t="str">
        <f>IF(P149 = "", "", SUMIFS('Raw Data'!AA:AA, 'Raw Data'!B:B, 'Dynamic Data'!P149, 'Raw Data'!AE:AE, _xlfn.NUMBERVALUE(LEFT($Q$3,4)), 'Raw Data'!AF:AF, _xlfn.MAXIFS('Raw Data'!AF:AF, 'Raw Data'!B:B, 'Single Property'!$D$13, 'Raw Data'!AE:AE, 'Multi Property'!$E$3, 'Raw Data'!F:F, "&lt;&gt;Not Available"))+(COUNTA($P$3:P149)*0.0000001))</f>
        <v/>
      </c>
      <c r="R149" s="23" t="str">
        <f>IF(P149 = "", "", SUMIFS('Raw Data'!AB:AB, 'Raw Data'!B:B, 'Dynamic Data'!P149, 'Raw Data'!AE:AE, LEFT($R$3,4), 'Raw Data'!AF:AF, _xlfn.MAXIFS('Raw Data'!AF:AF, 'Raw Data'!B:B, 'Single Property'!$D$13, 'Raw Data'!AE:AE, 'Multi Property'!$E$3, 'Raw Data'!F:F, "&lt;&gt;Not Available"))+(COUNTA($P$3:P149)*0.0000001))</f>
        <v/>
      </c>
      <c r="S149" s="23" t="str">
        <f>IF(P149 = "", "", SUMIFS('Raw Data'!S:S, 'Raw Data'!B:B, 'Dynamic Data'!P149, 'Raw Data'!AE:AE, LEFT($S$3,4), 'Raw Data'!AF:AF, _xlfn.MAXIFS('Raw Data'!AF:AF, 'Raw Data'!B:B, 'Single Property'!$D$13, 'Raw Data'!AE:AE, 'Multi Property'!$E$3, 'Raw Data'!F:F, "&lt;&gt;Not Available"))+(COUNTA($P$3:P149)*0.0000001))</f>
        <v/>
      </c>
      <c r="T149" s="23" t="str">
        <f>IF(P149="","",IF(SUMIFS('Raw Data'!F:F,'Raw Data'!B:B,'Dynamic Data'!P149,'Raw Data'!AE:AE,LEFT($T$3,4), 'Raw Data'!AF:AF, _xlfn.MAXIFS('Raw Data'!AF:AF, 'Raw Data'!B:B, 'Single Property'!$D$13, 'Raw Data'!AE:AE, 'Multi Property'!$E$3, 'Raw Data'!F:F, "&lt;&gt;Not Available"))=0,"N/A",SUMIFS('Raw Data'!F:F,'Raw Data'!B:B,'Dynamic Data'!P149,'Raw Data'!AE:AE,LEFT($T$3,4), 'Raw Data'!AF:AF, _xlfn.MAXIFS('Raw Data'!AF:AF, 'Raw Data'!B:B, 'Single Property'!$D$13, 'Raw Data'!AE:AE, 'Multi Property'!$E$3, 'Raw Data'!F:F, "&lt;&gt;Not Available"))+(COUNTA($P$3:P149)*0.0000001)))</f>
        <v/>
      </c>
      <c r="U149" s="23" t="str">
        <f>IF(P149="","",IF(SUMIFS('Raw Data'!AD:AD,'Raw Data'!B:B,'Dynamic Data'!P149,'Raw Data'!AE:AE,LEFT($T$3,4), 'Raw Data'!AF:AF, _xlfn.MAXIFS('Raw Data'!AF:AF, 'Raw Data'!B:B, 'Single Property'!$D$13, 'Raw Data'!AE:AE, 'Multi Property'!$E$3, 'Raw Data'!AD:AD, "&lt;&gt;Not Available"))=0,"N/A",SUMIFS('Raw Data'!AD:AD,'Raw Data'!B:B,'Dynamic Data'!P149,'Raw Data'!AE:AE,LEFT($T$3,4), 'Raw Data'!AF:AF, _xlfn.MAXIFS('Raw Data'!AF:AF, 'Raw Data'!B:B, 'Single Property'!$D$13, 'Raw Data'!AE:AE, 'Multi Property'!$E$3, 'Raw Data'!AD:AD, "&lt;&gt;Not Available"))+(COUNTA($P$3:P149)*0.0000001)))</f>
        <v/>
      </c>
      <c r="V149" s="23" t="str">
        <f>IF(P149="","",IF(SUMIFS('Raw Data'!AC:AC,'Raw Data'!B:B,'Dynamic Data'!P149,'Raw Data'!AE:AE,LEFT($T$3,4), 'Raw Data'!AF:AF, _xlfn.MAXIFS('Raw Data'!AF:AF, 'Raw Data'!B:B, 'Single Property'!$D$13, 'Raw Data'!AE:AE, 'Multi Property'!$E$3, 'Raw Data'!AC:AC, "&lt;&gt;Not Available"))=0,"N/A",SUMIFS('Raw Data'!AC:AC,'Raw Data'!B:B,'Dynamic Data'!P149,'Raw Data'!AE:AE,LEFT($T$3,4), 'Raw Data'!AF:AF, _xlfn.MAXIFS('Raw Data'!AF:AF, 'Raw Data'!B:B, 'Single Property'!$D$13, 'Raw Data'!AE:AE, 'Multi Property'!$E$3, 'Raw Data'!AC:AC, "&lt;&gt;Not Available"))+(COUNTA($P$3:P149)*0.0000001)))</f>
        <v/>
      </c>
    </row>
    <row r="150" spans="17:22" x14ac:dyDescent="0.25">
      <c r="Q150" s="23" t="str">
        <f>IF(P150 = "", "", SUMIFS('Raw Data'!AA:AA, 'Raw Data'!B:B, 'Dynamic Data'!P150, 'Raw Data'!AE:AE, _xlfn.NUMBERVALUE(LEFT($Q$3,4)), 'Raw Data'!AF:AF, _xlfn.MAXIFS('Raw Data'!AF:AF, 'Raw Data'!B:B, 'Single Property'!$D$13, 'Raw Data'!AE:AE, 'Multi Property'!$E$3, 'Raw Data'!F:F, "&lt;&gt;Not Available"))+(COUNTA($P$3:P150)*0.0000001))</f>
        <v/>
      </c>
      <c r="R150" s="23" t="str">
        <f>IF(P150 = "", "", SUMIFS('Raw Data'!AB:AB, 'Raw Data'!B:B, 'Dynamic Data'!P150, 'Raw Data'!AE:AE, LEFT($R$3,4), 'Raw Data'!AF:AF, _xlfn.MAXIFS('Raw Data'!AF:AF, 'Raw Data'!B:B, 'Single Property'!$D$13, 'Raw Data'!AE:AE, 'Multi Property'!$E$3, 'Raw Data'!F:F, "&lt;&gt;Not Available"))+(COUNTA($P$3:P150)*0.0000001))</f>
        <v/>
      </c>
      <c r="S150" s="23" t="str">
        <f>IF(P150 = "", "", SUMIFS('Raw Data'!S:S, 'Raw Data'!B:B, 'Dynamic Data'!P150, 'Raw Data'!AE:AE, LEFT($S$3,4), 'Raw Data'!AF:AF, _xlfn.MAXIFS('Raw Data'!AF:AF, 'Raw Data'!B:B, 'Single Property'!$D$13, 'Raw Data'!AE:AE, 'Multi Property'!$E$3, 'Raw Data'!F:F, "&lt;&gt;Not Available"))+(COUNTA($P$3:P150)*0.0000001))</f>
        <v/>
      </c>
      <c r="T150" s="23" t="str">
        <f>IF(P150="","",IF(SUMIFS('Raw Data'!F:F,'Raw Data'!B:B,'Dynamic Data'!P150,'Raw Data'!AE:AE,LEFT($T$3,4), 'Raw Data'!AF:AF, _xlfn.MAXIFS('Raw Data'!AF:AF, 'Raw Data'!B:B, 'Single Property'!$D$13, 'Raw Data'!AE:AE, 'Multi Property'!$E$3, 'Raw Data'!F:F, "&lt;&gt;Not Available"))=0,"N/A",SUMIFS('Raw Data'!F:F,'Raw Data'!B:B,'Dynamic Data'!P150,'Raw Data'!AE:AE,LEFT($T$3,4), 'Raw Data'!AF:AF, _xlfn.MAXIFS('Raw Data'!AF:AF, 'Raw Data'!B:B, 'Single Property'!$D$13, 'Raw Data'!AE:AE, 'Multi Property'!$E$3, 'Raw Data'!F:F, "&lt;&gt;Not Available"))+(COUNTA($P$3:P150)*0.0000001)))</f>
        <v/>
      </c>
      <c r="U150" s="23" t="str">
        <f>IF(P150="","",IF(SUMIFS('Raw Data'!AD:AD,'Raw Data'!B:B,'Dynamic Data'!P150,'Raw Data'!AE:AE,LEFT($T$3,4), 'Raw Data'!AF:AF, _xlfn.MAXIFS('Raw Data'!AF:AF, 'Raw Data'!B:B, 'Single Property'!$D$13, 'Raw Data'!AE:AE, 'Multi Property'!$E$3, 'Raw Data'!AD:AD, "&lt;&gt;Not Available"))=0,"N/A",SUMIFS('Raw Data'!AD:AD,'Raw Data'!B:B,'Dynamic Data'!P150,'Raw Data'!AE:AE,LEFT($T$3,4), 'Raw Data'!AF:AF, _xlfn.MAXIFS('Raw Data'!AF:AF, 'Raw Data'!B:B, 'Single Property'!$D$13, 'Raw Data'!AE:AE, 'Multi Property'!$E$3, 'Raw Data'!AD:AD, "&lt;&gt;Not Available"))+(COUNTA($P$3:P150)*0.0000001)))</f>
        <v/>
      </c>
      <c r="V150" s="23" t="str">
        <f>IF(P150="","",IF(SUMIFS('Raw Data'!AC:AC,'Raw Data'!B:B,'Dynamic Data'!P150,'Raw Data'!AE:AE,LEFT($T$3,4), 'Raw Data'!AF:AF, _xlfn.MAXIFS('Raw Data'!AF:AF, 'Raw Data'!B:B, 'Single Property'!$D$13, 'Raw Data'!AE:AE, 'Multi Property'!$E$3, 'Raw Data'!AC:AC, "&lt;&gt;Not Available"))=0,"N/A",SUMIFS('Raw Data'!AC:AC,'Raw Data'!B:B,'Dynamic Data'!P150,'Raw Data'!AE:AE,LEFT($T$3,4), 'Raw Data'!AF:AF, _xlfn.MAXIFS('Raw Data'!AF:AF, 'Raw Data'!B:B, 'Single Property'!$D$13, 'Raw Data'!AE:AE, 'Multi Property'!$E$3, 'Raw Data'!AC:AC, "&lt;&gt;Not Available"))+(COUNTA($P$3:P150)*0.0000001)))</f>
        <v/>
      </c>
    </row>
    <row r="151" spans="17:22" x14ac:dyDescent="0.25">
      <c r="Q151" s="23" t="str">
        <f>IF(P151 = "", "", SUMIFS('Raw Data'!AA:AA, 'Raw Data'!B:B, 'Dynamic Data'!P151, 'Raw Data'!AE:AE, _xlfn.NUMBERVALUE(LEFT($Q$3,4)), 'Raw Data'!AF:AF, _xlfn.MAXIFS('Raw Data'!AF:AF, 'Raw Data'!B:B, 'Single Property'!$D$13, 'Raw Data'!AE:AE, 'Multi Property'!$E$3, 'Raw Data'!F:F, "&lt;&gt;Not Available"))+(COUNTA($P$3:P151)*0.0000001))</f>
        <v/>
      </c>
      <c r="R151" s="23" t="str">
        <f>IF(P151 = "", "", SUMIFS('Raw Data'!AB:AB, 'Raw Data'!B:B, 'Dynamic Data'!P151, 'Raw Data'!AE:AE, LEFT($R$3,4), 'Raw Data'!AF:AF, _xlfn.MAXIFS('Raw Data'!AF:AF, 'Raw Data'!B:B, 'Single Property'!$D$13, 'Raw Data'!AE:AE, 'Multi Property'!$E$3, 'Raw Data'!F:F, "&lt;&gt;Not Available"))+(COUNTA($P$3:P151)*0.0000001))</f>
        <v/>
      </c>
      <c r="S151" s="23" t="str">
        <f>IF(P151 = "", "", SUMIFS('Raw Data'!S:S, 'Raw Data'!B:B, 'Dynamic Data'!P151, 'Raw Data'!AE:AE, LEFT($S$3,4), 'Raw Data'!AF:AF, _xlfn.MAXIFS('Raw Data'!AF:AF, 'Raw Data'!B:B, 'Single Property'!$D$13, 'Raw Data'!AE:AE, 'Multi Property'!$E$3, 'Raw Data'!F:F, "&lt;&gt;Not Available"))+(COUNTA($P$3:P151)*0.0000001))</f>
        <v/>
      </c>
      <c r="T151" s="23" t="str">
        <f>IF(P151="","",IF(SUMIFS('Raw Data'!F:F,'Raw Data'!B:B,'Dynamic Data'!P151,'Raw Data'!AE:AE,LEFT($T$3,4), 'Raw Data'!AF:AF, _xlfn.MAXIFS('Raw Data'!AF:AF, 'Raw Data'!B:B, 'Single Property'!$D$13, 'Raw Data'!AE:AE, 'Multi Property'!$E$3, 'Raw Data'!F:F, "&lt;&gt;Not Available"))=0,"N/A",SUMIFS('Raw Data'!F:F,'Raw Data'!B:B,'Dynamic Data'!P151,'Raw Data'!AE:AE,LEFT($T$3,4), 'Raw Data'!AF:AF, _xlfn.MAXIFS('Raw Data'!AF:AF, 'Raw Data'!B:B, 'Single Property'!$D$13, 'Raw Data'!AE:AE, 'Multi Property'!$E$3, 'Raw Data'!F:F, "&lt;&gt;Not Available"))+(COUNTA($P$3:P151)*0.0000001)))</f>
        <v/>
      </c>
      <c r="U151" s="23" t="str">
        <f>IF(P151="","",IF(SUMIFS('Raw Data'!AD:AD,'Raw Data'!B:B,'Dynamic Data'!P151,'Raw Data'!AE:AE,LEFT($T$3,4), 'Raw Data'!AF:AF, _xlfn.MAXIFS('Raw Data'!AF:AF, 'Raw Data'!B:B, 'Single Property'!$D$13, 'Raw Data'!AE:AE, 'Multi Property'!$E$3, 'Raw Data'!AD:AD, "&lt;&gt;Not Available"))=0,"N/A",SUMIFS('Raw Data'!AD:AD,'Raw Data'!B:B,'Dynamic Data'!P151,'Raw Data'!AE:AE,LEFT($T$3,4), 'Raw Data'!AF:AF, _xlfn.MAXIFS('Raw Data'!AF:AF, 'Raw Data'!B:B, 'Single Property'!$D$13, 'Raw Data'!AE:AE, 'Multi Property'!$E$3, 'Raw Data'!AD:AD, "&lt;&gt;Not Available"))+(COUNTA($P$3:P151)*0.0000001)))</f>
        <v/>
      </c>
      <c r="V151" s="23" t="str">
        <f>IF(P151="","",IF(SUMIFS('Raw Data'!AC:AC,'Raw Data'!B:B,'Dynamic Data'!P151,'Raw Data'!AE:AE,LEFT($T$3,4), 'Raw Data'!AF:AF, _xlfn.MAXIFS('Raw Data'!AF:AF, 'Raw Data'!B:B, 'Single Property'!$D$13, 'Raw Data'!AE:AE, 'Multi Property'!$E$3, 'Raw Data'!AC:AC, "&lt;&gt;Not Available"))=0,"N/A",SUMIFS('Raw Data'!AC:AC,'Raw Data'!B:B,'Dynamic Data'!P151,'Raw Data'!AE:AE,LEFT($T$3,4), 'Raw Data'!AF:AF, _xlfn.MAXIFS('Raw Data'!AF:AF, 'Raw Data'!B:B, 'Single Property'!$D$13, 'Raw Data'!AE:AE, 'Multi Property'!$E$3, 'Raw Data'!AC:AC, "&lt;&gt;Not Available"))+(COUNTA($P$3:P151)*0.0000001)))</f>
        <v/>
      </c>
    </row>
    <row r="152" spans="17:22" x14ac:dyDescent="0.25">
      <c r="Q152" s="23" t="str">
        <f>IF(P152 = "", "", SUMIFS('Raw Data'!AA:AA, 'Raw Data'!B:B, 'Dynamic Data'!P152, 'Raw Data'!AE:AE, _xlfn.NUMBERVALUE(LEFT($Q$3,4)), 'Raw Data'!AF:AF, _xlfn.MAXIFS('Raw Data'!AF:AF, 'Raw Data'!B:B, 'Single Property'!$D$13, 'Raw Data'!AE:AE, 'Multi Property'!$E$3, 'Raw Data'!F:F, "&lt;&gt;Not Available"))+(COUNTA($P$3:P152)*0.0000001))</f>
        <v/>
      </c>
      <c r="R152" s="23" t="str">
        <f>IF(P152 = "", "", SUMIFS('Raw Data'!AB:AB, 'Raw Data'!B:B, 'Dynamic Data'!P152, 'Raw Data'!AE:AE, LEFT($R$3,4), 'Raw Data'!AF:AF, _xlfn.MAXIFS('Raw Data'!AF:AF, 'Raw Data'!B:B, 'Single Property'!$D$13, 'Raw Data'!AE:AE, 'Multi Property'!$E$3, 'Raw Data'!F:F, "&lt;&gt;Not Available"))+(COUNTA($P$3:P152)*0.0000001))</f>
        <v/>
      </c>
      <c r="S152" s="23" t="str">
        <f>IF(P152 = "", "", SUMIFS('Raw Data'!S:S, 'Raw Data'!B:B, 'Dynamic Data'!P152, 'Raw Data'!AE:AE, LEFT($S$3,4), 'Raw Data'!AF:AF, _xlfn.MAXIFS('Raw Data'!AF:AF, 'Raw Data'!B:B, 'Single Property'!$D$13, 'Raw Data'!AE:AE, 'Multi Property'!$E$3, 'Raw Data'!F:F, "&lt;&gt;Not Available"))+(COUNTA($P$3:P152)*0.0000001))</f>
        <v/>
      </c>
      <c r="T152" s="23" t="str">
        <f>IF(P152="","",IF(SUMIFS('Raw Data'!F:F,'Raw Data'!B:B,'Dynamic Data'!P152,'Raw Data'!AE:AE,LEFT($T$3,4), 'Raw Data'!AF:AF, _xlfn.MAXIFS('Raw Data'!AF:AF, 'Raw Data'!B:B, 'Single Property'!$D$13, 'Raw Data'!AE:AE, 'Multi Property'!$E$3, 'Raw Data'!F:F, "&lt;&gt;Not Available"))=0,"N/A",SUMIFS('Raw Data'!F:F,'Raw Data'!B:B,'Dynamic Data'!P152,'Raw Data'!AE:AE,LEFT($T$3,4), 'Raw Data'!AF:AF, _xlfn.MAXIFS('Raw Data'!AF:AF, 'Raw Data'!B:B, 'Single Property'!$D$13, 'Raw Data'!AE:AE, 'Multi Property'!$E$3, 'Raw Data'!F:F, "&lt;&gt;Not Available"))+(COUNTA($P$3:P152)*0.0000001)))</f>
        <v/>
      </c>
      <c r="U152" s="23" t="str">
        <f>IF(P152="","",IF(SUMIFS('Raw Data'!AD:AD,'Raw Data'!B:B,'Dynamic Data'!P152,'Raw Data'!AE:AE,LEFT($T$3,4), 'Raw Data'!AF:AF, _xlfn.MAXIFS('Raw Data'!AF:AF, 'Raw Data'!B:B, 'Single Property'!$D$13, 'Raw Data'!AE:AE, 'Multi Property'!$E$3, 'Raw Data'!AD:AD, "&lt;&gt;Not Available"))=0,"N/A",SUMIFS('Raw Data'!AD:AD,'Raw Data'!B:B,'Dynamic Data'!P152,'Raw Data'!AE:AE,LEFT($T$3,4), 'Raw Data'!AF:AF, _xlfn.MAXIFS('Raw Data'!AF:AF, 'Raw Data'!B:B, 'Single Property'!$D$13, 'Raw Data'!AE:AE, 'Multi Property'!$E$3, 'Raw Data'!AD:AD, "&lt;&gt;Not Available"))+(COUNTA($P$3:P152)*0.0000001)))</f>
        <v/>
      </c>
      <c r="V152" s="23" t="str">
        <f>IF(P152="","",IF(SUMIFS('Raw Data'!AC:AC,'Raw Data'!B:B,'Dynamic Data'!P152,'Raw Data'!AE:AE,LEFT($T$3,4), 'Raw Data'!AF:AF, _xlfn.MAXIFS('Raw Data'!AF:AF, 'Raw Data'!B:B, 'Single Property'!$D$13, 'Raw Data'!AE:AE, 'Multi Property'!$E$3, 'Raw Data'!AC:AC, "&lt;&gt;Not Available"))=0,"N/A",SUMIFS('Raw Data'!AC:AC,'Raw Data'!B:B,'Dynamic Data'!P152,'Raw Data'!AE:AE,LEFT($T$3,4), 'Raw Data'!AF:AF, _xlfn.MAXIFS('Raw Data'!AF:AF, 'Raw Data'!B:B, 'Single Property'!$D$13, 'Raw Data'!AE:AE, 'Multi Property'!$E$3, 'Raw Data'!AC:AC, "&lt;&gt;Not Available"))+(COUNTA($P$3:P152)*0.0000001)))</f>
        <v/>
      </c>
    </row>
    <row r="153" spans="17:22" x14ac:dyDescent="0.25">
      <c r="Q153" s="23" t="str">
        <f>IF(P153 = "", "", SUMIFS('Raw Data'!AA:AA, 'Raw Data'!B:B, 'Dynamic Data'!P153, 'Raw Data'!AE:AE, _xlfn.NUMBERVALUE(LEFT($Q$3,4)), 'Raw Data'!AF:AF, _xlfn.MAXIFS('Raw Data'!AF:AF, 'Raw Data'!B:B, 'Single Property'!$D$13, 'Raw Data'!AE:AE, 'Multi Property'!$E$3, 'Raw Data'!F:F, "&lt;&gt;Not Available"))+(COUNTA($P$3:P153)*0.0000001))</f>
        <v/>
      </c>
      <c r="R153" s="23" t="str">
        <f>IF(P153 = "", "", SUMIFS('Raw Data'!AB:AB, 'Raw Data'!B:B, 'Dynamic Data'!P153, 'Raw Data'!AE:AE, LEFT($R$3,4), 'Raw Data'!AF:AF, _xlfn.MAXIFS('Raw Data'!AF:AF, 'Raw Data'!B:B, 'Single Property'!$D$13, 'Raw Data'!AE:AE, 'Multi Property'!$E$3, 'Raw Data'!F:F, "&lt;&gt;Not Available"))+(COUNTA($P$3:P153)*0.0000001))</f>
        <v/>
      </c>
      <c r="S153" s="23" t="str">
        <f>IF(P153 = "", "", SUMIFS('Raw Data'!S:S, 'Raw Data'!B:B, 'Dynamic Data'!P153, 'Raw Data'!AE:AE, LEFT($S$3,4), 'Raw Data'!AF:AF, _xlfn.MAXIFS('Raw Data'!AF:AF, 'Raw Data'!B:B, 'Single Property'!$D$13, 'Raw Data'!AE:AE, 'Multi Property'!$E$3, 'Raw Data'!F:F, "&lt;&gt;Not Available"))+(COUNTA($P$3:P153)*0.0000001))</f>
        <v/>
      </c>
      <c r="T153" s="23" t="str">
        <f>IF(P153="","",IF(SUMIFS('Raw Data'!F:F,'Raw Data'!B:B,'Dynamic Data'!P153,'Raw Data'!AE:AE,LEFT($T$3,4), 'Raw Data'!AF:AF, _xlfn.MAXIFS('Raw Data'!AF:AF, 'Raw Data'!B:B, 'Single Property'!$D$13, 'Raw Data'!AE:AE, 'Multi Property'!$E$3, 'Raw Data'!F:F, "&lt;&gt;Not Available"))=0,"N/A",SUMIFS('Raw Data'!F:F,'Raw Data'!B:B,'Dynamic Data'!P153,'Raw Data'!AE:AE,LEFT($T$3,4), 'Raw Data'!AF:AF, _xlfn.MAXIFS('Raw Data'!AF:AF, 'Raw Data'!B:B, 'Single Property'!$D$13, 'Raw Data'!AE:AE, 'Multi Property'!$E$3, 'Raw Data'!F:F, "&lt;&gt;Not Available"))+(COUNTA($P$3:P153)*0.0000001)))</f>
        <v/>
      </c>
      <c r="U153" s="23" t="str">
        <f>IF(P153="","",IF(SUMIFS('Raw Data'!AD:AD,'Raw Data'!B:B,'Dynamic Data'!P153,'Raw Data'!AE:AE,LEFT($T$3,4), 'Raw Data'!AF:AF, _xlfn.MAXIFS('Raw Data'!AF:AF, 'Raw Data'!B:B, 'Single Property'!$D$13, 'Raw Data'!AE:AE, 'Multi Property'!$E$3, 'Raw Data'!AD:AD, "&lt;&gt;Not Available"))=0,"N/A",SUMIFS('Raw Data'!AD:AD,'Raw Data'!B:B,'Dynamic Data'!P153,'Raw Data'!AE:AE,LEFT($T$3,4), 'Raw Data'!AF:AF, _xlfn.MAXIFS('Raw Data'!AF:AF, 'Raw Data'!B:B, 'Single Property'!$D$13, 'Raw Data'!AE:AE, 'Multi Property'!$E$3, 'Raw Data'!AD:AD, "&lt;&gt;Not Available"))+(COUNTA($P$3:P153)*0.0000001)))</f>
        <v/>
      </c>
      <c r="V153" s="23" t="str">
        <f>IF(P153="","",IF(SUMIFS('Raw Data'!AC:AC,'Raw Data'!B:B,'Dynamic Data'!P153,'Raw Data'!AE:AE,LEFT($T$3,4), 'Raw Data'!AF:AF, _xlfn.MAXIFS('Raw Data'!AF:AF, 'Raw Data'!B:B, 'Single Property'!$D$13, 'Raw Data'!AE:AE, 'Multi Property'!$E$3, 'Raw Data'!AC:AC, "&lt;&gt;Not Available"))=0,"N/A",SUMIFS('Raw Data'!AC:AC,'Raw Data'!B:B,'Dynamic Data'!P153,'Raw Data'!AE:AE,LEFT($T$3,4), 'Raw Data'!AF:AF, _xlfn.MAXIFS('Raw Data'!AF:AF, 'Raw Data'!B:B, 'Single Property'!$D$13, 'Raw Data'!AE:AE, 'Multi Property'!$E$3, 'Raw Data'!AC:AC, "&lt;&gt;Not Available"))+(COUNTA($P$3:P153)*0.0000001)))</f>
        <v/>
      </c>
    </row>
    <row r="154" spans="17:22" x14ac:dyDescent="0.25">
      <c r="Q154" s="23" t="str">
        <f>IF(P154 = "", "", SUMIFS('Raw Data'!AA:AA, 'Raw Data'!B:B, 'Dynamic Data'!P154, 'Raw Data'!AE:AE, _xlfn.NUMBERVALUE(LEFT($Q$3,4)), 'Raw Data'!AF:AF, _xlfn.MAXIFS('Raw Data'!AF:AF, 'Raw Data'!B:B, 'Single Property'!$D$13, 'Raw Data'!AE:AE, 'Multi Property'!$E$3, 'Raw Data'!F:F, "&lt;&gt;Not Available"))+(COUNTA($P$3:P154)*0.0000001))</f>
        <v/>
      </c>
      <c r="R154" s="23" t="str">
        <f>IF(P154 = "", "", SUMIFS('Raw Data'!AB:AB, 'Raw Data'!B:B, 'Dynamic Data'!P154, 'Raw Data'!AE:AE, LEFT($R$3,4), 'Raw Data'!AF:AF, _xlfn.MAXIFS('Raw Data'!AF:AF, 'Raw Data'!B:B, 'Single Property'!$D$13, 'Raw Data'!AE:AE, 'Multi Property'!$E$3, 'Raw Data'!F:F, "&lt;&gt;Not Available"))+(COUNTA($P$3:P154)*0.0000001))</f>
        <v/>
      </c>
      <c r="S154" s="23" t="str">
        <f>IF(P154 = "", "", SUMIFS('Raw Data'!S:S, 'Raw Data'!B:B, 'Dynamic Data'!P154, 'Raw Data'!AE:AE, LEFT($S$3,4), 'Raw Data'!AF:AF, _xlfn.MAXIFS('Raw Data'!AF:AF, 'Raw Data'!B:B, 'Single Property'!$D$13, 'Raw Data'!AE:AE, 'Multi Property'!$E$3, 'Raw Data'!F:F, "&lt;&gt;Not Available"))+(COUNTA($P$3:P154)*0.0000001))</f>
        <v/>
      </c>
      <c r="T154" s="23" t="str">
        <f>IF(P154="","",IF(SUMIFS('Raw Data'!F:F,'Raw Data'!B:B,'Dynamic Data'!P154,'Raw Data'!AE:AE,LEFT($T$3,4), 'Raw Data'!AF:AF, _xlfn.MAXIFS('Raw Data'!AF:AF, 'Raw Data'!B:B, 'Single Property'!$D$13, 'Raw Data'!AE:AE, 'Multi Property'!$E$3, 'Raw Data'!F:F, "&lt;&gt;Not Available"))=0,"N/A",SUMIFS('Raw Data'!F:F,'Raw Data'!B:B,'Dynamic Data'!P154,'Raw Data'!AE:AE,LEFT($T$3,4), 'Raw Data'!AF:AF, _xlfn.MAXIFS('Raw Data'!AF:AF, 'Raw Data'!B:B, 'Single Property'!$D$13, 'Raw Data'!AE:AE, 'Multi Property'!$E$3, 'Raw Data'!F:F, "&lt;&gt;Not Available"))+(COUNTA($P$3:P154)*0.0000001)))</f>
        <v/>
      </c>
      <c r="U154" s="23" t="str">
        <f>IF(P154="","",IF(SUMIFS('Raw Data'!AD:AD,'Raw Data'!B:B,'Dynamic Data'!P154,'Raw Data'!AE:AE,LEFT($T$3,4), 'Raw Data'!AF:AF, _xlfn.MAXIFS('Raw Data'!AF:AF, 'Raw Data'!B:B, 'Single Property'!$D$13, 'Raw Data'!AE:AE, 'Multi Property'!$E$3, 'Raw Data'!AD:AD, "&lt;&gt;Not Available"))=0,"N/A",SUMIFS('Raw Data'!AD:AD,'Raw Data'!B:B,'Dynamic Data'!P154,'Raw Data'!AE:AE,LEFT($T$3,4), 'Raw Data'!AF:AF, _xlfn.MAXIFS('Raw Data'!AF:AF, 'Raw Data'!B:B, 'Single Property'!$D$13, 'Raw Data'!AE:AE, 'Multi Property'!$E$3, 'Raw Data'!AD:AD, "&lt;&gt;Not Available"))+(COUNTA($P$3:P154)*0.0000001)))</f>
        <v/>
      </c>
      <c r="V154" s="23" t="str">
        <f>IF(P154="","",IF(SUMIFS('Raw Data'!AC:AC,'Raw Data'!B:B,'Dynamic Data'!P154,'Raw Data'!AE:AE,LEFT($T$3,4), 'Raw Data'!AF:AF, _xlfn.MAXIFS('Raw Data'!AF:AF, 'Raw Data'!B:B, 'Single Property'!$D$13, 'Raw Data'!AE:AE, 'Multi Property'!$E$3, 'Raw Data'!AC:AC, "&lt;&gt;Not Available"))=0,"N/A",SUMIFS('Raw Data'!AC:AC,'Raw Data'!B:B,'Dynamic Data'!P154,'Raw Data'!AE:AE,LEFT($T$3,4), 'Raw Data'!AF:AF, _xlfn.MAXIFS('Raw Data'!AF:AF, 'Raw Data'!B:B, 'Single Property'!$D$13, 'Raw Data'!AE:AE, 'Multi Property'!$E$3, 'Raw Data'!AC:AC, "&lt;&gt;Not Available"))+(COUNTA($P$3:P154)*0.0000001)))</f>
        <v/>
      </c>
    </row>
    <row r="155" spans="17:22" x14ac:dyDescent="0.25">
      <c r="Q155" s="23" t="str">
        <f>IF(P155 = "", "", SUMIFS('Raw Data'!AA:AA, 'Raw Data'!B:B, 'Dynamic Data'!P155, 'Raw Data'!AE:AE, _xlfn.NUMBERVALUE(LEFT($Q$3,4)), 'Raw Data'!AF:AF, _xlfn.MAXIFS('Raw Data'!AF:AF, 'Raw Data'!B:B, 'Single Property'!$D$13, 'Raw Data'!AE:AE, 'Multi Property'!$E$3, 'Raw Data'!F:F, "&lt;&gt;Not Available"))+(COUNTA($P$3:P155)*0.0000001))</f>
        <v/>
      </c>
      <c r="R155" s="23" t="str">
        <f>IF(P155 = "", "", SUMIFS('Raw Data'!AB:AB, 'Raw Data'!B:B, 'Dynamic Data'!P155, 'Raw Data'!AE:AE, LEFT($R$3,4), 'Raw Data'!AF:AF, _xlfn.MAXIFS('Raw Data'!AF:AF, 'Raw Data'!B:B, 'Single Property'!$D$13, 'Raw Data'!AE:AE, 'Multi Property'!$E$3, 'Raw Data'!F:F, "&lt;&gt;Not Available"))+(COUNTA($P$3:P155)*0.0000001))</f>
        <v/>
      </c>
      <c r="S155" s="23" t="str">
        <f>IF(P155 = "", "", SUMIFS('Raw Data'!S:S, 'Raw Data'!B:B, 'Dynamic Data'!P155, 'Raw Data'!AE:AE, LEFT($S$3,4), 'Raw Data'!AF:AF, _xlfn.MAXIFS('Raw Data'!AF:AF, 'Raw Data'!B:B, 'Single Property'!$D$13, 'Raw Data'!AE:AE, 'Multi Property'!$E$3, 'Raw Data'!F:F, "&lt;&gt;Not Available"))+(COUNTA($P$3:P155)*0.0000001))</f>
        <v/>
      </c>
      <c r="T155" s="23" t="str">
        <f>IF(P155="","",IF(SUMIFS('Raw Data'!F:F,'Raw Data'!B:B,'Dynamic Data'!P155,'Raw Data'!AE:AE,LEFT($T$3,4), 'Raw Data'!AF:AF, _xlfn.MAXIFS('Raw Data'!AF:AF, 'Raw Data'!B:B, 'Single Property'!$D$13, 'Raw Data'!AE:AE, 'Multi Property'!$E$3, 'Raw Data'!F:F, "&lt;&gt;Not Available"))=0,"N/A",SUMIFS('Raw Data'!F:F,'Raw Data'!B:B,'Dynamic Data'!P155,'Raw Data'!AE:AE,LEFT($T$3,4), 'Raw Data'!AF:AF, _xlfn.MAXIFS('Raw Data'!AF:AF, 'Raw Data'!B:B, 'Single Property'!$D$13, 'Raw Data'!AE:AE, 'Multi Property'!$E$3, 'Raw Data'!F:F, "&lt;&gt;Not Available"))+(COUNTA($P$3:P155)*0.0000001)))</f>
        <v/>
      </c>
      <c r="U155" s="23" t="str">
        <f>IF(P155="","",IF(SUMIFS('Raw Data'!AD:AD,'Raw Data'!B:B,'Dynamic Data'!P155,'Raw Data'!AE:AE,LEFT($T$3,4), 'Raw Data'!AF:AF, _xlfn.MAXIFS('Raw Data'!AF:AF, 'Raw Data'!B:B, 'Single Property'!$D$13, 'Raw Data'!AE:AE, 'Multi Property'!$E$3, 'Raw Data'!AD:AD, "&lt;&gt;Not Available"))=0,"N/A",SUMIFS('Raw Data'!AD:AD,'Raw Data'!B:B,'Dynamic Data'!P155,'Raw Data'!AE:AE,LEFT($T$3,4), 'Raw Data'!AF:AF, _xlfn.MAXIFS('Raw Data'!AF:AF, 'Raw Data'!B:B, 'Single Property'!$D$13, 'Raw Data'!AE:AE, 'Multi Property'!$E$3, 'Raw Data'!AD:AD, "&lt;&gt;Not Available"))+(COUNTA($P$3:P155)*0.0000001)))</f>
        <v/>
      </c>
      <c r="V155" s="23" t="str">
        <f>IF(P155="","",IF(SUMIFS('Raw Data'!AC:AC,'Raw Data'!B:B,'Dynamic Data'!P155,'Raw Data'!AE:AE,LEFT($T$3,4), 'Raw Data'!AF:AF, _xlfn.MAXIFS('Raw Data'!AF:AF, 'Raw Data'!B:B, 'Single Property'!$D$13, 'Raw Data'!AE:AE, 'Multi Property'!$E$3, 'Raw Data'!AC:AC, "&lt;&gt;Not Available"))=0,"N/A",SUMIFS('Raw Data'!AC:AC,'Raw Data'!B:B,'Dynamic Data'!P155,'Raw Data'!AE:AE,LEFT($T$3,4), 'Raw Data'!AF:AF, _xlfn.MAXIFS('Raw Data'!AF:AF, 'Raw Data'!B:B, 'Single Property'!$D$13, 'Raw Data'!AE:AE, 'Multi Property'!$E$3, 'Raw Data'!AC:AC, "&lt;&gt;Not Available"))+(COUNTA($P$3:P155)*0.0000001)))</f>
        <v/>
      </c>
    </row>
    <row r="156" spans="17:22" x14ac:dyDescent="0.25">
      <c r="Q156" s="23" t="str">
        <f>IF(P156 = "", "", SUMIFS('Raw Data'!AA:AA, 'Raw Data'!B:B, 'Dynamic Data'!P156, 'Raw Data'!AE:AE, _xlfn.NUMBERVALUE(LEFT($Q$3,4)), 'Raw Data'!AF:AF, _xlfn.MAXIFS('Raw Data'!AF:AF, 'Raw Data'!B:B, 'Single Property'!$D$13, 'Raw Data'!AE:AE, 'Multi Property'!$E$3, 'Raw Data'!F:F, "&lt;&gt;Not Available"))+(COUNTA($P$3:P156)*0.0000001))</f>
        <v/>
      </c>
      <c r="R156" s="23" t="str">
        <f>IF(P156 = "", "", SUMIFS('Raw Data'!AB:AB, 'Raw Data'!B:B, 'Dynamic Data'!P156, 'Raw Data'!AE:AE, LEFT($R$3,4), 'Raw Data'!AF:AF, _xlfn.MAXIFS('Raw Data'!AF:AF, 'Raw Data'!B:B, 'Single Property'!$D$13, 'Raw Data'!AE:AE, 'Multi Property'!$E$3, 'Raw Data'!F:F, "&lt;&gt;Not Available"))+(COUNTA($P$3:P156)*0.0000001))</f>
        <v/>
      </c>
      <c r="S156" s="23" t="str">
        <f>IF(P156 = "", "", SUMIFS('Raw Data'!S:S, 'Raw Data'!B:B, 'Dynamic Data'!P156, 'Raw Data'!AE:AE, LEFT($S$3,4), 'Raw Data'!AF:AF, _xlfn.MAXIFS('Raw Data'!AF:AF, 'Raw Data'!B:B, 'Single Property'!$D$13, 'Raw Data'!AE:AE, 'Multi Property'!$E$3, 'Raw Data'!F:F, "&lt;&gt;Not Available"))+(COUNTA($P$3:P156)*0.0000001))</f>
        <v/>
      </c>
      <c r="T156" s="23" t="str">
        <f>IF(P156="","",IF(SUMIFS('Raw Data'!F:F,'Raw Data'!B:B,'Dynamic Data'!P156,'Raw Data'!AE:AE,LEFT($T$3,4), 'Raw Data'!AF:AF, _xlfn.MAXIFS('Raw Data'!AF:AF, 'Raw Data'!B:B, 'Single Property'!$D$13, 'Raw Data'!AE:AE, 'Multi Property'!$E$3, 'Raw Data'!F:F, "&lt;&gt;Not Available"))=0,"N/A",SUMIFS('Raw Data'!F:F,'Raw Data'!B:B,'Dynamic Data'!P156,'Raw Data'!AE:AE,LEFT($T$3,4), 'Raw Data'!AF:AF, _xlfn.MAXIFS('Raw Data'!AF:AF, 'Raw Data'!B:B, 'Single Property'!$D$13, 'Raw Data'!AE:AE, 'Multi Property'!$E$3, 'Raw Data'!F:F, "&lt;&gt;Not Available"))+(COUNTA($P$3:P156)*0.0000001)))</f>
        <v/>
      </c>
      <c r="U156" s="23" t="str">
        <f>IF(P156="","",IF(SUMIFS('Raw Data'!AD:AD,'Raw Data'!B:B,'Dynamic Data'!P156,'Raw Data'!AE:AE,LEFT($T$3,4), 'Raw Data'!AF:AF, _xlfn.MAXIFS('Raw Data'!AF:AF, 'Raw Data'!B:B, 'Single Property'!$D$13, 'Raw Data'!AE:AE, 'Multi Property'!$E$3, 'Raw Data'!AD:AD, "&lt;&gt;Not Available"))=0,"N/A",SUMIFS('Raw Data'!AD:AD,'Raw Data'!B:B,'Dynamic Data'!P156,'Raw Data'!AE:AE,LEFT($T$3,4), 'Raw Data'!AF:AF, _xlfn.MAXIFS('Raw Data'!AF:AF, 'Raw Data'!B:B, 'Single Property'!$D$13, 'Raw Data'!AE:AE, 'Multi Property'!$E$3, 'Raw Data'!AD:AD, "&lt;&gt;Not Available"))+(COUNTA($P$3:P156)*0.0000001)))</f>
        <v/>
      </c>
      <c r="V156" s="23" t="str">
        <f>IF(P156="","",IF(SUMIFS('Raw Data'!AC:AC,'Raw Data'!B:B,'Dynamic Data'!P156,'Raw Data'!AE:AE,LEFT($T$3,4), 'Raw Data'!AF:AF, _xlfn.MAXIFS('Raw Data'!AF:AF, 'Raw Data'!B:B, 'Single Property'!$D$13, 'Raw Data'!AE:AE, 'Multi Property'!$E$3, 'Raw Data'!AC:AC, "&lt;&gt;Not Available"))=0,"N/A",SUMIFS('Raw Data'!AC:AC,'Raw Data'!B:B,'Dynamic Data'!P156,'Raw Data'!AE:AE,LEFT($T$3,4), 'Raw Data'!AF:AF, _xlfn.MAXIFS('Raw Data'!AF:AF, 'Raw Data'!B:B, 'Single Property'!$D$13, 'Raw Data'!AE:AE, 'Multi Property'!$E$3, 'Raw Data'!AC:AC, "&lt;&gt;Not Available"))+(COUNTA($P$3:P156)*0.0000001)))</f>
        <v/>
      </c>
    </row>
    <row r="157" spans="17:22" x14ac:dyDescent="0.25">
      <c r="Q157" s="23" t="str">
        <f>IF(P157 = "", "", SUMIFS('Raw Data'!AA:AA, 'Raw Data'!B:B, 'Dynamic Data'!P157, 'Raw Data'!AE:AE, _xlfn.NUMBERVALUE(LEFT($Q$3,4)), 'Raw Data'!AF:AF, _xlfn.MAXIFS('Raw Data'!AF:AF, 'Raw Data'!B:B, 'Single Property'!$D$13, 'Raw Data'!AE:AE, 'Multi Property'!$E$3, 'Raw Data'!F:F, "&lt;&gt;Not Available"))+(COUNTA($P$3:P157)*0.0000001))</f>
        <v/>
      </c>
      <c r="R157" s="23" t="str">
        <f>IF(P157 = "", "", SUMIFS('Raw Data'!AB:AB, 'Raw Data'!B:B, 'Dynamic Data'!P157, 'Raw Data'!AE:AE, LEFT($R$3,4), 'Raw Data'!AF:AF, _xlfn.MAXIFS('Raw Data'!AF:AF, 'Raw Data'!B:B, 'Single Property'!$D$13, 'Raw Data'!AE:AE, 'Multi Property'!$E$3, 'Raw Data'!F:F, "&lt;&gt;Not Available"))+(COUNTA($P$3:P157)*0.0000001))</f>
        <v/>
      </c>
      <c r="S157" s="23" t="str">
        <f>IF(P157 = "", "", SUMIFS('Raw Data'!S:S, 'Raw Data'!B:B, 'Dynamic Data'!P157, 'Raw Data'!AE:AE, LEFT($S$3,4), 'Raw Data'!AF:AF, _xlfn.MAXIFS('Raw Data'!AF:AF, 'Raw Data'!B:B, 'Single Property'!$D$13, 'Raw Data'!AE:AE, 'Multi Property'!$E$3, 'Raw Data'!F:F, "&lt;&gt;Not Available"))+(COUNTA($P$3:P157)*0.0000001))</f>
        <v/>
      </c>
      <c r="T157" s="23" t="str">
        <f>IF(P157="","",IF(SUMIFS('Raw Data'!F:F,'Raw Data'!B:B,'Dynamic Data'!P157,'Raw Data'!AE:AE,LEFT($T$3,4), 'Raw Data'!AF:AF, _xlfn.MAXIFS('Raw Data'!AF:AF, 'Raw Data'!B:B, 'Single Property'!$D$13, 'Raw Data'!AE:AE, 'Multi Property'!$E$3, 'Raw Data'!F:F, "&lt;&gt;Not Available"))=0,"N/A",SUMIFS('Raw Data'!F:F,'Raw Data'!B:B,'Dynamic Data'!P157,'Raw Data'!AE:AE,LEFT($T$3,4), 'Raw Data'!AF:AF, _xlfn.MAXIFS('Raw Data'!AF:AF, 'Raw Data'!B:B, 'Single Property'!$D$13, 'Raw Data'!AE:AE, 'Multi Property'!$E$3, 'Raw Data'!F:F, "&lt;&gt;Not Available"))+(COUNTA($P$3:P157)*0.0000001)))</f>
        <v/>
      </c>
      <c r="U157" s="23" t="str">
        <f>IF(P157="","",IF(SUMIFS('Raw Data'!AD:AD,'Raw Data'!B:B,'Dynamic Data'!P157,'Raw Data'!AE:AE,LEFT($T$3,4), 'Raw Data'!AF:AF, _xlfn.MAXIFS('Raw Data'!AF:AF, 'Raw Data'!B:B, 'Single Property'!$D$13, 'Raw Data'!AE:AE, 'Multi Property'!$E$3, 'Raw Data'!AD:AD, "&lt;&gt;Not Available"))=0,"N/A",SUMIFS('Raw Data'!AD:AD,'Raw Data'!B:B,'Dynamic Data'!P157,'Raw Data'!AE:AE,LEFT($T$3,4), 'Raw Data'!AF:AF, _xlfn.MAXIFS('Raw Data'!AF:AF, 'Raw Data'!B:B, 'Single Property'!$D$13, 'Raw Data'!AE:AE, 'Multi Property'!$E$3, 'Raw Data'!AD:AD, "&lt;&gt;Not Available"))+(COUNTA($P$3:P157)*0.0000001)))</f>
        <v/>
      </c>
      <c r="V157" s="23" t="str">
        <f>IF(P157="","",IF(SUMIFS('Raw Data'!AC:AC,'Raw Data'!B:B,'Dynamic Data'!P157,'Raw Data'!AE:AE,LEFT($T$3,4), 'Raw Data'!AF:AF, _xlfn.MAXIFS('Raw Data'!AF:AF, 'Raw Data'!B:B, 'Single Property'!$D$13, 'Raw Data'!AE:AE, 'Multi Property'!$E$3, 'Raw Data'!AC:AC, "&lt;&gt;Not Available"))=0,"N/A",SUMIFS('Raw Data'!AC:AC,'Raw Data'!B:B,'Dynamic Data'!P157,'Raw Data'!AE:AE,LEFT($T$3,4), 'Raw Data'!AF:AF, _xlfn.MAXIFS('Raw Data'!AF:AF, 'Raw Data'!B:B, 'Single Property'!$D$13, 'Raw Data'!AE:AE, 'Multi Property'!$E$3, 'Raw Data'!AC:AC, "&lt;&gt;Not Available"))+(COUNTA($P$3:P157)*0.0000001)))</f>
        <v/>
      </c>
    </row>
  </sheetData>
  <mergeCells count="1">
    <mergeCell ref="C2:M2"/>
  </mergeCells>
  <conditionalFormatting sqref="P3:P1048576 P1">
    <cfRule type="duplicateValues" dxfId="2" priority="3"/>
  </conditionalFormatting>
  <conditionalFormatting sqref="Y31">
    <cfRule type="duplicateValues" dxfId="1" priority="2"/>
  </conditionalFormatting>
  <conditionalFormatting sqref="AB3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pageSetUpPr fitToPage="1"/>
  </sheetPr>
  <dimension ref="A1:AK3652"/>
  <sheetViews>
    <sheetView workbookViewId="0">
      <selection activeCell="AH8" sqref="AH8"/>
    </sheetView>
  </sheetViews>
  <sheetFormatPr defaultRowHeight="15" x14ac:dyDescent="0.25"/>
  <cols>
    <col min="1" max="30" width="20" style="29" customWidth="1"/>
    <col min="31" max="32" width="9.140625" style="29"/>
  </cols>
  <sheetData>
    <row r="1" spans="1:32" ht="60" customHeight="1" x14ac:dyDescent="0.25">
      <c r="A1" s="25" t="s">
        <v>0</v>
      </c>
      <c r="B1" s="26"/>
      <c r="C1" s="25" t="s">
        <v>2</v>
      </c>
      <c r="D1" s="25" t="s">
        <v>3</v>
      </c>
      <c r="E1" s="25" t="s">
        <v>4</v>
      </c>
      <c r="F1" s="25" t="s">
        <v>5</v>
      </c>
      <c r="G1" s="26"/>
      <c r="H1" s="27" t="s">
        <v>56</v>
      </c>
      <c r="I1" s="25" t="s">
        <v>7</v>
      </c>
      <c r="J1" s="25" t="s">
        <v>8</v>
      </c>
      <c r="K1" s="25" t="s">
        <v>9</v>
      </c>
      <c r="L1" s="25" t="s">
        <v>10</v>
      </c>
      <c r="M1" s="25" t="s">
        <v>11</v>
      </c>
      <c r="N1" s="25" t="s">
        <v>12</v>
      </c>
      <c r="O1" s="25" t="s">
        <v>13</v>
      </c>
      <c r="P1" s="25" t="s">
        <v>14</v>
      </c>
      <c r="Q1" s="25" t="s">
        <v>15</v>
      </c>
      <c r="R1" s="25" t="s">
        <v>16</v>
      </c>
      <c r="S1" s="25" t="s">
        <v>17</v>
      </c>
      <c r="T1" s="25" t="s">
        <v>18</v>
      </c>
      <c r="U1" s="25" t="s">
        <v>19</v>
      </c>
      <c r="V1" s="25" t="s">
        <v>20</v>
      </c>
      <c r="W1" s="28" t="s">
        <v>21</v>
      </c>
      <c r="X1" s="25" t="s">
        <v>22</v>
      </c>
      <c r="Y1" s="25" t="s">
        <v>23</v>
      </c>
      <c r="Z1" s="25" t="s">
        <v>24</v>
      </c>
      <c r="AA1" s="28" t="s">
        <v>25</v>
      </c>
      <c r="AB1" s="28" t="s">
        <v>26</v>
      </c>
      <c r="AC1" s="25" t="s">
        <v>27</v>
      </c>
      <c r="AD1" s="28" t="s">
        <v>28</v>
      </c>
      <c r="AE1" s="26"/>
      <c r="AF1" s="26" t="s">
        <v>62</v>
      </c>
    </row>
    <row r="2" spans="1:32" ht="30" customHeight="1" x14ac:dyDescent="0.25">
      <c r="A2" s="30">
        <v>13269428</v>
      </c>
      <c r="B2" s="29" t="s">
        <v>64</v>
      </c>
      <c r="C2" s="29" t="s">
        <v>29</v>
      </c>
      <c r="D2" s="29" t="s">
        <v>29</v>
      </c>
      <c r="E2" s="31">
        <v>43496</v>
      </c>
      <c r="F2" s="29" t="s">
        <v>31</v>
      </c>
      <c r="G2" s="29" t="s">
        <v>51</v>
      </c>
      <c r="H2" s="29" t="s">
        <v>30</v>
      </c>
      <c r="I2" s="29">
        <v>1981</v>
      </c>
      <c r="J2" s="30">
        <v>95</v>
      </c>
      <c r="K2" s="30">
        <v>12493.6</v>
      </c>
      <c r="L2" s="29" t="s">
        <v>31</v>
      </c>
      <c r="M2" s="29" t="s">
        <v>31</v>
      </c>
      <c r="N2" s="29" t="s">
        <v>31</v>
      </c>
      <c r="O2" s="29" t="s">
        <v>31</v>
      </c>
      <c r="P2" s="29" t="s">
        <v>31</v>
      </c>
      <c r="Q2" s="29" t="s">
        <v>31</v>
      </c>
      <c r="R2" s="29" t="s">
        <v>31</v>
      </c>
      <c r="S2" s="29" t="s">
        <v>31</v>
      </c>
      <c r="T2" s="29" t="s">
        <v>31</v>
      </c>
      <c r="U2" s="29" t="s">
        <v>31</v>
      </c>
      <c r="V2" s="29" t="s">
        <v>31</v>
      </c>
      <c r="W2" s="30">
        <v>1.0423011869423977</v>
      </c>
      <c r="X2" s="30">
        <v>2.195588122129783</v>
      </c>
      <c r="Y2" s="29" t="s">
        <v>31</v>
      </c>
      <c r="Z2" s="29" t="s">
        <v>31</v>
      </c>
      <c r="AA2" s="30" t="s">
        <v>31</v>
      </c>
      <c r="AB2" s="30" t="s">
        <v>31</v>
      </c>
      <c r="AC2" s="29" t="s">
        <v>31</v>
      </c>
      <c r="AD2" s="29" t="s">
        <v>31</v>
      </c>
      <c r="AE2" s="29">
        <f t="shared" ref="AE2:AE11" si="0">IF(E2 = "", "", YEAR(E2))</f>
        <v>2019</v>
      </c>
      <c r="AF2" s="29">
        <f t="shared" ref="AF2:AF42" si="1">IF(E2 = "", "", MONTH(E2))</f>
        <v>1</v>
      </c>
    </row>
    <row r="3" spans="1:32" ht="30" customHeight="1" x14ac:dyDescent="0.25">
      <c r="A3" s="30">
        <v>13269428</v>
      </c>
      <c r="B3" s="29" t="s">
        <v>64</v>
      </c>
      <c r="C3" s="29" t="s">
        <v>29</v>
      </c>
      <c r="D3" s="29" t="s">
        <v>29</v>
      </c>
      <c r="E3" s="31">
        <v>43524</v>
      </c>
      <c r="F3" s="29" t="s">
        <v>31</v>
      </c>
      <c r="G3" s="29" t="s">
        <v>51</v>
      </c>
      <c r="H3" s="29" t="s">
        <v>30</v>
      </c>
      <c r="I3" s="29">
        <v>1981</v>
      </c>
      <c r="J3" s="30">
        <v>95</v>
      </c>
      <c r="K3" s="30">
        <v>12493.6</v>
      </c>
      <c r="L3" s="29" t="s">
        <v>31</v>
      </c>
      <c r="M3" s="29" t="s">
        <v>31</v>
      </c>
      <c r="N3" s="29" t="s">
        <v>31</v>
      </c>
      <c r="O3" s="29" t="s">
        <v>31</v>
      </c>
      <c r="P3" s="29" t="s">
        <v>31</v>
      </c>
      <c r="Q3" s="29" t="s">
        <v>31</v>
      </c>
      <c r="R3" s="29" t="s">
        <v>31</v>
      </c>
      <c r="S3" s="29" t="s">
        <v>31</v>
      </c>
      <c r="T3" s="29" t="s">
        <v>31</v>
      </c>
      <c r="U3" s="29" t="s">
        <v>31</v>
      </c>
      <c r="V3" s="29" t="s">
        <v>31</v>
      </c>
      <c r="W3" s="30">
        <v>0.92224134198445951</v>
      </c>
      <c r="X3" s="30">
        <v>1.5542160207657134</v>
      </c>
      <c r="Y3" s="29" t="s">
        <v>31</v>
      </c>
      <c r="Z3" s="29" t="s">
        <v>31</v>
      </c>
      <c r="AA3" s="30" t="s">
        <v>31</v>
      </c>
      <c r="AB3" s="30" t="s">
        <v>31</v>
      </c>
      <c r="AC3" s="29" t="s">
        <v>31</v>
      </c>
      <c r="AD3" s="29" t="s">
        <v>31</v>
      </c>
      <c r="AE3" s="29">
        <f t="shared" si="0"/>
        <v>2019</v>
      </c>
      <c r="AF3" s="29">
        <f t="shared" si="1"/>
        <v>2</v>
      </c>
    </row>
    <row r="4" spans="1:32" ht="30" customHeight="1" x14ac:dyDescent="0.25">
      <c r="A4" s="30">
        <v>13269428</v>
      </c>
      <c r="B4" s="29" t="s">
        <v>64</v>
      </c>
      <c r="C4" s="29" t="s">
        <v>29</v>
      </c>
      <c r="D4" s="29" t="s">
        <v>29</v>
      </c>
      <c r="E4" s="31">
        <v>43555</v>
      </c>
      <c r="F4" s="29" t="s">
        <v>31</v>
      </c>
      <c r="G4" s="29" t="s">
        <v>51</v>
      </c>
      <c r="H4" s="29" t="s">
        <v>30</v>
      </c>
      <c r="I4" s="29">
        <v>1981</v>
      </c>
      <c r="J4" s="30">
        <v>95</v>
      </c>
      <c r="K4" s="30">
        <v>12493.6</v>
      </c>
      <c r="L4" s="29" t="s">
        <v>31</v>
      </c>
      <c r="M4" s="29" t="s">
        <v>31</v>
      </c>
      <c r="N4" s="29" t="s">
        <v>31</v>
      </c>
      <c r="O4" s="29" t="s">
        <v>31</v>
      </c>
      <c r="P4" s="29" t="s">
        <v>31</v>
      </c>
      <c r="Q4" s="29" t="s">
        <v>31</v>
      </c>
      <c r="R4" s="29" t="s">
        <v>31</v>
      </c>
      <c r="S4" s="29" t="s">
        <v>31</v>
      </c>
      <c r="T4" s="29" t="s">
        <v>31</v>
      </c>
      <c r="U4" s="29" t="s">
        <v>31</v>
      </c>
      <c r="V4" s="29" t="s">
        <v>31</v>
      </c>
      <c r="W4" s="30">
        <v>1.5961340581646315</v>
      </c>
      <c r="X4" s="30">
        <v>2.1499874618965857</v>
      </c>
      <c r="Y4" s="29" t="s">
        <v>31</v>
      </c>
      <c r="Z4" s="29" t="s">
        <v>31</v>
      </c>
      <c r="AA4" s="29" t="s">
        <v>31</v>
      </c>
      <c r="AB4" s="29" t="s">
        <v>31</v>
      </c>
      <c r="AC4" s="29" t="s">
        <v>31</v>
      </c>
      <c r="AD4" s="29" t="s">
        <v>31</v>
      </c>
      <c r="AE4" s="29">
        <f t="shared" si="0"/>
        <v>2019</v>
      </c>
      <c r="AF4" s="29">
        <f t="shared" si="1"/>
        <v>3</v>
      </c>
    </row>
    <row r="5" spans="1:32" ht="30" customHeight="1" x14ac:dyDescent="0.25">
      <c r="A5" s="30">
        <v>13269428</v>
      </c>
      <c r="B5" s="29" t="s">
        <v>64</v>
      </c>
      <c r="C5" s="29" t="s">
        <v>29</v>
      </c>
      <c r="D5" s="29" t="s">
        <v>29</v>
      </c>
      <c r="E5" s="31">
        <v>43585</v>
      </c>
      <c r="F5" s="29" t="s">
        <v>31</v>
      </c>
      <c r="G5" s="29" t="s">
        <v>51</v>
      </c>
      <c r="H5" s="29" t="s">
        <v>30</v>
      </c>
      <c r="I5" s="29">
        <v>1981</v>
      </c>
      <c r="J5" s="30">
        <v>95</v>
      </c>
      <c r="K5" s="30">
        <v>12493.6</v>
      </c>
      <c r="L5" s="29" t="s">
        <v>31</v>
      </c>
      <c r="M5" s="29" t="s">
        <v>31</v>
      </c>
      <c r="N5" s="29" t="s">
        <v>31</v>
      </c>
      <c r="O5" s="29" t="s">
        <v>31</v>
      </c>
      <c r="P5" s="29" t="s">
        <v>31</v>
      </c>
      <c r="Q5" s="29" t="s">
        <v>31</v>
      </c>
      <c r="R5" s="29" t="s">
        <v>31</v>
      </c>
      <c r="S5" s="29" t="s">
        <v>31</v>
      </c>
      <c r="T5" s="29" t="s">
        <v>31</v>
      </c>
      <c r="U5" s="29" t="s">
        <v>31</v>
      </c>
      <c r="V5" s="29" t="s">
        <v>31</v>
      </c>
      <c r="W5" s="30">
        <v>1.2523938615394359</v>
      </c>
      <c r="X5" s="30">
        <v>1.4774012426919749</v>
      </c>
      <c r="Y5" s="29" t="s">
        <v>31</v>
      </c>
      <c r="Z5" s="29" t="s">
        <v>31</v>
      </c>
      <c r="AA5" s="29" t="s">
        <v>31</v>
      </c>
      <c r="AB5" s="29" t="s">
        <v>31</v>
      </c>
      <c r="AC5" s="29" t="s">
        <v>31</v>
      </c>
      <c r="AD5" s="29" t="s">
        <v>31</v>
      </c>
      <c r="AE5" s="29">
        <f t="shared" si="0"/>
        <v>2019</v>
      </c>
      <c r="AF5" s="29">
        <f t="shared" si="1"/>
        <v>4</v>
      </c>
    </row>
    <row r="6" spans="1:32" ht="30" customHeight="1" x14ac:dyDescent="0.25">
      <c r="A6" s="30">
        <v>13269428</v>
      </c>
      <c r="B6" s="29" t="s">
        <v>64</v>
      </c>
      <c r="C6" s="29" t="s">
        <v>29</v>
      </c>
      <c r="D6" s="29" t="s">
        <v>29</v>
      </c>
      <c r="E6" s="31">
        <v>43616</v>
      </c>
      <c r="F6" s="29" t="s">
        <v>31</v>
      </c>
      <c r="G6" s="29" t="s">
        <v>51</v>
      </c>
      <c r="H6" s="29" t="s">
        <v>30</v>
      </c>
      <c r="I6" s="29">
        <v>1981</v>
      </c>
      <c r="J6" s="30">
        <v>95</v>
      </c>
      <c r="K6" s="30">
        <v>12493.6</v>
      </c>
      <c r="L6" s="29" t="s">
        <v>31</v>
      </c>
      <c r="M6" s="29" t="s">
        <v>31</v>
      </c>
      <c r="N6" s="29" t="s">
        <v>31</v>
      </c>
      <c r="O6" s="29" t="s">
        <v>31</v>
      </c>
      <c r="P6" s="29" t="s">
        <v>31</v>
      </c>
      <c r="Q6" s="29" t="s">
        <v>31</v>
      </c>
      <c r="R6" s="29" t="s">
        <v>31</v>
      </c>
      <c r="S6" s="29" t="s">
        <v>31</v>
      </c>
      <c r="T6" s="29" t="s">
        <v>31</v>
      </c>
      <c r="U6" s="29" t="s">
        <v>31</v>
      </c>
      <c r="V6" s="29" t="s">
        <v>31</v>
      </c>
      <c r="W6" s="30">
        <v>1.2718756645758869</v>
      </c>
      <c r="X6" s="30">
        <v>2.020941836138658</v>
      </c>
      <c r="Y6" s="29" t="s">
        <v>31</v>
      </c>
      <c r="Z6" s="29" t="s">
        <v>31</v>
      </c>
      <c r="AA6" s="29" t="s">
        <v>31</v>
      </c>
      <c r="AB6" s="29" t="s">
        <v>31</v>
      </c>
      <c r="AC6" s="29" t="s">
        <v>31</v>
      </c>
      <c r="AD6" s="29" t="s">
        <v>31</v>
      </c>
      <c r="AE6" s="29">
        <f t="shared" si="0"/>
        <v>2019</v>
      </c>
      <c r="AF6" s="29">
        <f t="shared" si="1"/>
        <v>5</v>
      </c>
    </row>
    <row r="7" spans="1:32" ht="30" customHeight="1" x14ac:dyDescent="0.25">
      <c r="A7" s="30">
        <v>13269428</v>
      </c>
      <c r="B7" s="29" t="s">
        <v>64</v>
      </c>
      <c r="C7" s="29" t="s">
        <v>29</v>
      </c>
      <c r="D7" s="29" t="s">
        <v>29</v>
      </c>
      <c r="E7" s="31">
        <v>43646</v>
      </c>
      <c r="F7" s="29" t="s">
        <v>31</v>
      </c>
      <c r="G7" s="29" t="s">
        <v>51</v>
      </c>
      <c r="H7" s="29" t="s">
        <v>30</v>
      </c>
      <c r="I7" s="29">
        <v>1981</v>
      </c>
      <c r="J7" s="30">
        <v>95</v>
      </c>
      <c r="K7" s="30">
        <v>12493.6</v>
      </c>
      <c r="L7" s="29" t="s">
        <v>31</v>
      </c>
      <c r="M7" s="29" t="s">
        <v>31</v>
      </c>
      <c r="N7" s="29" t="s">
        <v>31</v>
      </c>
      <c r="O7" s="29" t="s">
        <v>31</v>
      </c>
      <c r="P7" s="29" t="s">
        <v>31</v>
      </c>
      <c r="Q7" s="29" t="s">
        <v>31</v>
      </c>
      <c r="R7" s="29" t="s">
        <v>31</v>
      </c>
      <c r="S7" s="29" t="s">
        <v>31</v>
      </c>
      <c r="T7" s="29" t="s">
        <v>31</v>
      </c>
      <c r="U7" s="29" t="s">
        <v>31</v>
      </c>
      <c r="V7" s="29" t="s">
        <v>31</v>
      </c>
      <c r="W7" s="30">
        <v>1.1012152259115162</v>
      </c>
      <c r="X7" s="30">
        <v>1.8574539984819551</v>
      </c>
      <c r="Y7" s="29" t="s">
        <v>31</v>
      </c>
      <c r="Z7" s="29" t="s">
        <v>31</v>
      </c>
      <c r="AA7" s="29" t="s">
        <v>31</v>
      </c>
      <c r="AB7" s="29" t="s">
        <v>31</v>
      </c>
      <c r="AC7" s="29" t="s">
        <v>31</v>
      </c>
      <c r="AD7" s="29" t="s">
        <v>31</v>
      </c>
      <c r="AE7" s="29">
        <f t="shared" si="0"/>
        <v>2019</v>
      </c>
      <c r="AF7" s="29">
        <f t="shared" si="1"/>
        <v>6</v>
      </c>
    </row>
    <row r="8" spans="1:32" ht="30" customHeight="1" x14ac:dyDescent="0.25">
      <c r="A8" s="30">
        <v>13269428</v>
      </c>
      <c r="B8" s="29" t="s">
        <v>64</v>
      </c>
      <c r="C8" s="29" t="s">
        <v>29</v>
      </c>
      <c r="D8" s="29" t="s">
        <v>29</v>
      </c>
      <c r="E8" s="31">
        <v>43677</v>
      </c>
      <c r="F8" s="29" t="s">
        <v>31</v>
      </c>
      <c r="G8" s="29" t="s">
        <v>51</v>
      </c>
      <c r="H8" s="29" t="s">
        <v>30</v>
      </c>
      <c r="I8" s="29">
        <v>1981</v>
      </c>
      <c r="J8" s="30">
        <v>95</v>
      </c>
      <c r="K8" s="30">
        <v>12493.6</v>
      </c>
      <c r="L8" s="29" t="s">
        <v>31</v>
      </c>
      <c r="M8" s="29" t="s">
        <v>31</v>
      </c>
      <c r="N8" s="29" t="s">
        <v>31</v>
      </c>
      <c r="O8" s="29" t="s">
        <v>31</v>
      </c>
      <c r="P8" s="29" t="s">
        <v>31</v>
      </c>
      <c r="Q8" s="29" t="s">
        <v>31</v>
      </c>
      <c r="R8" s="29" t="s">
        <v>31</v>
      </c>
      <c r="S8" s="29" t="s">
        <v>31</v>
      </c>
      <c r="T8" s="29" t="s">
        <v>31</v>
      </c>
      <c r="U8" s="29" t="s">
        <v>31</v>
      </c>
      <c r="V8" s="29" t="s">
        <v>31</v>
      </c>
      <c r="W8" s="30">
        <v>1.5105902345512403</v>
      </c>
      <c r="X8" s="30">
        <v>2.2232831009269427</v>
      </c>
      <c r="Y8" s="29" t="s">
        <v>31</v>
      </c>
      <c r="Z8" s="29" t="s">
        <v>31</v>
      </c>
      <c r="AA8" s="29" t="s">
        <v>31</v>
      </c>
      <c r="AB8" s="29" t="s">
        <v>31</v>
      </c>
      <c r="AC8" s="29" t="s">
        <v>31</v>
      </c>
      <c r="AD8" s="29" t="s">
        <v>31</v>
      </c>
      <c r="AE8" s="29">
        <f t="shared" si="0"/>
        <v>2019</v>
      </c>
      <c r="AF8" s="29">
        <f t="shared" si="1"/>
        <v>7</v>
      </c>
    </row>
    <row r="9" spans="1:32" ht="30" customHeight="1" x14ac:dyDescent="0.25">
      <c r="A9" s="30">
        <v>13269428</v>
      </c>
      <c r="B9" s="29" t="s">
        <v>64</v>
      </c>
      <c r="C9" s="29" t="s">
        <v>29</v>
      </c>
      <c r="D9" s="29" t="s">
        <v>29</v>
      </c>
      <c r="E9" s="31">
        <v>43708</v>
      </c>
      <c r="F9" s="29" t="s">
        <v>31</v>
      </c>
      <c r="G9" s="29" t="s">
        <v>51</v>
      </c>
      <c r="H9" s="29" t="s">
        <v>30</v>
      </c>
      <c r="I9" s="29">
        <v>1981</v>
      </c>
      <c r="J9" s="30">
        <v>95</v>
      </c>
      <c r="K9" s="30">
        <v>12493.6</v>
      </c>
      <c r="L9" s="29" t="s">
        <v>31</v>
      </c>
      <c r="M9" s="29" t="s">
        <v>31</v>
      </c>
      <c r="N9" s="29" t="s">
        <v>31</v>
      </c>
      <c r="O9" s="29" t="s">
        <v>31</v>
      </c>
      <c r="P9" s="29" t="s">
        <v>31</v>
      </c>
      <c r="Q9" s="29" t="s">
        <v>31</v>
      </c>
      <c r="R9" s="29" t="s">
        <v>31</v>
      </c>
      <c r="S9" s="29" t="s">
        <v>31</v>
      </c>
      <c r="T9" s="29" t="s">
        <v>31</v>
      </c>
      <c r="U9" s="29" t="s">
        <v>31</v>
      </c>
      <c r="V9" s="29" t="s">
        <v>31</v>
      </c>
      <c r="W9" s="30">
        <v>1.1724814209460659</v>
      </c>
      <c r="X9" s="30">
        <v>1.9914510581801441</v>
      </c>
      <c r="Y9" s="29" t="s">
        <v>31</v>
      </c>
      <c r="Z9" s="29" t="s">
        <v>31</v>
      </c>
      <c r="AA9" s="29" t="s">
        <v>31</v>
      </c>
      <c r="AB9" s="29" t="s">
        <v>31</v>
      </c>
      <c r="AC9" s="29" t="s">
        <v>31</v>
      </c>
      <c r="AD9" s="29" t="s">
        <v>31</v>
      </c>
      <c r="AE9" s="29">
        <f t="shared" si="0"/>
        <v>2019</v>
      </c>
      <c r="AF9" s="29">
        <f t="shared" si="1"/>
        <v>8</v>
      </c>
    </row>
    <row r="10" spans="1:32" ht="30" customHeight="1" x14ac:dyDescent="0.25">
      <c r="A10" s="30">
        <v>13269428</v>
      </c>
      <c r="B10" s="29" t="s">
        <v>64</v>
      </c>
      <c r="C10" s="29" t="s">
        <v>29</v>
      </c>
      <c r="D10" s="29" t="s">
        <v>29</v>
      </c>
      <c r="E10" s="31">
        <v>43738</v>
      </c>
      <c r="F10" s="29" t="s">
        <v>31</v>
      </c>
      <c r="G10" s="29" t="s">
        <v>51</v>
      </c>
      <c r="H10" s="29" t="s">
        <v>30</v>
      </c>
      <c r="I10" s="29">
        <v>1981</v>
      </c>
      <c r="J10" s="30">
        <v>95</v>
      </c>
      <c r="K10" s="30">
        <v>12493.6</v>
      </c>
      <c r="L10" s="29" t="s">
        <v>31</v>
      </c>
      <c r="M10" s="29" t="s">
        <v>31</v>
      </c>
      <c r="N10" s="29" t="s">
        <v>31</v>
      </c>
      <c r="O10" s="29" t="s">
        <v>31</v>
      </c>
      <c r="P10" s="29" t="s">
        <v>31</v>
      </c>
      <c r="Q10" s="29" t="s">
        <v>31</v>
      </c>
      <c r="R10" s="29" t="s">
        <v>31</v>
      </c>
      <c r="S10" s="29" t="s">
        <v>31</v>
      </c>
      <c r="T10" s="29" t="s">
        <v>31</v>
      </c>
      <c r="U10" s="29" t="s">
        <v>31</v>
      </c>
      <c r="V10" s="29" t="s">
        <v>31</v>
      </c>
      <c r="W10" s="30">
        <v>1.1108620795653263</v>
      </c>
      <c r="X10" s="30">
        <v>2.2701950937505759</v>
      </c>
      <c r="Y10" s="29" t="s">
        <v>31</v>
      </c>
      <c r="Z10" s="29" t="s">
        <v>31</v>
      </c>
      <c r="AA10" s="29" t="s">
        <v>31</v>
      </c>
      <c r="AB10" s="29" t="s">
        <v>31</v>
      </c>
      <c r="AC10" s="29" t="s">
        <v>31</v>
      </c>
      <c r="AD10" s="29" t="s">
        <v>31</v>
      </c>
      <c r="AE10" s="29">
        <f t="shared" si="0"/>
        <v>2019</v>
      </c>
      <c r="AF10" s="29">
        <f t="shared" si="1"/>
        <v>9</v>
      </c>
    </row>
    <row r="11" spans="1:32" ht="30" customHeight="1" x14ac:dyDescent="0.25">
      <c r="A11" s="30">
        <v>13269428</v>
      </c>
      <c r="B11" s="29" t="s">
        <v>64</v>
      </c>
      <c r="C11" s="29" t="s">
        <v>29</v>
      </c>
      <c r="D11" s="29" t="s">
        <v>29</v>
      </c>
      <c r="E11" s="31">
        <v>43769</v>
      </c>
      <c r="F11" s="29" t="s">
        <v>31</v>
      </c>
      <c r="G11" s="29" t="s">
        <v>51</v>
      </c>
      <c r="H11" s="29" t="s">
        <v>30</v>
      </c>
      <c r="I11" s="29">
        <v>1981</v>
      </c>
      <c r="J11" s="30">
        <v>95</v>
      </c>
      <c r="K11" s="30">
        <v>12493.6</v>
      </c>
      <c r="L11" s="29" t="s">
        <v>31</v>
      </c>
      <c r="M11" s="29" t="s">
        <v>31</v>
      </c>
      <c r="N11" s="29" t="s">
        <v>31</v>
      </c>
      <c r="O11" s="29" t="s">
        <v>31</v>
      </c>
      <c r="P11" s="29" t="s">
        <v>31</v>
      </c>
      <c r="Q11" s="29" t="s">
        <v>31</v>
      </c>
      <c r="R11" s="29" t="s">
        <v>31</v>
      </c>
      <c r="S11" s="29" t="s">
        <v>31</v>
      </c>
      <c r="T11" s="29" t="s">
        <v>31</v>
      </c>
      <c r="U11" s="29" t="s">
        <v>31</v>
      </c>
      <c r="V11" s="29" t="s">
        <v>31</v>
      </c>
      <c r="W11" s="30">
        <v>1.2948723785984102</v>
      </c>
      <c r="X11" s="30">
        <v>1.8260494729302632</v>
      </c>
      <c r="Y11" s="29" t="s">
        <v>31</v>
      </c>
      <c r="Z11" s="29" t="s">
        <v>31</v>
      </c>
      <c r="AA11" s="29" t="s">
        <v>31</v>
      </c>
      <c r="AB11" s="29" t="s">
        <v>31</v>
      </c>
      <c r="AC11" s="29" t="s">
        <v>31</v>
      </c>
      <c r="AD11" s="29" t="s">
        <v>31</v>
      </c>
      <c r="AE11" s="29">
        <f t="shared" si="0"/>
        <v>2019</v>
      </c>
      <c r="AF11" s="29">
        <f t="shared" si="1"/>
        <v>10</v>
      </c>
    </row>
    <row r="12" spans="1:32" ht="30" customHeight="1" x14ac:dyDescent="0.25">
      <c r="A12" s="30">
        <v>13269428</v>
      </c>
      <c r="B12" s="29" t="s">
        <v>64</v>
      </c>
      <c r="C12" s="29" t="s">
        <v>29</v>
      </c>
      <c r="D12" s="29" t="s">
        <v>29</v>
      </c>
      <c r="E12" s="31">
        <v>43799</v>
      </c>
      <c r="F12" s="29" t="s">
        <v>31</v>
      </c>
      <c r="G12" s="29" t="s">
        <v>51</v>
      </c>
      <c r="H12" s="29" t="s">
        <v>30</v>
      </c>
      <c r="I12" s="29">
        <v>1981</v>
      </c>
      <c r="J12" s="30">
        <v>95</v>
      </c>
      <c r="K12" s="30">
        <v>12493.6</v>
      </c>
      <c r="L12" s="29" t="s">
        <v>31</v>
      </c>
      <c r="M12" s="29" t="s">
        <v>31</v>
      </c>
      <c r="N12" s="29" t="s">
        <v>31</v>
      </c>
      <c r="O12" s="29" t="s">
        <v>31</v>
      </c>
      <c r="P12" s="29" t="s">
        <v>31</v>
      </c>
      <c r="Q12" s="29" t="s">
        <v>31</v>
      </c>
      <c r="R12" s="29" t="s">
        <v>31</v>
      </c>
      <c r="S12" s="29" t="s">
        <v>31</v>
      </c>
      <c r="T12" s="29" t="s">
        <v>31</v>
      </c>
      <c r="U12" s="29" t="s">
        <v>31</v>
      </c>
      <c r="V12" s="29" t="s">
        <v>31</v>
      </c>
      <c r="W12" s="30">
        <v>1.2007823396498882</v>
      </c>
      <c r="X12" s="30">
        <v>1.8276759213554519</v>
      </c>
      <c r="Y12" s="29" t="s">
        <v>31</v>
      </c>
      <c r="Z12" s="29" t="s">
        <v>31</v>
      </c>
      <c r="AA12" s="29" t="s">
        <v>31</v>
      </c>
      <c r="AB12" s="29" t="s">
        <v>31</v>
      </c>
      <c r="AC12" s="29" t="s">
        <v>31</v>
      </c>
      <c r="AD12" s="29" t="s">
        <v>31</v>
      </c>
      <c r="AE12" s="29">
        <f t="shared" ref="AE12:AE75" si="2">IF(E12 = "", "", YEAR(E12))</f>
        <v>2019</v>
      </c>
      <c r="AF12" s="29">
        <f t="shared" si="1"/>
        <v>11</v>
      </c>
    </row>
    <row r="13" spans="1:32" ht="30" customHeight="1" x14ac:dyDescent="0.25">
      <c r="A13" s="30">
        <v>13269428</v>
      </c>
      <c r="B13" s="29" t="s">
        <v>64</v>
      </c>
      <c r="C13" s="29" t="s">
        <v>29</v>
      </c>
      <c r="D13" s="29" t="s">
        <v>29</v>
      </c>
      <c r="E13" s="31">
        <v>43830</v>
      </c>
      <c r="F13" s="29">
        <v>51.120275964866494</v>
      </c>
      <c r="G13" s="29" t="s">
        <v>51</v>
      </c>
      <c r="H13" s="29" t="s">
        <v>30</v>
      </c>
      <c r="I13" s="29">
        <v>1981</v>
      </c>
      <c r="J13" s="30">
        <v>95</v>
      </c>
      <c r="K13" s="30">
        <v>12493.6</v>
      </c>
      <c r="L13" s="29">
        <v>699263.00545145688</v>
      </c>
      <c r="M13" s="29">
        <v>3505.3316854663121</v>
      </c>
      <c r="N13" s="29">
        <v>69.637208277109551</v>
      </c>
      <c r="O13" s="29">
        <v>13708.543238116355</v>
      </c>
      <c r="P13" s="29">
        <v>1.4374514031742527</v>
      </c>
      <c r="Q13" s="29">
        <v>20452.137848739563</v>
      </c>
      <c r="R13" s="29">
        <v>25101.727665493123</v>
      </c>
      <c r="S13" s="29">
        <v>1.7821508262532548</v>
      </c>
      <c r="T13" s="29">
        <v>1.3865526225179627</v>
      </c>
      <c r="U13" s="29">
        <v>1.770085750589431</v>
      </c>
      <c r="V13" s="29">
        <v>2.0073113719686857</v>
      </c>
      <c r="W13" s="30">
        <v>1.3105605170336898</v>
      </c>
      <c r="X13" s="30">
        <v>2.0393432370673694</v>
      </c>
      <c r="Y13" s="29">
        <v>19.962229975854967</v>
      </c>
      <c r="Z13" s="29">
        <v>20.662620763449183</v>
      </c>
      <c r="AA13" s="29">
        <v>104.0830263595472</v>
      </c>
      <c r="AB13" s="29">
        <v>1106.9758963740596</v>
      </c>
      <c r="AC13" s="29">
        <v>3.5347459284535026</v>
      </c>
      <c r="AD13" s="29">
        <v>29564.083763570899</v>
      </c>
      <c r="AE13" s="29">
        <f t="shared" si="2"/>
        <v>2019</v>
      </c>
      <c r="AF13" s="29">
        <f t="shared" si="1"/>
        <v>12</v>
      </c>
    </row>
    <row r="14" spans="1:32" ht="30" customHeight="1" x14ac:dyDescent="0.25">
      <c r="A14" s="30">
        <v>13269428</v>
      </c>
      <c r="B14" s="29" t="s">
        <v>64</v>
      </c>
      <c r="C14" s="29" t="s">
        <v>29</v>
      </c>
      <c r="D14" s="29" t="s">
        <v>29</v>
      </c>
      <c r="E14" s="31">
        <v>43861</v>
      </c>
      <c r="F14" s="29">
        <v>37.773648061104609</v>
      </c>
      <c r="G14" s="29" t="s">
        <v>51</v>
      </c>
      <c r="H14" s="29" t="s">
        <v>30</v>
      </c>
      <c r="I14" s="29">
        <v>1981</v>
      </c>
      <c r="J14" s="30">
        <v>95</v>
      </c>
      <c r="K14" s="30">
        <v>12493.6</v>
      </c>
      <c r="L14" s="29">
        <v>766282.78875104839</v>
      </c>
      <c r="M14" s="29">
        <v>3597.5303631659217</v>
      </c>
      <c r="N14" s="29">
        <v>84.955709230485667</v>
      </c>
      <c r="O14" s="29">
        <v>17010.98283425183</v>
      </c>
      <c r="P14" s="29">
        <v>1.2193247753436345</v>
      </c>
      <c r="Q14" s="29">
        <v>17893.948104072868</v>
      </c>
      <c r="R14" s="29">
        <v>21610.79620471441</v>
      </c>
      <c r="S14" s="29">
        <v>1.5091561811418508</v>
      </c>
      <c r="T14" s="29">
        <v>1.2299765045405009</v>
      </c>
      <c r="U14" s="29">
        <v>1.8907608590076557</v>
      </c>
      <c r="V14" s="29">
        <v>1.242039245809194</v>
      </c>
      <c r="W14" s="30">
        <v>1.3206057385961658</v>
      </c>
      <c r="X14" s="30">
        <v>1.4625091818697886</v>
      </c>
      <c r="Y14" s="29">
        <v>23.309414921622594</v>
      </c>
      <c r="Z14" s="29">
        <v>21.441473952545078</v>
      </c>
      <c r="AA14" s="29">
        <v>95.733907239801326</v>
      </c>
      <c r="AB14" s="29">
        <v>1592.8691237225232</v>
      </c>
      <c r="AC14" s="29">
        <v>3.6861916991053816</v>
      </c>
      <c r="AD14" s="29">
        <v>26388.430735696416</v>
      </c>
      <c r="AE14" s="29">
        <f t="shared" si="2"/>
        <v>2020</v>
      </c>
      <c r="AF14" s="29">
        <f t="shared" si="1"/>
        <v>1</v>
      </c>
    </row>
    <row r="15" spans="1:32" ht="30" customHeight="1" x14ac:dyDescent="0.25">
      <c r="A15" s="30">
        <v>13269428</v>
      </c>
      <c r="B15" s="29" t="s">
        <v>64</v>
      </c>
      <c r="C15" s="29" t="s">
        <v>29</v>
      </c>
      <c r="D15" s="29" t="s">
        <v>29</v>
      </c>
      <c r="E15" s="31">
        <v>43890</v>
      </c>
      <c r="F15" s="29">
        <v>36.679712585288364</v>
      </c>
      <c r="G15" s="29" t="s">
        <v>51</v>
      </c>
      <c r="H15" s="29" t="s">
        <v>30</v>
      </c>
      <c r="I15" s="29">
        <v>1981</v>
      </c>
      <c r="J15" s="30">
        <v>95</v>
      </c>
      <c r="K15" s="30">
        <v>12493.6</v>
      </c>
      <c r="L15" s="30">
        <v>800146.64443387534</v>
      </c>
      <c r="M15" s="30">
        <v>2630.2511033123556</v>
      </c>
      <c r="N15" s="30">
        <v>77.988618374991759</v>
      </c>
      <c r="O15" s="30">
        <v>12611.882482306883</v>
      </c>
      <c r="P15" s="30">
        <v>1.120808008471796</v>
      </c>
      <c r="Q15" s="30">
        <v>19515.932102207167</v>
      </c>
      <c r="R15" s="30">
        <v>25011.818324599826</v>
      </c>
      <c r="S15" s="30">
        <v>1.3853804440427988</v>
      </c>
      <c r="T15" s="30">
        <v>2.0436704943121673</v>
      </c>
      <c r="U15" s="30">
        <v>1.3359280359327506</v>
      </c>
      <c r="V15" s="30">
        <v>2.0819826428688302</v>
      </c>
      <c r="W15" s="30">
        <v>1.6954803719203588</v>
      </c>
      <c r="X15" s="30">
        <v>1.4982415716725572</v>
      </c>
      <c r="Y15" s="30">
        <v>18.933242847140551</v>
      </c>
      <c r="Z15" s="30">
        <v>17.624879560889045</v>
      </c>
      <c r="AA15" s="30">
        <v>72.470504895304131</v>
      </c>
      <c r="AB15" s="30">
        <v>1400.7915423821726</v>
      </c>
      <c r="AC15" s="29">
        <v>2.7527948914187297</v>
      </c>
      <c r="AD15" s="29">
        <v>40476.940826774495</v>
      </c>
      <c r="AE15" s="29">
        <f t="shared" si="2"/>
        <v>2020</v>
      </c>
      <c r="AF15" s="29">
        <f t="shared" si="1"/>
        <v>2</v>
      </c>
    </row>
    <row r="16" spans="1:32" ht="30" customHeight="1" x14ac:dyDescent="0.25">
      <c r="A16" s="30">
        <v>13269428</v>
      </c>
      <c r="B16" s="29" t="s">
        <v>64</v>
      </c>
      <c r="C16" s="29" t="s">
        <v>29</v>
      </c>
      <c r="D16" s="29" t="s">
        <v>29</v>
      </c>
      <c r="E16" s="31">
        <v>43921</v>
      </c>
      <c r="F16" s="29">
        <v>37.612225856925129</v>
      </c>
      <c r="G16" s="29" t="s">
        <v>51</v>
      </c>
      <c r="H16" s="29" t="s">
        <v>30</v>
      </c>
      <c r="I16" s="29">
        <v>1981</v>
      </c>
      <c r="J16" s="30">
        <v>95</v>
      </c>
      <c r="K16" s="30">
        <v>12493.6</v>
      </c>
      <c r="L16" s="30">
        <v>838425.54412752867</v>
      </c>
      <c r="M16" s="30">
        <v>3797.5381229888499</v>
      </c>
      <c r="N16" s="30">
        <v>67.586190572994226</v>
      </c>
      <c r="O16" s="30">
        <v>17304.866316981301</v>
      </c>
      <c r="P16" s="30">
        <v>0.88359241979285408</v>
      </c>
      <c r="Q16" s="30">
        <v>14270.804236715114</v>
      </c>
      <c r="R16" s="30">
        <v>16337.946852775594</v>
      </c>
      <c r="S16" s="30">
        <v>1.274376991300475</v>
      </c>
      <c r="T16" s="30">
        <v>2.188166228538285</v>
      </c>
      <c r="U16" s="30">
        <v>1.7497997757671804</v>
      </c>
      <c r="V16" s="30">
        <v>1.744083417924879</v>
      </c>
      <c r="W16" s="30">
        <v>1.3855665236507484</v>
      </c>
      <c r="X16" s="30">
        <v>1.7987156931195023</v>
      </c>
      <c r="Y16" s="30">
        <v>17.319294566954305</v>
      </c>
      <c r="Z16" s="30">
        <v>26.140292038570401</v>
      </c>
      <c r="AA16" s="30">
        <v>139.61023598804661</v>
      </c>
      <c r="AB16" s="30">
        <v>1392.7245210435749</v>
      </c>
      <c r="AC16" s="29">
        <v>3.7469434885416608</v>
      </c>
      <c r="AD16" s="29">
        <v>33284.060584736464</v>
      </c>
      <c r="AE16" s="29">
        <f t="shared" si="2"/>
        <v>2020</v>
      </c>
      <c r="AF16" s="29">
        <f t="shared" si="1"/>
        <v>3</v>
      </c>
    </row>
    <row r="17" spans="1:32" ht="30" customHeight="1" x14ac:dyDescent="0.25">
      <c r="A17" s="30">
        <v>13269428</v>
      </c>
      <c r="B17" s="29" t="s">
        <v>64</v>
      </c>
      <c r="C17" s="29" t="s">
        <v>29</v>
      </c>
      <c r="D17" s="29" t="s">
        <v>29</v>
      </c>
      <c r="E17" s="31">
        <v>43951</v>
      </c>
      <c r="F17" s="29">
        <v>54.172807334257136</v>
      </c>
      <c r="G17" s="29" t="s">
        <v>51</v>
      </c>
      <c r="H17" s="29" t="s">
        <v>30</v>
      </c>
      <c r="I17" s="29">
        <v>1981</v>
      </c>
      <c r="J17" s="30">
        <v>95</v>
      </c>
      <c r="K17" s="30">
        <v>12493.6</v>
      </c>
      <c r="L17" s="30">
        <v>716459.17616551148</v>
      </c>
      <c r="M17" s="30">
        <v>3663.6085157677308</v>
      </c>
      <c r="N17" s="30">
        <v>64.969107021683797</v>
      </c>
      <c r="O17" s="30">
        <v>13055.686350151693</v>
      </c>
      <c r="P17" s="30">
        <v>1.6494197478337704</v>
      </c>
      <c r="Q17" s="30">
        <v>23239.251307265185</v>
      </c>
      <c r="R17" s="30">
        <v>25150.609423590398</v>
      </c>
      <c r="S17" s="30">
        <v>1.6693566030873443</v>
      </c>
      <c r="T17" s="30">
        <v>2.2904959097473365</v>
      </c>
      <c r="U17" s="30">
        <v>1.1139453766003511</v>
      </c>
      <c r="V17" s="30">
        <v>2.2665631211123829</v>
      </c>
      <c r="W17" s="30">
        <v>1.2315028431843631</v>
      </c>
      <c r="X17" s="30">
        <v>1.3475214388928911</v>
      </c>
      <c r="Y17" s="30">
        <v>23.678336941536159</v>
      </c>
      <c r="Z17" s="30">
        <v>20.309949106998474</v>
      </c>
      <c r="AA17" s="30">
        <v>126.70879097376753</v>
      </c>
      <c r="AB17" s="30">
        <v>938.70886147759052</v>
      </c>
      <c r="AC17" s="29">
        <v>2.3485934150667118</v>
      </c>
      <c r="AD17" s="29">
        <v>39678.414706759708</v>
      </c>
      <c r="AE17" s="29">
        <f t="shared" si="2"/>
        <v>2020</v>
      </c>
      <c r="AF17" s="29">
        <f t="shared" si="1"/>
        <v>4</v>
      </c>
    </row>
    <row r="18" spans="1:32" ht="30" customHeight="1" x14ac:dyDescent="0.25">
      <c r="A18" s="30">
        <v>13269428</v>
      </c>
      <c r="B18" s="29" t="s">
        <v>64</v>
      </c>
      <c r="C18" s="29" t="s">
        <v>29</v>
      </c>
      <c r="D18" s="29" t="s">
        <v>29</v>
      </c>
      <c r="E18" s="31">
        <v>43982</v>
      </c>
      <c r="F18" s="29">
        <v>52.784650247899954</v>
      </c>
      <c r="G18" s="29" t="s">
        <v>51</v>
      </c>
      <c r="H18" s="29" t="s">
        <v>30</v>
      </c>
      <c r="I18" s="29">
        <v>1981</v>
      </c>
      <c r="J18" s="30">
        <v>95</v>
      </c>
      <c r="K18" s="30">
        <v>12493.6</v>
      </c>
      <c r="L18" s="30">
        <v>779533.5486529062</v>
      </c>
      <c r="M18" s="30">
        <v>3514.6101197928956</v>
      </c>
      <c r="N18" s="30">
        <v>81.267173164566699</v>
      </c>
      <c r="O18" s="30">
        <v>18395.811534081884</v>
      </c>
      <c r="P18" s="30">
        <v>0.8795679191915643</v>
      </c>
      <c r="Q18" s="30">
        <v>18153.717715292329</v>
      </c>
      <c r="R18" s="30">
        <v>20265.029205890518</v>
      </c>
      <c r="S18" s="30">
        <v>1.7356963741110736</v>
      </c>
      <c r="T18" s="30">
        <v>2.002537241078957</v>
      </c>
      <c r="U18" s="30">
        <v>1.9108114803614886</v>
      </c>
      <c r="V18" s="30">
        <v>2.0902011868415453</v>
      </c>
      <c r="W18" s="30">
        <v>1.1344419919479505</v>
      </c>
      <c r="X18" s="30">
        <v>1.5624888169790287</v>
      </c>
      <c r="Y18" s="30">
        <v>28.395413595921337</v>
      </c>
      <c r="Z18" s="30">
        <v>23.088375359445585</v>
      </c>
      <c r="AA18" s="30">
        <v>103.09261020827225</v>
      </c>
      <c r="AB18" s="30">
        <v>1336.2181185723912</v>
      </c>
      <c r="AC18" s="29">
        <v>3.8272811142624419</v>
      </c>
      <c r="AD18" s="29">
        <v>26119.501757645579</v>
      </c>
      <c r="AE18" s="29">
        <f t="shared" si="2"/>
        <v>2020</v>
      </c>
      <c r="AF18" s="29">
        <f t="shared" si="1"/>
        <v>5</v>
      </c>
    </row>
    <row r="19" spans="1:32" ht="30" customHeight="1" x14ac:dyDescent="0.25">
      <c r="A19" s="30">
        <v>13269428</v>
      </c>
      <c r="B19" s="29" t="s">
        <v>64</v>
      </c>
      <c r="C19" s="29" t="s">
        <v>29</v>
      </c>
      <c r="D19" s="29" t="s">
        <v>29</v>
      </c>
      <c r="E19" s="31">
        <v>44012</v>
      </c>
      <c r="F19" s="29">
        <v>49.918091316936774</v>
      </c>
      <c r="G19" s="29" t="s">
        <v>51</v>
      </c>
      <c r="H19" s="29" t="s">
        <v>30</v>
      </c>
      <c r="I19" s="29">
        <v>1981</v>
      </c>
      <c r="J19" s="30">
        <v>95</v>
      </c>
      <c r="K19" s="30">
        <v>12493.6</v>
      </c>
      <c r="L19" s="30">
        <v>823575.7903887888</v>
      </c>
      <c r="M19" s="30">
        <v>2371.1180338473105</v>
      </c>
      <c r="N19" s="30">
        <v>82.64100190301896</v>
      </c>
      <c r="O19" s="30">
        <v>17116.560038515196</v>
      </c>
      <c r="P19" s="30">
        <v>0.861309834904887</v>
      </c>
      <c r="Q19" s="30">
        <v>22178.040386205968</v>
      </c>
      <c r="R19" s="30">
        <v>24324.28348555915</v>
      </c>
      <c r="S19" s="30">
        <v>1.1857974462813365</v>
      </c>
      <c r="T19" s="30">
        <v>1.2598433151130344</v>
      </c>
      <c r="U19" s="30">
        <v>1.4406833520639228</v>
      </c>
      <c r="V19" s="30">
        <v>1.2201950094708547</v>
      </c>
      <c r="W19" s="30">
        <v>0.88509393178226459</v>
      </c>
      <c r="X19" s="30">
        <v>1.5757851897730055</v>
      </c>
      <c r="Y19" s="30">
        <v>31.71970331692053</v>
      </c>
      <c r="Z19" s="30">
        <v>20.099242714426172</v>
      </c>
      <c r="AA19" s="30">
        <v>111.24305390528326</v>
      </c>
      <c r="AB19" s="30">
        <v>1103.4958904486539</v>
      </c>
      <c r="AC19" s="29">
        <v>2.27058042430424</v>
      </c>
      <c r="AD19" s="29">
        <v>33228.307755590271</v>
      </c>
      <c r="AE19" s="29">
        <f t="shared" si="2"/>
        <v>2020</v>
      </c>
      <c r="AF19" s="29">
        <f t="shared" si="1"/>
        <v>6</v>
      </c>
    </row>
    <row r="20" spans="1:32" ht="30" customHeight="1" x14ac:dyDescent="0.25">
      <c r="A20" s="30">
        <v>13269428</v>
      </c>
      <c r="B20" s="29" t="s">
        <v>64</v>
      </c>
      <c r="C20" s="29" t="s">
        <v>29</v>
      </c>
      <c r="D20" s="29" t="s">
        <v>29</v>
      </c>
      <c r="E20" s="31">
        <v>44043</v>
      </c>
      <c r="F20" s="29">
        <v>54.194007588489683</v>
      </c>
      <c r="G20" s="29" t="s">
        <v>51</v>
      </c>
      <c r="H20" s="29" t="s">
        <v>30</v>
      </c>
      <c r="I20" s="29">
        <v>1981</v>
      </c>
      <c r="J20" s="30">
        <v>95</v>
      </c>
      <c r="K20" s="30">
        <v>12493.6</v>
      </c>
      <c r="L20" s="30">
        <v>1015396.7091679542</v>
      </c>
      <c r="M20" s="30">
        <v>2828.1115612821736</v>
      </c>
      <c r="N20" s="30">
        <v>77.985412058315703</v>
      </c>
      <c r="O20" s="30">
        <v>19539.017208881753</v>
      </c>
      <c r="P20" s="30">
        <v>1.3169094348640393</v>
      </c>
      <c r="Q20" s="30">
        <v>14975.266901012024</v>
      </c>
      <c r="R20" s="30">
        <v>22133.182079227281</v>
      </c>
      <c r="S20" s="30">
        <v>1.1237651412609602</v>
      </c>
      <c r="T20" s="30">
        <v>2.0723514925795135</v>
      </c>
      <c r="U20" s="30">
        <v>1.4247525398291523</v>
      </c>
      <c r="V20" s="30">
        <v>1.7196428484795114</v>
      </c>
      <c r="W20" s="30">
        <v>1.4887526587002662</v>
      </c>
      <c r="X20" s="30">
        <v>1.4457232588702049</v>
      </c>
      <c r="Y20" s="30">
        <v>25.286342815312295</v>
      </c>
      <c r="Z20" s="30">
        <v>21.67411383028497</v>
      </c>
      <c r="AA20" s="30">
        <v>118.6163241976231</v>
      </c>
      <c r="AB20" s="30">
        <v>1046.6998108518017</v>
      </c>
      <c r="AC20" s="29">
        <v>3.6596839878099829</v>
      </c>
      <c r="AD20" s="29">
        <v>43545.22590975435</v>
      </c>
      <c r="AE20" s="29">
        <f t="shared" si="2"/>
        <v>2020</v>
      </c>
      <c r="AF20" s="29">
        <f t="shared" si="1"/>
        <v>7</v>
      </c>
    </row>
    <row r="21" spans="1:32" ht="30" customHeight="1" x14ac:dyDescent="0.25">
      <c r="A21" s="30">
        <v>13269428</v>
      </c>
      <c r="B21" s="29" t="s">
        <v>64</v>
      </c>
      <c r="C21" s="29" t="s">
        <v>29</v>
      </c>
      <c r="D21" s="29" t="s">
        <v>29</v>
      </c>
      <c r="E21" s="31">
        <v>44074</v>
      </c>
      <c r="F21" s="29">
        <v>35.027559668821297</v>
      </c>
      <c r="G21" s="29" t="s">
        <v>51</v>
      </c>
      <c r="H21" s="29" t="s">
        <v>30</v>
      </c>
      <c r="I21" s="29">
        <v>1981</v>
      </c>
      <c r="J21" s="30">
        <v>95</v>
      </c>
      <c r="K21" s="30">
        <v>12493.6</v>
      </c>
      <c r="L21" s="30">
        <v>605070.70511585881</v>
      </c>
      <c r="M21" s="30">
        <v>3902.4675357293095</v>
      </c>
      <c r="N21" s="30">
        <v>63.00402095060462</v>
      </c>
      <c r="O21" s="30">
        <v>13195.854705098227</v>
      </c>
      <c r="P21" s="30">
        <v>1.5831129209419135</v>
      </c>
      <c r="Q21" s="30">
        <v>21191.537656532008</v>
      </c>
      <c r="R21" s="30">
        <v>15049.589163157205</v>
      </c>
      <c r="S21" s="30">
        <v>1.0214555416566122</v>
      </c>
      <c r="T21" s="30">
        <v>1.3146957347824282</v>
      </c>
      <c r="U21" s="30">
        <v>1.0633556817812329</v>
      </c>
      <c r="V21" s="30">
        <v>1.3742318666935853</v>
      </c>
      <c r="W21" s="30">
        <v>1.4602297515789731</v>
      </c>
      <c r="X21" s="30">
        <v>1.3457334134175789</v>
      </c>
      <c r="Y21" s="30">
        <v>22.089011588416319</v>
      </c>
      <c r="Z21" s="30">
        <v>15.997188301683838</v>
      </c>
      <c r="AA21" s="30">
        <v>105.21334148758386</v>
      </c>
      <c r="AB21" s="30">
        <v>1303.9228645013752</v>
      </c>
      <c r="AC21" s="29">
        <v>2.1439371876601268</v>
      </c>
      <c r="AD21" s="29">
        <v>38070.255077195689</v>
      </c>
      <c r="AE21" s="29">
        <f t="shared" si="2"/>
        <v>2020</v>
      </c>
      <c r="AF21" s="29">
        <f t="shared" si="1"/>
        <v>8</v>
      </c>
    </row>
    <row r="22" spans="1:32" ht="30" customHeight="1" x14ac:dyDescent="0.25">
      <c r="A22" s="30">
        <v>13269428</v>
      </c>
      <c r="B22" s="29" t="s">
        <v>64</v>
      </c>
      <c r="C22" s="29" t="s">
        <v>29</v>
      </c>
      <c r="D22" s="29" t="s">
        <v>29</v>
      </c>
      <c r="E22" s="31">
        <v>44104</v>
      </c>
      <c r="F22" s="29">
        <v>32.383647653037542</v>
      </c>
      <c r="G22" s="29" t="s">
        <v>51</v>
      </c>
      <c r="H22" s="29" t="s">
        <v>30</v>
      </c>
      <c r="I22" s="29">
        <v>1981</v>
      </c>
      <c r="J22" s="30">
        <v>95</v>
      </c>
      <c r="K22" s="30">
        <v>12493.6</v>
      </c>
      <c r="L22" s="30">
        <v>803330.55432969693</v>
      </c>
      <c r="M22" s="30">
        <v>3666.8816217060175</v>
      </c>
      <c r="N22" s="30">
        <v>68.894160716432694</v>
      </c>
      <c r="O22" s="30">
        <v>18550.837237097312</v>
      </c>
      <c r="P22" s="30">
        <v>0.89880246715294321</v>
      </c>
      <c r="Q22" s="30">
        <v>12884.527193240241</v>
      </c>
      <c r="R22" s="30">
        <v>18970.476952892059</v>
      </c>
      <c r="S22" s="30">
        <v>1.1204840768910811</v>
      </c>
      <c r="T22" s="30">
        <v>1.3499210075342387</v>
      </c>
      <c r="U22" s="30">
        <v>1.4301248671854148</v>
      </c>
      <c r="V22" s="30">
        <v>1.5689073987392834</v>
      </c>
      <c r="W22" s="30">
        <v>1.3152264767611872</v>
      </c>
      <c r="X22" s="30">
        <v>1.0846043574801998</v>
      </c>
      <c r="Y22" s="30">
        <v>20.843478206778073</v>
      </c>
      <c r="Z22" s="30">
        <v>22.840251289202445</v>
      </c>
      <c r="AA22" s="30">
        <v>96.745053767242467</v>
      </c>
      <c r="AB22" s="30">
        <v>1223.1186626606841</v>
      </c>
      <c r="AC22" s="29">
        <v>3.173885133125669</v>
      </c>
      <c r="AD22" s="29">
        <v>41773.13767934926</v>
      </c>
      <c r="AE22" s="29">
        <f t="shared" si="2"/>
        <v>2020</v>
      </c>
      <c r="AF22" s="29">
        <f t="shared" si="1"/>
        <v>9</v>
      </c>
    </row>
    <row r="23" spans="1:32" ht="30" customHeight="1" x14ac:dyDescent="0.25">
      <c r="A23" s="30">
        <v>13269428</v>
      </c>
      <c r="B23" s="29" t="s">
        <v>64</v>
      </c>
      <c r="C23" s="29" t="s">
        <v>29</v>
      </c>
      <c r="D23" s="29" t="s">
        <v>29</v>
      </c>
      <c r="E23" s="31">
        <v>44135</v>
      </c>
      <c r="F23" s="29">
        <v>51.356634434164249</v>
      </c>
      <c r="G23" s="29" t="s">
        <v>51</v>
      </c>
      <c r="H23" s="29" t="s">
        <v>30</v>
      </c>
      <c r="I23" s="29">
        <v>1981</v>
      </c>
      <c r="J23" s="30">
        <v>95</v>
      </c>
      <c r="K23" s="30">
        <v>12493.6</v>
      </c>
      <c r="L23" s="30">
        <v>642187.15054604574</v>
      </c>
      <c r="M23" s="30">
        <v>3400.977607306213</v>
      </c>
      <c r="N23" s="30">
        <v>62.418289122731565</v>
      </c>
      <c r="O23" s="30">
        <v>17315.606993226367</v>
      </c>
      <c r="P23" s="30">
        <v>1.2457178017424839</v>
      </c>
      <c r="Q23" s="30">
        <v>12702.966460697962</v>
      </c>
      <c r="R23" s="30">
        <v>20182.330099504419</v>
      </c>
      <c r="S23" s="30">
        <v>1.0217530789967515</v>
      </c>
      <c r="T23" s="30">
        <v>1.7582170090722722</v>
      </c>
      <c r="U23" s="30">
        <v>1.5155898951000082</v>
      </c>
      <c r="V23" s="30">
        <v>2.2118728285505784</v>
      </c>
      <c r="W23" s="30">
        <v>1.5849566458692381</v>
      </c>
      <c r="X23" s="30">
        <v>1.484803676441409</v>
      </c>
      <c r="Y23" s="30">
        <v>19.411198174775603</v>
      </c>
      <c r="Z23" s="30">
        <v>14.117365481351955</v>
      </c>
      <c r="AA23" s="30">
        <v>120.09991125512126</v>
      </c>
      <c r="AB23" s="30">
        <v>889.34840992395175</v>
      </c>
      <c r="AC23" s="29">
        <v>2.6382592782331855</v>
      </c>
      <c r="AD23" s="29">
        <v>41834.309579595516</v>
      </c>
      <c r="AE23" s="29">
        <f t="shared" si="2"/>
        <v>2020</v>
      </c>
      <c r="AF23" s="29">
        <f t="shared" si="1"/>
        <v>10</v>
      </c>
    </row>
    <row r="24" spans="1:32" ht="30" customHeight="1" x14ac:dyDescent="0.25">
      <c r="A24" s="30">
        <v>13269428</v>
      </c>
      <c r="B24" s="29" t="s">
        <v>64</v>
      </c>
      <c r="C24" s="29" t="s">
        <v>29</v>
      </c>
      <c r="D24" s="29" t="s">
        <v>29</v>
      </c>
      <c r="E24" s="31">
        <v>44165</v>
      </c>
      <c r="F24" s="29">
        <v>63.314064406383061</v>
      </c>
      <c r="G24" s="29" t="s">
        <v>51</v>
      </c>
      <c r="H24" s="29" t="s">
        <v>30</v>
      </c>
      <c r="I24" s="29">
        <v>1981</v>
      </c>
      <c r="J24" s="30">
        <v>95</v>
      </c>
      <c r="K24" s="30">
        <v>12493.6</v>
      </c>
      <c r="L24" s="30">
        <v>945495.9392034075</v>
      </c>
      <c r="M24" s="30">
        <v>3435.9832350309412</v>
      </c>
      <c r="N24" s="30">
        <v>80.854635659501255</v>
      </c>
      <c r="O24" s="30">
        <v>10170.120169282121</v>
      </c>
      <c r="P24" s="30">
        <v>1.0444733154793366</v>
      </c>
      <c r="Q24" s="30">
        <v>16703.454195829039</v>
      </c>
      <c r="R24" s="30">
        <v>21621.023196944258</v>
      </c>
      <c r="S24" s="30">
        <v>1.6481973136154471</v>
      </c>
      <c r="T24" s="30">
        <v>2.1749135211181021</v>
      </c>
      <c r="U24" s="30">
        <v>1.1711604148370132</v>
      </c>
      <c r="V24" s="30">
        <v>2.0450020584364945</v>
      </c>
      <c r="W24" s="30">
        <v>0.86945569441489401</v>
      </c>
      <c r="X24" s="30">
        <v>1.6276156211091737</v>
      </c>
      <c r="Y24" s="30">
        <v>18.644658058690915</v>
      </c>
      <c r="Z24" s="30">
        <v>15.491291729022052</v>
      </c>
      <c r="AA24" s="30">
        <v>87.079252647482804</v>
      </c>
      <c r="AB24" s="30">
        <v>942.76179786224873</v>
      </c>
      <c r="AC24" s="29">
        <v>2.2295386764506797</v>
      </c>
      <c r="AD24" s="29">
        <v>43834.93745400328</v>
      </c>
      <c r="AE24" s="29">
        <f t="shared" si="2"/>
        <v>2020</v>
      </c>
      <c r="AF24" s="29">
        <f t="shared" si="1"/>
        <v>11</v>
      </c>
    </row>
    <row r="25" spans="1:32" ht="30" customHeight="1" x14ac:dyDescent="0.25">
      <c r="A25" s="30">
        <v>13269428</v>
      </c>
      <c r="B25" s="29" t="s">
        <v>64</v>
      </c>
      <c r="C25" s="29" t="s">
        <v>29</v>
      </c>
      <c r="D25" s="29" t="s">
        <v>29</v>
      </c>
      <c r="E25" s="31">
        <v>44196</v>
      </c>
      <c r="F25" s="29">
        <v>65.225945813008352</v>
      </c>
      <c r="G25" s="29" t="s">
        <v>51</v>
      </c>
      <c r="H25" s="29" t="s">
        <v>30</v>
      </c>
      <c r="I25" s="29">
        <v>1981</v>
      </c>
      <c r="J25" s="30">
        <v>95</v>
      </c>
      <c r="K25" s="30">
        <v>12493.6</v>
      </c>
      <c r="L25" s="30">
        <v>1128186.3614152968</v>
      </c>
      <c r="M25" s="30">
        <v>3949.1066271366749</v>
      </c>
      <c r="N25" s="30">
        <v>66.48936739708779</v>
      </c>
      <c r="O25" s="30">
        <v>11336.490821338606</v>
      </c>
      <c r="P25" s="30">
        <v>1.3068221405431915</v>
      </c>
      <c r="Q25" s="30">
        <v>17945.580279200723</v>
      </c>
      <c r="R25" s="30">
        <v>14895.582843315675</v>
      </c>
      <c r="S25" s="30">
        <v>1.1526882733748736</v>
      </c>
      <c r="T25" s="30">
        <v>1.7673561280064862</v>
      </c>
      <c r="U25" s="30">
        <v>1.8537941234133268</v>
      </c>
      <c r="V25" s="30">
        <v>1.2576261007200877</v>
      </c>
      <c r="W25" s="30">
        <v>1.4983730561301276</v>
      </c>
      <c r="X25" s="30">
        <v>1.2270832607242488</v>
      </c>
      <c r="Y25" s="30">
        <v>22.358924981948604</v>
      </c>
      <c r="Z25" s="30">
        <v>11.946127303539109</v>
      </c>
      <c r="AA25" s="30">
        <v>118.97375622564958</v>
      </c>
      <c r="AB25" s="30">
        <v>1113.9961419444987</v>
      </c>
      <c r="AC25" s="29">
        <v>2.1720102440583116</v>
      </c>
      <c r="AD25" s="29">
        <v>24142.868382613091</v>
      </c>
      <c r="AE25" s="29">
        <f t="shared" si="2"/>
        <v>2020</v>
      </c>
      <c r="AF25" s="29">
        <f t="shared" si="1"/>
        <v>12</v>
      </c>
    </row>
    <row r="26" spans="1:32" ht="30" customHeight="1" x14ac:dyDescent="0.25">
      <c r="A26" s="30">
        <v>13269428</v>
      </c>
      <c r="B26" s="29" t="s">
        <v>64</v>
      </c>
      <c r="C26" s="29" t="s">
        <v>29</v>
      </c>
      <c r="D26" s="29" t="s">
        <v>29</v>
      </c>
      <c r="E26" s="31">
        <v>44227</v>
      </c>
      <c r="F26" s="29">
        <v>43.014637747960798</v>
      </c>
      <c r="G26" s="29" t="s">
        <v>51</v>
      </c>
      <c r="H26" s="29" t="s">
        <v>30</v>
      </c>
      <c r="I26" s="29">
        <v>1981</v>
      </c>
      <c r="J26" s="30">
        <v>95</v>
      </c>
      <c r="K26" s="30">
        <v>12493.6</v>
      </c>
      <c r="L26" s="30">
        <v>1009279.2432498778</v>
      </c>
      <c r="M26" s="30">
        <v>2738.6887549200414</v>
      </c>
      <c r="N26" s="30">
        <v>61.250154054190652</v>
      </c>
      <c r="O26" s="30">
        <v>9732.9462015156751</v>
      </c>
      <c r="P26" s="30">
        <v>1.5077425457469258</v>
      </c>
      <c r="Q26" s="30">
        <v>12586.641693423999</v>
      </c>
      <c r="R26" s="30">
        <v>20195.749604024069</v>
      </c>
      <c r="S26" s="30">
        <v>1.3692191176553434</v>
      </c>
      <c r="T26" s="30">
        <v>1.946327279298824</v>
      </c>
      <c r="U26" s="30">
        <v>1.5167306381867198</v>
      </c>
      <c r="V26" s="30">
        <v>1.5098650916237035</v>
      </c>
      <c r="W26" s="30">
        <v>1.6155727409280869</v>
      </c>
      <c r="X26" s="30">
        <v>1.4298061348423987</v>
      </c>
      <c r="Y26" s="30">
        <v>18.747826070949934</v>
      </c>
      <c r="Z26" s="30">
        <v>17.468427484984687</v>
      </c>
      <c r="AA26" s="30">
        <v>83.114687145137069</v>
      </c>
      <c r="AB26" s="30">
        <v>1365.422432741153</v>
      </c>
      <c r="AC26" s="29">
        <v>2.3305707977054433</v>
      </c>
      <c r="AD26" s="29">
        <v>40828.912135210056</v>
      </c>
      <c r="AE26" s="29">
        <f t="shared" si="2"/>
        <v>2021</v>
      </c>
      <c r="AF26" s="29">
        <f t="shared" si="1"/>
        <v>1</v>
      </c>
    </row>
    <row r="27" spans="1:32" ht="30" customHeight="1" x14ac:dyDescent="0.25">
      <c r="A27" s="30">
        <v>13269428</v>
      </c>
      <c r="B27" s="29" t="s">
        <v>64</v>
      </c>
      <c r="C27" s="29" t="s">
        <v>29</v>
      </c>
      <c r="D27" s="29" t="s">
        <v>29</v>
      </c>
      <c r="E27" s="31">
        <v>44255</v>
      </c>
      <c r="F27" s="29">
        <v>35.894603243600592</v>
      </c>
      <c r="G27" s="29" t="s">
        <v>51</v>
      </c>
      <c r="H27" s="29" t="s">
        <v>30</v>
      </c>
      <c r="I27" s="29">
        <v>1981</v>
      </c>
      <c r="J27" s="30">
        <v>95</v>
      </c>
      <c r="K27" s="30">
        <v>12493.6</v>
      </c>
      <c r="L27" s="30">
        <v>1021138.7767317363</v>
      </c>
      <c r="M27" s="30">
        <v>3129.0608871888098</v>
      </c>
      <c r="N27" s="30">
        <v>59.463805980029825</v>
      </c>
      <c r="O27" s="30">
        <v>18205.258245513764</v>
      </c>
      <c r="P27" s="30">
        <v>1.2418396765335988</v>
      </c>
      <c r="Q27" s="30">
        <v>15371.626090568436</v>
      </c>
      <c r="R27" s="30">
        <v>22323.025076010214</v>
      </c>
      <c r="S27" s="30">
        <v>1.8902784324855997</v>
      </c>
      <c r="T27" s="30">
        <v>2.0452950593314063</v>
      </c>
      <c r="U27" s="30">
        <v>1.4405021747762925</v>
      </c>
      <c r="V27" s="30">
        <v>1.8586660079689321</v>
      </c>
      <c r="W27" s="30">
        <v>1.6247512813820519</v>
      </c>
      <c r="X27" s="30">
        <v>1.1422542599385037</v>
      </c>
      <c r="Y27" s="30">
        <v>13.835399457530098</v>
      </c>
      <c r="Z27" s="30">
        <v>19.230666626035411</v>
      </c>
      <c r="AA27" s="30">
        <v>96.437768515276233</v>
      </c>
      <c r="AB27" s="30">
        <v>1361.9401498176946</v>
      </c>
      <c r="AC27" s="29">
        <v>2.7100428376063919</v>
      </c>
      <c r="AD27" s="29">
        <v>24493.895031461907</v>
      </c>
      <c r="AE27" s="29">
        <f t="shared" si="2"/>
        <v>2021</v>
      </c>
      <c r="AF27" s="29">
        <f t="shared" si="1"/>
        <v>2</v>
      </c>
    </row>
    <row r="28" spans="1:32" ht="30" customHeight="1" x14ac:dyDescent="0.25">
      <c r="A28" s="30">
        <v>13269428</v>
      </c>
      <c r="B28" s="29" t="s">
        <v>64</v>
      </c>
      <c r="C28" s="29" t="s">
        <v>29</v>
      </c>
      <c r="D28" s="29" t="s">
        <v>29</v>
      </c>
      <c r="E28" s="31">
        <v>44286</v>
      </c>
      <c r="F28" s="29">
        <v>40.448805288369854</v>
      </c>
      <c r="G28" s="29" t="s">
        <v>51</v>
      </c>
      <c r="H28" s="29" t="s">
        <v>30</v>
      </c>
      <c r="I28" s="29">
        <v>1981</v>
      </c>
      <c r="J28" s="30">
        <v>95</v>
      </c>
      <c r="K28" s="30">
        <v>12493.6</v>
      </c>
      <c r="L28" s="30">
        <v>710843.90056978818</v>
      </c>
      <c r="M28" s="30">
        <v>2935.658937439508</v>
      </c>
      <c r="N28" s="30">
        <v>47.352644865838109</v>
      </c>
      <c r="O28" s="30">
        <v>17108.410101577196</v>
      </c>
      <c r="P28" s="30">
        <v>1.2087444572568533</v>
      </c>
      <c r="Q28" s="30">
        <v>17331.515969388001</v>
      </c>
      <c r="R28" s="30">
        <v>27100.520720665267</v>
      </c>
      <c r="S28" s="30">
        <v>1.3636477568456902</v>
      </c>
      <c r="T28" s="30">
        <v>1.6550374165069774</v>
      </c>
      <c r="U28" s="30">
        <v>1.1069395294756912</v>
      </c>
      <c r="V28" s="30">
        <v>1.2605846327729606</v>
      </c>
      <c r="W28" s="30">
        <v>1.0207772018806811</v>
      </c>
      <c r="X28" s="30">
        <v>1.1551130915733889</v>
      </c>
      <c r="Y28" s="30">
        <v>12.449980326231987</v>
      </c>
      <c r="Z28" s="30">
        <v>20.253917039308245</v>
      </c>
      <c r="AA28" s="30">
        <v>86.00153852007756</v>
      </c>
      <c r="AB28" s="30">
        <v>1149.7794868797273</v>
      </c>
      <c r="AC28" s="29">
        <v>2.8352423061750156</v>
      </c>
      <c r="AD28" s="29">
        <v>31173.385992820895</v>
      </c>
      <c r="AE28" s="29">
        <f t="shared" si="2"/>
        <v>2021</v>
      </c>
      <c r="AF28" s="29">
        <f t="shared" si="1"/>
        <v>3</v>
      </c>
    </row>
    <row r="29" spans="1:32" ht="30" customHeight="1" x14ac:dyDescent="0.25">
      <c r="A29" s="30">
        <v>13269428</v>
      </c>
      <c r="B29" s="29" t="s">
        <v>64</v>
      </c>
      <c r="C29" s="29" t="s">
        <v>29</v>
      </c>
      <c r="D29" s="29" t="s">
        <v>29</v>
      </c>
      <c r="E29" s="31">
        <v>44316</v>
      </c>
      <c r="F29" s="29">
        <v>49.976898019904866</v>
      </c>
      <c r="G29" s="29" t="s">
        <v>51</v>
      </c>
      <c r="H29" s="29" t="s">
        <v>30</v>
      </c>
      <c r="I29" s="29">
        <v>1981</v>
      </c>
      <c r="J29" s="30">
        <v>95</v>
      </c>
      <c r="K29" s="30">
        <v>12493.6</v>
      </c>
      <c r="L29" s="30">
        <v>768080.77889274945</v>
      </c>
      <c r="M29" s="30">
        <v>3053.9750337965716</v>
      </c>
      <c r="N29" s="30">
        <v>58.791039637570279</v>
      </c>
      <c r="O29" s="30">
        <v>9763.7297066210485</v>
      </c>
      <c r="P29" s="30">
        <v>1.2195810517681864</v>
      </c>
      <c r="Q29" s="30">
        <v>12526.828469759885</v>
      </c>
      <c r="R29" s="30">
        <v>18224.191353844231</v>
      </c>
      <c r="S29" s="30">
        <v>0.96155406857434833</v>
      </c>
      <c r="T29" s="30">
        <v>2.1265140774823275</v>
      </c>
      <c r="U29" s="30">
        <v>1.2091972894094301</v>
      </c>
      <c r="V29" s="30">
        <v>1.665891346194176</v>
      </c>
      <c r="W29" s="30">
        <v>1.3322210049304886</v>
      </c>
      <c r="X29" s="30">
        <v>1.5727886825195352</v>
      </c>
      <c r="Y29" s="30">
        <v>17.921158344470644</v>
      </c>
      <c r="Z29" s="30">
        <v>17.93500765621182</v>
      </c>
      <c r="AA29" s="30">
        <v>123.9222754874379</v>
      </c>
      <c r="AB29" s="30">
        <v>1204.8031963768658</v>
      </c>
      <c r="AC29" s="29">
        <v>3.3199803180930352</v>
      </c>
      <c r="AD29" s="29">
        <v>26519.370818548738</v>
      </c>
      <c r="AE29" s="29">
        <f t="shared" si="2"/>
        <v>2021</v>
      </c>
      <c r="AF29" s="29">
        <f t="shared" si="1"/>
        <v>4</v>
      </c>
    </row>
    <row r="30" spans="1:32" ht="30" customHeight="1" x14ac:dyDescent="0.25">
      <c r="A30" s="30">
        <v>13269428</v>
      </c>
      <c r="B30" s="29" t="s">
        <v>64</v>
      </c>
      <c r="C30" s="29" t="s">
        <v>29</v>
      </c>
      <c r="D30" s="29" t="s">
        <v>29</v>
      </c>
      <c r="E30" s="31">
        <v>44347</v>
      </c>
      <c r="F30" s="29">
        <v>61.943830301100803</v>
      </c>
      <c r="G30" s="29" t="s">
        <v>51</v>
      </c>
      <c r="H30" s="29" t="s">
        <v>30</v>
      </c>
      <c r="I30" s="29">
        <v>1981</v>
      </c>
      <c r="J30" s="30">
        <v>95</v>
      </c>
      <c r="K30" s="30">
        <v>12493.6</v>
      </c>
      <c r="L30" s="30">
        <v>720156.51482488762</v>
      </c>
      <c r="M30" s="30">
        <v>2130.7140858109046</v>
      </c>
      <c r="N30" s="30">
        <v>81.269149652741888</v>
      </c>
      <c r="O30" s="30">
        <v>16132.968574605906</v>
      </c>
      <c r="P30" s="30">
        <v>1.5452266743754017</v>
      </c>
      <c r="Q30" s="30">
        <v>13335.627923173734</v>
      </c>
      <c r="R30" s="30">
        <v>17135.807784374174</v>
      </c>
      <c r="S30" s="30">
        <v>1.7403126127523825</v>
      </c>
      <c r="T30" s="30">
        <v>1.7954513539726944</v>
      </c>
      <c r="U30" s="30">
        <v>1.5512998205815725</v>
      </c>
      <c r="V30" s="30">
        <v>2.1186158732703388</v>
      </c>
      <c r="W30" s="30">
        <v>1.2770125726297517</v>
      </c>
      <c r="X30" s="30">
        <v>1.7565545936594549</v>
      </c>
      <c r="Y30" s="30">
        <v>9.622332935940566</v>
      </c>
      <c r="Z30" s="30">
        <v>12.260482359797743</v>
      </c>
      <c r="AA30" s="30">
        <v>102.81008035844881</v>
      </c>
      <c r="AB30" s="30">
        <v>1233.7734108219331</v>
      </c>
      <c r="AC30" s="29">
        <v>2.0367442050125928</v>
      </c>
      <c r="AD30" s="29">
        <v>28492.61268727401</v>
      </c>
      <c r="AE30" s="29">
        <f t="shared" si="2"/>
        <v>2021</v>
      </c>
      <c r="AF30" s="29">
        <f t="shared" si="1"/>
        <v>5</v>
      </c>
    </row>
    <row r="31" spans="1:32" ht="30" customHeight="1" x14ac:dyDescent="0.25">
      <c r="A31" s="30">
        <v>13269428</v>
      </c>
      <c r="B31" s="29" t="s">
        <v>64</v>
      </c>
      <c r="C31" s="29" t="s">
        <v>29</v>
      </c>
      <c r="D31" s="29" t="s">
        <v>29</v>
      </c>
      <c r="E31" s="31">
        <v>44377</v>
      </c>
      <c r="F31" s="29">
        <v>67.914700496837042</v>
      </c>
      <c r="G31" s="29" t="s">
        <v>51</v>
      </c>
      <c r="H31" s="29" t="s">
        <v>30</v>
      </c>
      <c r="I31" s="29">
        <v>1981</v>
      </c>
      <c r="J31" s="30">
        <v>95</v>
      </c>
      <c r="K31" s="30">
        <v>12493.6</v>
      </c>
      <c r="L31" s="30">
        <v>667602.90495999937</v>
      </c>
      <c r="M31" s="30">
        <v>2101.2932041364747</v>
      </c>
      <c r="N31" s="30">
        <v>82.071332676101122</v>
      </c>
      <c r="O31" s="30">
        <v>9982.3553245944931</v>
      </c>
      <c r="P31" s="30">
        <v>0.87235033102481685</v>
      </c>
      <c r="Q31" s="30">
        <v>18772.533132010401</v>
      </c>
      <c r="R31" s="30">
        <v>13944.853584822176</v>
      </c>
      <c r="S31" s="30">
        <v>1.4284065875057932</v>
      </c>
      <c r="T31" s="30">
        <v>1.787290865129697</v>
      </c>
      <c r="U31" s="30">
        <v>1.2749703880090082</v>
      </c>
      <c r="V31" s="30">
        <v>1.4600567943362199</v>
      </c>
      <c r="W31" s="30">
        <v>1.198714573041634</v>
      </c>
      <c r="X31" s="30">
        <v>1.4203692514791491</v>
      </c>
      <c r="Y31" s="30">
        <v>14.090009108861201</v>
      </c>
      <c r="Z31" s="30">
        <v>9.9206172936066199</v>
      </c>
      <c r="AA31" s="30">
        <v>82.742240170422491</v>
      </c>
      <c r="AB31" s="30">
        <v>1630.8486263483471</v>
      </c>
      <c r="AC31" s="29">
        <v>3.1060066771137831</v>
      </c>
      <c r="AD31" s="29">
        <v>29172.401695769942</v>
      </c>
      <c r="AE31" s="29">
        <f t="shared" si="2"/>
        <v>2021</v>
      </c>
      <c r="AF31" s="29">
        <f t="shared" si="1"/>
        <v>6</v>
      </c>
    </row>
    <row r="32" spans="1:32" ht="30" customHeight="1" x14ac:dyDescent="0.25">
      <c r="A32" s="30">
        <v>13269428</v>
      </c>
      <c r="B32" s="29" t="s">
        <v>64</v>
      </c>
      <c r="C32" s="29" t="s">
        <v>29</v>
      </c>
      <c r="D32" s="29" t="s">
        <v>29</v>
      </c>
      <c r="E32" s="31">
        <v>44408</v>
      </c>
      <c r="F32" s="29">
        <v>73.565822453663813</v>
      </c>
      <c r="G32" s="29" t="s">
        <v>51</v>
      </c>
      <c r="H32" s="29" t="s">
        <v>30</v>
      </c>
      <c r="I32" s="29">
        <v>1981</v>
      </c>
      <c r="J32" s="30">
        <v>95</v>
      </c>
      <c r="K32" s="30">
        <v>12493.6</v>
      </c>
      <c r="L32" s="30">
        <v>1069311.6999543284</v>
      </c>
      <c r="M32" s="30">
        <v>3613.6068540051892</v>
      </c>
      <c r="N32" s="30">
        <v>51.143421389954916</v>
      </c>
      <c r="O32" s="30">
        <v>10036.964507395096</v>
      </c>
      <c r="P32" s="30">
        <v>1.0668103099463901</v>
      </c>
      <c r="Q32" s="30">
        <v>13366.221872602919</v>
      </c>
      <c r="R32" s="30">
        <v>13987.774027792597</v>
      </c>
      <c r="S32" s="30">
        <v>0.92723448898058725</v>
      </c>
      <c r="T32" s="30">
        <v>2.1357871306965803</v>
      </c>
      <c r="U32" s="30">
        <v>1.8378912206392664</v>
      </c>
      <c r="V32" s="30">
        <v>1.6274776440803675</v>
      </c>
      <c r="W32" s="30">
        <v>1.4980557027892176</v>
      </c>
      <c r="X32" s="30">
        <v>1.7880574747876636</v>
      </c>
      <c r="Y32" s="30">
        <v>8.9897304210458771</v>
      </c>
      <c r="Z32" s="30">
        <v>12.402678125475996</v>
      </c>
      <c r="AA32" s="30">
        <v>87.664173761998526</v>
      </c>
      <c r="AB32" s="30">
        <v>1499.2996634257593</v>
      </c>
      <c r="AC32" s="29">
        <v>2.1500440956479738</v>
      </c>
      <c r="AD32" s="29">
        <v>29531.824710627239</v>
      </c>
      <c r="AE32" s="29">
        <f t="shared" si="2"/>
        <v>2021</v>
      </c>
      <c r="AF32" s="29">
        <f t="shared" si="1"/>
        <v>7</v>
      </c>
    </row>
    <row r="33" spans="1:37" ht="30" customHeight="1" x14ac:dyDescent="0.25">
      <c r="A33" s="30">
        <v>13269428</v>
      </c>
      <c r="B33" s="29" t="s">
        <v>64</v>
      </c>
      <c r="C33" s="29" t="s">
        <v>29</v>
      </c>
      <c r="D33" s="29" t="s">
        <v>29</v>
      </c>
      <c r="E33" s="31">
        <v>44439</v>
      </c>
      <c r="F33" s="29">
        <v>63.215989587463419</v>
      </c>
      <c r="G33" s="29" t="s">
        <v>51</v>
      </c>
      <c r="H33" s="29" t="s">
        <v>30</v>
      </c>
      <c r="I33" s="29">
        <v>1981</v>
      </c>
      <c r="J33" s="30">
        <v>95</v>
      </c>
      <c r="K33" s="30">
        <v>12493.6</v>
      </c>
      <c r="L33" s="30">
        <v>833441.3133988484</v>
      </c>
      <c r="M33" s="30">
        <v>3763.2699073981712</v>
      </c>
      <c r="N33" s="30">
        <v>60.598311855374952</v>
      </c>
      <c r="O33" s="30">
        <v>11301.524247116511</v>
      </c>
      <c r="P33" s="30">
        <v>1.5796700851401257</v>
      </c>
      <c r="Q33" s="30">
        <v>16377.084285860603</v>
      </c>
      <c r="R33" s="30">
        <v>16230.160598619386</v>
      </c>
      <c r="S33" s="30">
        <v>1.2137180409433128</v>
      </c>
      <c r="T33" s="30">
        <v>1.7364702230430655</v>
      </c>
      <c r="U33" s="30">
        <v>1.1948896927603974</v>
      </c>
      <c r="V33" s="30">
        <v>1.6816299866582647</v>
      </c>
      <c r="W33" s="30">
        <v>1.2404830184836908</v>
      </c>
      <c r="X33" s="30">
        <v>1.7157382593465424</v>
      </c>
      <c r="Y33" s="30">
        <v>13.035292343481862</v>
      </c>
      <c r="Z33" s="30">
        <v>14.35724813458725</v>
      </c>
      <c r="AA33" s="30">
        <v>96.165676542452431</v>
      </c>
      <c r="AB33" s="30">
        <v>1179.7322500371715</v>
      </c>
      <c r="AC33" s="29">
        <v>2.9220403063401017</v>
      </c>
      <c r="AD33" s="29">
        <v>33837.10654467476</v>
      </c>
      <c r="AE33" s="29">
        <f t="shared" si="2"/>
        <v>2021</v>
      </c>
      <c r="AF33" s="29">
        <f t="shared" si="1"/>
        <v>8</v>
      </c>
    </row>
    <row r="34" spans="1:37" ht="30" customHeight="1" x14ac:dyDescent="0.25">
      <c r="A34" s="30">
        <v>13269428</v>
      </c>
      <c r="B34" s="29" t="s">
        <v>64</v>
      </c>
      <c r="C34" s="29" t="s">
        <v>29</v>
      </c>
      <c r="D34" s="29" t="s">
        <v>29</v>
      </c>
      <c r="E34" s="31">
        <v>44469</v>
      </c>
      <c r="F34" s="29">
        <v>63.549216488550641</v>
      </c>
      <c r="G34" s="29" t="s">
        <v>51</v>
      </c>
      <c r="H34" s="29" t="s">
        <v>30</v>
      </c>
      <c r="I34" s="29">
        <v>1981</v>
      </c>
      <c r="J34" s="30">
        <v>95</v>
      </c>
      <c r="K34" s="30">
        <v>12493.6</v>
      </c>
      <c r="L34" s="30">
        <v>1138754.3845014691</v>
      </c>
      <c r="M34" s="30">
        <v>3711.8203425820639</v>
      </c>
      <c r="N34" s="30">
        <v>67.423882791305388</v>
      </c>
      <c r="O34" s="30">
        <v>10711.478541342605</v>
      </c>
      <c r="P34" s="30">
        <v>1.3652778047031862</v>
      </c>
      <c r="Q34" s="30">
        <v>14392.207897081886</v>
      </c>
      <c r="R34" s="30">
        <v>20660.687284518226</v>
      </c>
      <c r="S34" s="30">
        <v>1.7564775713512526</v>
      </c>
      <c r="T34" s="30">
        <v>1.2913256736315215</v>
      </c>
      <c r="U34" s="30">
        <v>1.1362640638667612</v>
      </c>
      <c r="V34" s="30">
        <v>2.1863662792850955</v>
      </c>
      <c r="W34" s="30">
        <v>1.6326928113880157</v>
      </c>
      <c r="X34" s="30">
        <v>1.9303327161781083</v>
      </c>
      <c r="Y34" s="30">
        <v>10.35688792042588</v>
      </c>
      <c r="Z34" s="30">
        <v>14.630527642950707</v>
      </c>
      <c r="AA34" s="30">
        <v>67.139000709853462</v>
      </c>
      <c r="AB34" s="30">
        <v>881.77642305724885</v>
      </c>
      <c r="AC34" s="29">
        <v>2.2830727826366424</v>
      </c>
      <c r="AD34" s="29">
        <v>22391.968103493353</v>
      </c>
      <c r="AE34" s="29">
        <f t="shared" si="2"/>
        <v>2021</v>
      </c>
      <c r="AF34" s="29">
        <f t="shared" si="1"/>
        <v>9</v>
      </c>
    </row>
    <row r="35" spans="1:37" ht="30" customHeight="1" x14ac:dyDescent="0.25">
      <c r="A35" s="30">
        <v>13269428</v>
      </c>
      <c r="B35" s="29" t="s">
        <v>64</v>
      </c>
      <c r="C35" s="29" t="s">
        <v>29</v>
      </c>
      <c r="D35" s="29" t="s">
        <v>29</v>
      </c>
      <c r="E35" s="31">
        <v>44500</v>
      </c>
      <c r="F35" s="29">
        <v>72.216504489473635</v>
      </c>
      <c r="G35" s="29" t="s">
        <v>51</v>
      </c>
      <c r="H35" s="29" t="s">
        <v>30</v>
      </c>
      <c r="I35" s="29">
        <v>1981</v>
      </c>
      <c r="J35" s="30">
        <v>95</v>
      </c>
      <c r="K35" s="30">
        <v>12493.6</v>
      </c>
      <c r="L35" s="30">
        <v>1058365.0233123915</v>
      </c>
      <c r="M35" s="30">
        <v>3910.4578017949007</v>
      </c>
      <c r="N35" s="30">
        <v>54.208715733217005</v>
      </c>
      <c r="O35" s="30">
        <v>14656.259451097751</v>
      </c>
      <c r="P35" s="30">
        <v>1.1094807736927228</v>
      </c>
      <c r="Q35" s="30">
        <v>16382.397996440874</v>
      </c>
      <c r="R35" s="30">
        <v>26285.60140745484</v>
      </c>
      <c r="S35" s="30">
        <v>1.7029675132188955</v>
      </c>
      <c r="T35" s="30">
        <v>1.2622039573436514</v>
      </c>
      <c r="U35" s="30">
        <v>1.3998561382311141</v>
      </c>
      <c r="V35" s="30">
        <v>1.2578384074461588</v>
      </c>
      <c r="W35" s="30">
        <v>0.9190110893596527</v>
      </c>
      <c r="X35" s="30">
        <v>1.241124683143394</v>
      </c>
      <c r="Y35" s="30">
        <v>9.1399820564611858</v>
      </c>
      <c r="Z35" s="30">
        <v>10.183946437887876</v>
      </c>
      <c r="AA35" s="30">
        <v>98.269140520538997</v>
      </c>
      <c r="AB35" s="30">
        <v>1218.3372473677396</v>
      </c>
      <c r="AC35" s="29">
        <v>3.2982736651060311</v>
      </c>
      <c r="AD35" s="29">
        <v>29761.378399391073</v>
      </c>
      <c r="AE35" s="29">
        <f t="shared" si="2"/>
        <v>2021</v>
      </c>
      <c r="AF35" s="29">
        <f t="shared" si="1"/>
        <v>10</v>
      </c>
    </row>
    <row r="36" spans="1:37" ht="30" customHeight="1" x14ac:dyDescent="0.25">
      <c r="A36" s="30">
        <v>13269428</v>
      </c>
      <c r="B36" s="29" t="s">
        <v>64</v>
      </c>
      <c r="C36" s="29" t="s">
        <v>29</v>
      </c>
      <c r="D36" s="29" t="s">
        <v>29</v>
      </c>
      <c r="E36" s="31">
        <v>44530</v>
      </c>
      <c r="F36" s="29">
        <v>67.75994226592951</v>
      </c>
      <c r="G36" s="29" t="s">
        <v>51</v>
      </c>
      <c r="H36" s="29" t="s">
        <v>30</v>
      </c>
      <c r="I36" s="29">
        <v>1981</v>
      </c>
      <c r="J36" s="30">
        <v>95</v>
      </c>
      <c r="K36" s="30">
        <v>12493.6</v>
      </c>
      <c r="L36" s="30">
        <v>777124.66504247591</v>
      </c>
      <c r="M36" s="30">
        <v>3334.2671334672409</v>
      </c>
      <c r="N36" s="30">
        <v>85.400114817711298</v>
      </c>
      <c r="O36" s="30">
        <v>14571.674256667855</v>
      </c>
      <c r="P36" s="30">
        <v>1.365046496274938</v>
      </c>
      <c r="Q36" s="30">
        <v>12766.933786648082</v>
      </c>
      <c r="R36" s="30">
        <v>15468.842569031436</v>
      </c>
      <c r="S36" s="30">
        <v>0.92547503504120077</v>
      </c>
      <c r="T36" s="30">
        <v>1.1265266283610662</v>
      </c>
      <c r="U36" s="30">
        <v>1.8219091537904104</v>
      </c>
      <c r="V36" s="30">
        <v>1.4475621923031381</v>
      </c>
      <c r="W36" s="30">
        <v>0.88294298129976134</v>
      </c>
      <c r="X36" s="30">
        <v>1.356813339785109</v>
      </c>
      <c r="Y36" s="30">
        <v>12.198149234711671</v>
      </c>
      <c r="Z36" s="30">
        <v>10.43641354955445</v>
      </c>
      <c r="AA36" s="30">
        <v>116.34390210804344</v>
      </c>
      <c r="AB36" s="30">
        <v>1157.1915595119938</v>
      </c>
      <c r="AC36" s="29">
        <v>2.3649651584019722</v>
      </c>
      <c r="AD36" s="29">
        <v>41984.687894145587</v>
      </c>
      <c r="AE36" s="29">
        <f t="shared" si="2"/>
        <v>2021</v>
      </c>
      <c r="AF36" s="29">
        <f t="shared" si="1"/>
        <v>11</v>
      </c>
    </row>
    <row r="37" spans="1:37" ht="30" customHeight="1" x14ac:dyDescent="0.25">
      <c r="A37" s="30">
        <v>13269428</v>
      </c>
      <c r="B37" s="29" t="s">
        <v>64</v>
      </c>
      <c r="C37" s="29" t="s">
        <v>29</v>
      </c>
      <c r="D37" s="29" t="s">
        <v>29</v>
      </c>
      <c r="E37" s="31">
        <v>44561</v>
      </c>
      <c r="F37" s="29">
        <v>69.34511307587789</v>
      </c>
      <c r="G37" s="29" t="s">
        <v>51</v>
      </c>
      <c r="H37" s="29" t="s">
        <v>30</v>
      </c>
      <c r="I37" s="29">
        <v>1981</v>
      </c>
      <c r="J37" s="30">
        <v>95</v>
      </c>
      <c r="K37" s="30">
        <v>12493.6</v>
      </c>
      <c r="L37" s="30">
        <v>789105.3043846389</v>
      </c>
      <c r="M37" s="30">
        <v>2486.4517047044124</v>
      </c>
      <c r="N37" s="30">
        <v>72.017110532180382</v>
      </c>
      <c r="O37" s="30">
        <v>13069.691553600396</v>
      </c>
      <c r="P37" s="30">
        <v>0.84244305412567522</v>
      </c>
      <c r="Q37" s="30">
        <v>12456.568908411384</v>
      </c>
      <c r="R37" s="30">
        <v>22223.34219095526</v>
      </c>
      <c r="S37" s="30">
        <v>1.556198145181549</v>
      </c>
      <c r="T37" s="30">
        <v>1.8764691920207981</v>
      </c>
      <c r="U37" s="30">
        <v>1.4182142344719095</v>
      </c>
      <c r="V37" s="30">
        <v>1.3765948285031278</v>
      </c>
      <c r="W37" s="30">
        <v>0.85901428597068796</v>
      </c>
      <c r="X37" s="30">
        <v>1.1679700218300104</v>
      </c>
      <c r="Y37" s="30">
        <v>12.543210567398578</v>
      </c>
      <c r="Z37" s="30">
        <v>9.3759517608150027</v>
      </c>
      <c r="AA37" s="30">
        <v>67.889878693561926</v>
      </c>
      <c r="AB37" s="30">
        <v>1516.2328098830315</v>
      </c>
      <c r="AC37" s="29">
        <v>2.8881309825460617</v>
      </c>
      <c r="AD37" s="29">
        <v>38333.467722852067</v>
      </c>
      <c r="AE37" s="29">
        <f t="shared" si="2"/>
        <v>2021</v>
      </c>
      <c r="AF37" s="29">
        <f t="shared" si="1"/>
        <v>12</v>
      </c>
    </row>
    <row r="38" spans="1:37" ht="30" customHeight="1" x14ac:dyDescent="0.25">
      <c r="A38" s="30">
        <v>13269428</v>
      </c>
      <c r="B38" s="29" t="s">
        <v>64</v>
      </c>
      <c r="C38" s="29" t="s">
        <v>29</v>
      </c>
      <c r="D38" s="29" t="s">
        <v>29</v>
      </c>
      <c r="E38" s="31">
        <v>44592</v>
      </c>
      <c r="F38" s="29">
        <v>77.812689088352272</v>
      </c>
      <c r="G38" s="29" t="s">
        <v>51</v>
      </c>
      <c r="H38" s="29" t="s">
        <v>30</v>
      </c>
      <c r="I38" s="29">
        <v>1981</v>
      </c>
      <c r="J38" s="30">
        <v>95</v>
      </c>
      <c r="K38" s="30">
        <v>12493.6</v>
      </c>
      <c r="L38" s="30">
        <v>807164.94733832637</v>
      </c>
      <c r="M38" s="30">
        <v>3651.3064442620371</v>
      </c>
      <c r="N38" s="30">
        <v>59.995924383346555</v>
      </c>
      <c r="O38" s="30">
        <v>16858.112224392666</v>
      </c>
      <c r="P38" s="30">
        <v>1.0966228507821896</v>
      </c>
      <c r="Q38" s="30">
        <v>21305.718379280017</v>
      </c>
      <c r="R38" s="30">
        <v>15382.904927149122</v>
      </c>
      <c r="S38" s="30">
        <v>1.5941855062034278</v>
      </c>
      <c r="T38" s="30">
        <v>1.6552541963859471</v>
      </c>
      <c r="U38" s="30">
        <v>1.5132718905811489</v>
      </c>
      <c r="V38" s="30">
        <v>1.5102631187389908</v>
      </c>
      <c r="W38" s="30">
        <v>1.6437844859870887</v>
      </c>
      <c r="X38" s="30">
        <v>1.1853895343783609</v>
      </c>
      <c r="Y38" s="30">
        <v>7.1230918204196136</v>
      </c>
      <c r="Z38" s="30">
        <v>8.1300288429668051</v>
      </c>
      <c r="AA38" s="30">
        <v>120.86566082327469</v>
      </c>
      <c r="AB38" s="30">
        <v>1631.0478465593796</v>
      </c>
      <c r="AC38" s="29" t="s">
        <v>31</v>
      </c>
      <c r="AD38" s="29" t="s">
        <v>31</v>
      </c>
      <c r="AE38" s="29">
        <f t="shared" si="2"/>
        <v>2022</v>
      </c>
      <c r="AF38" s="29">
        <f t="shared" si="1"/>
        <v>1</v>
      </c>
    </row>
    <row r="39" spans="1:37" ht="30" customHeight="1" x14ac:dyDescent="0.25">
      <c r="A39" s="30">
        <v>13269428</v>
      </c>
      <c r="B39" s="29" t="s">
        <v>64</v>
      </c>
      <c r="C39" s="29" t="s">
        <v>29</v>
      </c>
      <c r="D39" s="29" t="s">
        <v>29</v>
      </c>
      <c r="E39" s="31">
        <v>44620</v>
      </c>
      <c r="F39" s="29">
        <v>71.449440178663281</v>
      </c>
      <c r="G39" s="29" t="s">
        <v>51</v>
      </c>
      <c r="H39" s="29" t="s">
        <v>30</v>
      </c>
      <c r="I39" s="29">
        <v>1981</v>
      </c>
      <c r="J39" s="30">
        <v>95</v>
      </c>
      <c r="K39" s="30">
        <v>12493.6</v>
      </c>
      <c r="L39" s="30">
        <v>647872.38841388328</v>
      </c>
      <c r="M39" s="30">
        <v>3089.4138399780823</v>
      </c>
      <c r="N39" s="30">
        <v>82.833478689822613</v>
      </c>
      <c r="O39" s="30">
        <v>16545.631137756369</v>
      </c>
      <c r="P39" s="30">
        <v>1.0803489079312605</v>
      </c>
      <c r="Q39" s="30">
        <v>14125.124112680776</v>
      </c>
      <c r="R39" s="30">
        <v>13037.028773786493</v>
      </c>
      <c r="S39" s="30">
        <v>1.0290576502969517</v>
      </c>
      <c r="T39" s="30">
        <v>1.4695288537069129</v>
      </c>
      <c r="U39" s="30">
        <v>1.5227371786419146</v>
      </c>
      <c r="V39" s="30">
        <v>1.9716152104403237</v>
      </c>
      <c r="W39" s="30">
        <v>1.3265723474068645</v>
      </c>
      <c r="X39" s="30">
        <v>1.1706169891232185</v>
      </c>
      <c r="Y39" s="30">
        <v>5.6459517112074034</v>
      </c>
      <c r="Z39" s="30">
        <v>8.6822324681589826</v>
      </c>
      <c r="AA39" s="30">
        <v>109.25698515787244</v>
      </c>
      <c r="AB39" s="30">
        <v>1411.794518483299</v>
      </c>
      <c r="AC39" s="29" t="s">
        <v>31</v>
      </c>
      <c r="AD39" s="29" t="s">
        <v>31</v>
      </c>
      <c r="AE39" s="29">
        <f t="shared" si="2"/>
        <v>2022</v>
      </c>
      <c r="AF39" s="29">
        <f t="shared" si="1"/>
        <v>2</v>
      </c>
      <c r="AK39" t="e">
        <f t="shared" ref="AK3:AK66" si="3">_xlfn.XLOOKUP(B39, $AH$2:$AH$38,$AI$2:$AI$38)</f>
        <v>#N/A</v>
      </c>
    </row>
    <row r="40" spans="1:37" ht="30" customHeight="1" x14ac:dyDescent="0.25">
      <c r="A40" s="30">
        <v>13269428</v>
      </c>
      <c r="B40" s="29" t="s">
        <v>64</v>
      </c>
      <c r="C40" s="29" t="s">
        <v>29</v>
      </c>
      <c r="D40" s="29" t="s">
        <v>29</v>
      </c>
      <c r="E40" s="31">
        <v>44651</v>
      </c>
      <c r="F40" s="29">
        <v>52.532103816652182</v>
      </c>
      <c r="G40" s="29" t="s">
        <v>51</v>
      </c>
      <c r="H40" s="29" t="s">
        <v>30</v>
      </c>
      <c r="I40" s="29">
        <v>1981</v>
      </c>
      <c r="J40" s="30">
        <v>95</v>
      </c>
      <c r="K40" s="30">
        <v>12493.6</v>
      </c>
      <c r="L40" s="29">
        <v>944970.91705251718</v>
      </c>
      <c r="M40" s="29">
        <v>2496.7381418351238</v>
      </c>
      <c r="N40" s="29">
        <v>71.865188831669698</v>
      </c>
      <c r="O40" s="29">
        <v>17334.256134587496</v>
      </c>
      <c r="P40" s="29">
        <v>0.95287253071202549</v>
      </c>
      <c r="Q40" s="29">
        <v>18421.244732701569</v>
      </c>
      <c r="R40" s="29">
        <v>18281.50049680506</v>
      </c>
      <c r="S40" s="29">
        <v>1.4819076619797933</v>
      </c>
      <c r="T40" s="29">
        <v>2.0877830422712327</v>
      </c>
      <c r="U40" s="29">
        <v>1.222100466748665</v>
      </c>
      <c r="V40" s="29">
        <v>1.2479495342227445</v>
      </c>
      <c r="W40" s="30">
        <v>0.94636039828229501</v>
      </c>
      <c r="X40" s="30">
        <v>1.2207856892521467</v>
      </c>
      <c r="Y40" s="29">
        <v>8.3402379096485557</v>
      </c>
      <c r="Z40" s="29">
        <v>5.8942284317385276</v>
      </c>
      <c r="AA40" s="29">
        <v>109.39535280644003</v>
      </c>
      <c r="AB40" s="29">
        <v>834.518198509684</v>
      </c>
      <c r="AC40" s="29" t="s">
        <v>31</v>
      </c>
      <c r="AD40" s="29" t="s">
        <v>31</v>
      </c>
      <c r="AE40" s="29">
        <f t="shared" si="2"/>
        <v>2022</v>
      </c>
      <c r="AF40" s="29">
        <f t="shared" si="1"/>
        <v>3</v>
      </c>
      <c r="AK40" t="e">
        <f t="shared" si="3"/>
        <v>#N/A</v>
      </c>
    </row>
    <row r="41" spans="1:37" ht="30" customHeight="1" x14ac:dyDescent="0.25">
      <c r="A41" s="30">
        <v>13269428</v>
      </c>
      <c r="B41" s="29" t="s">
        <v>64</v>
      </c>
      <c r="C41" s="29" t="s">
        <v>29</v>
      </c>
      <c r="D41" s="29" t="s">
        <v>29</v>
      </c>
      <c r="E41" s="31">
        <v>44681</v>
      </c>
      <c r="F41" s="29">
        <v>46.865841611324257</v>
      </c>
      <c r="G41" s="29" t="s">
        <v>51</v>
      </c>
      <c r="H41" s="29" t="s">
        <v>30</v>
      </c>
      <c r="I41" s="29">
        <v>1981</v>
      </c>
      <c r="J41" s="30">
        <v>95</v>
      </c>
      <c r="K41" s="30">
        <v>12493.6</v>
      </c>
      <c r="L41" s="29">
        <v>1012896.0409577518</v>
      </c>
      <c r="M41" s="29">
        <v>3481.7047424493585</v>
      </c>
      <c r="N41" s="29">
        <v>51.383125430090885</v>
      </c>
      <c r="O41" s="29">
        <v>17526.141921834198</v>
      </c>
      <c r="P41" s="29">
        <v>0.7642022132745443</v>
      </c>
      <c r="Q41" s="29">
        <v>21223.39618318771</v>
      </c>
      <c r="R41" s="29">
        <v>18183.410132833669</v>
      </c>
      <c r="S41" s="29">
        <v>1.374112767903924</v>
      </c>
      <c r="T41" s="29">
        <v>1.1276337634404658</v>
      </c>
      <c r="U41" s="29">
        <v>0.93203641498604251</v>
      </c>
      <c r="V41" s="29">
        <v>1.0940774640384945</v>
      </c>
      <c r="W41" s="30">
        <v>1.0091080224211628</v>
      </c>
      <c r="X41" s="30">
        <v>1.5282953278563731</v>
      </c>
      <c r="Y41" s="29">
        <v>5.3358814264481476</v>
      </c>
      <c r="Z41" s="29">
        <v>4.3222400017008047</v>
      </c>
      <c r="AA41" s="29">
        <v>91.939010725173048</v>
      </c>
      <c r="AB41" s="29">
        <v>1525.2320044265978</v>
      </c>
      <c r="AC41" s="29" t="s">
        <v>31</v>
      </c>
      <c r="AD41" s="29" t="s">
        <v>31</v>
      </c>
      <c r="AE41" s="29">
        <f t="shared" si="2"/>
        <v>2022</v>
      </c>
      <c r="AF41" s="29">
        <f t="shared" si="1"/>
        <v>4</v>
      </c>
      <c r="AK41" t="e">
        <f t="shared" si="3"/>
        <v>#N/A</v>
      </c>
    </row>
    <row r="42" spans="1:37" ht="30" customHeight="1" x14ac:dyDescent="0.25">
      <c r="A42" s="30">
        <v>13269428</v>
      </c>
      <c r="B42" s="29" t="s">
        <v>64</v>
      </c>
      <c r="C42" s="29" t="s">
        <v>29</v>
      </c>
      <c r="D42" s="29" t="s">
        <v>29</v>
      </c>
      <c r="E42" s="31">
        <v>44712</v>
      </c>
      <c r="F42" s="29">
        <v>52.94878266274074</v>
      </c>
      <c r="G42" s="29" t="s">
        <v>51</v>
      </c>
      <c r="H42" s="29" t="s">
        <v>30</v>
      </c>
      <c r="I42" s="29">
        <v>1981</v>
      </c>
      <c r="J42" s="30">
        <v>95</v>
      </c>
      <c r="K42" s="30">
        <v>12493.6</v>
      </c>
      <c r="L42" s="29">
        <v>619856.79356291518</v>
      </c>
      <c r="M42" s="29">
        <v>2948.3512414618513</v>
      </c>
      <c r="N42" s="29">
        <v>58.992580087551552</v>
      </c>
      <c r="O42" s="29">
        <v>10457.087577849443</v>
      </c>
      <c r="P42" s="29">
        <v>1.0668096736773436</v>
      </c>
      <c r="Q42" s="29">
        <v>17080.496284106073</v>
      </c>
      <c r="R42" s="29">
        <v>14160.445427087376</v>
      </c>
      <c r="S42" s="29">
        <v>1.5185252709466144</v>
      </c>
      <c r="T42" s="29">
        <v>1.2831242245149979</v>
      </c>
      <c r="U42" s="29">
        <v>1.3200905740657847</v>
      </c>
      <c r="V42" s="29">
        <v>1.7632369288629846</v>
      </c>
      <c r="W42" s="30">
        <v>1.4519553128209484</v>
      </c>
      <c r="X42" s="30">
        <v>1.0950694127237115</v>
      </c>
      <c r="Y42" s="29">
        <v>4.7332731621979693</v>
      </c>
      <c r="Z42" s="29">
        <v>3.8501320751120467</v>
      </c>
      <c r="AA42" s="29">
        <v>80.97016232630142</v>
      </c>
      <c r="AB42" s="29">
        <v>1424.6952412585993</v>
      </c>
      <c r="AC42" s="29" t="s">
        <v>31</v>
      </c>
      <c r="AD42" s="29" t="s">
        <v>31</v>
      </c>
      <c r="AE42" s="29">
        <f t="shared" si="2"/>
        <v>2022</v>
      </c>
      <c r="AF42" s="29">
        <f t="shared" si="1"/>
        <v>5</v>
      </c>
      <c r="AK42" t="e">
        <f t="shared" si="3"/>
        <v>#N/A</v>
      </c>
    </row>
    <row r="43" spans="1:37" ht="30" customHeight="1" x14ac:dyDescent="0.25">
      <c r="A43" s="30">
        <v>13269428</v>
      </c>
      <c r="B43" s="29" t="s">
        <v>64</v>
      </c>
      <c r="C43" s="29" t="s">
        <v>29</v>
      </c>
      <c r="D43" s="29" t="s">
        <v>29</v>
      </c>
      <c r="E43" s="31">
        <v>44742</v>
      </c>
      <c r="F43" s="29">
        <v>57.989959424713518</v>
      </c>
      <c r="G43" s="29" t="s">
        <v>51</v>
      </c>
      <c r="H43" s="29" t="s">
        <v>30</v>
      </c>
      <c r="I43" s="29">
        <v>1981</v>
      </c>
      <c r="J43" s="30">
        <v>95</v>
      </c>
      <c r="K43" s="30">
        <v>12493.6</v>
      </c>
      <c r="L43" s="29">
        <v>793892.91081371007</v>
      </c>
      <c r="M43" s="29">
        <v>3492.8800862792891</v>
      </c>
      <c r="N43" s="29">
        <v>58.456942034471446</v>
      </c>
      <c r="O43" s="29">
        <v>10058.934592335343</v>
      </c>
      <c r="P43" s="29">
        <v>0.89004147914238296</v>
      </c>
      <c r="Q43" s="29">
        <v>20400.297829786254</v>
      </c>
      <c r="R43" s="29">
        <v>19200.697827088177</v>
      </c>
      <c r="S43" s="29">
        <v>1.2482376035686089</v>
      </c>
      <c r="T43" s="29">
        <v>1.9966047466110086</v>
      </c>
      <c r="U43" s="29">
        <v>1.7694151581144575</v>
      </c>
      <c r="V43" s="29">
        <v>1.7734212826159244</v>
      </c>
      <c r="W43" s="30">
        <v>1.0117394730572</v>
      </c>
      <c r="X43" s="30">
        <v>1.5497738597388793</v>
      </c>
      <c r="Y43" s="29">
        <v>3.3109442261740898</v>
      </c>
      <c r="Z43" s="29">
        <v>4.5075258643005034</v>
      </c>
      <c r="AA43" s="29">
        <v>93.636259196103993</v>
      </c>
      <c r="AB43" s="29">
        <v>1399.5544397972524</v>
      </c>
      <c r="AC43" s="29" t="s">
        <v>31</v>
      </c>
      <c r="AD43" s="29" t="s">
        <v>31</v>
      </c>
      <c r="AE43" s="29">
        <f t="shared" si="2"/>
        <v>2022</v>
      </c>
      <c r="AF43" s="29">
        <f t="shared" ref="AF43:AF106" si="4">IF(E43 = "", "", MONTH(E43))</f>
        <v>6</v>
      </c>
      <c r="AK43" t="e">
        <f t="shared" si="3"/>
        <v>#N/A</v>
      </c>
    </row>
    <row r="44" spans="1:37" ht="30" customHeight="1" x14ac:dyDescent="0.25">
      <c r="A44" s="30">
        <v>13269428</v>
      </c>
      <c r="B44" s="29" t="s">
        <v>64</v>
      </c>
      <c r="C44" s="29" t="s">
        <v>29</v>
      </c>
      <c r="D44" s="29" t="s">
        <v>29</v>
      </c>
      <c r="E44" s="31">
        <v>44773</v>
      </c>
      <c r="F44" s="29">
        <v>65.919225212333686</v>
      </c>
      <c r="G44" s="29" t="s">
        <v>51</v>
      </c>
      <c r="H44" s="29" t="s">
        <v>30</v>
      </c>
      <c r="I44" s="29">
        <v>1981</v>
      </c>
      <c r="J44" s="30">
        <v>95</v>
      </c>
      <c r="K44" s="30">
        <v>12493.6</v>
      </c>
      <c r="L44" s="29">
        <v>938990.28130776586</v>
      </c>
      <c r="M44" s="29">
        <v>3885.2161649437253</v>
      </c>
      <c r="N44" s="29">
        <v>60.880724779500582</v>
      </c>
      <c r="O44" s="29">
        <v>12082.333947741443</v>
      </c>
      <c r="P44" s="29">
        <v>0.91001582026388539</v>
      </c>
      <c r="Q44" s="29">
        <v>18345.590504762844</v>
      </c>
      <c r="R44" s="29">
        <v>22742.832479040117</v>
      </c>
      <c r="S44" s="29">
        <v>0.92285176086547904</v>
      </c>
      <c r="T44" s="29">
        <v>1.9195331605046351</v>
      </c>
      <c r="U44" s="29">
        <v>1.5732802135572017</v>
      </c>
      <c r="V44" s="29">
        <v>1.518345097103172</v>
      </c>
      <c r="W44" s="30">
        <v>1.6463905982148541</v>
      </c>
      <c r="X44" s="30">
        <v>1.9803296824707266</v>
      </c>
      <c r="Y44" s="29">
        <v>5.4983574162347191</v>
      </c>
      <c r="Z44" s="29">
        <v>3.9722537493871535</v>
      </c>
      <c r="AA44" s="29">
        <v>72.450775355689359</v>
      </c>
      <c r="AB44" s="29">
        <v>842.4501578895929</v>
      </c>
      <c r="AC44" s="29" t="s">
        <v>31</v>
      </c>
      <c r="AD44" s="29" t="s">
        <v>31</v>
      </c>
      <c r="AE44" s="29">
        <f t="shared" si="2"/>
        <v>2022</v>
      </c>
      <c r="AF44" s="29">
        <f t="shared" si="4"/>
        <v>7</v>
      </c>
      <c r="AK44" t="e">
        <f t="shared" si="3"/>
        <v>#N/A</v>
      </c>
    </row>
    <row r="45" spans="1:37" ht="30" customHeight="1" x14ac:dyDescent="0.25">
      <c r="A45" s="30">
        <v>13269428</v>
      </c>
      <c r="B45" s="29" t="s">
        <v>64</v>
      </c>
      <c r="C45" s="29" t="s">
        <v>29</v>
      </c>
      <c r="D45" s="29" t="s">
        <v>29</v>
      </c>
      <c r="E45" s="31">
        <v>44804</v>
      </c>
      <c r="F45" s="29">
        <v>88.657887936518989</v>
      </c>
      <c r="G45" s="29" t="s">
        <v>51</v>
      </c>
      <c r="H45" s="29" t="s">
        <v>30</v>
      </c>
      <c r="I45" s="29">
        <v>1981</v>
      </c>
      <c r="J45" s="30">
        <v>95</v>
      </c>
      <c r="K45" s="30">
        <v>12493.6</v>
      </c>
      <c r="L45" s="29">
        <v>800262.8690579487</v>
      </c>
      <c r="M45" s="29">
        <v>2681.1857695725021</v>
      </c>
      <c r="N45" s="29">
        <v>63.276490694010953</v>
      </c>
      <c r="O45" s="29">
        <v>10643.486118801522</v>
      </c>
      <c r="P45" s="29">
        <v>1.1615011150748054</v>
      </c>
      <c r="Q45" s="29">
        <v>20784.892805911426</v>
      </c>
      <c r="R45" s="29">
        <v>21266.648139843935</v>
      </c>
      <c r="S45" s="29">
        <v>1.5542627601456669</v>
      </c>
      <c r="T45" s="29">
        <v>1.6362008763883054</v>
      </c>
      <c r="U45" s="29">
        <v>1.5469901806682125</v>
      </c>
      <c r="V45" s="29">
        <v>1.7675461188844577</v>
      </c>
      <c r="W45" s="30">
        <v>1.1223943825379126</v>
      </c>
      <c r="X45" s="30">
        <v>1.2580614388914311</v>
      </c>
      <c r="Y45" s="29">
        <v>2.6691724687763756</v>
      </c>
      <c r="Z45" s="29">
        <v>2.581613264413984</v>
      </c>
      <c r="AA45" s="29">
        <v>89.619356812413429</v>
      </c>
      <c r="AB45" s="29">
        <v>993.96852245498701</v>
      </c>
      <c r="AC45" s="29" t="s">
        <v>31</v>
      </c>
      <c r="AD45" s="29" t="s">
        <v>31</v>
      </c>
      <c r="AE45" s="29">
        <f t="shared" si="2"/>
        <v>2022</v>
      </c>
      <c r="AF45" s="29">
        <f t="shared" si="4"/>
        <v>8</v>
      </c>
      <c r="AK45" t="e">
        <f t="shared" si="3"/>
        <v>#N/A</v>
      </c>
    </row>
    <row r="46" spans="1:37" ht="30" customHeight="1" x14ac:dyDescent="0.25">
      <c r="A46" s="30">
        <v>13269428</v>
      </c>
      <c r="B46" s="29" t="s">
        <v>64</v>
      </c>
      <c r="C46" s="29" t="s">
        <v>29</v>
      </c>
      <c r="D46" s="29" t="s">
        <v>29</v>
      </c>
      <c r="E46" s="31">
        <v>44834</v>
      </c>
      <c r="F46" s="29">
        <v>65.289521574490564</v>
      </c>
      <c r="G46" s="29" t="s">
        <v>51</v>
      </c>
      <c r="H46" s="29" t="s">
        <v>30</v>
      </c>
      <c r="I46" s="29">
        <v>1981</v>
      </c>
      <c r="J46" s="30">
        <v>95</v>
      </c>
      <c r="K46" s="30">
        <v>12493.6</v>
      </c>
      <c r="L46" s="29">
        <v>1033149.5251526883</v>
      </c>
      <c r="M46" s="29">
        <v>3717.5860846900973</v>
      </c>
      <c r="N46" s="29">
        <v>46.067535978842727</v>
      </c>
      <c r="O46" s="29">
        <v>13116.924197044505</v>
      </c>
      <c r="P46" s="29">
        <v>1.3612373707856211</v>
      </c>
      <c r="Q46" s="29">
        <v>18922.241563819185</v>
      </c>
      <c r="R46" s="29">
        <v>17436.086716117374</v>
      </c>
      <c r="S46" s="29">
        <v>0.96556870666931272</v>
      </c>
      <c r="T46" s="29">
        <v>1.8165597274147733</v>
      </c>
      <c r="U46" s="29">
        <v>1.5943792794564218</v>
      </c>
      <c r="V46" s="29">
        <v>1.1524484214147048</v>
      </c>
      <c r="W46" s="30">
        <v>1.3227808994793158</v>
      </c>
      <c r="X46" s="30">
        <v>1.4052050132586735</v>
      </c>
      <c r="Y46" s="29">
        <v>1.644697343654963</v>
      </c>
      <c r="Z46" s="29">
        <v>2.6570808063221132</v>
      </c>
      <c r="AA46" s="29">
        <v>83.386446191355887</v>
      </c>
      <c r="AB46" s="29">
        <v>1425.5152534408069</v>
      </c>
      <c r="AC46" s="29" t="s">
        <v>31</v>
      </c>
      <c r="AD46" s="29" t="s">
        <v>31</v>
      </c>
      <c r="AE46" s="29">
        <f t="shared" si="2"/>
        <v>2022</v>
      </c>
      <c r="AF46" s="29">
        <f t="shared" si="4"/>
        <v>9</v>
      </c>
      <c r="AK46" t="e">
        <f t="shared" si="3"/>
        <v>#N/A</v>
      </c>
    </row>
    <row r="47" spans="1:37" ht="30" customHeight="1" x14ac:dyDescent="0.25">
      <c r="A47" s="30">
        <v>13269428</v>
      </c>
      <c r="B47" s="29" t="s">
        <v>64</v>
      </c>
      <c r="C47" s="29" t="s">
        <v>29</v>
      </c>
      <c r="D47" s="29" t="s">
        <v>29</v>
      </c>
      <c r="E47" s="31">
        <v>44865</v>
      </c>
      <c r="F47" s="29">
        <v>67.024614187093277</v>
      </c>
      <c r="G47" s="29" t="s">
        <v>51</v>
      </c>
      <c r="H47" s="29" t="s">
        <v>30</v>
      </c>
      <c r="I47" s="29">
        <v>1981</v>
      </c>
      <c r="J47" s="30">
        <v>95</v>
      </c>
      <c r="K47" s="30">
        <v>12493.6</v>
      </c>
      <c r="L47" s="29">
        <v>709451.75920321851</v>
      </c>
      <c r="M47" s="29">
        <v>2319.9308831153667</v>
      </c>
      <c r="N47" s="29">
        <v>79.871290354105952</v>
      </c>
      <c r="O47" s="29">
        <v>13735.146197620879</v>
      </c>
      <c r="P47" s="29">
        <v>1.0995245055291154</v>
      </c>
      <c r="Q47" s="29">
        <v>20572.634622125996</v>
      </c>
      <c r="R47" s="29">
        <v>22288.860081377105</v>
      </c>
      <c r="S47" s="29">
        <v>1.0648984765115701</v>
      </c>
      <c r="T47" s="29">
        <v>1.1988013017165753</v>
      </c>
      <c r="U47" s="29">
        <v>1.5490213310482048</v>
      </c>
      <c r="V47" s="29">
        <v>1.4004977621126458</v>
      </c>
      <c r="W47" s="30">
        <v>1.4450792365016074</v>
      </c>
      <c r="X47" s="30">
        <v>1.8297293570869504</v>
      </c>
      <c r="Y47" s="29">
        <v>1.4174057894547232</v>
      </c>
      <c r="Z47" s="29">
        <v>1.2569271245162801</v>
      </c>
      <c r="AA47" s="29">
        <v>63.577993836077255</v>
      </c>
      <c r="AB47" s="29">
        <v>1291.6949436355542</v>
      </c>
      <c r="AC47" s="29" t="s">
        <v>31</v>
      </c>
      <c r="AD47" s="29" t="s">
        <v>31</v>
      </c>
      <c r="AE47" s="29">
        <f t="shared" si="2"/>
        <v>2022</v>
      </c>
      <c r="AF47" s="29">
        <f t="shared" si="4"/>
        <v>10</v>
      </c>
      <c r="AK47" t="e">
        <f t="shared" si="3"/>
        <v>#N/A</v>
      </c>
    </row>
    <row r="48" spans="1:37" ht="30" customHeight="1" x14ac:dyDescent="0.25">
      <c r="A48" s="30">
        <v>13269428</v>
      </c>
      <c r="B48" s="29" t="s">
        <v>64</v>
      </c>
      <c r="C48" s="29" t="s">
        <v>29</v>
      </c>
      <c r="D48" s="29" t="s">
        <v>29</v>
      </c>
      <c r="E48" s="31">
        <v>44895</v>
      </c>
      <c r="F48" s="29">
        <v>77.693722144627515</v>
      </c>
      <c r="G48" s="29" t="s">
        <v>51</v>
      </c>
      <c r="H48" s="29" t="s">
        <v>30</v>
      </c>
      <c r="I48" s="29">
        <v>1981</v>
      </c>
      <c r="J48" s="30">
        <v>95</v>
      </c>
      <c r="K48" s="30">
        <v>12493.6</v>
      </c>
      <c r="L48" s="29">
        <v>730772.81130290567</v>
      </c>
      <c r="M48" s="29">
        <v>2965.8953388871073</v>
      </c>
      <c r="N48" s="29">
        <v>87.773759759119969</v>
      </c>
      <c r="O48" s="29">
        <v>11712.530147932512</v>
      </c>
      <c r="P48" s="29">
        <v>1.2945660027036043</v>
      </c>
      <c r="Q48" s="29">
        <v>12961.472589933335</v>
      </c>
      <c r="R48" s="29">
        <v>19201.800897940066</v>
      </c>
      <c r="S48" s="29">
        <v>1.4961561225723383</v>
      </c>
      <c r="T48" s="29">
        <v>2.0203914372127065</v>
      </c>
      <c r="U48" s="29">
        <v>1.1472509872104679</v>
      </c>
      <c r="V48" s="29">
        <v>1.1059611995237979</v>
      </c>
      <c r="W48" s="30">
        <v>1.2359110784884793</v>
      </c>
      <c r="X48" s="30">
        <v>1.9537953392443066</v>
      </c>
      <c r="Y48" s="29">
        <v>1.7204100399858224</v>
      </c>
      <c r="Z48" s="29">
        <v>2.3162916058014682</v>
      </c>
      <c r="AA48" s="29">
        <v>110.71790332903477</v>
      </c>
      <c r="AB48" s="29">
        <v>833.48553748626023</v>
      </c>
      <c r="AC48" s="29" t="s">
        <v>31</v>
      </c>
      <c r="AD48" s="29" t="s">
        <v>31</v>
      </c>
      <c r="AE48" s="29">
        <f t="shared" si="2"/>
        <v>2022</v>
      </c>
      <c r="AF48" s="29">
        <f t="shared" si="4"/>
        <v>11</v>
      </c>
      <c r="AK48" t="e">
        <f t="shared" si="3"/>
        <v>#N/A</v>
      </c>
    </row>
    <row r="49" spans="1:37" ht="30" customHeight="1" x14ac:dyDescent="0.25">
      <c r="A49" s="30">
        <v>13269428</v>
      </c>
      <c r="B49" s="29" t="s">
        <v>64</v>
      </c>
      <c r="C49" s="29" t="s">
        <v>29</v>
      </c>
      <c r="D49" s="29" t="s">
        <v>29</v>
      </c>
      <c r="E49" s="31">
        <v>44926</v>
      </c>
      <c r="F49" s="29">
        <v>72.672127109658149</v>
      </c>
      <c r="G49" s="29" t="s">
        <v>51</v>
      </c>
      <c r="H49" s="29" t="s">
        <v>30</v>
      </c>
      <c r="I49" s="29">
        <v>1981</v>
      </c>
      <c r="J49" s="30">
        <v>95</v>
      </c>
      <c r="K49" s="30">
        <v>12493.6</v>
      </c>
      <c r="L49" s="29">
        <v>988665.59744482767</v>
      </c>
      <c r="M49" s="29">
        <v>2468.1006641129707</v>
      </c>
      <c r="N49" s="29">
        <v>77.994834821047974</v>
      </c>
      <c r="O49" s="29">
        <v>14799.739192398578</v>
      </c>
      <c r="P49" s="29">
        <v>1.4287168963141044</v>
      </c>
      <c r="Q49" s="29">
        <v>12684.096787543343</v>
      </c>
      <c r="R49" s="29">
        <v>17111.765657359647</v>
      </c>
      <c r="S49" s="29">
        <v>1.0260356058291751</v>
      </c>
      <c r="T49" s="29">
        <v>1.5709391605767433</v>
      </c>
      <c r="U49" s="29">
        <v>1.5257639342121123</v>
      </c>
      <c r="V49" s="29">
        <v>1.3257665912302135</v>
      </c>
      <c r="W49" s="30">
        <v>1.6039353373678589</v>
      </c>
      <c r="X49" s="30">
        <v>1.2597191078290391</v>
      </c>
      <c r="Y49" s="29">
        <v>2.101387313813377</v>
      </c>
      <c r="Z49" s="29">
        <v>2.1529468830251841</v>
      </c>
      <c r="AA49" s="29">
        <v>80.561306263691819</v>
      </c>
      <c r="AB49" s="29">
        <v>1000.488215970425</v>
      </c>
      <c r="AC49" s="29" t="s">
        <v>31</v>
      </c>
      <c r="AD49" s="29" t="s">
        <v>31</v>
      </c>
      <c r="AE49" s="29">
        <f t="shared" si="2"/>
        <v>2022</v>
      </c>
      <c r="AF49" s="29">
        <f t="shared" si="4"/>
        <v>12</v>
      </c>
      <c r="AK49" t="e">
        <f t="shared" si="3"/>
        <v>#N/A</v>
      </c>
    </row>
    <row r="50" spans="1:37" ht="30" customHeight="1" x14ac:dyDescent="0.25">
      <c r="A50" s="30">
        <v>13269428</v>
      </c>
      <c r="B50" s="29" t="s">
        <v>64</v>
      </c>
      <c r="C50" s="29" t="s">
        <v>29</v>
      </c>
      <c r="D50" s="29" t="s">
        <v>29</v>
      </c>
      <c r="E50" s="31">
        <v>44957</v>
      </c>
      <c r="F50" s="29">
        <v>79.06655410142929</v>
      </c>
      <c r="G50" s="29" t="s">
        <v>51</v>
      </c>
      <c r="H50" s="29" t="s">
        <v>30</v>
      </c>
      <c r="I50" s="29">
        <v>1981</v>
      </c>
      <c r="J50" s="30">
        <v>95</v>
      </c>
      <c r="K50" s="30">
        <v>12493.6</v>
      </c>
      <c r="L50" s="29">
        <v>1061249.5839552768</v>
      </c>
      <c r="M50" s="29">
        <v>2600.0565496925133</v>
      </c>
      <c r="N50" s="29">
        <v>59.518642872077294</v>
      </c>
      <c r="O50" s="29">
        <v>15810.549363695223</v>
      </c>
      <c r="P50" s="29">
        <v>0.97840264687376532</v>
      </c>
      <c r="Q50" s="29">
        <v>17323.511406436181</v>
      </c>
      <c r="R50" s="29">
        <v>16495.954731576101</v>
      </c>
      <c r="S50" s="29">
        <v>0.9924866644574678</v>
      </c>
      <c r="T50" s="29">
        <v>1.1289416389031266</v>
      </c>
      <c r="U50" s="29">
        <v>1.3438217804902715</v>
      </c>
      <c r="V50" s="29">
        <v>1.900756220987009</v>
      </c>
      <c r="W50" s="30">
        <v>1.2612824447966937</v>
      </c>
      <c r="X50" s="30">
        <v>1.6592453750000906</v>
      </c>
      <c r="Y50" s="29">
        <v>0.10937358674014415</v>
      </c>
      <c r="Z50" s="29">
        <v>0.13191864826153785</v>
      </c>
      <c r="AA50" s="29">
        <v>108.03679920811071</v>
      </c>
      <c r="AB50" s="29">
        <v>1540.1873405486735</v>
      </c>
      <c r="AC50" s="29" t="s">
        <v>31</v>
      </c>
      <c r="AD50" s="29" t="s">
        <v>31</v>
      </c>
      <c r="AE50" s="29">
        <f t="shared" si="2"/>
        <v>2023</v>
      </c>
      <c r="AF50" s="29">
        <f t="shared" si="4"/>
        <v>1</v>
      </c>
      <c r="AK50" t="e">
        <f t="shared" si="3"/>
        <v>#N/A</v>
      </c>
    </row>
    <row r="51" spans="1:37" ht="30" customHeight="1" x14ac:dyDescent="0.25">
      <c r="A51" s="30">
        <v>13269428</v>
      </c>
      <c r="B51" s="29" t="s">
        <v>64</v>
      </c>
      <c r="C51" s="29" t="s">
        <v>29</v>
      </c>
      <c r="D51" s="29" t="s">
        <v>29</v>
      </c>
      <c r="E51" s="31">
        <v>44985</v>
      </c>
      <c r="F51" s="29">
        <v>52.993781513362912</v>
      </c>
      <c r="G51" s="29" t="s">
        <v>51</v>
      </c>
      <c r="H51" s="29" t="s">
        <v>30</v>
      </c>
      <c r="I51" s="29">
        <v>1981</v>
      </c>
      <c r="J51" s="30">
        <v>95</v>
      </c>
      <c r="K51" s="30">
        <v>12493.6</v>
      </c>
      <c r="L51" s="29">
        <v>808204.16356993548</v>
      </c>
      <c r="M51" s="29">
        <v>3681.1133187247719</v>
      </c>
      <c r="N51" s="29">
        <v>80.616898490429676</v>
      </c>
      <c r="O51" s="29">
        <v>11793.966425555906</v>
      </c>
      <c r="P51" s="29">
        <v>1.300344386056564</v>
      </c>
      <c r="Q51" s="29">
        <v>16455.985829492904</v>
      </c>
      <c r="R51" s="29">
        <v>23939.342629401966</v>
      </c>
      <c r="S51" s="29">
        <v>1.4534888725344353</v>
      </c>
      <c r="T51" s="29">
        <v>1.3137079000583398</v>
      </c>
      <c r="U51" s="29">
        <v>1.2311336664373038</v>
      </c>
      <c r="V51" s="29">
        <v>1.2678652525952965</v>
      </c>
      <c r="W51" s="30">
        <v>1.0450076491831035</v>
      </c>
      <c r="X51" s="30">
        <v>1.9914160447236</v>
      </c>
      <c r="Y51" s="29">
        <v>-0.35467618372768855</v>
      </c>
      <c r="Z51" s="29">
        <v>-0.59381707292565777</v>
      </c>
      <c r="AA51" s="29">
        <v>117.94624126955634</v>
      </c>
      <c r="AB51" s="29">
        <v>945.66711297293614</v>
      </c>
      <c r="AC51" s="29" t="s">
        <v>31</v>
      </c>
      <c r="AD51" s="29" t="s">
        <v>31</v>
      </c>
      <c r="AE51" s="29">
        <f t="shared" si="2"/>
        <v>2023</v>
      </c>
      <c r="AF51" s="29">
        <f t="shared" si="4"/>
        <v>2</v>
      </c>
      <c r="AK51" t="e">
        <f t="shared" si="3"/>
        <v>#N/A</v>
      </c>
    </row>
    <row r="52" spans="1:37" ht="30" customHeight="1" x14ac:dyDescent="0.25">
      <c r="A52" s="30">
        <v>13269428</v>
      </c>
      <c r="B52" s="29" t="s">
        <v>64</v>
      </c>
      <c r="C52" s="29" t="s">
        <v>29</v>
      </c>
      <c r="D52" s="29" t="s">
        <v>29</v>
      </c>
      <c r="E52" s="31">
        <v>45016</v>
      </c>
      <c r="F52" s="29">
        <v>85.699953712325225</v>
      </c>
      <c r="G52" s="29" t="s">
        <v>51</v>
      </c>
      <c r="H52" s="29" t="s">
        <v>30</v>
      </c>
      <c r="I52" s="29">
        <v>1981</v>
      </c>
      <c r="J52" s="30">
        <v>95</v>
      </c>
      <c r="K52" s="30">
        <v>12493.6</v>
      </c>
      <c r="L52" s="29">
        <v>669851.47671374865</v>
      </c>
      <c r="M52" s="29">
        <v>3056.8048301916983</v>
      </c>
      <c r="N52" s="29">
        <v>51.46331867500281</v>
      </c>
      <c r="O52" s="29">
        <v>10325.065078381849</v>
      </c>
      <c r="P52" s="29">
        <v>0.95910297639850339</v>
      </c>
      <c r="Q52" s="29">
        <v>18864.787471377938</v>
      </c>
      <c r="R52" s="29">
        <v>16164.029183520508</v>
      </c>
      <c r="S52" s="29">
        <v>1.0181177689095522</v>
      </c>
      <c r="T52" s="29">
        <v>1.534068402929109</v>
      </c>
      <c r="U52" s="29">
        <v>1.2232467357481238</v>
      </c>
      <c r="V52" s="29">
        <v>1.3726852761256851</v>
      </c>
      <c r="W52" s="30">
        <v>1.5370142490048633</v>
      </c>
      <c r="X52" s="30">
        <v>1.3462099632114772</v>
      </c>
      <c r="Y52" s="29">
        <v>0.60774385048311863</v>
      </c>
      <c r="Z52" s="29">
        <v>0.82528867192541577</v>
      </c>
      <c r="AA52" s="30">
        <v>122.26288107882657</v>
      </c>
      <c r="AB52" s="30">
        <v>1347.9807667435305</v>
      </c>
      <c r="AC52" s="29" t="s">
        <v>31</v>
      </c>
      <c r="AD52" s="29" t="s">
        <v>31</v>
      </c>
      <c r="AE52" s="29">
        <f t="shared" si="2"/>
        <v>2023</v>
      </c>
      <c r="AF52" s="29">
        <f t="shared" si="4"/>
        <v>3</v>
      </c>
      <c r="AK52" t="e">
        <f t="shared" si="3"/>
        <v>#N/A</v>
      </c>
    </row>
    <row r="53" spans="1:37" ht="30" customHeight="1" x14ac:dyDescent="0.25">
      <c r="A53" s="30">
        <v>13269428</v>
      </c>
      <c r="B53" s="29" t="s">
        <v>64</v>
      </c>
      <c r="C53" s="29" t="s">
        <v>29</v>
      </c>
      <c r="D53" s="29" t="s">
        <v>29</v>
      </c>
      <c r="E53" s="31">
        <v>45046</v>
      </c>
      <c r="F53" s="29">
        <v>63.010972406200544</v>
      </c>
      <c r="G53" s="29" t="s">
        <v>51</v>
      </c>
      <c r="H53" s="29" t="s">
        <v>30</v>
      </c>
      <c r="I53" s="29">
        <v>1981</v>
      </c>
      <c r="J53" s="30">
        <v>95</v>
      </c>
      <c r="K53" s="30">
        <v>12493.6</v>
      </c>
      <c r="L53" s="29">
        <v>670523.58043091232</v>
      </c>
      <c r="M53" s="29">
        <v>3792.2530386705303</v>
      </c>
      <c r="N53" s="29">
        <v>86.384504642833264</v>
      </c>
      <c r="O53" s="29">
        <v>17105.323236005388</v>
      </c>
      <c r="P53" s="29">
        <v>1.3404501937159059</v>
      </c>
      <c r="Q53" s="29">
        <v>13685.162024230758</v>
      </c>
      <c r="R53" s="29">
        <v>15340.002787306008</v>
      </c>
      <c r="S53" s="29">
        <v>0.88777658005615046</v>
      </c>
      <c r="T53" s="29">
        <v>1.802698744669736</v>
      </c>
      <c r="U53" s="29">
        <v>0.94720427264496687</v>
      </c>
      <c r="V53" s="29">
        <v>1.0608495637669699</v>
      </c>
      <c r="W53" s="30">
        <v>1.6181438843388145</v>
      </c>
      <c r="X53" s="30">
        <v>1.6918009134053931</v>
      </c>
      <c r="Y53" s="29">
        <v>2.5400364278766867</v>
      </c>
      <c r="Z53" s="29">
        <v>2.4691438207749528</v>
      </c>
      <c r="AA53" s="30">
        <v>112.07583955082997</v>
      </c>
      <c r="AB53" s="30">
        <v>1425.9068910302335</v>
      </c>
      <c r="AC53" s="29" t="s">
        <v>31</v>
      </c>
      <c r="AD53" s="29" t="s">
        <v>31</v>
      </c>
      <c r="AE53" s="29">
        <f t="shared" si="2"/>
        <v>2023</v>
      </c>
      <c r="AF53" s="29">
        <f t="shared" si="4"/>
        <v>4</v>
      </c>
      <c r="AK53" t="e">
        <f t="shared" si="3"/>
        <v>#N/A</v>
      </c>
    </row>
    <row r="54" spans="1:37" ht="30" customHeight="1" x14ac:dyDescent="0.25">
      <c r="A54" s="30">
        <v>13269428</v>
      </c>
      <c r="B54" s="29" t="s">
        <v>64</v>
      </c>
      <c r="C54" s="29" t="s">
        <v>29</v>
      </c>
      <c r="D54" s="29" t="s">
        <v>29</v>
      </c>
      <c r="E54" s="31">
        <v>45077</v>
      </c>
      <c r="F54" s="29">
        <v>69.428288836256726</v>
      </c>
      <c r="G54" s="29" t="s">
        <v>51</v>
      </c>
      <c r="H54" s="29" t="s">
        <v>30</v>
      </c>
      <c r="I54" s="29">
        <v>1981</v>
      </c>
      <c r="J54" s="30">
        <v>95</v>
      </c>
      <c r="K54" s="30">
        <v>12493.6</v>
      </c>
      <c r="L54" s="29">
        <v>608215.9739939986</v>
      </c>
      <c r="M54" s="29">
        <v>3144.5467922751182</v>
      </c>
      <c r="N54" s="29">
        <v>53.231656560074001</v>
      </c>
      <c r="O54" s="29">
        <v>17227.324545983665</v>
      </c>
      <c r="P54" s="29">
        <v>0.91561571107513684</v>
      </c>
      <c r="Q54" s="29">
        <v>14680.824364874494</v>
      </c>
      <c r="R54" s="29">
        <v>14736.850174128627</v>
      </c>
      <c r="S54" s="29">
        <v>1.3555326630296041</v>
      </c>
      <c r="T54" s="29">
        <v>1.710562527277441</v>
      </c>
      <c r="U54" s="29">
        <v>1.7074944061906159</v>
      </c>
      <c r="V54" s="29">
        <v>1.2747585588959027</v>
      </c>
      <c r="W54" s="30">
        <v>0.9752045195041118</v>
      </c>
      <c r="X54" s="30">
        <v>1.9880700198298509</v>
      </c>
      <c r="Y54" s="29">
        <v>1.8719956685448584</v>
      </c>
      <c r="Z54" s="29">
        <v>2.4985956181629558</v>
      </c>
      <c r="AA54" s="30">
        <v>74.979812873639958</v>
      </c>
      <c r="AB54" s="30">
        <v>865.18714908711911</v>
      </c>
      <c r="AC54" s="29" t="s">
        <v>31</v>
      </c>
      <c r="AD54" s="29" t="s">
        <v>31</v>
      </c>
      <c r="AE54" s="29">
        <f t="shared" si="2"/>
        <v>2023</v>
      </c>
      <c r="AF54" s="29">
        <f t="shared" si="4"/>
        <v>5</v>
      </c>
      <c r="AK54" t="e">
        <f t="shared" si="3"/>
        <v>#N/A</v>
      </c>
    </row>
    <row r="55" spans="1:37" ht="30" customHeight="1" x14ac:dyDescent="0.25">
      <c r="A55" s="30">
        <v>13269428</v>
      </c>
      <c r="B55" s="29" t="s">
        <v>64</v>
      </c>
      <c r="C55" s="29" t="s">
        <v>29</v>
      </c>
      <c r="D55" s="29" t="s">
        <v>29</v>
      </c>
      <c r="E55" s="31">
        <v>45107</v>
      </c>
      <c r="F55" s="29">
        <v>88.682018893145894</v>
      </c>
      <c r="G55" s="29" t="s">
        <v>51</v>
      </c>
      <c r="H55" s="29" t="s">
        <v>30</v>
      </c>
      <c r="I55" s="29">
        <v>1981</v>
      </c>
      <c r="J55" s="30">
        <v>95</v>
      </c>
      <c r="K55" s="30">
        <v>12493.6</v>
      </c>
      <c r="L55" s="29">
        <v>775156.00957707607</v>
      </c>
      <c r="M55" s="29">
        <v>3358.9567829142707</v>
      </c>
      <c r="N55" s="29">
        <v>47.631784533448844</v>
      </c>
      <c r="O55" s="29">
        <v>10864.352802607267</v>
      </c>
      <c r="P55" s="29">
        <v>0.89317421130248975</v>
      </c>
      <c r="Q55" s="29">
        <v>12535.449482703032</v>
      </c>
      <c r="R55" s="29">
        <v>24660.736610172873</v>
      </c>
      <c r="S55" s="29">
        <v>1.1110087286789094</v>
      </c>
      <c r="T55" s="29">
        <v>1.6052019479159547</v>
      </c>
      <c r="U55" s="29">
        <v>0.9144112106417549</v>
      </c>
      <c r="V55" s="29">
        <v>1.5698532251593591</v>
      </c>
      <c r="W55" s="30">
        <v>1.3782823552143175</v>
      </c>
      <c r="X55" s="30">
        <v>1.6527461419701257</v>
      </c>
      <c r="Y55" s="29">
        <v>3.1658688465240146</v>
      </c>
      <c r="Z55" s="29">
        <v>2.0557106089937172</v>
      </c>
      <c r="AA55" s="30">
        <v>64.864450597480499</v>
      </c>
      <c r="AB55" s="30">
        <v>1201.9292366449959</v>
      </c>
      <c r="AC55" s="29" t="s">
        <v>31</v>
      </c>
      <c r="AD55" s="29" t="s">
        <v>31</v>
      </c>
      <c r="AE55" s="29">
        <f t="shared" si="2"/>
        <v>2023</v>
      </c>
      <c r="AF55" s="29">
        <f t="shared" si="4"/>
        <v>6</v>
      </c>
      <c r="AK55" t="e">
        <f t="shared" si="3"/>
        <v>#N/A</v>
      </c>
    </row>
    <row r="56" spans="1:37" ht="30" customHeight="1" x14ac:dyDescent="0.25">
      <c r="A56" s="30">
        <v>13269428</v>
      </c>
      <c r="B56" s="29" t="s">
        <v>64</v>
      </c>
      <c r="C56" s="29" t="s">
        <v>29</v>
      </c>
      <c r="D56" s="29" t="s">
        <v>29</v>
      </c>
      <c r="E56" s="31">
        <v>45138</v>
      </c>
      <c r="F56" s="29">
        <v>73.164505702323027</v>
      </c>
      <c r="G56" s="29" t="s">
        <v>51</v>
      </c>
      <c r="H56" s="29" t="s">
        <v>30</v>
      </c>
      <c r="I56" s="29">
        <v>1981</v>
      </c>
      <c r="J56" s="30">
        <v>95</v>
      </c>
      <c r="K56" s="30">
        <v>12493.6</v>
      </c>
      <c r="L56" s="29">
        <v>1026632.4091502869</v>
      </c>
      <c r="M56" s="29">
        <v>2207.2432639592839</v>
      </c>
      <c r="N56" s="29">
        <v>61.79137632761185</v>
      </c>
      <c r="O56" s="29">
        <v>10963.604214885478</v>
      </c>
      <c r="P56" s="29">
        <v>1.3217722439552138</v>
      </c>
      <c r="Q56" s="29">
        <v>11288.771152870135</v>
      </c>
      <c r="R56" s="29">
        <v>20391.81366984934</v>
      </c>
      <c r="S56" s="29">
        <v>1.5297909338837332</v>
      </c>
      <c r="T56" s="29">
        <v>1.5723345541152234</v>
      </c>
      <c r="U56" s="29">
        <v>1.1125183382055743</v>
      </c>
      <c r="V56" s="29">
        <v>1.3797536773113512</v>
      </c>
      <c r="W56" s="30">
        <v>1.1482861584268995</v>
      </c>
      <c r="X56" s="30">
        <v>1.4618198137494955</v>
      </c>
      <c r="Y56" s="29">
        <v>1.5532861408479144</v>
      </c>
      <c r="Z56" s="29">
        <v>2.2981776392009081</v>
      </c>
      <c r="AA56" s="30">
        <v>115.32687156376704</v>
      </c>
      <c r="AB56" s="30">
        <v>997.10641824542029</v>
      </c>
      <c r="AC56" s="29" t="s">
        <v>31</v>
      </c>
      <c r="AD56" s="29" t="s">
        <v>31</v>
      </c>
      <c r="AE56" s="29">
        <f t="shared" si="2"/>
        <v>2023</v>
      </c>
      <c r="AF56" s="29">
        <f t="shared" si="4"/>
        <v>7</v>
      </c>
      <c r="AK56" t="e">
        <f t="shared" si="3"/>
        <v>#N/A</v>
      </c>
    </row>
    <row r="57" spans="1:37" ht="30" customHeight="1" x14ac:dyDescent="0.25">
      <c r="A57" s="30">
        <v>13269428</v>
      </c>
      <c r="B57" s="29" t="s">
        <v>64</v>
      </c>
      <c r="C57" s="29" t="s">
        <v>29</v>
      </c>
      <c r="D57" s="29" t="s">
        <v>29</v>
      </c>
      <c r="E57" s="31">
        <v>45169</v>
      </c>
      <c r="F57" s="29">
        <v>58.482286042458043</v>
      </c>
      <c r="G57" s="29" t="s">
        <v>51</v>
      </c>
      <c r="H57" s="29" t="s">
        <v>30</v>
      </c>
      <c r="I57" s="29">
        <v>1981</v>
      </c>
      <c r="J57" s="30">
        <v>95</v>
      </c>
      <c r="K57" s="30">
        <v>12493.6</v>
      </c>
      <c r="L57" s="29">
        <v>575213.56055643118</v>
      </c>
      <c r="M57" s="29">
        <v>2043.0992966368021</v>
      </c>
      <c r="N57" s="29">
        <v>53.425394639451383</v>
      </c>
      <c r="O57" s="29">
        <v>9207.146437515752</v>
      </c>
      <c r="P57" s="29">
        <v>1.3257491178182279</v>
      </c>
      <c r="Q57" s="29">
        <v>19198.778167265362</v>
      </c>
      <c r="R57" s="29">
        <v>19536.56126647113</v>
      </c>
      <c r="S57" s="29">
        <v>1.6048334221382388</v>
      </c>
      <c r="T57" s="29">
        <v>1.5935632045337891</v>
      </c>
      <c r="U57" s="29">
        <v>1.4262325330728245</v>
      </c>
      <c r="V57" s="29">
        <v>1.9785829605156864</v>
      </c>
      <c r="W57" s="30">
        <v>1.0689458737194324</v>
      </c>
      <c r="X57" s="30">
        <v>1.0197446377388668</v>
      </c>
      <c r="Y57" s="29">
        <v>3.5467950256154248</v>
      </c>
      <c r="Z57" s="29">
        <v>2.741379095578433</v>
      </c>
      <c r="AA57" s="30">
        <v>121.95232316393179</v>
      </c>
      <c r="AB57" s="30">
        <v>1235.0094220500316</v>
      </c>
      <c r="AC57" s="29" t="s">
        <v>31</v>
      </c>
      <c r="AD57" s="29" t="s">
        <v>31</v>
      </c>
      <c r="AE57" s="29">
        <f t="shared" si="2"/>
        <v>2023</v>
      </c>
      <c r="AF57" s="29">
        <f t="shared" si="4"/>
        <v>8</v>
      </c>
      <c r="AK57" t="e">
        <f t="shared" si="3"/>
        <v>#N/A</v>
      </c>
    </row>
    <row r="58" spans="1:37" ht="30" customHeight="1" x14ac:dyDescent="0.25">
      <c r="A58" s="30">
        <v>13269428</v>
      </c>
      <c r="B58" s="29" t="s">
        <v>64</v>
      </c>
      <c r="C58" s="29" t="s">
        <v>29</v>
      </c>
      <c r="D58" s="29" t="s">
        <v>29</v>
      </c>
      <c r="E58" s="31">
        <v>45199</v>
      </c>
      <c r="F58" s="29">
        <v>56.041974985950233</v>
      </c>
      <c r="G58" s="29" t="s">
        <v>51</v>
      </c>
      <c r="H58" s="29" t="s">
        <v>30</v>
      </c>
      <c r="I58" s="29">
        <v>1981</v>
      </c>
      <c r="J58" s="30">
        <v>95</v>
      </c>
      <c r="K58" s="30">
        <v>12493.6</v>
      </c>
      <c r="L58" s="29">
        <v>983159.75171139347</v>
      </c>
      <c r="M58" s="29">
        <v>3379.7325474183835</v>
      </c>
      <c r="N58" s="29">
        <v>58.273720429606747</v>
      </c>
      <c r="O58" s="29">
        <v>12746.725497595144</v>
      </c>
      <c r="P58" s="29">
        <v>1.033915918291646</v>
      </c>
      <c r="Q58" s="29">
        <v>19318.977513688344</v>
      </c>
      <c r="R58" s="29">
        <v>16583.718242850391</v>
      </c>
      <c r="S58" s="29">
        <v>1.702323895535262</v>
      </c>
      <c r="T58" s="29">
        <v>1.8978793648804508</v>
      </c>
      <c r="U58" s="29">
        <v>1.7887003858418165</v>
      </c>
      <c r="V58" s="29">
        <v>2.0995229903263142</v>
      </c>
      <c r="W58" s="30">
        <v>1.5095888785144538</v>
      </c>
      <c r="X58" s="30">
        <v>1.2280225270306786</v>
      </c>
      <c r="Y58" s="29">
        <v>2.3293323091472744</v>
      </c>
      <c r="Z58" s="29">
        <v>3.7695419791547931</v>
      </c>
      <c r="AA58" s="30">
        <v>102.168965665144</v>
      </c>
      <c r="AB58" s="30">
        <v>824.2331734026053</v>
      </c>
      <c r="AC58" s="29" t="s">
        <v>31</v>
      </c>
      <c r="AD58" s="29" t="s">
        <v>31</v>
      </c>
      <c r="AE58" s="29">
        <f t="shared" si="2"/>
        <v>2023</v>
      </c>
      <c r="AF58" s="29">
        <f t="shared" si="4"/>
        <v>9</v>
      </c>
      <c r="AK58" t="e">
        <f t="shared" si="3"/>
        <v>#N/A</v>
      </c>
    </row>
    <row r="59" spans="1:37" ht="30" customHeight="1" x14ac:dyDescent="0.25">
      <c r="A59" s="30">
        <v>13269428</v>
      </c>
      <c r="B59" s="29" t="s">
        <v>64</v>
      </c>
      <c r="C59" s="29" t="s">
        <v>29</v>
      </c>
      <c r="D59" s="29" t="s">
        <v>29</v>
      </c>
      <c r="E59" s="31">
        <v>45230</v>
      </c>
      <c r="F59" s="29">
        <v>65.661648960326488</v>
      </c>
      <c r="G59" s="29" t="s">
        <v>51</v>
      </c>
      <c r="H59" s="29" t="s">
        <v>30</v>
      </c>
      <c r="I59" s="29">
        <v>1981</v>
      </c>
      <c r="J59" s="30">
        <v>95</v>
      </c>
      <c r="K59" s="30">
        <v>12493.6</v>
      </c>
      <c r="L59" s="29">
        <v>769118.28590611357</v>
      </c>
      <c r="M59" s="29">
        <v>3118.3345231808066</v>
      </c>
      <c r="N59" s="29">
        <v>81.910719282827074</v>
      </c>
      <c r="O59" s="29">
        <v>9865.1030741556788</v>
      </c>
      <c r="P59" s="29">
        <v>0.82855245813884681</v>
      </c>
      <c r="Q59" s="29">
        <v>18491.622890353123</v>
      </c>
      <c r="R59" s="29">
        <v>25265.854858802191</v>
      </c>
      <c r="S59" s="29">
        <v>1.408666954468007</v>
      </c>
      <c r="T59" s="29">
        <v>1.3028777633133461</v>
      </c>
      <c r="U59" s="29">
        <v>1.5462455420916643</v>
      </c>
      <c r="V59" s="29">
        <v>1.6829064274625054</v>
      </c>
      <c r="W59" s="30">
        <v>0.97520151897483631</v>
      </c>
      <c r="X59" s="30">
        <v>1.7057778281014773</v>
      </c>
      <c r="Y59" s="29">
        <v>5.2023486363658034</v>
      </c>
      <c r="Z59" s="29">
        <v>3.8364399043467237</v>
      </c>
      <c r="AA59" s="30">
        <v>93.244766063108528</v>
      </c>
      <c r="AB59" s="30">
        <v>916.73454950381654</v>
      </c>
      <c r="AC59" s="29" t="s">
        <v>31</v>
      </c>
      <c r="AD59" s="29" t="s">
        <v>31</v>
      </c>
      <c r="AE59" s="29">
        <f t="shared" si="2"/>
        <v>2023</v>
      </c>
      <c r="AF59" s="29">
        <f t="shared" si="4"/>
        <v>10</v>
      </c>
      <c r="AK59" t="e">
        <f t="shared" si="3"/>
        <v>#N/A</v>
      </c>
    </row>
    <row r="60" spans="1:37" ht="30" customHeight="1" x14ac:dyDescent="0.25">
      <c r="A60" s="30">
        <v>13269428</v>
      </c>
      <c r="B60" s="29" t="s">
        <v>64</v>
      </c>
      <c r="C60" s="29" t="s">
        <v>29</v>
      </c>
      <c r="D60" s="29" t="s">
        <v>29</v>
      </c>
      <c r="E60" s="31">
        <v>45260</v>
      </c>
      <c r="F60" s="29">
        <v>48.149436846505552</v>
      </c>
      <c r="G60" s="29" t="s">
        <v>51</v>
      </c>
      <c r="H60" s="29" t="s">
        <v>30</v>
      </c>
      <c r="I60" s="29">
        <v>1981</v>
      </c>
      <c r="J60" s="30">
        <v>95</v>
      </c>
      <c r="K60" s="30">
        <v>12493.6</v>
      </c>
      <c r="L60" s="29">
        <v>851253.88222380308</v>
      </c>
      <c r="M60" s="29">
        <v>3587.8263288904291</v>
      </c>
      <c r="N60" s="29">
        <v>80.206149931077277</v>
      </c>
      <c r="O60" s="29">
        <v>11882.053830493011</v>
      </c>
      <c r="P60" s="29">
        <v>1.2160201293006394</v>
      </c>
      <c r="Q60" s="29">
        <v>20001.669062573761</v>
      </c>
      <c r="R60" s="29">
        <v>14445.486775285521</v>
      </c>
      <c r="S60" s="29">
        <v>1.5510485584283629</v>
      </c>
      <c r="T60" s="29">
        <v>1.3947210903641432</v>
      </c>
      <c r="U60" s="29">
        <v>1.7130657971752949</v>
      </c>
      <c r="V60" s="29">
        <v>2.0990819073489742</v>
      </c>
      <c r="W60" s="30">
        <v>1.5514869535818097</v>
      </c>
      <c r="X60" s="30">
        <v>1.1700296886720896</v>
      </c>
      <c r="Y60" s="29">
        <v>3.910096200918888</v>
      </c>
      <c r="Z60" s="29">
        <v>3.7968175140625062</v>
      </c>
      <c r="AA60" s="30">
        <v>68.306471776989312</v>
      </c>
      <c r="AB60" s="30">
        <v>983.01722017466932</v>
      </c>
      <c r="AC60" s="29" t="s">
        <v>31</v>
      </c>
      <c r="AD60" s="29" t="s">
        <v>31</v>
      </c>
      <c r="AE60" s="29">
        <f t="shared" si="2"/>
        <v>2023</v>
      </c>
      <c r="AF60" s="29">
        <f t="shared" si="4"/>
        <v>11</v>
      </c>
      <c r="AK60" t="e">
        <f t="shared" si="3"/>
        <v>#N/A</v>
      </c>
    </row>
    <row r="61" spans="1:37" ht="30" customHeight="1" x14ac:dyDescent="0.25">
      <c r="A61" s="30">
        <v>13269428</v>
      </c>
      <c r="B61" s="29" t="s">
        <v>64</v>
      </c>
      <c r="C61" s="29" t="s">
        <v>29</v>
      </c>
      <c r="D61" s="29" t="s">
        <v>29</v>
      </c>
      <c r="E61" s="31">
        <v>45291</v>
      </c>
      <c r="F61" s="29">
        <v>68.592136970698874</v>
      </c>
      <c r="G61" s="29" t="s">
        <v>51</v>
      </c>
      <c r="H61" s="29" t="s">
        <v>30</v>
      </c>
      <c r="I61" s="29">
        <v>1981</v>
      </c>
      <c r="J61" s="30">
        <v>95</v>
      </c>
      <c r="K61" s="30">
        <v>12493.6</v>
      </c>
      <c r="L61" s="29">
        <v>1030517.955624887</v>
      </c>
      <c r="M61" s="29">
        <v>2552.4068424057009</v>
      </c>
      <c r="N61" s="29">
        <v>46.033425654415716</v>
      </c>
      <c r="O61" s="29">
        <v>12810.279557236056</v>
      </c>
      <c r="P61" s="29">
        <v>0.90750847717959904</v>
      </c>
      <c r="Q61" s="29">
        <v>11938.228307039444</v>
      </c>
      <c r="R61" s="29">
        <v>15237.700620635273</v>
      </c>
      <c r="S61" s="29">
        <v>1.4023493220987049</v>
      </c>
      <c r="T61" s="29">
        <v>1.268287313728222</v>
      </c>
      <c r="U61" s="29">
        <v>1.6480407470237592</v>
      </c>
      <c r="V61" s="29">
        <v>1.4847152981628102</v>
      </c>
      <c r="W61" s="30">
        <v>1.2222011513566353</v>
      </c>
      <c r="X61" s="30">
        <v>1.7334851664451043</v>
      </c>
      <c r="Y61" s="29">
        <v>2.6674853672939571</v>
      </c>
      <c r="Z61" s="29">
        <v>2.9150625520023028</v>
      </c>
      <c r="AA61" s="30">
        <v>61.891041304977001</v>
      </c>
      <c r="AB61" s="30">
        <v>1198.5878206208195</v>
      </c>
      <c r="AC61" s="29" t="s">
        <v>31</v>
      </c>
      <c r="AD61" s="29" t="s">
        <v>31</v>
      </c>
      <c r="AE61" s="29">
        <f t="shared" si="2"/>
        <v>2023</v>
      </c>
      <c r="AF61" s="29">
        <f t="shared" si="4"/>
        <v>12</v>
      </c>
      <c r="AK61" t="e">
        <f t="shared" si="3"/>
        <v>#N/A</v>
      </c>
    </row>
    <row r="62" spans="1:37" ht="30" customHeight="1" x14ac:dyDescent="0.25">
      <c r="A62" s="30">
        <v>13269428</v>
      </c>
      <c r="B62" s="29" t="s">
        <v>64</v>
      </c>
      <c r="C62" s="29" t="s">
        <v>29</v>
      </c>
      <c r="D62" s="29" t="s">
        <v>29</v>
      </c>
      <c r="E62" s="31">
        <v>45322</v>
      </c>
      <c r="F62" s="29">
        <v>65.28828017212885</v>
      </c>
      <c r="G62" s="29" t="s">
        <v>51</v>
      </c>
      <c r="H62" s="29" t="s">
        <v>30</v>
      </c>
      <c r="I62" s="29">
        <v>1981</v>
      </c>
      <c r="J62" s="30">
        <v>95</v>
      </c>
      <c r="K62" s="30">
        <v>12493.6</v>
      </c>
      <c r="L62" s="29">
        <v>554840.23217802378</v>
      </c>
      <c r="M62" s="29">
        <v>2665.037925699909</v>
      </c>
      <c r="N62" s="29">
        <v>71.533879484198806</v>
      </c>
      <c r="O62" s="29">
        <v>12160.524459682823</v>
      </c>
      <c r="P62" s="29">
        <v>0.95334927776067568</v>
      </c>
      <c r="Q62" s="29">
        <v>16690.959538503605</v>
      </c>
      <c r="R62" s="29">
        <v>24063.301331028375</v>
      </c>
      <c r="S62" s="29">
        <v>1.5834015420890752</v>
      </c>
      <c r="T62" s="29">
        <v>1.6211255720359519</v>
      </c>
      <c r="U62" s="29">
        <v>1.5846806951976224</v>
      </c>
      <c r="V62" s="29">
        <v>1.6665892766952406</v>
      </c>
      <c r="W62" s="30">
        <v>1.0715822162313655</v>
      </c>
      <c r="X62" s="30">
        <v>1.6765424611528892</v>
      </c>
      <c r="Y62" s="29">
        <v>5.7004930455078471</v>
      </c>
      <c r="Z62" s="29">
        <v>5.5572174759037924</v>
      </c>
      <c r="AA62" s="30">
        <v>113.64939802227049</v>
      </c>
      <c r="AB62" s="30">
        <v>1253.592914971131</v>
      </c>
      <c r="AC62" s="29" t="s">
        <v>31</v>
      </c>
      <c r="AD62" s="29" t="s">
        <v>31</v>
      </c>
      <c r="AE62" s="29">
        <f t="shared" si="2"/>
        <v>2024</v>
      </c>
      <c r="AF62" s="29">
        <f t="shared" si="4"/>
        <v>1</v>
      </c>
      <c r="AK62" t="e">
        <f t="shared" si="3"/>
        <v>#N/A</v>
      </c>
    </row>
    <row r="63" spans="1:37" ht="30" customHeight="1" x14ac:dyDescent="0.25">
      <c r="A63" s="30">
        <v>13269428</v>
      </c>
      <c r="B63" s="29" t="s">
        <v>64</v>
      </c>
      <c r="C63" s="29" t="s">
        <v>29</v>
      </c>
      <c r="D63" s="29" t="s">
        <v>29</v>
      </c>
      <c r="E63" s="31">
        <v>45351</v>
      </c>
      <c r="F63" s="29">
        <v>50.984395009334747</v>
      </c>
      <c r="G63" s="29" t="s">
        <v>51</v>
      </c>
      <c r="H63" s="29" t="s">
        <v>30</v>
      </c>
      <c r="I63" s="29">
        <v>1981</v>
      </c>
      <c r="J63" s="30">
        <v>95</v>
      </c>
      <c r="K63" s="30">
        <v>12493.6</v>
      </c>
      <c r="L63" s="29">
        <v>631988.86573817453</v>
      </c>
      <c r="M63" s="29">
        <v>2272.9938817259426</v>
      </c>
      <c r="N63" s="29">
        <v>42.694758817106383</v>
      </c>
      <c r="O63" s="29">
        <v>9916.8489286000331</v>
      </c>
      <c r="P63" s="29">
        <v>1.2286741016564944</v>
      </c>
      <c r="Q63" s="29">
        <v>20278.761953129873</v>
      </c>
      <c r="R63" s="29">
        <v>22361.942301474774</v>
      </c>
      <c r="S63" s="29">
        <v>1.4399246882766055</v>
      </c>
      <c r="T63" s="29">
        <v>1.5976829821703817</v>
      </c>
      <c r="U63" s="29">
        <v>1.025707201937746</v>
      </c>
      <c r="V63" s="29">
        <v>1.468525999599338</v>
      </c>
      <c r="W63" s="30">
        <v>1.5346252380464573</v>
      </c>
      <c r="X63" s="30">
        <v>1.030394603739869</v>
      </c>
      <c r="Y63" s="29">
        <v>5.0967181854128238</v>
      </c>
      <c r="Z63" s="29">
        <v>4.0331354129602159</v>
      </c>
      <c r="AA63" s="30">
        <v>119.53015516994515</v>
      </c>
      <c r="AB63" s="30">
        <v>1088.5201613808074</v>
      </c>
      <c r="AC63" s="29" t="s">
        <v>31</v>
      </c>
      <c r="AD63" s="29" t="s">
        <v>31</v>
      </c>
      <c r="AE63" s="29">
        <f t="shared" si="2"/>
        <v>2024</v>
      </c>
      <c r="AF63" s="29">
        <f t="shared" si="4"/>
        <v>2</v>
      </c>
      <c r="AK63" t="e">
        <f t="shared" si="3"/>
        <v>#N/A</v>
      </c>
    </row>
    <row r="64" spans="1:37" ht="30" customHeight="1" x14ac:dyDescent="0.25">
      <c r="A64" s="30">
        <v>13269428</v>
      </c>
      <c r="B64" s="29" t="s">
        <v>64</v>
      </c>
      <c r="C64" s="29" t="s">
        <v>29</v>
      </c>
      <c r="D64" s="29" t="s">
        <v>29</v>
      </c>
      <c r="E64" s="31">
        <v>45382</v>
      </c>
      <c r="F64" s="29">
        <v>82.542433795418219</v>
      </c>
      <c r="G64" s="29" t="s">
        <v>51</v>
      </c>
      <c r="H64" s="29" t="s">
        <v>30</v>
      </c>
      <c r="I64" s="29">
        <v>1981</v>
      </c>
      <c r="J64" s="30">
        <v>95</v>
      </c>
      <c r="K64" s="30">
        <v>12493.6</v>
      </c>
      <c r="L64" s="29">
        <v>576159.80356092961</v>
      </c>
      <c r="M64" s="29">
        <v>2319.705346575985</v>
      </c>
      <c r="N64" s="29">
        <v>81.847483460827164</v>
      </c>
      <c r="O64" s="29">
        <v>13996.386860834702</v>
      </c>
      <c r="P64" s="29">
        <v>1.1921947891921389</v>
      </c>
      <c r="Q64" s="29">
        <v>20329.972043185873</v>
      </c>
      <c r="R64" s="29">
        <v>13448.146981947211</v>
      </c>
      <c r="S64" s="29">
        <v>0.84739765251547849</v>
      </c>
      <c r="T64" s="29">
        <v>1.3095495460384592</v>
      </c>
      <c r="U64" s="29">
        <v>1.7257791568707725</v>
      </c>
      <c r="V64" s="29">
        <v>2.1558378725322505</v>
      </c>
      <c r="W64" s="30">
        <v>0.83440403921377171</v>
      </c>
      <c r="X64" s="30">
        <v>1.8075472221678177</v>
      </c>
      <c r="Y64" s="29">
        <v>3.5819258869290693</v>
      </c>
      <c r="Z64" s="29">
        <v>2.8963681443265248</v>
      </c>
      <c r="AA64" s="30">
        <v>110.9427825005682</v>
      </c>
      <c r="AB64" s="30">
        <v>833.00904573200614</v>
      </c>
      <c r="AC64" s="29" t="s">
        <v>31</v>
      </c>
      <c r="AD64" s="29" t="s">
        <v>31</v>
      </c>
      <c r="AE64" s="29">
        <f t="shared" si="2"/>
        <v>2024</v>
      </c>
      <c r="AF64" s="29">
        <f t="shared" si="4"/>
        <v>3</v>
      </c>
      <c r="AK64" t="e">
        <f t="shared" si="3"/>
        <v>#N/A</v>
      </c>
    </row>
    <row r="65" spans="1:37" ht="30" customHeight="1" x14ac:dyDescent="0.25">
      <c r="A65" s="30">
        <v>13269428</v>
      </c>
      <c r="B65" s="29" t="s">
        <v>64</v>
      </c>
      <c r="C65" s="29" t="s">
        <v>29</v>
      </c>
      <c r="D65" s="29" t="s">
        <v>29</v>
      </c>
      <c r="E65" s="31">
        <v>45412</v>
      </c>
      <c r="F65" s="29">
        <v>90.488377120107259</v>
      </c>
      <c r="G65" s="29" t="s">
        <v>51</v>
      </c>
      <c r="H65" s="29" t="s">
        <v>30</v>
      </c>
      <c r="I65" s="29">
        <v>1981</v>
      </c>
      <c r="J65" s="30">
        <v>95</v>
      </c>
      <c r="K65" s="30">
        <v>12493.6</v>
      </c>
      <c r="L65" s="29">
        <v>553284.3520940853</v>
      </c>
      <c r="M65" s="29">
        <v>2247.0531552512307</v>
      </c>
      <c r="N65" s="29">
        <v>58.916260481409267</v>
      </c>
      <c r="O65" s="29">
        <v>14589.616189108068</v>
      </c>
      <c r="P65" s="29">
        <v>0.81420554962910618</v>
      </c>
      <c r="Q65" s="29">
        <v>12068.462150384299</v>
      </c>
      <c r="R65" s="29">
        <v>14601.735335534317</v>
      </c>
      <c r="S65" s="29">
        <v>1.3886517566181298</v>
      </c>
      <c r="T65" s="29">
        <v>1.3756509447574183</v>
      </c>
      <c r="U65" s="29">
        <v>1.6812588348567132</v>
      </c>
      <c r="V65" s="29">
        <v>1.3093752505923539</v>
      </c>
      <c r="W65" s="30">
        <v>1.2851387149161539</v>
      </c>
      <c r="X65" s="30">
        <v>1.2061810812245974</v>
      </c>
      <c r="Y65" s="29">
        <v>1.0802089295398094</v>
      </c>
      <c r="Z65" s="29">
        <v>1.1690679569619897</v>
      </c>
      <c r="AA65" s="30">
        <v>115.47260967598579</v>
      </c>
      <c r="AB65" s="30">
        <v>1360.2689959971167</v>
      </c>
      <c r="AC65" s="29" t="s">
        <v>31</v>
      </c>
      <c r="AD65" s="29" t="s">
        <v>31</v>
      </c>
      <c r="AE65" s="29">
        <f t="shared" si="2"/>
        <v>2024</v>
      </c>
      <c r="AF65" s="29">
        <f t="shared" si="4"/>
        <v>4</v>
      </c>
      <c r="AK65" t="e">
        <f t="shared" si="3"/>
        <v>#N/A</v>
      </c>
    </row>
    <row r="66" spans="1:37" ht="30" customHeight="1" x14ac:dyDescent="0.25">
      <c r="A66" s="30">
        <v>13269428</v>
      </c>
      <c r="B66" s="29" t="s">
        <v>64</v>
      </c>
      <c r="C66" s="29" t="s">
        <v>29</v>
      </c>
      <c r="D66" s="29" t="s">
        <v>29</v>
      </c>
      <c r="E66" s="31">
        <v>45443</v>
      </c>
      <c r="F66" s="29">
        <v>51.279820783155266</v>
      </c>
      <c r="G66" s="29" t="s">
        <v>51</v>
      </c>
      <c r="H66" s="29" t="s">
        <v>30</v>
      </c>
      <c r="I66" s="29">
        <v>1981</v>
      </c>
      <c r="J66" s="30">
        <v>95</v>
      </c>
      <c r="K66" s="30">
        <v>12493.6</v>
      </c>
      <c r="L66" s="29">
        <v>1004638.4501027067</v>
      </c>
      <c r="M66" s="29">
        <v>2233.2338772008929</v>
      </c>
      <c r="N66" s="29">
        <v>81.967430495202251</v>
      </c>
      <c r="O66" s="29">
        <v>8629.2085820377069</v>
      </c>
      <c r="P66" s="29">
        <v>0.99053029747532906</v>
      </c>
      <c r="Q66" s="29">
        <v>20462.348377732651</v>
      </c>
      <c r="R66" s="29">
        <v>16918.509656487917</v>
      </c>
      <c r="S66" s="29">
        <v>1.2003625515957737</v>
      </c>
      <c r="T66" s="29">
        <v>1.4248812092248602</v>
      </c>
      <c r="U66" s="29">
        <v>0.95326655901687163</v>
      </c>
      <c r="V66" s="29">
        <v>1.7697837212502014</v>
      </c>
      <c r="W66" s="30">
        <v>1.4696651770777873</v>
      </c>
      <c r="X66" s="30">
        <v>1.3307992510526239</v>
      </c>
      <c r="Y66" s="29">
        <v>1.7701098150247958</v>
      </c>
      <c r="Z66" s="29">
        <v>1.3806427443040872</v>
      </c>
      <c r="AA66" s="30">
        <v>84.167876208318233</v>
      </c>
      <c r="AB66" s="30">
        <v>1450.6819755636391</v>
      </c>
      <c r="AC66" s="29" t="s">
        <v>31</v>
      </c>
      <c r="AD66" s="29" t="s">
        <v>31</v>
      </c>
      <c r="AE66" s="29">
        <f t="shared" si="2"/>
        <v>2024</v>
      </c>
      <c r="AF66" s="29">
        <f t="shared" si="4"/>
        <v>5</v>
      </c>
      <c r="AK66" t="e">
        <f t="shared" si="3"/>
        <v>#N/A</v>
      </c>
    </row>
    <row r="67" spans="1:37" ht="30" customHeight="1" x14ac:dyDescent="0.25">
      <c r="A67" s="30">
        <v>13269428</v>
      </c>
      <c r="B67" s="29" t="s">
        <v>64</v>
      </c>
      <c r="C67" s="29" t="s">
        <v>29</v>
      </c>
      <c r="D67" s="29" t="s">
        <v>29</v>
      </c>
      <c r="E67" s="31">
        <v>45473</v>
      </c>
      <c r="F67" s="29">
        <v>87.852848262971406</v>
      </c>
      <c r="G67" s="29" t="s">
        <v>51</v>
      </c>
      <c r="H67" s="29" t="s">
        <v>30</v>
      </c>
      <c r="I67" s="29">
        <v>1981</v>
      </c>
      <c r="J67" s="30">
        <v>95</v>
      </c>
      <c r="K67" s="30">
        <v>12493.6</v>
      </c>
      <c r="L67" s="29">
        <v>709173.68618421641</v>
      </c>
      <c r="M67" s="29">
        <v>2806.1583629854358</v>
      </c>
      <c r="N67" s="29">
        <v>47.216347578065111</v>
      </c>
      <c r="O67" s="29">
        <v>12790.807689463247</v>
      </c>
      <c r="P67" s="29">
        <v>1.4316077761137023</v>
      </c>
      <c r="Q67" s="29">
        <v>16338.194867934057</v>
      </c>
      <c r="R67" s="29">
        <v>18130.938658101564</v>
      </c>
      <c r="S67" s="29">
        <v>1.1783975398821269</v>
      </c>
      <c r="T67" s="29">
        <v>1.3541546212908504</v>
      </c>
      <c r="U67" s="29">
        <v>1.4718139138356907</v>
      </c>
      <c r="V67" s="29">
        <v>2.0488719370432205</v>
      </c>
      <c r="W67" s="30">
        <v>1.1070576134187931</v>
      </c>
      <c r="X67" s="30">
        <v>1.0732515020876068</v>
      </c>
      <c r="Y67" s="29">
        <v>0.61716743224928461</v>
      </c>
      <c r="Z67" s="29">
        <v>1.0099464362833934</v>
      </c>
      <c r="AA67" s="30">
        <v>105.99378896818423</v>
      </c>
      <c r="AB67" s="30">
        <v>1240.5108754792404</v>
      </c>
      <c r="AC67" s="29" t="s">
        <v>31</v>
      </c>
      <c r="AD67" s="29" t="s">
        <v>31</v>
      </c>
      <c r="AE67" s="29">
        <f t="shared" si="2"/>
        <v>2024</v>
      </c>
      <c r="AF67" s="29">
        <f t="shared" si="4"/>
        <v>6</v>
      </c>
      <c r="AK67" t="e">
        <f t="shared" ref="AK67:AK121" si="5">_xlfn.XLOOKUP(B67, $AH$2:$AH$38,$AI$2:$AI$38)</f>
        <v>#N/A</v>
      </c>
    </row>
    <row r="68" spans="1:37" ht="30" customHeight="1" x14ac:dyDescent="0.25">
      <c r="A68" s="30">
        <v>13269428</v>
      </c>
      <c r="B68" s="29" t="s">
        <v>64</v>
      </c>
      <c r="C68" s="29" t="s">
        <v>29</v>
      </c>
      <c r="D68" s="29" t="s">
        <v>29</v>
      </c>
      <c r="E68" s="31">
        <v>45504</v>
      </c>
      <c r="F68" s="29" t="s">
        <v>31</v>
      </c>
      <c r="G68" s="29" t="s">
        <v>51</v>
      </c>
      <c r="H68" s="29" t="s">
        <v>30</v>
      </c>
      <c r="I68" s="29">
        <v>1981</v>
      </c>
      <c r="J68" s="30">
        <v>95</v>
      </c>
      <c r="K68" s="30">
        <v>12493.6</v>
      </c>
      <c r="L68" s="29" t="s">
        <v>31</v>
      </c>
      <c r="M68" s="29" t="s">
        <v>31</v>
      </c>
      <c r="N68" s="29" t="s">
        <v>31</v>
      </c>
      <c r="O68" s="29" t="s">
        <v>31</v>
      </c>
      <c r="P68" s="29" t="s">
        <v>31</v>
      </c>
      <c r="Q68" s="29" t="s">
        <v>31</v>
      </c>
      <c r="R68" s="29" t="s">
        <v>31</v>
      </c>
      <c r="S68" s="29" t="s">
        <v>31</v>
      </c>
      <c r="T68" s="29" t="s">
        <v>31</v>
      </c>
      <c r="U68" s="29" t="s">
        <v>31</v>
      </c>
      <c r="V68" s="29" t="s">
        <v>31</v>
      </c>
      <c r="W68" s="30">
        <v>0.88777987457490459</v>
      </c>
      <c r="X68" s="30">
        <v>1.7378265553357339</v>
      </c>
      <c r="Y68" s="29" t="s">
        <v>31</v>
      </c>
      <c r="Z68" s="29" t="s">
        <v>31</v>
      </c>
      <c r="AA68" s="30" t="s">
        <v>31</v>
      </c>
      <c r="AB68" s="30" t="s">
        <v>31</v>
      </c>
      <c r="AC68" s="29" t="s">
        <v>31</v>
      </c>
      <c r="AD68" s="29" t="s">
        <v>31</v>
      </c>
      <c r="AE68" s="29">
        <f t="shared" si="2"/>
        <v>2024</v>
      </c>
      <c r="AF68" s="29">
        <f t="shared" si="4"/>
        <v>7</v>
      </c>
      <c r="AK68" t="e">
        <f t="shared" si="5"/>
        <v>#N/A</v>
      </c>
    </row>
    <row r="69" spans="1:37" ht="30" customHeight="1" x14ac:dyDescent="0.25">
      <c r="A69" s="30">
        <v>13269428</v>
      </c>
      <c r="B69" s="29" t="s">
        <v>64</v>
      </c>
      <c r="C69" s="29" t="s">
        <v>29</v>
      </c>
      <c r="D69" s="29" t="s">
        <v>29</v>
      </c>
      <c r="E69" s="31">
        <v>45535</v>
      </c>
      <c r="F69" s="29" t="s">
        <v>31</v>
      </c>
      <c r="G69" s="29" t="s">
        <v>51</v>
      </c>
      <c r="H69" s="29" t="s">
        <v>30</v>
      </c>
      <c r="I69" s="29">
        <v>1981</v>
      </c>
      <c r="J69" s="30">
        <v>95</v>
      </c>
      <c r="K69" s="30">
        <v>12493.6</v>
      </c>
      <c r="L69" s="29" t="s">
        <v>31</v>
      </c>
      <c r="M69" s="29" t="s">
        <v>31</v>
      </c>
      <c r="N69" s="29" t="s">
        <v>31</v>
      </c>
      <c r="O69" s="29" t="s">
        <v>31</v>
      </c>
      <c r="P69" s="29" t="s">
        <v>31</v>
      </c>
      <c r="Q69" s="29" t="s">
        <v>31</v>
      </c>
      <c r="R69" s="29" t="s">
        <v>31</v>
      </c>
      <c r="S69" s="29" t="s">
        <v>31</v>
      </c>
      <c r="T69" s="29" t="s">
        <v>31</v>
      </c>
      <c r="U69" s="29" t="s">
        <v>31</v>
      </c>
      <c r="V69" s="29" t="s">
        <v>31</v>
      </c>
      <c r="W69" s="30">
        <v>1.2458736536934056</v>
      </c>
      <c r="X69" s="30">
        <v>1.3860751548012422</v>
      </c>
      <c r="Y69" s="29" t="s">
        <v>31</v>
      </c>
      <c r="Z69" s="29" t="s">
        <v>31</v>
      </c>
      <c r="AA69" s="30" t="s">
        <v>31</v>
      </c>
      <c r="AB69" s="30" t="s">
        <v>31</v>
      </c>
      <c r="AC69" s="29" t="s">
        <v>31</v>
      </c>
      <c r="AD69" s="29" t="s">
        <v>31</v>
      </c>
      <c r="AE69" s="29">
        <f t="shared" si="2"/>
        <v>2024</v>
      </c>
      <c r="AF69" s="29">
        <f t="shared" si="4"/>
        <v>8</v>
      </c>
      <c r="AK69" t="e">
        <f t="shared" si="5"/>
        <v>#N/A</v>
      </c>
    </row>
    <row r="70" spans="1:37" ht="30" customHeight="1" x14ac:dyDescent="0.25">
      <c r="A70" s="30">
        <v>13269428</v>
      </c>
      <c r="B70" s="29" t="s">
        <v>64</v>
      </c>
      <c r="C70" s="29" t="s">
        <v>29</v>
      </c>
      <c r="D70" s="29" t="s">
        <v>29</v>
      </c>
      <c r="E70" s="31">
        <v>45565</v>
      </c>
      <c r="F70" s="29" t="s">
        <v>31</v>
      </c>
      <c r="G70" s="29" t="s">
        <v>51</v>
      </c>
      <c r="H70" s="29" t="s">
        <v>30</v>
      </c>
      <c r="I70" s="29">
        <v>1981</v>
      </c>
      <c r="J70" s="30">
        <v>95</v>
      </c>
      <c r="K70" s="30">
        <v>12493.6</v>
      </c>
      <c r="L70" s="29" t="s">
        <v>31</v>
      </c>
      <c r="M70" s="29" t="s">
        <v>31</v>
      </c>
      <c r="N70" s="29" t="s">
        <v>31</v>
      </c>
      <c r="O70" s="29" t="s">
        <v>31</v>
      </c>
      <c r="P70" s="29" t="s">
        <v>31</v>
      </c>
      <c r="Q70" s="29" t="s">
        <v>31</v>
      </c>
      <c r="R70" s="29" t="s">
        <v>31</v>
      </c>
      <c r="S70" s="29" t="s">
        <v>31</v>
      </c>
      <c r="T70" s="29" t="s">
        <v>31</v>
      </c>
      <c r="U70" s="29" t="s">
        <v>31</v>
      </c>
      <c r="V70" s="29" t="s">
        <v>31</v>
      </c>
      <c r="W70" s="30">
        <v>1.2145950041698144</v>
      </c>
      <c r="X70" s="30">
        <v>1.4654745325639327</v>
      </c>
      <c r="Y70" s="29" t="s">
        <v>31</v>
      </c>
      <c r="Z70" s="29" t="s">
        <v>31</v>
      </c>
      <c r="AA70" s="30" t="s">
        <v>31</v>
      </c>
      <c r="AB70" s="30" t="s">
        <v>31</v>
      </c>
      <c r="AC70" s="29" t="s">
        <v>31</v>
      </c>
      <c r="AD70" s="29" t="s">
        <v>31</v>
      </c>
      <c r="AE70" s="29">
        <f t="shared" si="2"/>
        <v>2024</v>
      </c>
      <c r="AF70" s="29">
        <f t="shared" si="4"/>
        <v>9</v>
      </c>
      <c r="AK70" t="e">
        <f t="shared" si="5"/>
        <v>#N/A</v>
      </c>
    </row>
    <row r="71" spans="1:37" ht="30" customHeight="1" x14ac:dyDescent="0.25">
      <c r="A71" s="30">
        <v>13269428</v>
      </c>
      <c r="B71" s="29" t="s">
        <v>64</v>
      </c>
      <c r="C71" s="29" t="s">
        <v>29</v>
      </c>
      <c r="D71" s="29" t="s">
        <v>29</v>
      </c>
      <c r="E71" s="31">
        <v>45596</v>
      </c>
      <c r="F71" s="29" t="s">
        <v>31</v>
      </c>
      <c r="G71" s="29" t="s">
        <v>51</v>
      </c>
      <c r="H71" s="29" t="s">
        <v>30</v>
      </c>
      <c r="I71" s="29">
        <v>1981</v>
      </c>
      <c r="J71" s="30">
        <v>95</v>
      </c>
      <c r="K71" s="30">
        <v>12493.6</v>
      </c>
      <c r="L71" s="29" t="s">
        <v>31</v>
      </c>
      <c r="M71" s="29" t="s">
        <v>31</v>
      </c>
      <c r="N71" s="29" t="s">
        <v>31</v>
      </c>
      <c r="O71" s="29" t="s">
        <v>31</v>
      </c>
      <c r="P71" s="29" t="s">
        <v>31</v>
      </c>
      <c r="Q71" s="29" t="s">
        <v>31</v>
      </c>
      <c r="R71" s="29" t="s">
        <v>31</v>
      </c>
      <c r="S71" s="29" t="s">
        <v>31</v>
      </c>
      <c r="T71" s="29" t="s">
        <v>31</v>
      </c>
      <c r="U71" s="29" t="s">
        <v>31</v>
      </c>
      <c r="V71" s="29" t="s">
        <v>31</v>
      </c>
      <c r="W71" s="30">
        <v>1.3712961477507719</v>
      </c>
      <c r="X71" s="30">
        <v>1.1647579919383515</v>
      </c>
      <c r="Y71" s="29" t="s">
        <v>31</v>
      </c>
      <c r="Z71" s="29" t="s">
        <v>31</v>
      </c>
      <c r="AA71" s="30" t="s">
        <v>31</v>
      </c>
      <c r="AB71" s="30" t="s">
        <v>31</v>
      </c>
      <c r="AC71" s="29" t="s">
        <v>31</v>
      </c>
      <c r="AD71" s="29" t="s">
        <v>31</v>
      </c>
      <c r="AE71" s="29">
        <f t="shared" si="2"/>
        <v>2024</v>
      </c>
      <c r="AF71" s="29">
        <f t="shared" si="4"/>
        <v>10</v>
      </c>
      <c r="AK71" t="e">
        <f t="shared" si="5"/>
        <v>#N/A</v>
      </c>
    </row>
    <row r="72" spans="1:37" ht="30" customHeight="1" x14ac:dyDescent="0.25">
      <c r="A72" s="30">
        <v>13269428</v>
      </c>
      <c r="B72" s="29" t="s">
        <v>64</v>
      </c>
      <c r="C72" s="29" t="s">
        <v>29</v>
      </c>
      <c r="D72" s="29" t="s">
        <v>29</v>
      </c>
      <c r="E72" s="31">
        <v>45626</v>
      </c>
      <c r="F72" s="29" t="s">
        <v>31</v>
      </c>
      <c r="G72" s="29" t="s">
        <v>51</v>
      </c>
      <c r="H72" s="29" t="s">
        <v>30</v>
      </c>
      <c r="I72" s="29">
        <v>1981</v>
      </c>
      <c r="J72" s="30">
        <v>95</v>
      </c>
      <c r="K72" s="30">
        <v>12493.6</v>
      </c>
      <c r="L72" s="29" t="s">
        <v>31</v>
      </c>
      <c r="M72" s="29" t="s">
        <v>31</v>
      </c>
      <c r="N72" s="29" t="s">
        <v>31</v>
      </c>
      <c r="O72" s="29" t="s">
        <v>31</v>
      </c>
      <c r="P72" s="29" t="s">
        <v>31</v>
      </c>
      <c r="Q72" s="29" t="s">
        <v>31</v>
      </c>
      <c r="R72" s="29" t="s">
        <v>31</v>
      </c>
      <c r="S72" s="29" t="s">
        <v>31</v>
      </c>
      <c r="T72" s="29" t="s">
        <v>31</v>
      </c>
      <c r="U72" s="29" t="s">
        <v>31</v>
      </c>
      <c r="V72" s="29" t="s">
        <v>31</v>
      </c>
      <c r="W72" s="30">
        <v>1.424116094015464</v>
      </c>
      <c r="X72" s="30">
        <v>2.180708417120433</v>
      </c>
      <c r="Y72" s="29" t="s">
        <v>31</v>
      </c>
      <c r="Z72" s="29" t="s">
        <v>31</v>
      </c>
      <c r="AA72" s="30" t="s">
        <v>31</v>
      </c>
      <c r="AB72" s="30" t="s">
        <v>31</v>
      </c>
      <c r="AC72" s="29" t="s">
        <v>31</v>
      </c>
      <c r="AD72" s="29" t="s">
        <v>31</v>
      </c>
      <c r="AE72" s="29">
        <f t="shared" si="2"/>
        <v>2024</v>
      </c>
      <c r="AF72" s="29">
        <f t="shared" si="4"/>
        <v>11</v>
      </c>
      <c r="AK72" t="e">
        <f t="shared" si="5"/>
        <v>#N/A</v>
      </c>
    </row>
    <row r="73" spans="1:37" ht="30" customHeight="1" x14ac:dyDescent="0.25">
      <c r="A73" s="30">
        <v>13269428</v>
      </c>
      <c r="B73" s="29" t="s">
        <v>64</v>
      </c>
      <c r="C73" s="29" t="s">
        <v>29</v>
      </c>
      <c r="D73" s="29" t="s">
        <v>29</v>
      </c>
      <c r="E73" s="31">
        <v>45657</v>
      </c>
      <c r="F73" s="29" t="s">
        <v>31</v>
      </c>
      <c r="G73" s="29" t="s">
        <v>51</v>
      </c>
      <c r="H73" s="29" t="s">
        <v>30</v>
      </c>
      <c r="I73" s="29">
        <v>1981</v>
      </c>
      <c r="J73" s="30">
        <v>95</v>
      </c>
      <c r="K73" s="30">
        <v>12493.6</v>
      </c>
      <c r="L73" s="29" t="s">
        <v>31</v>
      </c>
      <c r="M73" s="29" t="s">
        <v>31</v>
      </c>
      <c r="N73" s="29" t="s">
        <v>31</v>
      </c>
      <c r="O73" s="29" t="s">
        <v>31</v>
      </c>
      <c r="P73" s="29" t="s">
        <v>31</v>
      </c>
      <c r="Q73" s="29" t="s">
        <v>31</v>
      </c>
      <c r="R73" s="29" t="s">
        <v>31</v>
      </c>
      <c r="S73" s="29" t="s">
        <v>31</v>
      </c>
      <c r="T73" s="29" t="s">
        <v>31</v>
      </c>
      <c r="U73" s="29" t="s">
        <v>31</v>
      </c>
      <c r="V73" s="29" t="s">
        <v>31</v>
      </c>
      <c r="W73" s="30">
        <v>1.2166703042660187</v>
      </c>
      <c r="X73" s="30">
        <v>2.0651350178957335</v>
      </c>
      <c r="Y73" s="29" t="s">
        <v>31</v>
      </c>
      <c r="Z73" s="29" t="s">
        <v>31</v>
      </c>
      <c r="AA73" s="30" t="s">
        <v>31</v>
      </c>
      <c r="AB73" s="30" t="s">
        <v>31</v>
      </c>
      <c r="AC73" s="29" t="s">
        <v>31</v>
      </c>
      <c r="AD73" s="29" t="s">
        <v>31</v>
      </c>
      <c r="AE73" s="29">
        <f t="shared" si="2"/>
        <v>2024</v>
      </c>
      <c r="AF73" s="29">
        <f t="shared" si="4"/>
        <v>12</v>
      </c>
      <c r="AK73" t="e">
        <f t="shared" si="5"/>
        <v>#N/A</v>
      </c>
    </row>
    <row r="74" spans="1:37" ht="30" customHeight="1" x14ac:dyDescent="0.25">
      <c r="A74" s="30">
        <v>13516426</v>
      </c>
      <c r="B74" s="29" t="s">
        <v>65</v>
      </c>
      <c r="C74" s="29" t="s">
        <v>29</v>
      </c>
      <c r="D74" s="29" t="s">
        <v>29</v>
      </c>
      <c r="E74" s="31">
        <v>43496</v>
      </c>
      <c r="F74" s="29" t="s">
        <v>31</v>
      </c>
      <c r="G74" s="29" t="s">
        <v>51</v>
      </c>
      <c r="H74" s="29" t="s">
        <v>30</v>
      </c>
      <c r="I74" s="29">
        <v>1969</v>
      </c>
      <c r="J74" s="30">
        <v>95</v>
      </c>
      <c r="K74" s="30">
        <v>6614.7</v>
      </c>
      <c r="L74" s="29" t="s">
        <v>31</v>
      </c>
      <c r="M74" s="29" t="s">
        <v>31</v>
      </c>
      <c r="N74" s="29" t="s">
        <v>31</v>
      </c>
      <c r="O74" s="29" t="s">
        <v>31</v>
      </c>
      <c r="P74" s="29" t="s">
        <v>31</v>
      </c>
      <c r="Q74" s="29" t="s">
        <v>31</v>
      </c>
      <c r="R74" s="29" t="s">
        <v>31</v>
      </c>
      <c r="S74" s="29" t="s">
        <v>31</v>
      </c>
      <c r="T74" s="29" t="s">
        <v>31</v>
      </c>
      <c r="U74" s="29" t="s">
        <v>31</v>
      </c>
      <c r="V74" s="29" t="s">
        <v>31</v>
      </c>
      <c r="W74" s="30">
        <v>0.87054344627326752</v>
      </c>
      <c r="X74" s="30">
        <v>1.6976917678387644</v>
      </c>
      <c r="Y74" s="29" t="s">
        <v>31</v>
      </c>
      <c r="Z74" s="29" t="s">
        <v>31</v>
      </c>
      <c r="AA74" s="30" t="s">
        <v>31</v>
      </c>
      <c r="AB74" s="30" t="s">
        <v>31</v>
      </c>
      <c r="AC74" s="29" t="s">
        <v>31</v>
      </c>
      <c r="AD74" s="29" t="s">
        <v>31</v>
      </c>
      <c r="AE74" s="29">
        <f t="shared" si="2"/>
        <v>2019</v>
      </c>
      <c r="AF74" s="29">
        <f t="shared" si="4"/>
        <v>1</v>
      </c>
      <c r="AK74" t="e">
        <f t="shared" si="5"/>
        <v>#N/A</v>
      </c>
    </row>
    <row r="75" spans="1:37" ht="30" customHeight="1" x14ac:dyDescent="0.25">
      <c r="A75" s="30">
        <v>13516426</v>
      </c>
      <c r="B75" s="29" t="s">
        <v>65</v>
      </c>
      <c r="C75" s="29" t="s">
        <v>29</v>
      </c>
      <c r="D75" s="29" t="s">
        <v>29</v>
      </c>
      <c r="E75" s="31">
        <v>43524</v>
      </c>
      <c r="F75" s="30" t="s">
        <v>31</v>
      </c>
      <c r="G75" s="29" t="s">
        <v>51</v>
      </c>
      <c r="H75" s="29" t="s">
        <v>30</v>
      </c>
      <c r="I75" s="29">
        <v>1969</v>
      </c>
      <c r="J75" s="30">
        <v>95</v>
      </c>
      <c r="K75" s="30">
        <v>6614.7</v>
      </c>
      <c r="L75" s="30" t="s">
        <v>31</v>
      </c>
      <c r="M75" s="30" t="s">
        <v>31</v>
      </c>
      <c r="N75" s="30" t="s">
        <v>31</v>
      </c>
      <c r="O75" s="29" t="s">
        <v>31</v>
      </c>
      <c r="P75" s="29" t="s">
        <v>31</v>
      </c>
      <c r="Q75" s="30" t="s">
        <v>31</v>
      </c>
      <c r="R75" s="30" t="s">
        <v>31</v>
      </c>
      <c r="S75" s="30" t="s">
        <v>31</v>
      </c>
      <c r="T75" s="30" t="s">
        <v>31</v>
      </c>
      <c r="U75" s="30" t="s">
        <v>31</v>
      </c>
      <c r="V75" s="30" t="s">
        <v>31</v>
      </c>
      <c r="W75" s="30">
        <v>1.6293372922703553</v>
      </c>
      <c r="X75" s="30">
        <v>2.0901648473486003</v>
      </c>
      <c r="Y75" s="30" t="s">
        <v>31</v>
      </c>
      <c r="Z75" s="30" t="s">
        <v>31</v>
      </c>
      <c r="AA75" s="30" t="s">
        <v>31</v>
      </c>
      <c r="AB75" s="30" t="s">
        <v>31</v>
      </c>
      <c r="AC75" s="30" t="s">
        <v>31</v>
      </c>
      <c r="AD75" s="30" t="s">
        <v>31</v>
      </c>
      <c r="AE75" s="29">
        <f t="shared" si="2"/>
        <v>2019</v>
      </c>
      <c r="AF75" s="29">
        <f t="shared" si="4"/>
        <v>2</v>
      </c>
      <c r="AK75" t="e">
        <f t="shared" si="5"/>
        <v>#N/A</v>
      </c>
    </row>
    <row r="76" spans="1:37" ht="30" customHeight="1" x14ac:dyDescent="0.25">
      <c r="A76" s="30">
        <v>13516426</v>
      </c>
      <c r="B76" s="29" t="s">
        <v>65</v>
      </c>
      <c r="C76" s="29" t="s">
        <v>29</v>
      </c>
      <c r="D76" s="29" t="s">
        <v>29</v>
      </c>
      <c r="E76" s="31">
        <v>43555</v>
      </c>
      <c r="F76" s="30" t="s">
        <v>31</v>
      </c>
      <c r="G76" s="29" t="s">
        <v>51</v>
      </c>
      <c r="H76" s="29" t="s">
        <v>30</v>
      </c>
      <c r="I76" s="29">
        <v>1969</v>
      </c>
      <c r="J76" s="30">
        <v>95</v>
      </c>
      <c r="K76" s="30">
        <v>6614.7</v>
      </c>
      <c r="L76" s="30" t="s">
        <v>31</v>
      </c>
      <c r="M76" s="30" t="s">
        <v>31</v>
      </c>
      <c r="N76" s="30" t="s">
        <v>31</v>
      </c>
      <c r="O76" s="29" t="s">
        <v>31</v>
      </c>
      <c r="P76" s="29" t="s">
        <v>31</v>
      </c>
      <c r="Q76" s="30" t="s">
        <v>31</v>
      </c>
      <c r="R76" s="30" t="s">
        <v>31</v>
      </c>
      <c r="S76" s="30" t="s">
        <v>31</v>
      </c>
      <c r="T76" s="30" t="s">
        <v>31</v>
      </c>
      <c r="U76" s="29" t="s">
        <v>31</v>
      </c>
      <c r="V76" s="29" t="s">
        <v>31</v>
      </c>
      <c r="W76" s="30">
        <v>1.6089632811723931</v>
      </c>
      <c r="X76" s="30">
        <v>2.1305936880452938</v>
      </c>
      <c r="Y76" s="30" t="s">
        <v>31</v>
      </c>
      <c r="Z76" s="30" t="s">
        <v>31</v>
      </c>
      <c r="AA76" s="30" t="s">
        <v>31</v>
      </c>
      <c r="AB76" s="30" t="s">
        <v>31</v>
      </c>
      <c r="AC76" s="30" t="s">
        <v>31</v>
      </c>
      <c r="AD76" s="30" t="s">
        <v>31</v>
      </c>
      <c r="AE76" s="29">
        <f t="shared" ref="AE76:AE121" si="6">IF(E76 = "", "", YEAR(E76))</f>
        <v>2019</v>
      </c>
      <c r="AF76" s="29">
        <f t="shared" si="4"/>
        <v>3</v>
      </c>
      <c r="AK76" t="e">
        <f t="shared" si="5"/>
        <v>#N/A</v>
      </c>
    </row>
    <row r="77" spans="1:37" ht="30" customHeight="1" x14ac:dyDescent="0.25">
      <c r="A77" s="30">
        <v>13516426</v>
      </c>
      <c r="B77" s="29" t="s">
        <v>65</v>
      </c>
      <c r="C77" s="29" t="s">
        <v>29</v>
      </c>
      <c r="D77" s="29" t="s">
        <v>29</v>
      </c>
      <c r="E77" s="31">
        <v>43585</v>
      </c>
      <c r="F77" s="30" t="s">
        <v>31</v>
      </c>
      <c r="G77" s="29" t="s">
        <v>51</v>
      </c>
      <c r="H77" s="29" t="s">
        <v>30</v>
      </c>
      <c r="I77" s="29">
        <v>1969</v>
      </c>
      <c r="J77" s="30">
        <v>95</v>
      </c>
      <c r="K77" s="30">
        <v>6614.7</v>
      </c>
      <c r="L77" s="30" t="s">
        <v>31</v>
      </c>
      <c r="M77" s="30" t="s">
        <v>31</v>
      </c>
      <c r="N77" s="30" t="s">
        <v>31</v>
      </c>
      <c r="O77" s="29" t="s">
        <v>31</v>
      </c>
      <c r="P77" s="29" t="s">
        <v>31</v>
      </c>
      <c r="Q77" s="30" t="s">
        <v>31</v>
      </c>
      <c r="R77" s="30" t="s">
        <v>31</v>
      </c>
      <c r="S77" s="30" t="s">
        <v>31</v>
      </c>
      <c r="T77" s="30" t="s">
        <v>31</v>
      </c>
      <c r="U77" s="29" t="s">
        <v>31</v>
      </c>
      <c r="V77" s="29" t="s">
        <v>31</v>
      </c>
      <c r="W77" s="30">
        <v>0.87905889774191137</v>
      </c>
      <c r="X77" s="30">
        <v>1.2171670055502404</v>
      </c>
      <c r="Y77" s="30" t="s">
        <v>31</v>
      </c>
      <c r="Z77" s="30" t="s">
        <v>31</v>
      </c>
      <c r="AA77" s="30" t="s">
        <v>31</v>
      </c>
      <c r="AB77" s="30" t="s">
        <v>31</v>
      </c>
      <c r="AC77" s="30" t="s">
        <v>31</v>
      </c>
      <c r="AD77" s="30" t="s">
        <v>31</v>
      </c>
      <c r="AE77" s="29">
        <f t="shared" si="6"/>
        <v>2019</v>
      </c>
      <c r="AF77" s="29">
        <f t="shared" si="4"/>
        <v>4</v>
      </c>
      <c r="AK77" t="e">
        <f t="shared" si="5"/>
        <v>#N/A</v>
      </c>
    </row>
    <row r="78" spans="1:37" ht="30" customHeight="1" x14ac:dyDescent="0.25">
      <c r="A78" s="30">
        <v>13516426</v>
      </c>
      <c r="B78" s="29" t="s">
        <v>65</v>
      </c>
      <c r="C78" s="29" t="s">
        <v>29</v>
      </c>
      <c r="D78" s="29" t="s">
        <v>29</v>
      </c>
      <c r="E78" s="31">
        <v>43616</v>
      </c>
      <c r="F78" s="30" t="s">
        <v>31</v>
      </c>
      <c r="G78" s="29" t="s">
        <v>51</v>
      </c>
      <c r="H78" s="29" t="s">
        <v>30</v>
      </c>
      <c r="I78" s="29">
        <v>1969</v>
      </c>
      <c r="J78" s="30">
        <v>95</v>
      </c>
      <c r="K78" s="30">
        <v>6614.7</v>
      </c>
      <c r="L78" s="30" t="s">
        <v>31</v>
      </c>
      <c r="M78" s="30" t="s">
        <v>31</v>
      </c>
      <c r="N78" s="30" t="s">
        <v>31</v>
      </c>
      <c r="O78" s="29" t="s">
        <v>31</v>
      </c>
      <c r="P78" s="29" t="s">
        <v>31</v>
      </c>
      <c r="Q78" s="30" t="s">
        <v>31</v>
      </c>
      <c r="R78" s="30" t="s">
        <v>31</v>
      </c>
      <c r="S78" s="30" t="s">
        <v>31</v>
      </c>
      <c r="T78" s="30" t="s">
        <v>31</v>
      </c>
      <c r="U78" s="29" t="s">
        <v>31</v>
      </c>
      <c r="V78" s="29" t="s">
        <v>31</v>
      </c>
      <c r="W78" s="30">
        <v>0.87388471131885692</v>
      </c>
      <c r="X78" s="30">
        <v>1.5975834203142314</v>
      </c>
      <c r="Y78" s="30" t="s">
        <v>31</v>
      </c>
      <c r="Z78" s="30" t="s">
        <v>31</v>
      </c>
      <c r="AA78" s="30" t="s">
        <v>31</v>
      </c>
      <c r="AB78" s="30" t="s">
        <v>31</v>
      </c>
      <c r="AC78" s="30" t="s">
        <v>31</v>
      </c>
      <c r="AD78" s="30" t="s">
        <v>31</v>
      </c>
      <c r="AE78" s="29">
        <f t="shared" si="6"/>
        <v>2019</v>
      </c>
      <c r="AF78" s="29">
        <f t="shared" si="4"/>
        <v>5</v>
      </c>
      <c r="AK78" t="e">
        <f t="shared" si="5"/>
        <v>#N/A</v>
      </c>
    </row>
    <row r="79" spans="1:37" ht="30" customHeight="1" x14ac:dyDescent="0.25">
      <c r="A79" s="30">
        <v>13516426</v>
      </c>
      <c r="B79" s="29" t="s">
        <v>65</v>
      </c>
      <c r="C79" s="29" t="s">
        <v>29</v>
      </c>
      <c r="D79" s="29" t="s">
        <v>29</v>
      </c>
      <c r="E79" s="31">
        <v>43646</v>
      </c>
      <c r="F79" s="30" t="s">
        <v>31</v>
      </c>
      <c r="G79" s="29" t="s">
        <v>51</v>
      </c>
      <c r="H79" s="29" t="s">
        <v>30</v>
      </c>
      <c r="I79" s="29">
        <v>1969</v>
      </c>
      <c r="J79" s="30">
        <v>95</v>
      </c>
      <c r="K79" s="30">
        <v>6614.7</v>
      </c>
      <c r="L79" s="30" t="s">
        <v>31</v>
      </c>
      <c r="M79" s="30" t="s">
        <v>31</v>
      </c>
      <c r="N79" s="30" t="s">
        <v>31</v>
      </c>
      <c r="O79" s="29" t="s">
        <v>31</v>
      </c>
      <c r="P79" s="29" t="s">
        <v>31</v>
      </c>
      <c r="Q79" s="30" t="s">
        <v>31</v>
      </c>
      <c r="R79" s="30" t="s">
        <v>31</v>
      </c>
      <c r="S79" s="30" t="s">
        <v>31</v>
      </c>
      <c r="T79" s="30" t="s">
        <v>31</v>
      </c>
      <c r="U79" s="29" t="s">
        <v>31</v>
      </c>
      <c r="V79" s="29" t="s">
        <v>31</v>
      </c>
      <c r="W79" s="30">
        <v>1.1996049660714969</v>
      </c>
      <c r="X79" s="30">
        <v>1.5605408941264054</v>
      </c>
      <c r="Y79" s="30" t="s">
        <v>31</v>
      </c>
      <c r="Z79" s="30" t="s">
        <v>31</v>
      </c>
      <c r="AA79" s="30" t="s">
        <v>31</v>
      </c>
      <c r="AB79" s="30" t="s">
        <v>31</v>
      </c>
      <c r="AC79" s="30" t="s">
        <v>31</v>
      </c>
      <c r="AD79" s="30" t="s">
        <v>31</v>
      </c>
      <c r="AE79" s="29">
        <f t="shared" si="6"/>
        <v>2019</v>
      </c>
      <c r="AF79" s="29">
        <f t="shared" si="4"/>
        <v>6</v>
      </c>
      <c r="AK79" t="e">
        <f t="shared" si="5"/>
        <v>#N/A</v>
      </c>
    </row>
    <row r="80" spans="1:37" ht="30" customHeight="1" x14ac:dyDescent="0.25">
      <c r="A80" s="30">
        <v>13516426</v>
      </c>
      <c r="B80" s="29" t="s">
        <v>65</v>
      </c>
      <c r="C80" s="29" t="s">
        <v>29</v>
      </c>
      <c r="D80" s="29" t="s">
        <v>29</v>
      </c>
      <c r="E80" s="31">
        <v>43677</v>
      </c>
      <c r="F80" s="30" t="s">
        <v>31</v>
      </c>
      <c r="G80" s="29" t="s">
        <v>51</v>
      </c>
      <c r="H80" s="29" t="s">
        <v>30</v>
      </c>
      <c r="I80" s="29">
        <v>1969</v>
      </c>
      <c r="J80" s="30">
        <v>95</v>
      </c>
      <c r="K80" s="30">
        <v>6614.7</v>
      </c>
      <c r="L80" s="30" t="s">
        <v>31</v>
      </c>
      <c r="M80" s="30" t="s">
        <v>31</v>
      </c>
      <c r="N80" s="30" t="s">
        <v>31</v>
      </c>
      <c r="O80" s="29" t="s">
        <v>31</v>
      </c>
      <c r="P80" s="29" t="s">
        <v>31</v>
      </c>
      <c r="Q80" s="30" t="s">
        <v>31</v>
      </c>
      <c r="R80" s="30" t="s">
        <v>31</v>
      </c>
      <c r="S80" s="30" t="s">
        <v>31</v>
      </c>
      <c r="T80" s="30" t="s">
        <v>31</v>
      </c>
      <c r="U80" s="29" t="s">
        <v>31</v>
      </c>
      <c r="V80" s="29" t="s">
        <v>31</v>
      </c>
      <c r="W80" s="30">
        <v>1.2627918721272815</v>
      </c>
      <c r="X80" s="30">
        <v>1.2504667395146751</v>
      </c>
      <c r="Y80" s="30" t="s">
        <v>31</v>
      </c>
      <c r="Z80" s="30" t="s">
        <v>31</v>
      </c>
      <c r="AA80" s="30" t="s">
        <v>31</v>
      </c>
      <c r="AB80" s="30" t="s">
        <v>31</v>
      </c>
      <c r="AC80" s="30" t="s">
        <v>31</v>
      </c>
      <c r="AD80" s="30" t="s">
        <v>31</v>
      </c>
      <c r="AE80" s="29">
        <f t="shared" si="6"/>
        <v>2019</v>
      </c>
      <c r="AF80" s="29">
        <f t="shared" si="4"/>
        <v>7</v>
      </c>
      <c r="AK80" t="e">
        <f t="shared" si="5"/>
        <v>#N/A</v>
      </c>
    </row>
    <row r="81" spans="1:37" ht="30" customHeight="1" x14ac:dyDescent="0.25">
      <c r="A81" s="30">
        <v>13516426</v>
      </c>
      <c r="B81" s="29" t="s">
        <v>65</v>
      </c>
      <c r="C81" s="29" t="s">
        <v>29</v>
      </c>
      <c r="D81" s="29" t="s">
        <v>29</v>
      </c>
      <c r="E81" s="31">
        <v>43708</v>
      </c>
      <c r="F81" s="30" t="s">
        <v>31</v>
      </c>
      <c r="G81" s="29" t="s">
        <v>51</v>
      </c>
      <c r="H81" s="29" t="s">
        <v>30</v>
      </c>
      <c r="I81" s="29">
        <v>1969</v>
      </c>
      <c r="J81" s="30">
        <v>95</v>
      </c>
      <c r="K81" s="30">
        <v>6614.7</v>
      </c>
      <c r="L81" s="30" t="s">
        <v>31</v>
      </c>
      <c r="M81" s="30" t="s">
        <v>31</v>
      </c>
      <c r="N81" s="30" t="s">
        <v>31</v>
      </c>
      <c r="O81" s="29" t="s">
        <v>31</v>
      </c>
      <c r="P81" s="29" t="s">
        <v>31</v>
      </c>
      <c r="Q81" s="30" t="s">
        <v>31</v>
      </c>
      <c r="R81" s="30" t="s">
        <v>31</v>
      </c>
      <c r="S81" s="30" t="s">
        <v>31</v>
      </c>
      <c r="T81" s="30" t="s">
        <v>31</v>
      </c>
      <c r="U81" s="29" t="s">
        <v>31</v>
      </c>
      <c r="V81" s="29" t="s">
        <v>31</v>
      </c>
      <c r="W81" s="30">
        <v>1.6394981854020763</v>
      </c>
      <c r="X81" s="30">
        <v>1.3199721968318086</v>
      </c>
      <c r="Y81" s="30" t="s">
        <v>31</v>
      </c>
      <c r="Z81" s="30" t="s">
        <v>31</v>
      </c>
      <c r="AA81" s="30" t="s">
        <v>31</v>
      </c>
      <c r="AB81" s="30" t="s">
        <v>31</v>
      </c>
      <c r="AC81" s="30" t="s">
        <v>31</v>
      </c>
      <c r="AD81" s="30" t="s">
        <v>31</v>
      </c>
      <c r="AE81" s="29">
        <f t="shared" si="6"/>
        <v>2019</v>
      </c>
      <c r="AF81" s="29">
        <f t="shared" si="4"/>
        <v>8</v>
      </c>
      <c r="AK81" t="e">
        <f t="shared" si="5"/>
        <v>#N/A</v>
      </c>
    </row>
    <row r="82" spans="1:37" ht="30" customHeight="1" x14ac:dyDescent="0.25">
      <c r="A82" s="30">
        <v>13516426</v>
      </c>
      <c r="B82" s="29" t="s">
        <v>65</v>
      </c>
      <c r="C82" s="29" t="s">
        <v>29</v>
      </c>
      <c r="D82" s="29" t="s">
        <v>29</v>
      </c>
      <c r="E82" s="31">
        <v>43738</v>
      </c>
      <c r="F82" s="30" t="s">
        <v>31</v>
      </c>
      <c r="G82" s="29" t="s">
        <v>51</v>
      </c>
      <c r="H82" s="29" t="s">
        <v>30</v>
      </c>
      <c r="I82" s="29">
        <v>1969</v>
      </c>
      <c r="J82" s="30">
        <v>95</v>
      </c>
      <c r="K82" s="30">
        <v>6614.7</v>
      </c>
      <c r="L82" s="30" t="s">
        <v>31</v>
      </c>
      <c r="M82" s="30" t="s">
        <v>31</v>
      </c>
      <c r="N82" s="30" t="s">
        <v>31</v>
      </c>
      <c r="O82" s="29" t="s">
        <v>31</v>
      </c>
      <c r="P82" s="29" t="s">
        <v>31</v>
      </c>
      <c r="Q82" s="30" t="s">
        <v>31</v>
      </c>
      <c r="R82" s="30" t="s">
        <v>31</v>
      </c>
      <c r="S82" s="30" t="s">
        <v>31</v>
      </c>
      <c r="T82" s="30" t="s">
        <v>31</v>
      </c>
      <c r="U82" s="29" t="s">
        <v>31</v>
      </c>
      <c r="V82" s="29" t="s">
        <v>31</v>
      </c>
      <c r="W82" s="30">
        <v>1.0941603102533908</v>
      </c>
      <c r="X82" s="30">
        <v>1.3594566946649154</v>
      </c>
      <c r="Y82" s="30" t="s">
        <v>31</v>
      </c>
      <c r="Z82" s="30" t="s">
        <v>31</v>
      </c>
      <c r="AA82" s="30" t="s">
        <v>31</v>
      </c>
      <c r="AB82" s="30" t="s">
        <v>31</v>
      </c>
      <c r="AC82" s="30" t="s">
        <v>31</v>
      </c>
      <c r="AD82" s="30" t="s">
        <v>31</v>
      </c>
      <c r="AE82" s="29">
        <f t="shared" si="6"/>
        <v>2019</v>
      </c>
      <c r="AF82" s="29">
        <f t="shared" si="4"/>
        <v>9</v>
      </c>
      <c r="AK82" t="e">
        <f t="shared" si="5"/>
        <v>#N/A</v>
      </c>
    </row>
    <row r="83" spans="1:37" ht="30" customHeight="1" x14ac:dyDescent="0.25">
      <c r="A83" s="30">
        <v>13516426</v>
      </c>
      <c r="B83" s="29" t="s">
        <v>65</v>
      </c>
      <c r="C83" s="29" t="s">
        <v>29</v>
      </c>
      <c r="D83" s="29" t="s">
        <v>29</v>
      </c>
      <c r="E83" s="31">
        <v>43769</v>
      </c>
      <c r="F83" s="30" t="s">
        <v>31</v>
      </c>
      <c r="G83" s="29" t="s">
        <v>51</v>
      </c>
      <c r="H83" s="29" t="s">
        <v>30</v>
      </c>
      <c r="I83" s="29">
        <v>1969</v>
      </c>
      <c r="J83" s="30">
        <v>95</v>
      </c>
      <c r="K83" s="30">
        <v>6614.7</v>
      </c>
      <c r="L83" s="30" t="s">
        <v>31</v>
      </c>
      <c r="M83" s="30" t="s">
        <v>31</v>
      </c>
      <c r="N83" s="30" t="s">
        <v>31</v>
      </c>
      <c r="O83" s="29" t="s">
        <v>31</v>
      </c>
      <c r="P83" s="29" t="s">
        <v>31</v>
      </c>
      <c r="Q83" s="30" t="s">
        <v>31</v>
      </c>
      <c r="R83" s="30" t="s">
        <v>31</v>
      </c>
      <c r="S83" s="30" t="s">
        <v>31</v>
      </c>
      <c r="T83" s="30" t="s">
        <v>31</v>
      </c>
      <c r="U83" s="29" t="s">
        <v>31</v>
      </c>
      <c r="V83" s="29" t="s">
        <v>31</v>
      </c>
      <c r="W83" s="30">
        <v>1.0292900337835169</v>
      </c>
      <c r="X83" s="30">
        <v>1.7235945793695733</v>
      </c>
      <c r="Y83" s="30" t="s">
        <v>31</v>
      </c>
      <c r="Z83" s="30" t="s">
        <v>31</v>
      </c>
      <c r="AA83" s="30" t="s">
        <v>31</v>
      </c>
      <c r="AB83" s="30" t="s">
        <v>31</v>
      </c>
      <c r="AC83" s="30" t="s">
        <v>31</v>
      </c>
      <c r="AD83" s="30" t="s">
        <v>31</v>
      </c>
      <c r="AE83" s="29">
        <f t="shared" si="6"/>
        <v>2019</v>
      </c>
      <c r="AF83" s="29">
        <f t="shared" si="4"/>
        <v>10</v>
      </c>
      <c r="AK83" t="e">
        <f t="shared" si="5"/>
        <v>#N/A</v>
      </c>
    </row>
    <row r="84" spans="1:37" ht="30" customHeight="1" x14ac:dyDescent="0.25">
      <c r="A84" s="30">
        <v>13516426</v>
      </c>
      <c r="B84" s="29" t="s">
        <v>65</v>
      </c>
      <c r="C84" s="29" t="s">
        <v>29</v>
      </c>
      <c r="D84" s="29" t="s">
        <v>29</v>
      </c>
      <c r="E84" s="31">
        <v>43799</v>
      </c>
      <c r="F84" s="30" t="s">
        <v>31</v>
      </c>
      <c r="G84" s="29" t="s">
        <v>51</v>
      </c>
      <c r="H84" s="29" t="s">
        <v>30</v>
      </c>
      <c r="I84" s="29">
        <v>1969</v>
      </c>
      <c r="J84" s="30">
        <v>95</v>
      </c>
      <c r="K84" s="30">
        <v>6614.7</v>
      </c>
      <c r="L84" s="30" t="s">
        <v>31</v>
      </c>
      <c r="M84" s="30" t="s">
        <v>31</v>
      </c>
      <c r="N84" s="30" t="s">
        <v>31</v>
      </c>
      <c r="O84" s="29" t="s">
        <v>31</v>
      </c>
      <c r="P84" s="29" t="s">
        <v>31</v>
      </c>
      <c r="Q84" s="30" t="s">
        <v>31</v>
      </c>
      <c r="R84" s="30" t="s">
        <v>31</v>
      </c>
      <c r="S84" s="30" t="s">
        <v>31</v>
      </c>
      <c r="T84" s="30" t="s">
        <v>31</v>
      </c>
      <c r="U84" s="29" t="s">
        <v>31</v>
      </c>
      <c r="V84" s="29" t="s">
        <v>31</v>
      </c>
      <c r="W84" s="30">
        <v>1.3363816329637517</v>
      </c>
      <c r="X84" s="30">
        <v>1.7193669293245717</v>
      </c>
      <c r="Y84" s="30" t="s">
        <v>31</v>
      </c>
      <c r="Z84" s="30" t="s">
        <v>31</v>
      </c>
      <c r="AA84" s="30" t="s">
        <v>31</v>
      </c>
      <c r="AB84" s="30" t="s">
        <v>31</v>
      </c>
      <c r="AC84" s="30" t="s">
        <v>31</v>
      </c>
      <c r="AD84" s="30" t="s">
        <v>31</v>
      </c>
      <c r="AE84" s="29">
        <f t="shared" si="6"/>
        <v>2019</v>
      </c>
      <c r="AF84" s="29">
        <f t="shared" si="4"/>
        <v>11</v>
      </c>
      <c r="AK84" t="e">
        <f t="shared" si="5"/>
        <v>#N/A</v>
      </c>
    </row>
    <row r="85" spans="1:37" ht="30" customHeight="1" x14ac:dyDescent="0.25">
      <c r="A85" s="30">
        <v>13516426</v>
      </c>
      <c r="B85" s="29" t="s">
        <v>65</v>
      </c>
      <c r="C85" s="29" t="s">
        <v>29</v>
      </c>
      <c r="D85" s="29" t="s">
        <v>29</v>
      </c>
      <c r="E85" s="31">
        <v>43830</v>
      </c>
      <c r="F85" s="30">
        <v>46.019656274729101</v>
      </c>
      <c r="G85" s="29" t="s">
        <v>51</v>
      </c>
      <c r="H85" s="29" t="s">
        <v>30</v>
      </c>
      <c r="I85" s="29">
        <v>1969</v>
      </c>
      <c r="J85" s="30">
        <v>95</v>
      </c>
      <c r="K85" s="30">
        <v>6614.7</v>
      </c>
      <c r="L85" s="30">
        <v>428197.78133034142</v>
      </c>
      <c r="M85" s="30">
        <v>1692.3310020755525</v>
      </c>
      <c r="N85" s="30">
        <v>65.592830548518052</v>
      </c>
      <c r="O85" s="29">
        <v>7017.3097390371759</v>
      </c>
      <c r="P85" s="29">
        <v>1.4840940082515341</v>
      </c>
      <c r="Q85" s="30">
        <v>12307.951254943242</v>
      </c>
      <c r="R85" s="30">
        <v>15306.457736868839</v>
      </c>
      <c r="S85" s="30">
        <v>1.7268774970986465</v>
      </c>
      <c r="T85" s="30">
        <v>1.2321232471947245</v>
      </c>
      <c r="U85" s="29">
        <v>1.222876952931667</v>
      </c>
      <c r="V85" s="29">
        <v>2.1502760092744966</v>
      </c>
      <c r="W85" s="30">
        <v>0.94324441350508348</v>
      </c>
      <c r="X85" s="30">
        <v>1.0287183633783252</v>
      </c>
      <c r="Y85" s="30">
        <v>30.715553641919985</v>
      </c>
      <c r="Z85" s="30">
        <v>24.869522444432278</v>
      </c>
      <c r="AA85" s="30">
        <v>142.90253755158304</v>
      </c>
      <c r="AB85" s="30">
        <v>667.2687858381654</v>
      </c>
      <c r="AC85" s="30">
        <v>4.6663642367310283</v>
      </c>
      <c r="AD85" s="30">
        <v>26680.891800364978</v>
      </c>
      <c r="AE85" s="29">
        <f t="shared" si="6"/>
        <v>2019</v>
      </c>
      <c r="AF85" s="29">
        <f t="shared" si="4"/>
        <v>12</v>
      </c>
      <c r="AK85" t="e">
        <f t="shared" si="5"/>
        <v>#N/A</v>
      </c>
    </row>
    <row r="86" spans="1:37" ht="30" customHeight="1" x14ac:dyDescent="0.25">
      <c r="A86" s="30">
        <v>13516426</v>
      </c>
      <c r="B86" s="29" t="s">
        <v>65</v>
      </c>
      <c r="C86" s="29" t="s">
        <v>29</v>
      </c>
      <c r="D86" s="29" t="s">
        <v>29</v>
      </c>
      <c r="E86" s="31">
        <v>43861</v>
      </c>
      <c r="F86" s="30">
        <v>48.471360691430903</v>
      </c>
      <c r="G86" s="29" t="s">
        <v>51</v>
      </c>
      <c r="H86" s="29" t="s">
        <v>30</v>
      </c>
      <c r="I86" s="29">
        <v>1969</v>
      </c>
      <c r="J86" s="30">
        <v>95</v>
      </c>
      <c r="K86" s="30">
        <v>6614.7</v>
      </c>
      <c r="L86" s="30">
        <v>533376.51933540753</v>
      </c>
      <c r="M86" s="30">
        <v>1231.0268557493075</v>
      </c>
      <c r="N86" s="30">
        <v>53.812488360338286</v>
      </c>
      <c r="O86" s="29">
        <v>5798.5425157859918</v>
      </c>
      <c r="P86" s="29">
        <v>1.0488070101811773</v>
      </c>
      <c r="Q86" s="30">
        <v>11777.187472532602</v>
      </c>
      <c r="R86" s="30">
        <v>12342.507413452768</v>
      </c>
      <c r="S86" s="30">
        <v>1.7406352631297553</v>
      </c>
      <c r="T86" s="30">
        <v>1.3092024657738883</v>
      </c>
      <c r="U86" s="29">
        <v>1.18321899163996</v>
      </c>
      <c r="V86" s="29">
        <v>1.3776891418067612</v>
      </c>
      <c r="W86" s="30">
        <v>1.2611720090509799</v>
      </c>
      <c r="X86" s="30">
        <v>1.4046550652897907</v>
      </c>
      <c r="Y86" s="30">
        <v>21.202582093338478</v>
      </c>
      <c r="Z86" s="30">
        <v>33.148461631475705</v>
      </c>
      <c r="AA86" s="30">
        <v>122.39798567732997</v>
      </c>
      <c r="AB86" s="30">
        <v>688.19658826452337</v>
      </c>
      <c r="AC86" s="30">
        <v>4.6596652665715057</v>
      </c>
      <c r="AD86" s="30">
        <v>21113.39051211414</v>
      </c>
      <c r="AE86" s="29">
        <f t="shared" si="6"/>
        <v>2020</v>
      </c>
      <c r="AF86" s="29">
        <f t="shared" si="4"/>
        <v>1</v>
      </c>
      <c r="AK86" t="e">
        <f t="shared" si="5"/>
        <v>#N/A</v>
      </c>
    </row>
    <row r="87" spans="1:37" ht="30" customHeight="1" x14ac:dyDescent="0.25">
      <c r="A87" s="30">
        <v>13516426</v>
      </c>
      <c r="B87" s="29" t="s">
        <v>65</v>
      </c>
      <c r="C87" s="29" t="s">
        <v>29</v>
      </c>
      <c r="D87" s="29" t="s">
        <v>29</v>
      </c>
      <c r="E87" s="31">
        <v>43890</v>
      </c>
      <c r="F87" s="30">
        <v>65.593439148564912</v>
      </c>
      <c r="G87" s="29" t="s">
        <v>51</v>
      </c>
      <c r="H87" s="29" t="s">
        <v>30</v>
      </c>
      <c r="I87" s="29">
        <v>1969</v>
      </c>
      <c r="J87" s="30">
        <v>95</v>
      </c>
      <c r="K87" s="30">
        <v>6614.7</v>
      </c>
      <c r="L87" s="30">
        <v>586908.2030226324</v>
      </c>
      <c r="M87" s="30">
        <v>1808.2894384193221</v>
      </c>
      <c r="N87" s="30">
        <v>76.937681285065381</v>
      </c>
      <c r="O87" s="30">
        <v>4747.3090520253991</v>
      </c>
      <c r="P87" s="30">
        <v>1.1307658466321633</v>
      </c>
      <c r="Q87" s="30">
        <v>10337.38034013773</v>
      </c>
      <c r="R87" s="30">
        <v>12863.127474059549</v>
      </c>
      <c r="S87" s="30">
        <v>1.6171178560088861</v>
      </c>
      <c r="T87" s="30">
        <v>1.6769058057696298</v>
      </c>
      <c r="U87" s="30">
        <v>1.046812780512</v>
      </c>
      <c r="V87" s="30">
        <v>1.9219869702054018</v>
      </c>
      <c r="W87" s="30">
        <v>1.4302235578828943</v>
      </c>
      <c r="X87" s="30">
        <v>1.6688725461701348</v>
      </c>
      <c r="Y87" s="30">
        <v>15.071676702009347</v>
      </c>
      <c r="Z87" s="30">
        <v>16.053160805596725</v>
      </c>
      <c r="AA87" s="30">
        <v>115.62534536654425</v>
      </c>
      <c r="AB87" s="30">
        <v>807.9386144817928</v>
      </c>
      <c r="AC87" s="30">
        <v>3.4826306238400071</v>
      </c>
      <c r="AD87" s="30">
        <v>25822.651070411197</v>
      </c>
      <c r="AE87" s="29">
        <f t="shared" si="6"/>
        <v>2020</v>
      </c>
      <c r="AF87" s="29">
        <f t="shared" si="4"/>
        <v>2</v>
      </c>
      <c r="AK87" t="e">
        <f t="shared" si="5"/>
        <v>#N/A</v>
      </c>
    </row>
    <row r="88" spans="1:37" ht="30" customHeight="1" x14ac:dyDescent="0.25">
      <c r="A88" s="30">
        <v>13516426</v>
      </c>
      <c r="B88" s="29" t="s">
        <v>65</v>
      </c>
      <c r="C88" s="29" t="s">
        <v>29</v>
      </c>
      <c r="D88" s="29" t="s">
        <v>29</v>
      </c>
      <c r="E88" s="31">
        <v>43921</v>
      </c>
      <c r="F88" s="30">
        <v>42.318041088201404</v>
      </c>
      <c r="G88" s="29" t="s">
        <v>51</v>
      </c>
      <c r="H88" s="29" t="s">
        <v>30</v>
      </c>
      <c r="I88" s="29">
        <v>1969</v>
      </c>
      <c r="J88" s="30">
        <v>95</v>
      </c>
      <c r="K88" s="30">
        <v>6614.7</v>
      </c>
      <c r="L88" s="30">
        <v>593359.47632680833</v>
      </c>
      <c r="M88" s="30">
        <v>1464.4981619297216</v>
      </c>
      <c r="N88" s="30">
        <v>68.253152481387374</v>
      </c>
      <c r="O88" s="30">
        <v>7736.9216366231394</v>
      </c>
      <c r="P88" s="30">
        <v>1.3186418609800457</v>
      </c>
      <c r="Q88" s="30">
        <v>6358.8053741905787</v>
      </c>
      <c r="R88" s="30">
        <v>8993.2672065146689</v>
      </c>
      <c r="S88" s="30">
        <v>1.3059250706457868</v>
      </c>
      <c r="T88" s="30">
        <v>1.4959985081973735</v>
      </c>
      <c r="U88" s="30">
        <v>1.2338463816941834</v>
      </c>
      <c r="V88" s="30">
        <v>1.8701899291807274</v>
      </c>
      <c r="W88" s="30">
        <v>1.2041751669775507</v>
      </c>
      <c r="X88" s="30">
        <v>1.1961191291208326</v>
      </c>
      <c r="Y88" s="30">
        <v>12.955401692005097</v>
      </c>
      <c r="Z88" s="30">
        <v>13.286682645081356</v>
      </c>
      <c r="AA88" s="30">
        <v>98.409421658269068</v>
      </c>
      <c r="AB88" s="30">
        <v>720.56196273611431</v>
      </c>
      <c r="AC88" s="30">
        <v>2.9426598473144203</v>
      </c>
      <c r="AD88" s="30">
        <v>24169.389852707456</v>
      </c>
      <c r="AE88" s="29">
        <f t="shared" si="6"/>
        <v>2020</v>
      </c>
      <c r="AF88" s="29">
        <f t="shared" si="4"/>
        <v>3</v>
      </c>
      <c r="AK88" t="e">
        <f t="shared" si="5"/>
        <v>#N/A</v>
      </c>
    </row>
    <row r="89" spans="1:37" ht="30" customHeight="1" x14ac:dyDescent="0.25">
      <c r="A89" s="30">
        <v>13516426</v>
      </c>
      <c r="B89" s="29" t="s">
        <v>65</v>
      </c>
      <c r="C89" s="29" t="s">
        <v>29</v>
      </c>
      <c r="D89" s="29" t="s">
        <v>29</v>
      </c>
      <c r="E89" s="31">
        <v>43951</v>
      </c>
      <c r="F89" s="30">
        <v>72.527585970329739</v>
      </c>
      <c r="G89" s="29" t="s">
        <v>51</v>
      </c>
      <c r="H89" s="29" t="s">
        <v>30</v>
      </c>
      <c r="I89" s="29">
        <v>1969</v>
      </c>
      <c r="J89" s="30">
        <v>95</v>
      </c>
      <c r="K89" s="30">
        <v>6614.7</v>
      </c>
      <c r="L89" s="30">
        <v>397322.06871264474</v>
      </c>
      <c r="M89" s="30">
        <v>1702.2771296466458</v>
      </c>
      <c r="N89" s="30">
        <v>60.142287761999846</v>
      </c>
      <c r="O89" s="30">
        <v>8234.6475370586195</v>
      </c>
      <c r="P89" s="30">
        <v>0.94662380640315158</v>
      </c>
      <c r="Q89" s="30">
        <v>7034.701944067644</v>
      </c>
      <c r="R89" s="30">
        <v>11156.800095963865</v>
      </c>
      <c r="S89" s="30">
        <v>1.0214936574149232</v>
      </c>
      <c r="T89" s="30">
        <v>2.0036005367922836</v>
      </c>
      <c r="U89" s="30">
        <v>0.8494315167750992</v>
      </c>
      <c r="V89" s="30">
        <v>1.8209134534626139</v>
      </c>
      <c r="W89" s="30">
        <v>0.89971793919056908</v>
      </c>
      <c r="X89" s="30">
        <v>1.4421281634842571</v>
      </c>
      <c r="Y89" s="30">
        <v>9.1786079700920329</v>
      </c>
      <c r="Z89" s="30">
        <v>9.5879938888811846</v>
      </c>
      <c r="AA89" s="30">
        <v>119.96312127852056</v>
      </c>
      <c r="AB89" s="30">
        <v>759.66265661276316</v>
      </c>
      <c r="AC89" s="30">
        <v>4.3890846225416968</v>
      </c>
      <c r="AD89" s="30">
        <v>24697.952474468952</v>
      </c>
      <c r="AE89" s="29">
        <f t="shared" si="6"/>
        <v>2020</v>
      </c>
      <c r="AF89" s="29">
        <f t="shared" si="4"/>
        <v>4</v>
      </c>
      <c r="AK89" t="e">
        <f t="shared" si="5"/>
        <v>#N/A</v>
      </c>
    </row>
    <row r="90" spans="1:37" ht="30" customHeight="1" x14ac:dyDescent="0.25">
      <c r="A90" s="30">
        <v>13516426</v>
      </c>
      <c r="B90" s="29" t="s">
        <v>65</v>
      </c>
      <c r="C90" s="29" t="s">
        <v>29</v>
      </c>
      <c r="D90" s="29" t="s">
        <v>29</v>
      </c>
      <c r="E90" s="31">
        <v>43982</v>
      </c>
      <c r="F90" s="30">
        <v>69.351822910806945</v>
      </c>
      <c r="G90" s="29" t="s">
        <v>51</v>
      </c>
      <c r="H90" s="29" t="s">
        <v>30</v>
      </c>
      <c r="I90" s="29">
        <v>1969</v>
      </c>
      <c r="J90" s="30">
        <v>95</v>
      </c>
      <c r="K90" s="30">
        <v>6614.7</v>
      </c>
      <c r="L90" s="30">
        <v>395075.78493648453</v>
      </c>
      <c r="M90" s="30">
        <v>1469.0440278512792</v>
      </c>
      <c r="N90" s="30">
        <v>59.352533879409187</v>
      </c>
      <c r="O90" s="30">
        <v>6574.6504883902835</v>
      </c>
      <c r="P90" s="30">
        <v>1.3057409951175571</v>
      </c>
      <c r="Q90" s="30">
        <v>8526.8418812302407</v>
      </c>
      <c r="R90" s="30">
        <v>9518.140599421873</v>
      </c>
      <c r="S90" s="30">
        <v>1.304583796479394</v>
      </c>
      <c r="T90" s="30">
        <v>1.478916485471151</v>
      </c>
      <c r="U90" s="30">
        <v>0.84939345013824896</v>
      </c>
      <c r="V90" s="30">
        <v>1.187270054256738</v>
      </c>
      <c r="W90" s="30">
        <v>1.1891879261641431</v>
      </c>
      <c r="X90" s="30">
        <v>1.3639285201201625</v>
      </c>
      <c r="Y90" s="30">
        <v>8.5508133242382556</v>
      </c>
      <c r="Z90" s="30">
        <v>9.7504616600068346</v>
      </c>
      <c r="AA90" s="30">
        <v>109.63505924168416</v>
      </c>
      <c r="AB90" s="30">
        <v>668.12705227685444</v>
      </c>
      <c r="AC90" s="30">
        <v>3.2847390587558838</v>
      </c>
      <c r="AD90" s="30">
        <v>18435.410710307526</v>
      </c>
      <c r="AE90" s="29">
        <f t="shared" si="6"/>
        <v>2020</v>
      </c>
      <c r="AF90" s="29">
        <f t="shared" si="4"/>
        <v>5</v>
      </c>
      <c r="AK90" t="e">
        <f t="shared" si="5"/>
        <v>#N/A</v>
      </c>
    </row>
    <row r="91" spans="1:37" ht="30" customHeight="1" x14ac:dyDescent="0.25">
      <c r="A91" s="30">
        <v>13516426</v>
      </c>
      <c r="B91" s="29" t="s">
        <v>65</v>
      </c>
      <c r="C91" s="29" t="s">
        <v>29</v>
      </c>
      <c r="D91" s="29" t="s">
        <v>29</v>
      </c>
      <c r="E91" s="31">
        <v>44012</v>
      </c>
      <c r="F91" s="30">
        <v>73.580680944226728</v>
      </c>
      <c r="G91" s="29" t="s">
        <v>51</v>
      </c>
      <c r="H91" s="29" t="s">
        <v>30</v>
      </c>
      <c r="I91" s="29">
        <v>1969</v>
      </c>
      <c r="J91" s="30">
        <v>95</v>
      </c>
      <c r="K91" s="30">
        <v>6614.7</v>
      </c>
      <c r="L91" s="30">
        <v>580992.30530453322</v>
      </c>
      <c r="M91" s="30">
        <v>1698.2200190729789</v>
      </c>
      <c r="N91" s="30">
        <v>88.13847970860499</v>
      </c>
      <c r="O91" s="30">
        <v>8507.4735943426131</v>
      </c>
      <c r="P91" s="30">
        <v>0.98486430607766495</v>
      </c>
      <c r="Q91" s="30">
        <v>9439.4362458099768</v>
      </c>
      <c r="R91" s="30">
        <v>11952.08171999646</v>
      </c>
      <c r="S91" s="30">
        <v>1.3220238846551895</v>
      </c>
      <c r="T91" s="30">
        <v>1.2509461547150031</v>
      </c>
      <c r="U91" s="30">
        <v>1.2396920102189644</v>
      </c>
      <c r="V91" s="30">
        <v>1.8325240053210918</v>
      </c>
      <c r="W91" s="30">
        <v>1.1657208741833898</v>
      </c>
      <c r="X91" s="30">
        <v>0.98677598950033696</v>
      </c>
      <c r="Y91" s="30">
        <v>7.9080047581010824</v>
      </c>
      <c r="Z91" s="30">
        <v>8.0695853131528281</v>
      </c>
      <c r="AA91" s="30">
        <v>81.301860329084604</v>
      </c>
      <c r="AB91" s="30">
        <v>672.97008156376285</v>
      </c>
      <c r="AC91" s="30">
        <v>5.0640158819327521</v>
      </c>
      <c r="AD91" s="30">
        <v>29086.924815113409</v>
      </c>
      <c r="AE91" s="29">
        <f t="shared" si="6"/>
        <v>2020</v>
      </c>
      <c r="AF91" s="29">
        <f t="shared" si="4"/>
        <v>6</v>
      </c>
      <c r="AK91" t="e">
        <f t="shared" si="5"/>
        <v>#N/A</v>
      </c>
    </row>
    <row r="92" spans="1:37" ht="30" customHeight="1" x14ac:dyDescent="0.25">
      <c r="A92" s="30">
        <v>13516426</v>
      </c>
      <c r="B92" s="29" t="s">
        <v>65</v>
      </c>
      <c r="C92" s="29" t="s">
        <v>29</v>
      </c>
      <c r="D92" s="29" t="s">
        <v>29</v>
      </c>
      <c r="E92" s="31">
        <v>44043</v>
      </c>
      <c r="F92" s="30">
        <v>45.54074191010487</v>
      </c>
      <c r="G92" s="29" t="s">
        <v>51</v>
      </c>
      <c r="H92" s="29" t="s">
        <v>30</v>
      </c>
      <c r="I92" s="29">
        <v>1969</v>
      </c>
      <c r="J92" s="30">
        <v>95</v>
      </c>
      <c r="K92" s="30">
        <v>6614.7</v>
      </c>
      <c r="L92" s="30">
        <v>330492.03331531305</v>
      </c>
      <c r="M92" s="30">
        <v>1939.0545336568086</v>
      </c>
      <c r="N92" s="30">
        <v>46.972641702615562</v>
      </c>
      <c r="O92" s="30">
        <v>6970.8819186579967</v>
      </c>
      <c r="P92" s="30">
        <v>0.73158680118296937</v>
      </c>
      <c r="Q92" s="30">
        <v>7293.7356700240125</v>
      </c>
      <c r="R92" s="30">
        <v>10786.720048911347</v>
      </c>
      <c r="S92" s="30">
        <v>1.1114697211558511</v>
      </c>
      <c r="T92" s="30">
        <v>1.4129131877351757</v>
      </c>
      <c r="U92" s="30">
        <v>1.1484818130873309</v>
      </c>
      <c r="V92" s="30">
        <v>1.4666684269796932</v>
      </c>
      <c r="W92" s="30">
        <v>0.98110132090951563</v>
      </c>
      <c r="X92" s="30">
        <v>1.7550088930553984</v>
      </c>
      <c r="Y92" s="30">
        <v>6.5578352206053481</v>
      </c>
      <c r="Z92" s="30">
        <v>7.1072202051182947</v>
      </c>
      <c r="AA92" s="30">
        <v>70.80141445473248</v>
      </c>
      <c r="AB92" s="30">
        <v>499.38365392306076</v>
      </c>
      <c r="AC92" s="30">
        <v>5.0987124905010583</v>
      </c>
      <c r="AD92" s="30">
        <v>21062.396862337613</v>
      </c>
      <c r="AE92" s="29">
        <f t="shared" si="6"/>
        <v>2020</v>
      </c>
      <c r="AF92" s="29">
        <f t="shared" si="4"/>
        <v>7</v>
      </c>
      <c r="AK92" t="e">
        <f t="shared" si="5"/>
        <v>#N/A</v>
      </c>
    </row>
    <row r="93" spans="1:37" ht="30" customHeight="1" x14ac:dyDescent="0.25">
      <c r="A93" s="30">
        <v>13516426</v>
      </c>
      <c r="B93" s="29" t="s">
        <v>65</v>
      </c>
      <c r="C93" s="29" t="s">
        <v>29</v>
      </c>
      <c r="D93" s="29" t="s">
        <v>29</v>
      </c>
      <c r="E93" s="31">
        <v>44074</v>
      </c>
      <c r="F93" s="30">
        <v>67.996366538891309</v>
      </c>
      <c r="G93" s="29" t="s">
        <v>51</v>
      </c>
      <c r="H93" s="29" t="s">
        <v>30</v>
      </c>
      <c r="I93" s="29">
        <v>1969</v>
      </c>
      <c r="J93" s="30">
        <v>95</v>
      </c>
      <c r="K93" s="30">
        <v>6614.7</v>
      </c>
      <c r="L93" s="30">
        <v>537863.80340917525</v>
      </c>
      <c r="M93" s="30">
        <v>2097.3285166946266</v>
      </c>
      <c r="N93" s="30">
        <v>55.814248845899108</v>
      </c>
      <c r="O93" s="30">
        <v>7595.9066375422253</v>
      </c>
      <c r="P93" s="30">
        <v>0.72786108177664388</v>
      </c>
      <c r="Q93" s="30">
        <v>5912.2690340774134</v>
      </c>
      <c r="R93" s="30">
        <v>7935.7866276550185</v>
      </c>
      <c r="S93" s="30">
        <v>1.327493207151637</v>
      </c>
      <c r="T93" s="30">
        <v>1.2599625474676286</v>
      </c>
      <c r="U93" s="30">
        <v>1.4226091060925012</v>
      </c>
      <c r="V93" s="30">
        <v>1.0439239913126861</v>
      </c>
      <c r="W93" s="30">
        <v>1.4280125621582072</v>
      </c>
      <c r="X93" s="30">
        <v>1.4807983224009202</v>
      </c>
      <c r="Y93" s="30">
        <v>5.1919515667110536</v>
      </c>
      <c r="Z93" s="30">
        <v>4.1855245470999893</v>
      </c>
      <c r="AA93" s="30">
        <v>118.4554198744729</v>
      </c>
      <c r="AB93" s="30">
        <v>662.70256439379466</v>
      </c>
      <c r="AC93" s="30">
        <v>3.774125209503878</v>
      </c>
      <c r="AD93" s="30">
        <v>21729.804729099287</v>
      </c>
      <c r="AE93" s="29">
        <f t="shared" si="6"/>
        <v>2020</v>
      </c>
      <c r="AF93" s="29">
        <f t="shared" si="4"/>
        <v>8</v>
      </c>
      <c r="AK93" t="e">
        <f t="shared" si="5"/>
        <v>#N/A</v>
      </c>
    </row>
    <row r="94" spans="1:37" ht="30" customHeight="1" x14ac:dyDescent="0.25">
      <c r="A94" s="30">
        <v>13516426</v>
      </c>
      <c r="B94" s="29" t="s">
        <v>65</v>
      </c>
      <c r="C94" s="29" t="s">
        <v>29</v>
      </c>
      <c r="D94" s="29" t="s">
        <v>29</v>
      </c>
      <c r="E94" s="31">
        <v>44104</v>
      </c>
      <c r="F94" s="30">
        <v>64.347074360169927</v>
      </c>
      <c r="G94" s="29" t="s">
        <v>51</v>
      </c>
      <c r="H94" s="29" t="s">
        <v>30</v>
      </c>
      <c r="I94" s="29">
        <v>1969</v>
      </c>
      <c r="J94" s="30">
        <v>95</v>
      </c>
      <c r="K94" s="30">
        <v>6614.7</v>
      </c>
      <c r="L94" s="30">
        <v>479553.11938226799</v>
      </c>
      <c r="M94" s="30">
        <v>2143.0537794479387</v>
      </c>
      <c r="N94" s="30">
        <v>48.927829055872699</v>
      </c>
      <c r="O94" s="30">
        <v>8477.3719479707433</v>
      </c>
      <c r="P94" s="30">
        <v>0.95143632171306347</v>
      </c>
      <c r="Q94" s="30">
        <v>9764.6640242273406</v>
      </c>
      <c r="R94" s="30">
        <v>9834.9193455735694</v>
      </c>
      <c r="S94" s="30">
        <v>1.5791604281030864</v>
      </c>
      <c r="T94" s="30">
        <v>1.528061305091758</v>
      </c>
      <c r="U94" s="30">
        <v>0.98608333872835752</v>
      </c>
      <c r="V94" s="30">
        <v>1.3956291061121837</v>
      </c>
      <c r="W94" s="30">
        <v>0.84831329859957505</v>
      </c>
      <c r="X94" s="30">
        <v>1.6265488978824643</v>
      </c>
      <c r="Y94" s="30">
        <v>4.2722316788581862</v>
      </c>
      <c r="Z94" s="30">
        <v>6.0762239395837341</v>
      </c>
      <c r="AA94" s="30">
        <v>75.564741985689608</v>
      </c>
      <c r="AB94" s="30">
        <v>661.05885749930735</v>
      </c>
      <c r="AC94" s="30">
        <v>2.8106709604767732</v>
      </c>
      <c r="AD94" s="30">
        <v>23294.131082401524</v>
      </c>
      <c r="AE94" s="29">
        <f t="shared" si="6"/>
        <v>2020</v>
      </c>
      <c r="AF94" s="29">
        <f t="shared" si="4"/>
        <v>9</v>
      </c>
      <c r="AK94" t="e">
        <f t="shared" si="5"/>
        <v>#N/A</v>
      </c>
    </row>
    <row r="95" spans="1:37" ht="30" customHeight="1" x14ac:dyDescent="0.25">
      <c r="A95" s="30">
        <v>13516426</v>
      </c>
      <c r="B95" s="29" t="s">
        <v>65</v>
      </c>
      <c r="C95" s="29" t="s">
        <v>29</v>
      </c>
      <c r="D95" s="29" t="s">
        <v>29</v>
      </c>
      <c r="E95" s="31">
        <v>44135</v>
      </c>
      <c r="F95" s="30">
        <v>65.738483369057732</v>
      </c>
      <c r="G95" s="29" t="s">
        <v>51</v>
      </c>
      <c r="H95" s="29" t="s">
        <v>30</v>
      </c>
      <c r="I95" s="29">
        <v>1969</v>
      </c>
      <c r="J95" s="30">
        <v>95</v>
      </c>
      <c r="K95" s="30">
        <v>6614.7</v>
      </c>
      <c r="L95" s="30">
        <v>520604.38644501043</v>
      </c>
      <c r="M95" s="30">
        <v>1252.6148589510135</v>
      </c>
      <c r="N95" s="30">
        <v>85.461806808863685</v>
      </c>
      <c r="O95" s="30">
        <v>5757.0825552145143</v>
      </c>
      <c r="P95" s="30">
        <v>1.147071037430726</v>
      </c>
      <c r="Q95" s="30">
        <v>7208.6742992792724</v>
      </c>
      <c r="R95" s="30">
        <v>12112.639403291474</v>
      </c>
      <c r="S95" s="30">
        <v>1.5223466500524245</v>
      </c>
      <c r="T95" s="30">
        <v>1.2673409906323474</v>
      </c>
      <c r="U95" s="30">
        <v>1.2796887836817117</v>
      </c>
      <c r="V95" s="30">
        <v>1.7054865201375302</v>
      </c>
      <c r="W95" s="30">
        <v>1.4267364190133183</v>
      </c>
      <c r="X95" s="30">
        <v>1.6615716585308054</v>
      </c>
      <c r="Y95" s="30">
        <v>1.4258796519715031</v>
      </c>
      <c r="Z95" s="30">
        <v>2.0779625742304373</v>
      </c>
      <c r="AA95" s="30">
        <v>67.996667468579105</v>
      </c>
      <c r="AB95" s="30">
        <v>632.90409962315653</v>
      </c>
      <c r="AC95" s="30">
        <v>2.6802598090206771</v>
      </c>
      <c r="AD95" s="30">
        <v>17470.21862911007</v>
      </c>
      <c r="AE95" s="29">
        <f t="shared" si="6"/>
        <v>2020</v>
      </c>
      <c r="AF95" s="29">
        <f t="shared" si="4"/>
        <v>10</v>
      </c>
      <c r="AK95" t="e">
        <f t="shared" si="5"/>
        <v>#N/A</v>
      </c>
    </row>
    <row r="96" spans="1:37" ht="30" customHeight="1" x14ac:dyDescent="0.25">
      <c r="A96" s="30">
        <v>13516426</v>
      </c>
      <c r="B96" s="29" t="s">
        <v>65</v>
      </c>
      <c r="C96" s="29" t="s">
        <v>29</v>
      </c>
      <c r="D96" s="29" t="s">
        <v>29</v>
      </c>
      <c r="E96" s="31">
        <v>44165</v>
      </c>
      <c r="F96" s="30">
        <v>65.368371930976281</v>
      </c>
      <c r="G96" s="29" t="s">
        <v>51</v>
      </c>
      <c r="H96" s="29" t="s">
        <v>30</v>
      </c>
      <c r="I96" s="29">
        <v>1969</v>
      </c>
      <c r="J96" s="30">
        <v>95</v>
      </c>
      <c r="K96" s="30">
        <v>6614.7</v>
      </c>
      <c r="L96" s="30">
        <v>458697.45950383873</v>
      </c>
      <c r="M96" s="30">
        <v>1586.3953933760715</v>
      </c>
      <c r="N96" s="30">
        <v>49.747511731787171</v>
      </c>
      <c r="O96" s="30">
        <v>5273.7880018711157</v>
      </c>
      <c r="P96" s="30">
        <v>0.94939065104456843</v>
      </c>
      <c r="Q96" s="30">
        <v>6362.0654257577235</v>
      </c>
      <c r="R96" s="30">
        <v>6199.5764090349594</v>
      </c>
      <c r="S96" s="30">
        <v>1.2085577877086477</v>
      </c>
      <c r="T96" s="30">
        <v>1.3662544766725429</v>
      </c>
      <c r="U96" s="30">
        <v>1.2945813109852164</v>
      </c>
      <c r="V96" s="30">
        <v>1.1527696486519232</v>
      </c>
      <c r="W96" s="30">
        <v>1.1823407562342876</v>
      </c>
      <c r="X96" s="30">
        <v>1.2875879754322443</v>
      </c>
      <c r="Y96" s="30">
        <v>-3.4562080198503931</v>
      </c>
      <c r="Z96" s="30">
        <v>-3.8611949850176845</v>
      </c>
      <c r="AA96" s="30">
        <v>60.068759408462277</v>
      </c>
      <c r="AB96" s="30">
        <v>721.67334854517242</v>
      </c>
      <c r="AC96" s="30">
        <v>2.8479945059335994</v>
      </c>
      <c r="AD96" s="30">
        <v>29478.607692467845</v>
      </c>
      <c r="AE96" s="29">
        <f t="shared" si="6"/>
        <v>2020</v>
      </c>
      <c r="AF96" s="29">
        <f t="shared" si="4"/>
        <v>11</v>
      </c>
      <c r="AK96" t="e">
        <f t="shared" si="5"/>
        <v>#N/A</v>
      </c>
    </row>
    <row r="97" spans="1:37" ht="30" customHeight="1" x14ac:dyDescent="0.25">
      <c r="A97" s="30">
        <v>13516426</v>
      </c>
      <c r="B97" s="29" t="s">
        <v>65</v>
      </c>
      <c r="C97" s="29" t="s">
        <v>29</v>
      </c>
      <c r="D97" s="29" t="s">
        <v>29</v>
      </c>
      <c r="E97" s="31">
        <v>44196</v>
      </c>
      <c r="F97" s="30">
        <v>69.970346356606541</v>
      </c>
      <c r="G97" s="29" t="s">
        <v>51</v>
      </c>
      <c r="H97" s="29" t="s">
        <v>30</v>
      </c>
      <c r="I97" s="29">
        <v>1969</v>
      </c>
      <c r="J97" s="30">
        <v>95</v>
      </c>
      <c r="K97" s="30">
        <v>6614.7</v>
      </c>
      <c r="L97" s="30">
        <v>573338.08016634022</v>
      </c>
      <c r="M97" s="30">
        <v>1658.184674554898</v>
      </c>
      <c r="N97" s="30">
        <v>66.857333311319124</v>
      </c>
      <c r="O97" s="30">
        <v>6627.5760579596899</v>
      </c>
      <c r="P97" s="30">
        <v>0.81883657711978997</v>
      </c>
      <c r="Q97" s="30">
        <v>5721.6248171011976</v>
      </c>
      <c r="R97" s="30">
        <v>11596.257137143581</v>
      </c>
      <c r="S97" s="30">
        <v>1.0147507384250389</v>
      </c>
      <c r="T97" s="30">
        <v>1.5031845437556832</v>
      </c>
      <c r="U97" s="30">
        <v>0.74358118914858784</v>
      </c>
      <c r="V97" s="30">
        <v>1.7710307614562419</v>
      </c>
      <c r="W97" s="30">
        <v>1.2657688037019514</v>
      </c>
      <c r="X97" s="30">
        <v>1.2843624184542153</v>
      </c>
      <c r="Y97" s="30">
        <v>-6.2803404246629571</v>
      </c>
      <c r="Z97" s="30">
        <v>-5.5119931443499421</v>
      </c>
      <c r="AA97" s="30">
        <v>105.31171034818152</v>
      </c>
      <c r="AB97" s="30">
        <v>743.57854735551985</v>
      </c>
      <c r="AC97" s="30">
        <v>4.0148321372976312</v>
      </c>
      <c r="AD97" s="30">
        <v>20961.302213289953</v>
      </c>
      <c r="AE97" s="29">
        <f t="shared" si="6"/>
        <v>2020</v>
      </c>
      <c r="AF97" s="29">
        <f t="shared" si="4"/>
        <v>12</v>
      </c>
      <c r="AK97" t="e">
        <f t="shared" si="5"/>
        <v>#N/A</v>
      </c>
    </row>
    <row r="98" spans="1:37" ht="30" customHeight="1" x14ac:dyDescent="0.25">
      <c r="A98" s="30">
        <v>13516426</v>
      </c>
      <c r="B98" s="29" t="s">
        <v>65</v>
      </c>
      <c r="C98" s="29" t="s">
        <v>29</v>
      </c>
      <c r="D98" s="29" t="s">
        <v>29</v>
      </c>
      <c r="E98" s="31">
        <v>44227</v>
      </c>
      <c r="F98" s="30">
        <v>79.46356946988567</v>
      </c>
      <c r="G98" s="29" t="s">
        <v>51</v>
      </c>
      <c r="H98" s="29" t="s">
        <v>30</v>
      </c>
      <c r="I98" s="29">
        <v>1969</v>
      </c>
      <c r="J98" s="30">
        <v>95</v>
      </c>
      <c r="K98" s="30">
        <v>6614.7</v>
      </c>
      <c r="L98" s="30">
        <v>445676.39434322546</v>
      </c>
      <c r="M98" s="30">
        <v>1634.7241829417505</v>
      </c>
      <c r="N98" s="30">
        <v>57.494134191280601</v>
      </c>
      <c r="O98" s="30">
        <v>3975.1625459880179</v>
      </c>
      <c r="P98" s="30">
        <v>1.1248086211414938</v>
      </c>
      <c r="Q98" s="30">
        <v>6268.2886434113398</v>
      </c>
      <c r="R98" s="30">
        <v>8052.6843589945456</v>
      </c>
      <c r="S98" s="30">
        <v>1.181292618220513</v>
      </c>
      <c r="T98" s="30">
        <v>1.0784276119771388</v>
      </c>
      <c r="U98" s="30">
        <v>0.84602440926911471</v>
      </c>
      <c r="V98" s="30">
        <v>1.3175602818914396</v>
      </c>
      <c r="W98" s="30">
        <v>1.1966306791215096</v>
      </c>
      <c r="X98" s="30">
        <v>1.6003473638167114</v>
      </c>
      <c r="Y98" s="30">
        <v>-3.5288883439689176</v>
      </c>
      <c r="Z98" s="30">
        <v>-4.9445324767703438</v>
      </c>
      <c r="AA98" s="30">
        <v>110.33999168361089</v>
      </c>
      <c r="AB98" s="30">
        <v>688.76195124892752</v>
      </c>
      <c r="AC98" s="30">
        <v>4.0427560612795581</v>
      </c>
      <c r="AD98" s="30">
        <v>17068.67423298068</v>
      </c>
      <c r="AE98" s="29">
        <f t="shared" si="6"/>
        <v>2021</v>
      </c>
      <c r="AF98" s="29">
        <f t="shared" si="4"/>
        <v>1</v>
      </c>
      <c r="AK98" t="e">
        <f t="shared" si="5"/>
        <v>#N/A</v>
      </c>
    </row>
    <row r="99" spans="1:37" ht="30" customHeight="1" x14ac:dyDescent="0.25">
      <c r="A99" s="30">
        <v>13516426</v>
      </c>
      <c r="B99" s="29" t="s">
        <v>65</v>
      </c>
      <c r="C99" s="29" t="s">
        <v>29</v>
      </c>
      <c r="D99" s="29" t="s">
        <v>29</v>
      </c>
      <c r="E99" s="31">
        <v>44255</v>
      </c>
      <c r="F99" s="30">
        <v>66.92775158117297</v>
      </c>
      <c r="G99" s="29" t="s">
        <v>51</v>
      </c>
      <c r="H99" s="29" t="s">
        <v>30</v>
      </c>
      <c r="I99" s="29">
        <v>1969</v>
      </c>
      <c r="J99" s="30">
        <v>95</v>
      </c>
      <c r="K99" s="30">
        <v>6614.7</v>
      </c>
      <c r="L99" s="30">
        <v>517751.94801216997</v>
      </c>
      <c r="M99" s="30">
        <v>1413.8776203090374</v>
      </c>
      <c r="N99" s="30">
        <v>70.10833039584152</v>
      </c>
      <c r="O99" s="30">
        <v>7515.1550565357857</v>
      </c>
      <c r="P99" s="30">
        <v>0.70753741565019668</v>
      </c>
      <c r="Q99" s="30">
        <v>5656.513471480861</v>
      </c>
      <c r="R99" s="30">
        <v>7453.5622072643409</v>
      </c>
      <c r="S99" s="30">
        <v>0.98336775237399465</v>
      </c>
      <c r="T99" s="30">
        <v>1.2718439573092264</v>
      </c>
      <c r="U99" s="30">
        <v>1.3432542368800811</v>
      </c>
      <c r="V99" s="30">
        <v>1.3513639740678742</v>
      </c>
      <c r="W99" s="30">
        <v>1.1716897838221481</v>
      </c>
      <c r="X99" s="30">
        <v>1.2182524335825993</v>
      </c>
      <c r="Y99" s="30">
        <v>4.3421604856659162</v>
      </c>
      <c r="Z99" s="30">
        <v>5.3864277543258687</v>
      </c>
      <c r="AA99" s="30">
        <v>96.722640109044747</v>
      </c>
      <c r="AB99" s="30">
        <v>480.29378103953229</v>
      </c>
      <c r="AC99" s="30">
        <v>2.7052397250748945</v>
      </c>
      <c r="AD99" s="30">
        <v>29466.979781077036</v>
      </c>
      <c r="AE99" s="29">
        <f t="shared" si="6"/>
        <v>2021</v>
      </c>
      <c r="AF99" s="29">
        <f t="shared" si="4"/>
        <v>2</v>
      </c>
      <c r="AK99" t="e">
        <f t="shared" si="5"/>
        <v>#N/A</v>
      </c>
    </row>
    <row r="100" spans="1:37" ht="30" customHeight="1" x14ac:dyDescent="0.25">
      <c r="A100" s="30">
        <v>13516426</v>
      </c>
      <c r="B100" s="29" t="s">
        <v>65</v>
      </c>
      <c r="C100" s="29" t="s">
        <v>29</v>
      </c>
      <c r="D100" s="29" t="s">
        <v>29</v>
      </c>
      <c r="E100" s="31">
        <v>44286</v>
      </c>
      <c r="F100" s="29">
        <v>82.806814479263323</v>
      </c>
      <c r="G100" s="29" t="s">
        <v>51</v>
      </c>
      <c r="H100" s="29" t="s">
        <v>30</v>
      </c>
      <c r="I100" s="29">
        <v>1969</v>
      </c>
      <c r="J100" s="30">
        <v>95</v>
      </c>
      <c r="K100" s="30">
        <v>6614.7</v>
      </c>
      <c r="L100" s="29">
        <v>589033.8103888781</v>
      </c>
      <c r="M100" s="29">
        <v>1975.1795973925898</v>
      </c>
      <c r="N100" s="29">
        <v>83.150138507135878</v>
      </c>
      <c r="O100" s="30">
        <v>7405.4848050506325</v>
      </c>
      <c r="P100" s="30">
        <v>0.86123576856556316</v>
      </c>
      <c r="Q100" s="29">
        <v>10226.63697981776</v>
      </c>
      <c r="R100" s="29">
        <v>9182.911863489453</v>
      </c>
      <c r="S100" s="29">
        <v>1.1826411386406048</v>
      </c>
      <c r="T100" s="29">
        <v>1.4466386220678609</v>
      </c>
      <c r="U100" s="29">
        <v>1.4551146731655606</v>
      </c>
      <c r="V100" s="29">
        <v>1.8044907660735676</v>
      </c>
      <c r="W100" s="30">
        <v>0.78805569195447245</v>
      </c>
      <c r="X100" s="30">
        <v>1.6379186864897866</v>
      </c>
      <c r="Y100" s="29">
        <v>7.8074326109443675</v>
      </c>
      <c r="Z100" s="29">
        <v>11.674110108501994</v>
      </c>
      <c r="AA100" s="29">
        <v>90.452297938580656</v>
      </c>
      <c r="AB100" s="29">
        <v>796.75483132270142</v>
      </c>
      <c r="AC100" s="30">
        <v>3.5044829243025295</v>
      </c>
      <c r="AD100" s="30">
        <v>31810.442822925732</v>
      </c>
      <c r="AE100" s="29">
        <f t="shared" si="6"/>
        <v>2021</v>
      </c>
      <c r="AF100" s="29">
        <f t="shared" si="4"/>
        <v>3</v>
      </c>
      <c r="AK100" t="e">
        <f t="shared" si="5"/>
        <v>#N/A</v>
      </c>
    </row>
    <row r="101" spans="1:37" ht="30" customHeight="1" x14ac:dyDescent="0.25">
      <c r="A101" s="30">
        <v>13516426</v>
      </c>
      <c r="B101" s="29" t="s">
        <v>65</v>
      </c>
      <c r="C101" s="29" t="s">
        <v>29</v>
      </c>
      <c r="D101" s="29" t="s">
        <v>29</v>
      </c>
      <c r="E101" s="31">
        <v>44316</v>
      </c>
      <c r="F101" s="29">
        <v>43.729080690602764</v>
      </c>
      <c r="G101" s="29" t="s">
        <v>51</v>
      </c>
      <c r="H101" s="29" t="s">
        <v>30</v>
      </c>
      <c r="I101" s="29">
        <v>1969</v>
      </c>
      <c r="J101" s="30">
        <v>95</v>
      </c>
      <c r="K101" s="30">
        <v>6614.7</v>
      </c>
      <c r="L101" s="29">
        <v>434868.48086620547</v>
      </c>
      <c r="M101" s="29">
        <v>1315.2033971827666</v>
      </c>
      <c r="N101" s="29">
        <v>48.994761942597499</v>
      </c>
      <c r="O101" s="30">
        <v>8464.9669462794755</v>
      </c>
      <c r="P101" s="30">
        <v>0.88095432915379701</v>
      </c>
      <c r="Q101" s="29">
        <v>9663.2721701123246</v>
      </c>
      <c r="R101" s="29">
        <v>13124.694632578789</v>
      </c>
      <c r="S101" s="29">
        <v>1.4371224987877171</v>
      </c>
      <c r="T101" s="29">
        <v>1.0583218766602727</v>
      </c>
      <c r="U101" s="29">
        <v>1.0641649829306101</v>
      </c>
      <c r="V101" s="29">
        <v>1.965408531741127</v>
      </c>
      <c r="W101" s="30">
        <v>1.4160995463540538</v>
      </c>
      <c r="X101" s="30">
        <v>1.3427959721166904</v>
      </c>
      <c r="Y101" s="29">
        <v>12.625586947413135</v>
      </c>
      <c r="Z101" s="29">
        <v>9.1392765167410737</v>
      </c>
      <c r="AA101" s="29">
        <v>95.150426249201573</v>
      </c>
      <c r="AB101" s="29">
        <v>623.79083070648562</v>
      </c>
      <c r="AC101" s="30">
        <v>5.4975659196886957</v>
      </c>
      <c r="AD101" s="30">
        <v>23912.834661757999</v>
      </c>
      <c r="AE101" s="29">
        <f t="shared" si="6"/>
        <v>2021</v>
      </c>
      <c r="AF101" s="29">
        <f t="shared" si="4"/>
        <v>4</v>
      </c>
      <c r="AK101" t="e">
        <f t="shared" si="5"/>
        <v>#N/A</v>
      </c>
    </row>
    <row r="102" spans="1:37" ht="30" customHeight="1" x14ac:dyDescent="0.25">
      <c r="A102" s="30">
        <v>13516426</v>
      </c>
      <c r="B102" s="29" t="s">
        <v>65</v>
      </c>
      <c r="C102" s="29" t="s">
        <v>29</v>
      </c>
      <c r="D102" s="29" t="s">
        <v>29</v>
      </c>
      <c r="E102" s="31">
        <v>44347</v>
      </c>
      <c r="F102" s="29">
        <v>58.418571069901191</v>
      </c>
      <c r="G102" s="29" t="s">
        <v>51</v>
      </c>
      <c r="H102" s="29" t="s">
        <v>30</v>
      </c>
      <c r="I102" s="29">
        <v>1969</v>
      </c>
      <c r="J102" s="30">
        <v>95</v>
      </c>
      <c r="K102" s="30">
        <v>6614.7</v>
      </c>
      <c r="L102" s="29">
        <v>533051.82643824152</v>
      </c>
      <c r="M102" s="29">
        <v>1968.2223061837826</v>
      </c>
      <c r="N102" s="29">
        <v>61.103073659806036</v>
      </c>
      <c r="O102" s="30">
        <v>4946.0921849017532</v>
      </c>
      <c r="P102" s="30">
        <v>1.3456144044501297</v>
      </c>
      <c r="Q102" s="29">
        <v>8929.8866373422461</v>
      </c>
      <c r="R102" s="29">
        <v>7531.1824482585225</v>
      </c>
      <c r="S102" s="29">
        <v>1.3966552506725278</v>
      </c>
      <c r="T102" s="29">
        <v>1.3997068439314666</v>
      </c>
      <c r="U102" s="29">
        <v>0.9276632385855228</v>
      </c>
      <c r="V102" s="29">
        <v>1.2161325141738271</v>
      </c>
      <c r="W102" s="30">
        <v>1.1261869039287</v>
      </c>
      <c r="X102" s="30">
        <v>1.2986495926824149</v>
      </c>
      <c r="Y102" s="29">
        <v>14.927360916837648</v>
      </c>
      <c r="Z102" s="29">
        <v>17.256347972428976</v>
      </c>
      <c r="AA102" s="29">
        <v>93.142913751878268</v>
      </c>
      <c r="AB102" s="29">
        <v>749.37928906750346</v>
      </c>
      <c r="AC102" s="30">
        <v>6.1807023927937541</v>
      </c>
      <c r="AD102" s="30">
        <v>43575.678613666001</v>
      </c>
      <c r="AE102" s="29">
        <f t="shared" si="6"/>
        <v>2021</v>
      </c>
      <c r="AF102" s="29">
        <f t="shared" si="4"/>
        <v>5</v>
      </c>
      <c r="AK102" t="e">
        <f t="shared" si="5"/>
        <v>#N/A</v>
      </c>
    </row>
    <row r="103" spans="1:37" ht="30" customHeight="1" x14ac:dyDescent="0.25">
      <c r="A103" s="30">
        <v>13516426</v>
      </c>
      <c r="B103" s="29" t="s">
        <v>65</v>
      </c>
      <c r="C103" s="29" t="s">
        <v>29</v>
      </c>
      <c r="D103" s="29" t="s">
        <v>29</v>
      </c>
      <c r="E103" s="31">
        <v>44377</v>
      </c>
      <c r="F103" s="29">
        <v>65.693328419178641</v>
      </c>
      <c r="G103" s="29" t="s">
        <v>51</v>
      </c>
      <c r="H103" s="29" t="s">
        <v>30</v>
      </c>
      <c r="I103" s="29">
        <v>1969</v>
      </c>
      <c r="J103" s="30">
        <v>95</v>
      </c>
      <c r="K103" s="30">
        <v>6614.7</v>
      </c>
      <c r="L103" s="29">
        <v>484090.52897200733</v>
      </c>
      <c r="M103" s="29">
        <v>1784.0774520212985</v>
      </c>
      <c r="N103" s="29">
        <v>91.423570512706078</v>
      </c>
      <c r="O103" s="30">
        <v>5047.6148713607836</v>
      </c>
      <c r="P103" s="30">
        <v>1.0151069638148524</v>
      </c>
      <c r="Q103" s="29">
        <v>9400.5426716431248</v>
      </c>
      <c r="R103" s="29">
        <v>6905.5344439588662</v>
      </c>
      <c r="S103" s="29">
        <v>1.3266659075942639</v>
      </c>
      <c r="T103" s="29">
        <v>1.509538276340012</v>
      </c>
      <c r="U103" s="29">
        <v>1.3111687964901755</v>
      </c>
      <c r="V103" s="29">
        <v>1.3039969548628898</v>
      </c>
      <c r="W103" s="30">
        <v>1.0130377509815911</v>
      </c>
      <c r="X103" s="30">
        <v>0.930449203880513</v>
      </c>
      <c r="Y103" s="29">
        <v>13.707257502988639</v>
      </c>
      <c r="Z103" s="29">
        <v>16.732303622950759</v>
      </c>
      <c r="AA103" s="29">
        <v>70.409444817178809</v>
      </c>
      <c r="AB103" s="29">
        <v>815.58602396123285</v>
      </c>
      <c r="AC103" s="30">
        <v>6.6782578139663187</v>
      </c>
      <c r="AD103" s="30">
        <v>42705.811289640245</v>
      </c>
      <c r="AE103" s="29">
        <f t="shared" si="6"/>
        <v>2021</v>
      </c>
      <c r="AF103" s="29">
        <f t="shared" si="4"/>
        <v>6</v>
      </c>
      <c r="AK103" t="e">
        <f t="shared" si="5"/>
        <v>#N/A</v>
      </c>
    </row>
    <row r="104" spans="1:37" ht="30" customHeight="1" x14ac:dyDescent="0.25">
      <c r="A104" s="30">
        <v>13516426</v>
      </c>
      <c r="B104" s="29" t="s">
        <v>65</v>
      </c>
      <c r="C104" s="29" t="s">
        <v>29</v>
      </c>
      <c r="D104" s="29" t="s">
        <v>29</v>
      </c>
      <c r="E104" s="31">
        <v>44408</v>
      </c>
      <c r="F104" s="29">
        <v>65.559763058148462</v>
      </c>
      <c r="G104" s="29" t="s">
        <v>51</v>
      </c>
      <c r="H104" s="29" t="s">
        <v>30</v>
      </c>
      <c r="I104" s="29">
        <v>1969</v>
      </c>
      <c r="J104" s="30">
        <v>95</v>
      </c>
      <c r="K104" s="30">
        <v>6614.7</v>
      </c>
      <c r="L104" s="29">
        <v>551525.14964491758</v>
      </c>
      <c r="M104" s="29">
        <v>1863.2472968675436</v>
      </c>
      <c r="N104" s="29">
        <v>51.522539025002125</v>
      </c>
      <c r="O104" s="30">
        <v>7904.003663361771</v>
      </c>
      <c r="P104" s="30">
        <v>0.91164255414340756</v>
      </c>
      <c r="Q104" s="29">
        <v>6024.8456738689129</v>
      </c>
      <c r="R104" s="29">
        <v>8616.1021901348031</v>
      </c>
      <c r="S104" s="29">
        <v>0.88406786492287026</v>
      </c>
      <c r="T104" s="29">
        <v>1.4948784815402825</v>
      </c>
      <c r="U104" s="29">
        <v>1.1527933146388634</v>
      </c>
      <c r="V104" s="29">
        <v>1.3846178406414105</v>
      </c>
      <c r="W104" s="30">
        <v>1.1813631693901065</v>
      </c>
      <c r="X104" s="30">
        <v>1.7040441101978356</v>
      </c>
      <c r="Y104" s="29">
        <v>15.641383156982878</v>
      </c>
      <c r="Z104" s="29">
        <v>13.920063734211558</v>
      </c>
      <c r="AA104" s="29">
        <v>100.15972000202348</v>
      </c>
      <c r="AB104" s="29">
        <v>442.59649379812868</v>
      </c>
      <c r="AC104" s="30">
        <v>7.1443258925393058</v>
      </c>
      <c r="AD104" s="30">
        <v>31820.788434144622</v>
      </c>
      <c r="AE104" s="29">
        <f t="shared" si="6"/>
        <v>2021</v>
      </c>
      <c r="AF104" s="29">
        <f t="shared" si="4"/>
        <v>7</v>
      </c>
      <c r="AK104" t="e">
        <f t="shared" si="5"/>
        <v>#N/A</v>
      </c>
    </row>
    <row r="105" spans="1:37" ht="30" customHeight="1" x14ac:dyDescent="0.25">
      <c r="A105" s="30">
        <v>13516426</v>
      </c>
      <c r="B105" s="29" t="s">
        <v>65</v>
      </c>
      <c r="C105" s="29" t="s">
        <v>29</v>
      </c>
      <c r="D105" s="29" t="s">
        <v>29</v>
      </c>
      <c r="E105" s="31">
        <v>44439</v>
      </c>
      <c r="F105" s="29">
        <v>65.408128047269827</v>
      </c>
      <c r="G105" s="29" t="s">
        <v>51</v>
      </c>
      <c r="H105" s="29" t="s">
        <v>30</v>
      </c>
      <c r="I105" s="29">
        <v>1969</v>
      </c>
      <c r="J105" s="30">
        <v>95</v>
      </c>
      <c r="K105" s="30">
        <v>6614.7</v>
      </c>
      <c r="L105" s="29">
        <v>548287.58997942321</v>
      </c>
      <c r="M105" s="29">
        <v>2060.4425274015653</v>
      </c>
      <c r="N105" s="29">
        <v>89.885759006017821</v>
      </c>
      <c r="O105" s="30">
        <v>5869.797209148358</v>
      </c>
      <c r="P105" s="30">
        <v>0.8827205885137599</v>
      </c>
      <c r="Q105" s="29">
        <v>8934.7135309399964</v>
      </c>
      <c r="R105" s="29">
        <v>7905.4769319183724</v>
      </c>
      <c r="S105" s="29">
        <v>1.3734336864040892</v>
      </c>
      <c r="T105" s="29">
        <v>1.1832181009969911</v>
      </c>
      <c r="U105" s="29">
        <v>1.4087596540052394</v>
      </c>
      <c r="V105" s="29">
        <v>1.7927200317972232</v>
      </c>
      <c r="W105" s="30">
        <v>0.87246511846384245</v>
      </c>
      <c r="X105" s="30">
        <v>1.5031699973029384</v>
      </c>
      <c r="Y105" s="29">
        <v>20.13516484951775</v>
      </c>
      <c r="Z105" s="29">
        <v>13.393878836042552</v>
      </c>
      <c r="AA105" s="29">
        <v>126.48156611264812</v>
      </c>
      <c r="AB105" s="29">
        <v>676.005741946802</v>
      </c>
      <c r="AC105" s="30">
        <v>7.0077672542983054</v>
      </c>
      <c r="AD105" s="30">
        <v>31128.902208432246</v>
      </c>
      <c r="AE105" s="29">
        <f t="shared" si="6"/>
        <v>2021</v>
      </c>
      <c r="AF105" s="29">
        <f t="shared" si="4"/>
        <v>8</v>
      </c>
      <c r="AK105" t="e">
        <f t="shared" si="5"/>
        <v>#N/A</v>
      </c>
    </row>
    <row r="106" spans="1:37" ht="30" customHeight="1" x14ac:dyDescent="0.25">
      <c r="A106" s="30">
        <v>13516426</v>
      </c>
      <c r="B106" s="29" t="s">
        <v>65</v>
      </c>
      <c r="C106" s="29" t="s">
        <v>29</v>
      </c>
      <c r="D106" s="29" t="s">
        <v>29</v>
      </c>
      <c r="E106" s="31">
        <v>44469</v>
      </c>
      <c r="F106" s="29">
        <v>64.56676383944901</v>
      </c>
      <c r="G106" s="29" t="s">
        <v>51</v>
      </c>
      <c r="H106" s="29" t="s">
        <v>30</v>
      </c>
      <c r="I106" s="29">
        <v>1969</v>
      </c>
      <c r="J106" s="30">
        <v>95</v>
      </c>
      <c r="K106" s="30">
        <v>6614.7</v>
      </c>
      <c r="L106" s="29">
        <v>406276.96668421791</v>
      </c>
      <c r="M106" s="29">
        <v>1501.835890084358</v>
      </c>
      <c r="N106" s="29">
        <v>79.010642163546876</v>
      </c>
      <c r="O106" s="30">
        <v>5723.8738288778432</v>
      </c>
      <c r="P106" s="30">
        <v>0.73717557269035072</v>
      </c>
      <c r="Q106" s="29">
        <v>9039.5943620054895</v>
      </c>
      <c r="R106" s="29">
        <v>7977.9761683315</v>
      </c>
      <c r="S106" s="29">
        <v>1.3203400362648334</v>
      </c>
      <c r="T106" s="29">
        <v>1.9650975398910662</v>
      </c>
      <c r="U106" s="29">
        <v>1.726402005313129</v>
      </c>
      <c r="V106" s="29">
        <v>1.2427265353105486</v>
      </c>
      <c r="W106" s="30">
        <v>0.9372257777609998</v>
      </c>
      <c r="X106" s="30">
        <v>1.0113082556108848</v>
      </c>
      <c r="Y106" s="29">
        <v>20.18785643465684</v>
      </c>
      <c r="Z106" s="29">
        <v>11.165985819083334</v>
      </c>
      <c r="AA106" s="29">
        <v>109.71570442481254</v>
      </c>
      <c r="AB106" s="29">
        <v>746.87480514088202</v>
      </c>
      <c r="AC106" s="30">
        <v>6.1619647109130282</v>
      </c>
      <c r="AD106" s="30">
        <v>32500.581101352145</v>
      </c>
      <c r="AE106" s="29">
        <f t="shared" si="6"/>
        <v>2021</v>
      </c>
      <c r="AF106" s="29">
        <f t="shared" si="4"/>
        <v>9</v>
      </c>
      <c r="AK106" t="e">
        <f t="shared" si="5"/>
        <v>#N/A</v>
      </c>
    </row>
    <row r="107" spans="1:37" ht="30" customHeight="1" x14ac:dyDescent="0.25">
      <c r="A107" s="30">
        <v>13516426</v>
      </c>
      <c r="B107" s="29" t="s">
        <v>65</v>
      </c>
      <c r="C107" s="29" t="s">
        <v>29</v>
      </c>
      <c r="D107" s="29" t="s">
        <v>29</v>
      </c>
      <c r="E107" s="31">
        <v>44500</v>
      </c>
      <c r="F107" s="29">
        <v>45.460536091164251</v>
      </c>
      <c r="G107" s="29" t="s">
        <v>51</v>
      </c>
      <c r="H107" s="29" t="s">
        <v>30</v>
      </c>
      <c r="I107" s="29">
        <v>1969</v>
      </c>
      <c r="J107" s="30">
        <v>95</v>
      </c>
      <c r="K107" s="30">
        <v>6614.7</v>
      </c>
      <c r="L107" s="29">
        <v>429939.07329111703</v>
      </c>
      <c r="M107" s="29">
        <v>1878.832844406109</v>
      </c>
      <c r="N107" s="29">
        <v>49.836416473811987</v>
      </c>
      <c r="O107" s="30">
        <v>6658.2662420994511</v>
      </c>
      <c r="P107" s="30">
        <v>1.3601270122473372</v>
      </c>
      <c r="Q107" s="29">
        <v>6176.6084942742036</v>
      </c>
      <c r="R107" s="29">
        <v>11460.91428071325</v>
      </c>
      <c r="S107" s="29">
        <v>1.0936408085919029</v>
      </c>
      <c r="T107" s="29">
        <v>1.8499825094375528</v>
      </c>
      <c r="U107" s="29">
        <v>1.3091040418318465</v>
      </c>
      <c r="V107" s="29">
        <v>1.6314358194288765</v>
      </c>
      <c r="W107" s="30">
        <v>0.77383137495644905</v>
      </c>
      <c r="X107" s="30">
        <v>1.8574252587086684</v>
      </c>
      <c r="Y107" s="29">
        <v>14.60129312980211</v>
      </c>
      <c r="Z107" s="29">
        <v>15.707393394729845</v>
      </c>
      <c r="AA107" s="29">
        <v>92.223472762598391</v>
      </c>
      <c r="AB107" s="29">
        <v>730.25026330540459</v>
      </c>
      <c r="AC107" s="30">
        <v>5.5552022915117831</v>
      </c>
      <c r="AD107" s="30">
        <v>43361.008004096861</v>
      </c>
      <c r="AE107" s="29">
        <f t="shared" si="6"/>
        <v>2021</v>
      </c>
      <c r="AF107" s="29">
        <f t="shared" ref="AF107:AF146" si="7">IF(E107 = "", "", MONTH(E107))</f>
        <v>10</v>
      </c>
      <c r="AK107" t="e">
        <f t="shared" si="5"/>
        <v>#N/A</v>
      </c>
    </row>
    <row r="108" spans="1:37" ht="30" customHeight="1" x14ac:dyDescent="0.25">
      <c r="A108" s="30">
        <v>13516426</v>
      </c>
      <c r="B108" s="29" t="s">
        <v>65</v>
      </c>
      <c r="C108" s="29" t="s">
        <v>29</v>
      </c>
      <c r="D108" s="29" t="s">
        <v>29</v>
      </c>
      <c r="E108" s="31">
        <v>44530</v>
      </c>
      <c r="F108" s="29">
        <v>50.376994964955912</v>
      </c>
      <c r="G108" s="29" t="s">
        <v>51</v>
      </c>
      <c r="H108" s="29" t="s">
        <v>30</v>
      </c>
      <c r="I108" s="29">
        <v>1969</v>
      </c>
      <c r="J108" s="30">
        <v>95</v>
      </c>
      <c r="K108" s="30">
        <v>6614.7</v>
      </c>
      <c r="L108" s="29">
        <v>502139.33739952114</v>
      </c>
      <c r="M108" s="29">
        <v>1706.5323499613103</v>
      </c>
      <c r="N108" s="29">
        <v>86.172887404599493</v>
      </c>
      <c r="O108" s="30">
        <v>9325.0129994097497</v>
      </c>
      <c r="P108" s="30">
        <v>0.8765296707514153</v>
      </c>
      <c r="Q108" s="29">
        <v>6519.5898500334397</v>
      </c>
      <c r="R108" s="29">
        <v>11625.598345369644</v>
      </c>
      <c r="S108" s="29">
        <v>1.6486857749773398</v>
      </c>
      <c r="T108" s="29">
        <v>1.9142506923950908</v>
      </c>
      <c r="U108" s="29">
        <v>1.7643798158790136</v>
      </c>
      <c r="V108" s="29">
        <v>1.2090864761064186</v>
      </c>
      <c r="W108" s="30">
        <v>0.9742470288275844</v>
      </c>
      <c r="X108" s="30">
        <v>1.0939562353000594</v>
      </c>
      <c r="Y108" s="29">
        <v>22.181506726816789</v>
      </c>
      <c r="Z108" s="29">
        <v>22.477744078264319</v>
      </c>
      <c r="AA108" s="29">
        <v>107.38022211132707</v>
      </c>
      <c r="AB108" s="29">
        <v>488.61742298630389</v>
      </c>
      <c r="AC108" s="30">
        <v>4.5531428324968326</v>
      </c>
      <c r="AD108" s="30">
        <v>24783.404124210629</v>
      </c>
      <c r="AE108" s="29">
        <f t="shared" si="6"/>
        <v>2021</v>
      </c>
      <c r="AF108" s="29">
        <f t="shared" si="7"/>
        <v>11</v>
      </c>
      <c r="AK108" t="e">
        <f t="shared" si="5"/>
        <v>#N/A</v>
      </c>
    </row>
    <row r="109" spans="1:37" ht="30" customHeight="1" x14ac:dyDescent="0.25">
      <c r="A109" s="30">
        <v>13516426</v>
      </c>
      <c r="B109" s="29" t="s">
        <v>65</v>
      </c>
      <c r="C109" s="29" t="s">
        <v>29</v>
      </c>
      <c r="D109" s="29" t="s">
        <v>29</v>
      </c>
      <c r="E109" s="31">
        <v>44561</v>
      </c>
      <c r="F109" s="29">
        <v>27.998461724451847</v>
      </c>
      <c r="G109" s="29" t="s">
        <v>51</v>
      </c>
      <c r="H109" s="29" t="s">
        <v>30</v>
      </c>
      <c r="I109" s="29">
        <v>1969</v>
      </c>
      <c r="J109" s="30">
        <v>95</v>
      </c>
      <c r="K109" s="30">
        <v>6614.7</v>
      </c>
      <c r="L109" s="29">
        <v>418515.67781681905</v>
      </c>
      <c r="M109" s="29">
        <v>1709.0520644819787</v>
      </c>
      <c r="N109" s="29">
        <v>71.201740047014638</v>
      </c>
      <c r="O109" s="30">
        <v>8147.0233010344982</v>
      </c>
      <c r="P109" s="30">
        <v>0.97886675336731399</v>
      </c>
      <c r="Q109" s="29">
        <v>10225.250464206487</v>
      </c>
      <c r="R109" s="29">
        <v>10546.523807855385</v>
      </c>
      <c r="S109" s="29">
        <v>1.5579663897456282</v>
      </c>
      <c r="T109" s="29">
        <v>1.2401792351355558</v>
      </c>
      <c r="U109" s="29">
        <v>1.4421710405796544</v>
      </c>
      <c r="V109" s="29">
        <v>1.2567195521173444</v>
      </c>
      <c r="W109" s="30">
        <v>0.97995599630196495</v>
      </c>
      <c r="X109" s="30">
        <v>0.95004375887341264</v>
      </c>
      <c r="Y109" s="29">
        <v>26.239001414392071</v>
      </c>
      <c r="Z109" s="29">
        <v>37.704395814981083</v>
      </c>
      <c r="AA109" s="29">
        <v>107.82291600576345</v>
      </c>
      <c r="AB109" s="29">
        <v>469.84589359815408</v>
      </c>
      <c r="AC109" s="30">
        <v>7.0127363568583041</v>
      </c>
      <c r="AD109" s="30">
        <v>42800.493884560077</v>
      </c>
      <c r="AE109" s="29">
        <f t="shared" si="6"/>
        <v>2021</v>
      </c>
      <c r="AF109" s="29">
        <f t="shared" si="7"/>
        <v>12</v>
      </c>
      <c r="AK109" t="e">
        <f t="shared" si="5"/>
        <v>#N/A</v>
      </c>
    </row>
    <row r="110" spans="1:37" ht="30" customHeight="1" x14ac:dyDescent="0.25">
      <c r="A110" s="30">
        <v>13516426</v>
      </c>
      <c r="B110" s="29" t="s">
        <v>65</v>
      </c>
      <c r="C110" s="29" t="s">
        <v>29</v>
      </c>
      <c r="D110" s="29" t="s">
        <v>29</v>
      </c>
      <c r="E110" s="31">
        <v>44592</v>
      </c>
      <c r="F110" s="29">
        <v>31.438203492714102</v>
      </c>
      <c r="G110" s="29" t="s">
        <v>51</v>
      </c>
      <c r="H110" s="29" t="s">
        <v>30</v>
      </c>
      <c r="I110" s="29">
        <v>1969</v>
      </c>
      <c r="J110" s="30">
        <v>95</v>
      </c>
      <c r="K110" s="30">
        <v>6614.7</v>
      </c>
      <c r="L110" s="29">
        <v>617820.20657989406</v>
      </c>
      <c r="M110" s="29">
        <v>2026.8214090778883</v>
      </c>
      <c r="N110" s="29">
        <v>71.018079340858677</v>
      </c>
      <c r="O110" s="30">
        <v>9388.8191101610773</v>
      </c>
      <c r="P110" s="30">
        <v>1.5622452210406084</v>
      </c>
      <c r="Q110" s="29">
        <v>9968.2302492102444</v>
      </c>
      <c r="R110" s="29">
        <v>9956.5449904102734</v>
      </c>
      <c r="S110" s="29">
        <v>1.7877397820254668</v>
      </c>
      <c r="T110" s="29">
        <v>2.2043293689726013</v>
      </c>
      <c r="U110" s="29">
        <v>1.2266734126083205</v>
      </c>
      <c r="V110" s="29">
        <v>2.2905671623604338</v>
      </c>
      <c r="W110" s="30">
        <v>0.85104821840000544</v>
      </c>
      <c r="X110" s="30">
        <v>1.4366510248254218</v>
      </c>
      <c r="Y110" s="29">
        <v>39.877511937925554</v>
      </c>
      <c r="Z110" s="29">
        <v>25.085139510691693</v>
      </c>
      <c r="AA110" s="29">
        <v>131.69577010339901</v>
      </c>
      <c r="AB110" s="29">
        <v>749.56337931235976</v>
      </c>
      <c r="AC110" s="30" t="s">
        <v>31</v>
      </c>
      <c r="AD110" s="30" t="s">
        <v>31</v>
      </c>
      <c r="AE110" s="29">
        <f t="shared" si="6"/>
        <v>2022</v>
      </c>
      <c r="AF110" s="29">
        <f t="shared" si="7"/>
        <v>1</v>
      </c>
      <c r="AK110" t="e">
        <f t="shared" si="5"/>
        <v>#N/A</v>
      </c>
    </row>
    <row r="111" spans="1:37" ht="30" customHeight="1" x14ac:dyDescent="0.25">
      <c r="A111" s="30">
        <v>13516426</v>
      </c>
      <c r="B111" s="29" t="s">
        <v>65</v>
      </c>
      <c r="C111" s="29" t="s">
        <v>29</v>
      </c>
      <c r="D111" s="29" t="s">
        <v>29</v>
      </c>
      <c r="E111" s="31">
        <v>44620</v>
      </c>
      <c r="F111" s="29">
        <v>45.10850053832322</v>
      </c>
      <c r="G111" s="29" t="s">
        <v>51</v>
      </c>
      <c r="H111" s="29" t="s">
        <v>30</v>
      </c>
      <c r="I111" s="29">
        <v>1969</v>
      </c>
      <c r="J111" s="30">
        <v>95</v>
      </c>
      <c r="K111" s="30">
        <v>6614.7</v>
      </c>
      <c r="L111" s="29">
        <v>613881.64259748417</v>
      </c>
      <c r="M111" s="29">
        <v>1518.7638435033964</v>
      </c>
      <c r="N111" s="29">
        <v>54.225221090076012</v>
      </c>
      <c r="O111" s="30">
        <v>8912.025988415071</v>
      </c>
      <c r="P111" s="30">
        <v>1.3286666557062388</v>
      </c>
      <c r="Q111" s="29">
        <v>8729.9318743940185</v>
      </c>
      <c r="R111" s="29">
        <v>11609.431818347595</v>
      </c>
      <c r="S111" s="29">
        <v>1.3516071237370297</v>
      </c>
      <c r="T111" s="29">
        <v>1.4672065848838374</v>
      </c>
      <c r="U111" s="29">
        <v>1.3638022611671843</v>
      </c>
      <c r="V111" s="29">
        <v>1.9124889839746657</v>
      </c>
      <c r="W111" s="30">
        <v>1.5591851104407553</v>
      </c>
      <c r="X111" s="30">
        <v>1.3479402131616076</v>
      </c>
      <c r="Y111" s="29">
        <v>34.12503097545504</v>
      </c>
      <c r="Z111" s="29">
        <v>38.713127320238854</v>
      </c>
      <c r="AA111" s="29">
        <v>112.06879642699647</v>
      </c>
      <c r="AB111" s="29">
        <v>797.81724364836555</v>
      </c>
      <c r="AC111" s="30" t="s">
        <v>31</v>
      </c>
      <c r="AD111" s="30" t="s">
        <v>31</v>
      </c>
      <c r="AE111" s="29">
        <f t="shared" si="6"/>
        <v>2022</v>
      </c>
      <c r="AF111" s="29">
        <f t="shared" si="7"/>
        <v>2</v>
      </c>
      <c r="AK111" t="e">
        <f t="shared" si="5"/>
        <v>#N/A</v>
      </c>
    </row>
    <row r="112" spans="1:37" ht="30" customHeight="1" x14ac:dyDescent="0.25">
      <c r="A112" s="30">
        <v>13516426</v>
      </c>
      <c r="B112" s="29" t="s">
        <v>65</v>
      </c>
      <c r="C112" s="29" t="s">
        <v>29</v>
      </c>
      <c r="D112" s="29" t="s">
        <v>29</v>
      </c>
      <c r="E112" s="31">
        <v>44651</v>
      </c>
      <c r="F112" s="29">
        <v>39.927667727237548</v>
      </c>
      <c r="G112" s="29" t="s">
        <v>51</v>
      </c>
      <c r="H112" s="29" t="s">
        <v>30</v>
      </c>
      <c r="I112" s="29">
        <v>1969</v>
      </c>
      <c r="J112" s="30">
        <v>95</v>
      </c>
      <c r="K112" s="30">
        <v>6614.7</v>
      </c>
      <c r="L112" s="29">
        <v>524108.70881039579</v>
      </c>
      <c r="M112" s="29">
        <v>1959.8081657890398</v>
      </c>
      <c r="N112" s="29">
        <v>76.037914747643825</v>
      </c>
      <c r="O112" s="29">
        <v>7282.6189291129631</v>
      </c>
      <c r="P112" s="29">
        <v>1.3657712354798821</v>
      </c>
      <c r="Q112" s="29">
        <v>11500.321405539944</v>
      </c>
      <c r="R112" s="29">
        <v>11141.316683889812</v>
      </c>
      <c r="S112" s="29">
        <v>1.2932338330197894</v>
      </c>
      <c r="T112" s="29">
        <v>1.560589819845684</v>
      </c>
      <c r="U112" s="29">
        <v>1.6515339591225171</v>
      </c>
      <c r="V112" s="29">
        <v>1.5882868663315921</v>
      </c>
      <c r="W112" s="30">
        <v>1.3208761655734527</v>
      </c>
      <c r="X112" s="30">
        <v>1.3659057826647367</v>
      </c>
      <c r="Y112" s="29">
        <v>30.1666599008772</v>
      </c>
      <c r="Z112" s="29">
        <v>30.367117147495993</v>
      </c>
      <c r="AA112" s="30">
        <v>67.580913531752344</v>
      </c>
      <c r="AB112" s="30">
        <v>778.28514318675263</v>
      </c>
      <c r="AC112" s="29" t="s">
        <v>31</v>
      </c>
      <c r="AD112" s="29" t="s">
        <v>31</v>
      </c>
      <c r="AE112" s="29">
        <f t="shared" si="6"/>
        <v>2022</v>
      </c>
      <c r="AF112" s="29">
        <f t="shared" si="7"/>
        <v>3</v>
      </c>
      <c r="AK112" t="e">
        <f t="shared" si="5"/>
        <v>#N/A</v>
      </c>
    </row>
    <row r="113" spans="1:37" ht="30" customHeight="1" x14ac:dyDescent="0.25">
      <c r="A113" s="30">
        <v>13516426</v>
      </c>
      <c r="B113" s="29" t="s">
        <v>65</v>
      </c>
      <c r="C113" s="29" t="s">
        <v>29</v>
      </c>
      <c r="D113" s="29" t="s">
        <v>29</v>
      </c>
      <c r="E113" s="31">
        <v>44681</v>
      </c>
      <c r="F113" s="29">
        <v>53.566618195323521</v>
      </c>
      <c r="G113" s="29" t="s">
        <v>51</v>
      </c>
      <c r="H113" s="29" t="s">
        <v>30</v>
      </c>
      <c r="I113" s="29">
        <v>1969</v>
      </c>
      <c r="J113" s="30">
        <v>95</v>
      </c>
      <c r="K113" s="30">
        <v>6614.7</v>
      </c>
      <c r="L113" s="29">
        <v>599703.16911411053</v>
      </c>
      <c r="M113" s="29">
        <v>2238.155646857118</v>
      </c>
      <c r="N113" s="29">
        <v>73.366526701085263</v>
      </c>
      <c r="O113" s="29">
        <v>7782.6634145473245</v>
      </c>
      <c r="P113" s="29">
        <v>0.79725052306112953</v>
      </c>
      <c r="Q113" s="29">
        <v>9182.2120685842492</v>
      </c>
      <c r="R113" s="29">
        <v>11191.209020552715</v>
      </c>
      <c r="S113" s="29">
        <v>0.95500109146779311</v>
      </c>
      <c r="T113" s="29">
        <v>1.8786283066969949</v>
      </c>
      <c r="U113" s="29">
        <v>1.3828539782439535</v>
      </c>
      <c r="V113" s="29">
        <v>2.0151327252385425</v>
      </c>
      <c r="W113" s="30">
        <v>1.1412727580662525</v>
      </c>
      <c r="X113" s="30">
        <v>1.5100828632467502</v>
      </c>
      <c r="Y113" s="29">
        <v>34.878208972983316</v>
      </c>
      <c r="Z113" s="29">
        <v>29.853225464688808</v>
      </c>
      <c r="AA113" s="30">
        <v>127.44026155929807</v>
      </c>
      <c r="AB113" s="30">
        <v>731.75980738178396</v>
      </c>
      <c r="AC113" s="29" t="s">
        <v>31</v>
      </c>
      <c r="AD113" s="29" t="s">
        <v>31</v>
      </c>
      <c r="AE113" s="29">
        <f t="shared" si="6"/>
        <v>2022</v>
      </c>
      <c r="AF113" s="29">
        <f t="shared" si="7"/>
        <v>4</v>
      </c>
      <c r="AK113" t="e">
        <f t="shared" si="5"/>
        <v>#N/A</v>
      </c>
    </row>
    <row r="114" spans="1:37" ht="30" customHeight="1" x14ac:dyDescent="0.25">
      <c r="A114" s="30">
        <v>13516426</v>
      </c>
      <c r="B114" s="29" t="s">
        <v>65</v>
      </c>
      <c r="C114" s="29" t="s">
        <v>29</v>
      </c>
      <c r="D114" s="29" t="s">
        <v>29</v>
      </c>
      <c r="E114" s="31">
        <v>44712</v>
      </c>
      <c r="F114" s="29">
        <v>29.869785132800448</v>
      </c>
      <c r="G114" s="29" t="s">
        <v>51</v>
      </c>
      <c r="H114" s="29" t="s">
        <v>30</v>
      </c>
      <c r="I114" s="29">
        <v>1969</v>
      </c>
      <c r="J114" s="30">
        <v>95</v>
      </c>
      <c r="K114" s="30">
        <v>6614.7</v>
      </c>
      <c r="L114" s="29">
        <v>624215.41723081784</v>
      </c>
      <c r="M114" s="29">
        <v>1777.3032979824295</v>
      </c>
      <c r="N114" s="29">
        <v>89.522354088958465</v>
      </c>
      <c r="O114" s="29">
        <v>5014.2966838340271</v>
      </c>
      <c r="P114" s="29">
        <v>1.1577984600135329</v>
      </c>
      <c r="Q114" s="29">
        <v>9120.6418278445562</v>
      </c>
      <c r="R114" s="29">
        <v>13027.2479998581</v>
      </c>
      <c r="S114" s="29">
        <v>1.5228874823251815</v>
      </c>
      <c r="T114" s="29">
        <v>1.5599076377468373</v>
      </c>
      <c r="U114" s="29">
        <v>1.3514167132760728</v>
      </c>
      <c r="V114" s="29">
        <v>1.9643830627234629</v>
      </c>
      <c r="W114" s="30">
        <v>1.2330983602102705</v>
      </c>
      <c r="X114" s="30">
        <v>1.4939364638261157</v>
      </c>
      <c r="Y114" s="29">
        <v>21.94907538263729</v>
      </c>
      <c r="Z114" s="29">
        <v>25.772464921445291</v>
      </c>
      <c r="AA114" s="30">
        <v>100.67444165831597</v>
      </c>
      <c r="AB114" s="30">
        <v>761.76837628691499</v>
      </c>
      <c r="AC114" s="29" t="s">
        <v>31</v>
      </c>
      <c r="AD114" s="29" t="s">
        <v>31</v>
      </c>
      <c r="AE114" s="29">
        <f t="shared" si="6"/>
        <v>2022</v>
      </c>
      <c r="AF114" s="29">
        <f t="shared" si="7"/>
        <v>5</v>
      </c>
      <c r="AK114" t="e">
        <f t="shared" si="5"/>
        <v>#N/A</v>
      </c>
    </row>
    <row r="115" spans="1:37" ht="30" customHeight="1" x14ac:dyDescent="0.25">
      <c r="A115" s="30">
        <v>13516426</v>
      </c>
      <c r="B115" s="29" t="s">
        <v>65</v>
      </c>
      <c r="C115" s="29" t="s">
        <v>29</v>
      </c>
      <c r="D115" s="29" t="s">
        <v>29</v>
      </c>
      <c r="E115" s="31">
        <v>44742</v>
      </c>
      <c r="F115" s="29">
        <v>41.26386104836569</v>
      </c>
      <c r="G115" s="29" t="s">
        <v>51</v>
      </c>
      <c r="H115" s="29" t="s">
        <v>30</v>
      </c>
      <c r="I115" s="29">
        <v>1969</v>
      </c>
      <c r="J115" s="30">
        <v>95</v>
      </c>
      <c r="K115" s="30">
        <v>6614.7</v>
      </c>
      <c r="L115" s="29">
        <v>451211.94935818407</v>
      </c>
      <c r="M115" s="29">
        <v>1499.3649219635674</v>
      </c>
      <c r="N115" s="29">
        <v>86.697231940715312</v>
      </c>
      <c r="O115" s="29">
        <v>9509.2321994911781</v>
      </c>
      <c r="P115" s="29">
        <v>1.3068164523216959</v>
      </c>
      <c r="Q115" s="29">
        <v>6591.6497538285803</v>
      </c>
      <c r="R115" s="29">
        <v>8336.2378710407211</v>
      </c>
      <c r="S115" s="29">
        <v>1.398175661696331</v>
      </c>
      <c r="T115" s="29">
        <v>2.1131326508385206</v>
      </c>
      <c r="U115" s="29">
        <v>1.3360144957280826</v>
      </c>
      <c r="V115" s="29">
        <v>2.1221949441514658</v>
      </c>
      <c r="W115" s="30">
        <v>1.1295486963437156</v>
      </c>
      <c r="X115" s="30">
        <v>1.2127503848100489</v>
      </c>
      <c r="Y115" s="29">
        <v>19.046176513343301</v>
      </c>
      <c r="Z115" s="29">
        <v>35.0344898885783</v>
      </c>
      <c r="AA115" s="30">
        <v>73.505691312014008</v>
      </c>
      <c r="AB115" s="30">
        <v>491.57808160360503</v>
      </c>
      <c r="AC115" s="29" t="s">
        <v>31</v>
      </c>
      <c r="AD115" s="29" t="s">
        <v>31</v>
      </c>
      <c r="AE115" s="29">
        <f t="shared" si="6"/>
        <v>2022</v>
      </c>
      <c r="AF115" s="29">
        <f t="shared" si="7"/>
        <v>6</v>
      </c>
      <c r="AK115" t="e">
        <f t="shared" si="5"/>
        <v>#N/A</v>
      </c>
    </row>
    <row r="116" spans="1:37" ht="30" customHeight="1" x14ac:dyDescent="0.25">
      <c r="A116" s="30">
        <v>13516426</v>
      </c>
      <c r="B116" s="29" t="s">
        <v>65</v>
      </c>
      <c r="C116" s="29" t="s">
        <v>29</v>
      </c>
      <c r="D116" s="29" t="s">
        <v>29</v>
      </c>
      <c r="E116" s="31">
        <v>44773</v>
      </c>
      <c r="F116" s="29">
        <v>54.859458061318783</v>
      </c>
      <c r="G116" s="29" t="s">
        <v>51</v>
      </c>
      <c r="H116" s="29" t="s">
        <v>30</v>
      </c>
      <c r="I116" s="29">
        <v>1969</v>
      </c>
      <c r="J116" s="30">
        <v>95</v>
      </c>
      <c r="K116" s="30">
        <v>6614.7</v>
      </c>
      <c r="L116" s="29">
        <v>565284.74196248059</v>
      </c>
      <c r="M116" s="29">
        <v>1240.3724253890853</v>
      </c>
      <c r="N116" s="29">
        <v>48.996869133049664</v>
      </c>
      <c r="O116" s="29">
        <v>9090.0650576244643</v>
      </c>
      <c r="P116" s="29">
        <v>0.80036004178228159</v>
      </c>
      <c r="Q116" s="29">
        <v>6343.6944044224383</v>
      </c>
      <c r="R116" s="29">
        <v>12804.370070814501</v>
      </c>
      <c r="S116" s="29">
        <v>1.4260233798481268</v>
      </c>
      <c r="T116" s="29">
        <v>1.3440974440093967</v>
      </c>
      <c r="U116" s="29">
        <v>1.7521882609666133</v>
      </c>
      <c r="V116" s="29">
        <v>2.0703046184553142</v>
      </c>
      <c r="W116" s="30">
        <v>1.4265470747216644</v>
      </c>
      <c r="X116" s="30">
        <v>1.2581681603859145</v>
      </c>
      <c r="Y116" s="29">
        <v>28.374988803602161</v>
      </c>
      <c r="Z116" s="29">
        <v>31.417970534268033</v>
      </c>
      <c r="AA116" s="30">
        <v>80.200279757110593</v>
      </c>
      <c r="AB116" s="30">
        <v>512.88677444878977</v>
      </c>
      <c r="AC116" s="29" t="s">
        <v>31</v>
      </c>
      <c r="AD116" s="29" t="s">
        <v>31</v>
      </c>
      <c r="AE116" s="29">
        <f t="shared" si="6"/>
        <v>2022</v>
      </c>
      <c r="AF116" s="29">
        <f t="shared" si="7"/>
        <v>7</v>
      </c>
      <c r="AK116" t="e">
        <f t="shared" si="5"/>
        <v>#N/A</v>
      </c>
    </row>
    <row r="117" spans="1:37" ht="30" customHeight="1" x14ac:dyDescent="0.25">
      <c r="A117" s="30">
        <v>13516426</v>
      </c>
      <c r="B117" s="29" t="s">
        <v>65</v>
      </c>
      <c r="C117" s="29" t="s">
        <v>29</v>
      </c>
      <c r="D117" s="29" t="s">
        <v>29</v>
      </c>
      <c r="E117" s="31">
        <v>44804</v>
      </c>
      <c r="F117" s="29">
        <v>40.164277993091559</v>
      </c>
      <c r="G117" s="29" t="s">
        <v>51</v>
      </c>
      <c r="H117" s="29" t="s">
        <v>30</v>
      </c>
      <c r="I117" s="29">
        <v>1969</v>
      </c>
      <c r="J117" s="30">
        <v>95</v>
      </c>
      <c r="K117" s="30">
        <v>6614.7</v>
      </c>
      <c r="L117" s="29">
        <v>429914.47020707786</v>
      </c>
      <c r="M117" s="29">
        <v>2146.0882817294723</v>
      </c>
      <c r="N117" s="29">
        <v>48.753294926937549</v>
      </c>
      <c r="O117" s="29">
        <v>6082.381596421018</v>
      </c>
      <c r="P117" s="29">
        <v>1.4600740684192126</v>
      </c>
      <c r="Q117" s="29">
        <v>10082.802305688845</v>
      </c>
      <c r="R117" s="29">
        <v>13329.121126550783</v>
      </c>
      <c r="S117" s="29">
        <v>1.0765421616377313</v>
      </c>
      <c r="T117" s="29">
        <v>1.66639228112622</v>
      </c>
      <c r="U117" s="29">
        <v>1.2747644138961753</v>
      </c>
      <c r="V117" s="29">
        <v>1.1801630379828267</v>
      </c>
      <c r="W117" s="30">
        <v>1.0768246703463575</v>
      </c>
      <c r="X117" s="30">
        <v>1.253544637327441</v>
      </c>
      <c r="Y117" s="29">
        <v>34.292786465788062</v>
      </c>
      <c r="Z117" s="29">
        <v>30.224185670440935</v>
      </c>
      <c r="AA117" s="30">
        <v>119.35253155199942</v>
      </c>
      <c r="AB117" s="30">
        <v>587.11644910045254</v>
      </c>
      <c r="AC117" s="29" t="s">
        <v>31</v>
      </c>
      <c r="AD117" s="29" t="s">
        <v>31</v>
      </c>
      <c r="AE117" s="29">
        <f t="shared" si="6"/>
        <v>2022</v>
      </c>
      <c r="AF117" s="29">
        <f t="shared" si="7"/>
        <v>8</v>
      </c>
      <c r="AK117" t="e">
        <f t="shared" si="5"/>
        <v>#N/A</v>
      </c>
    </row>
    <row r="118" spans="1:37" ht="30" customHeight="1" x14ac:dyDescent="0.25">
      <c r="A118" s="30">
        <v>13516426</v>
      </c>
      <c r="B118" s="29" t="s">
        <v>65</v>
      </c>
      <c r="C118" s="29" t="s">
        <v>29</v>
      </c>
      <c r="D118" s="29" t="s">
        <v>29</v>
      </c>
      <c r="E118" s="31">
        <v>44834</v>
      </c>
      <c r="F118" s="29">
        <v>47.332028644813562</v>
      </c>
      <c r="G118" s="29" t="s">
        <v>51</v>
      </c>
      <c r="H118" s="29" t="s">
        <v>30</v>
      </c>
      <c r="I118" s="29">
        <v>1969</v>
      </c>
      <c r="J118" s="30">
        <v>95</v>
      </c>
      <c r="K118" s="30">
        <v>6614.7</v>
      </c>
      <c r="L118" s="29">
        <v>550199.12874385295</v>
      </c>
      <c r="M118" s="29">
        <v>1983.543867434556</v>
      </c>
      <c r="N118" s="29">
        <v>91.594786873426429</v>
      </c>
      <c r="O118" s="29">
        <v>6701.7440379165928</v>
      </c>
      <c r="P118" s="29">
        <v>1.3681869400662199</v>
      </c>
      <c r="Q118" s="29">
        <v>11153.229521784091</v>
      </c>
      <c r="R118" s="29">
        <v>11587.424105393708</v>
      </c>
      <c r="S118" s="29">
        <v>1.7140736041772733</v>
      </c>
      <c r="T118" s="29">
        <v>1.9285175197980271</v>
      </c>
      <c r="U118" s="29">
        <v>0.96803419636282806</v>
      </c>
      <c r="V118" s="29">
        <v>1.9140451854525073</v>
      </c>
      <c r="W118" s="30">
        <v>1.3708213041736117</v>
      </c>
      <c r="X118" s="30">
        <v>1.254223045870188</v>
      </c>
      <c r="Y118" s="29">
        <v>32.109941736451852</v>
      </c>
      <c r="Z118" s="29">
        <v>25.272836582140357</v>
      </c>
      <c r="AA118" s="30">
        <v>102.7334765281915</v>
      </c>
      <c r="AB118" s="30">
        <v>768.59231885600241</v>
      </c>
      <c r="AC118" s="29" t="s">
        <v>31</v>
      </c>
      <c r="AD118" s="29" t="s">
        <v>31</v>
      </c>
      <c r="AE118" s="29">
        <f t="shared" si="6"/>
        <v>2022</v>
      </c>
      <c r="AF118" s="29">
        <f t="shared" si="7"/>
        <v>9</v>
      </c>
      <c r="AK118" t="e">
        <f t="shared" si="5"/>
        <v>#N/A</v>
      </c>
    </row>
    <row r="119" spans="1:37" ht="30" customHeight="1" x14ac:dyDescent="0.25">
      <c r="A119" s="30">
        <v>13516426</v>
      </c>
      <c r="B119" s="29" t="s">
        <v>65</v>
      </c>
      <c r="C119" s="29" t="s">
        <v>29</v>
      </c>
      <c r="D119" s="29" t="s">
        <v>29</v>
      </c>
      <c r="E119" s="31">
        <v>44865</v>
      </c>
      <c r="F119" s="29">
        <v>48.908713296645374</v>
      </c>
      <c r="G119" s="29" t="s">
        <v>51</v>
      </c>
      <c r="H119" s="29" t="s">
        <v>30</v>
      </c>
      <c r="I119" s="29">
        <v>1969</v>
      </c>
      <c r="J119" s="30">
        <v>95</v>
      </c>
      <c r="K119" s="30">
        <v>6614.7</v>
      </c>
      <c r="L119" s="29">
        <v>526321.92385256046</v>
      </c>
      <c r="M119" s="29">
        <v>1483.7333481607668</v>
      </c>
      <c r="N119" s="29">
        <v>87.845642114333032</v>
      </c>
      <c r="O119" s="29">
        <v>8438.2784067659777</v>
      </c>
      <c r="P119" s="29">
        <v>0.82902906337009197</v>
      </c>
      <c r="Q119" s="29">
        <v>8785.9044707738904</v>
      </c>
      <c r="R119" s="29">
        <v>13468.323280823111</v>
      </c>
      <c r="S119" s="29">
        <v>1.5449919810587676</v>
      </c>
      <c r="T119" s="29">
        <v>1.5312195145793512</v>
      </c>
      <c r="U119" s="29">
        <v>1.5669706274380326</v>
      </c>
      <c r="V119" s="29">
        <v>1.7645188395142484</v>
      </c>
      <c r="W119" s="30">
        <v>1.4103536327037469</v>
      </c>
      <c r="X119" s="30">
        <v>1.4879132457907642</v>
      </c>
      <c r="Y119" s="29">
        <v>17.498498337498351</v>
      </c>
      <c r="Z119" s="29">
        <v>22.704247230661597</v>
      </c>
      <c r="AA119" s="30">
        <v>76.832922299930431</v>
      </c>
      <c r="AB119" s="30">
        <v>731.32026481899663</v>
      </c>
      <c r="AC119" s="29" t="s">
        <v>31</v>
      </c>
      <c r="AD119" s="29" t="s">
        <v>31</v>
      </c>
      <c r="AE119" s="29">
        <f t="shared" si="6"/>
        <v>2022</v>
      </c>
      <c r="AF119" s="29">
        <f t="shared" si="7"/>
        <v>10</v>
      </c>
      <c r="AK119" t="e">
        <f t="shared" si="5"/>
        <v>#N/A</v>
      </c>
    </row>
    <row r="120" spans="1:37" ht="30" customHeight="1" x14ac:dyDescent="0.25">
      <c r="A120" s="30">
        <v>13516426</v>
      </c>
      <c r="B120" s="29" t="s">
        <v>65</v>
      </c>
      <c r="C120" s="29" t="s">
        <v>29</v>
      </c>
      <c r="D120" s="29" t="s">
        <v>29</v>
      </c>
      <c r="E120" s="31">
        <v>44895</v>
      </c>
      <c r="F120" s="29">
        <v>44.724586252621329</v>
      </c>
      <c r="G120" s="29" t="s">
        <v>51</v>
      </c>
      <c r="H120" s="29" t="s">
        <v>30</v>
      </c>
      <c r="I120" s="29">
        <v>1969</v>
      </c>
      <c r="J120" s="30">
        <v>95</v>
      </c>
      <c r="K120" s="30">
        <v>6614.7</v>
      </c>
      <c r="L120" s="29">
        <v>587709.69253185403</v>
      </c>
      <c r="M120" s="29">
        <v>1765.4487079681467</v>
      </c>
      <c r="N120" s="29">
        <v>64.87280419581343</v>
      </c>
      <c r="O120" s="29">
        <v>7990.3240419305821</v>
      </c>
      <c r="P120" s="29">
        <v>1.2262023129724611</v>
      </c>
      <c r="Q120" s="29">
        <v>10245.720242123007</v>
      </c>
      <c r="R120" s="29">
        <v>11444.957324544253</v>
      </c>
      <c r="S120" s="29">
        <v>1.2994140309253577</v>
      </c>
      <c r="T120" s="29">
        <v>1.2236167134217051</v>
      </c>
      <c r="U120" s="29">
        <v>1.2084243516854787</v>
      </c>
      <c r="V120" s="29">
        <v>1.7901823895326785</v>
      </c>
      <c r="W120" s="30">
        <v>0.79106111229035958</v>
      </c>
      <c r="X120" s="30">
        <v>1.6638788872804529</v>
      </c>
      <c r="Y120" s="29">
        <v>28.38457096870146</v>
      </c>
      <c r="Z120" s="29">
        <v>31.899198446865221</v>
      </c>
      <c r="AA120" s="30">
        <v>131.96800664130237</v>
      </c>
      <c r="AB120" s="30">
        <v>736.8986574491654</v>
      </c>
      <c r="AC120" s="29" t="s">
        <v>31</v>
      </c>
      <c r="AD120" s="29" t="s">
        <v>31</v>
      </c>
      <c r="AE120" s="29">
        <f t="shared" si="6"/>
        <v>2022</v>
      </c>
      <c r="AF120" s="29">
        <f t="shared" si="7"/>
        <v>11</v>
      </c>
      <c r="AK120" t="e">
        <f t="shared" si="5"/>
        <v>#N/A</v>
      </c>
    </row>
    <row r="121" spans="1:37" ht="30" customHeight="1" x14ac:dyDescent="0.25">
      <c r="A121" s="30">
        <v>13516426</v>
      </c>
      <c r="B121" s="29" t="s">
        <v>65</v>
      </c>
      <c r="C121" s="29" t="s">
        <v>29</v>
      </c>
      <c r="D121" s="29" t="s">
        <v>29</v>
      </c>
      <c r="E121" s="31">
        <v>44926</v>
      </c>
      <c r="F121" s="29">
        <v>40.943341903902066</v>
      </c>
      <c r="G121" s="29" t="s">
        <v>51</v>
      </c>
      <c r="H121" s="29" t="s">
        <v>30</v>
      </c>
      <c r="I121" s="29">
        <v>1969</v>
      </c>
      <c r="J121" s="30">
        <v>95</v>
      </c>
      <c r="K121" s="30">
        <v>6614.7</v>
      </c>
      <c r="L121" s="29">
        <v>380235.01844112366</v>
      </c>
      <c r="M121" s="29">
        <v>2189.0209407915863</v>
      </c>
      <c r="N121" s="29">
        <v>74.011337872587987</v>
      </c>
      <c r="O121" s="29">
        <v>9287.2899477465617</v>
      </c>
      <c r="P121" s="29">
        <v>0.8421121185577074</v>
      </c>
      <c r="Q121" s="29">
        <v>10616.229603705635</v>
      </c>
      <c r="R121" s="29">
        <v>14369.634757293261</v>
      </c>
      <c r="S121" s="29">
        <v>1.00720183642709</v>
      </c>
      <c r="T121" s="29">
        <v>1.6952721429428041</v>
      </c>
      <c r="U121" s="29">
        <v>0.96115944933173347</v>
      </c>
      <c r="V121" s="29">
        <v>2.0172916285652032</v>
      </c>
      <c r="W121" s="30">
        <v>1.3670435757339132</v>
      </c>
      <c r="X121" s="30">
        <v>1.0656361495373001</v>
      </c>
      <c r="Y121" s="29">
        <v>23.147031998037786</v>
      </c>
      <c r="Z121" s="29">
        <v>19.030228771349265</v>
      </c>
      <c r="AA121" s="30">
        <v>102.45665798228107</v>
      </c>
      <c r="AB121" s="30">
        <v>852.15997140794514</v>
      </c>
      <c r="AC121" s="29" t="s">
        <v>31</v>
      </c>
      <c r="AD121" s="29" t="s">
        <v>31</v>
      </c>
      <c r="AE121" s="29">
        <f t="shared" si="6"/>
        <v>2022</v>
      </c>
      <c r="AF121" s="29">
        <f t="shared" si="7"/>
        <v>12</v>
      </c>
      <c r="AK121" t="e">
        <f t="shared" si="5"/>
        <v>#N/A</v>
      </c>
    </row>
    <row r="122" spans="1:37" ht="30" customHeight="1" x14ac:dyDescent="0.25">
      <c r="A122" s="30">
        <v>13518381</v>
      </c>
      <c r="B122" s="29" t="s">
        <v>66</v>
      </c>
      <c r="C122" s="29" t="s">
        <v>29</v>
      </c>
      <c r="D122" s="29" t="s">
        <v>29</v>
      </c>
      <c r="E122" s="31">
        <v>43496</v>
      </c>
      <c r="F122" s="30" t="s">
        <v>31</v>
      </c>
      <c r="G122" s="29" t="s">
        <v>51</v>
      </c>
      <c r="H122" s="29" t="s">
        <v>30</v>
      </c>
      <c r="I122" s="29">
        <v>1968</v>
      </c>
      <c r="J122" s="30">
        <v>95</v>
      </c>
      <c r="K122" s="30">
        <v>12317</v>
      </c>
      <c r="L122" s="30" t="s">
        <v>31</v>
      </c>
      <c r="M122" s="30" t="s">
        <v>31</v>
      </c>
      <c r="N122" s="30" t="s">
        <v>31</v>
      </c>
      <c r="O122" s="29" t="s">
        <v>31</v>
      </c>
      <c r="P122" s="29" t="s">
        <v>31</v>
      </c>
      <c r="Q122" s="30" t="s">
        <v>31</v>
      </c>
      <c r="R122" s="30" t="s">
        <v>31</v>
      </c>
      <c r="S122" s="30" t="s">
        <v>31</v>
      </c>
      <c r="T122" s="30" t="s">
        <v>31</v>
      </c>
      <c r="U122" s="29" t="s">
        <v>31</v>
      </c>
      <c r="V122" s="29" t="s">
        <v>31</v>
      </c>
      <c r="W122" s="30">
        <v>0.85481404202780975</v>
      </c>
      <c r="X122" s="30">
        <v>1.9188201510131673</v>
      </c>
      <c r="Y122" s="30" t="s">
        <v>31</v>
      </c>
      <c r="Z122" s="30" t="s">
        <v>31</v>
      </c>
      <c r="AA122" s="30" t="s">
        <v>31</v>
      </c>
      <c r="AB122" s="30" t="s">
        <v>31</v>
      </c>
      <c r="AC122" s="30" t="s">
        <v>31</v>
      </c>
      <c r="AD122" s="30" t="s">
        <v>31</v>
      </c>
      <c r="AE122" s="29">
        <f t="shared" ref="AE122:AE179" si="8">IF(E122 = "", "", YEAR(E122))</f>
        <v>2019</v>
      </c>
      <c r="AF122" s="29">
        <f t="shared" si="7"/>
        <v>1</v>
      </c>
      <c r="AK122" t="e">
        <f t="shared" ref="AK122:AK170" si="9">_xlfn.XLOOKUP(B122, $AH$2:$AH$38,$AI$2:$AI$38)</f>
        <v>#N/A</v>
      </c>
    </row>
    <row r="123" spans="1:37" ht="30" customHeight="1" x14ac:dyDescent="0.25">
      <c r="A123" s="30">
        <v>13518381</v>
      </c>
      <c r="B123" s="29" t="s">
        <v>66</v>
      </c>
      <c r="C123" s="29" t="s">
        <v>29</v>
      </c>
      <c r="D123" s="29" t="s">
        <v>29</v>
      </c>
      <c r="E123" s="31">
        <v>43524</v>
      </c>
      <c r="F123" s="30" t="s">
        <v>31</v>
      </c>
      <c r="G123" s="29" t="s">
        <v>51</v>
      </c>
      <c r="H123" s="29" t="s">
        <v>30</v>
      </c>
      <c r="I123" s="29">
        <v>1968</v>
      </c>
      <c r="J123" s="30">
        <v>95</v>
      </c>
      <c r="K123" s="30">
        <v>12317</v>
      </c>
      <c r="L123" s="30" t="s">
        <v>31</v>
      </c>
      <c r="M123" s="30" t="s">
        <v>31</v>
      </c>
      <c r="N123" s="30" t="s">
        <v>31</v>
      </c>
      <c r="O123" s="30" t="s">
        <v>31</v>
      </c>
      <c r="P123" s="30" t="s">
        <v>31</v>
      </c>
      <c r="Q123" s="30" t="s">
        <v>31</v>
      </c>
      <c r="R123" s="30" t="s">
        <v>31</v>
      </c>
      <c r="S123" s="30" t="s">
        <v>31</v>
      </c>
      <c r="T123" s="30" t="s">
        <v>31</v>
      </c>
      <c r="U123" s="30" t="s">
        <v>31</v>
      </c>
      <c r="V123" s="30" t="s">
        <v>31</v>
      </c>
      <c r="W123" s="30">
        <v>0.83634968553951949</v>
      </c>
      <c r="X123" s="30">
        <v>1.3720038848245468</v>
      </c>
      <c r="Y123" s="30" t="s">
        <v>31</v>
      </c>
      <c r="Z123" s="30" t="s">
        <v>31</v>
      </c>
      <c r="AA123" s="30" t="s">
        <v>31</v>
      </c>
      <c r="AB123" s="30" t="s">
        <v>31</v>
      </c>
      <c r="AC123" s="30" t="s">
        <v>31</v>
      </c>
      <c r="AD123" s="30" t="s">
        <v>31</v>
      </c>
      <c r="AE123" s="29">
        <f t="shared" si="8"/>
        <v>2019</v>
      </c>
      <c r="AF123" s="29">
        <f t="shared" si="7"/>
        <v>2</v>
      </c>
      <c r="AK123" t="e">
        <f t="shared" si="9"/>
        <v>#N/A</v>
      </c>
    </row>
    <row r="124" spans="1:37" ht="30" customHeight="1" x14ac:dyDescent="0.25">
      <c r="A124" s="30">
        <v>13518381</v>
      </c>
      <c r="B124" s="29" t="s">
        <v>66</v>
      </c>
      <c r="C124" s="29" t="s">
        <v>29</v>
      </c>
      <c r="D124" s="29" t="s">
        <v>29</v>
      </c>
      <c r="E124" s="31">
        <v>43555</v>
      </c>
      <c r="F124" s="30" t="s">
        <v>31</v>
      </c>
      <c r="G124" s="29" t="s">
        <v>51</v>
      </c>
      <c r="H124" s="29" t="s">
        <v>30</v>
      </c>
      <c r="I124" s="29">
        <v>1968</v>
      </c>
      <c r="J124" s="30">
        <v>95</v>
      </c>
      <c r="K124" s="30">
        <v>12317</v>
      </c>
      <c r="L124" s="30" t="s">
        <v>31</v>
      </c>
      <c r="M124" s="30" t="s">
        <v>31</v>
      </c>
      <c r="N124" s="30" t="s">
        <v>31</v>
      </c>
      <c r="O124" s="30" t="s">
        <v>31</v>
      </c>
      <c r="P124" s="30" t="s">
        <v>31</v>
      </c>
      <c r="Q124" s="30" t="s">
        <v>31</v>
      </c>
      <c r="R124" s="30" t="s">
        <v>31</v>
      </c>
      <c r="S124" s="30" t="s">
        <v>31</v>
      </c>
      <c r="T124" s="30" t="s">
        <v>31</v>
      </c>
      <c r="U124" s="30" t="s">
        <v>31</v>
      </c>
      <c r="V124" s="30" t="s">
        <v>31</v>
      </c>
      <c r="W124" s="30">
        <v>1.2709130659723702</v>
      </c>
      <c r="X124" s="30">
        <v>1.6233307963511052</v>
      </c>
      <c r="Y124" s="30" t="s">
        <v>31</v>
      </c>
      <c r="Z124" s="30" t="s">
        <v>31</v>
      </c>
      <c r="AA124" s="30" t="s">
        <v>31</v>
      </c>
      <c r="AB124" s="30" t="s">
        <v>31</v>
      </c>
      <c r="AC124" s="30" t="s">
        <v>31</v>
      </c>
      <c r="AD124" s="30" t="s">
        <v>31</v>
      </c>
      <c r="AE124" s="29">
        <f t="shared" si="8"/>
        <v>2019</v>
      </c>
      <c r="AF124" s="29">
        <f t="shared" si="7"/>
        <v>3</v>
      </c>
      <c r="AK124" t="e">
        <f t="shared" si="9"/>
        <v>#N/A</v>
      </c>
    </row>
    <row r="125" spans="1:37" ht="30" customHeight="1" x14ac:dyDescent="0.25">
      <c r="A125" s="30">
        <v>13518381</v>
      </c>
      <c r="B125" s="29" t="s">
        <v>66</v>
      </c>
      <c r="C125" s="29" t="s">
        <v>29</v>
      </c>
      <c r="D125" s="29" t="s">
        <v>29</v>
      </c>
      <c r="E125" s="31">
        <v>43585</v>
      </c>
      <c r="F125" s="30" t="s">
        <v>31</v>
      </c>
      <c r="G125" s="29" t="s">
        <v>51</v>
      </c>
      <c r="H125" s="29" t="s">
        <v>30</v>
      </c>
      <c r="I125" s="29">
        <v>1968</v>
      </c>
      <c r="J125" s="30">
        <v>95</v>
      </c>
      <c r="K125" s="30">
        <v>12317</v>
      </c>
      <c r="L125" s="30" t="s">
        <v>31</v>
      </c>
      <c r="M125" s="30" t="s">
        <v>31</v>
      </c>
      <c r="N125" s="30" t="s">
        <v>31</v>
      </c>
      <c r="O125" s="30" t="s">
        <v>31</v>
      </c>
      <c r="P125" s="30" t="s">
        <v>31</v>
      </c>
      <c r="Q125" s="30" t="s">
        <v>31</v>
      </c>
      <c r="R125" s="30" t="s">
        <v>31</v>
      </c>
      <c r="S125" s="30" t="s">
        <v>31</v>
      </c>
      <c r="T125" s="30" t="s">
        <v>31</v>
      </c>
      <c r="U125" s="30" t="s">
        <v>31</v>
      </c>
      <c r="V125" s="30" t="s">
        <v>31</v>
      </c>
      <c r="W125" s="30">
        <v>1.5131488001635094</v>
      </c>
      <c r="X125" s="30">
        <v>1.1478711432467668</v>
      </c>
      <c r="Y125" s="30" t="s">
        <v>31</v>
      </c>
      <c r="Z125" s="30" t="s">
        <v>31</v>
      </c>
      <c r="AA125" s="30" t="s">
        <v>31</v>
      </c>
      <c r="AB125" s="30" t="s">
        <v>31</v>
      </c>
      <c r="AC125" s="30" t="s">
        <v>31</v>
      </c>
      <c r="AD125" s="30" t="s">
        <v>31</v>
      </c>
      <c r="AE125" s="29">
        <f t="shared" si="8"/>
        <v>2019</v>
      </c>
      <c r="AF125" s="29">
        <f t="shared" si="7"/>
        <v>4</v>
      </c>
      <c r="AK125" t="e">
        <f t="shared" si="9"/>
        <v>#N/A</v>
      </c>
    </row>
    <row r="126" spans="1:37" ht="30" customHeight="1" x14ac:dyDescent="0.25">
      <c r="A126" s="30">
        <v>13518381</v>
      </c>
      <c r="B126" s="29" t="s">
        <v>66</v>
      </c>
      <c r="C126" s="29" t="s">
        <v>29</v>
      </c>
      <c r="D126" s="29" t="s">
        <v>29</v>
      </c>
      <c r="E126" s="31">
        <v>43616</v>
      </c>
      <c r="F126" s="30" t="s">
        <v>31</v>
      </c>
      <c r="G126" s="29" t="s">
        <v>51</v>
      </c>
      <c r="H126" s="29" t="s">
        <v>30</v>
      </c>
      <c r="I126" s="29">
        <v>1968</v>
      </c>
      <c r="J126" s="30">
        <v>95</v>
      </c>
      <c r="K126" s="30">
        <v>12317</v>
      </c>
      <c r="L126" s="30" t="s">
        <v>31</v>
      </c>
      <c r="M126" s="30" t="s">
        <v>31</v>
      </c>
      <c r="N126" s="30" t="s">
        <v>31</v>
      </c>
      <c r="O126" s="30" t="s">
        <v>31</v>
      </c>
      <c r="P126" s="30" t="s">
        <v>31</v>
      </c>
      <c r="Q126" s="30" t="s">
        <v>31</v>
      </c>
      <c r="R126" s="30" t="s">
        <v>31</v>
      </c>
      <c r="S126" s="30" t="s">
        <v>31</v>
      </c>
      <c r="T126" s="30" t="s">
        <v>31</v>
      </c>
      <c r="U126" s="30" t="s">
        <v>31</v>
      </c>
      <c r="V126" s="30" t="s">
        <v>31</v>
      </c>
      <c r="W126" s="30">
        <v>1.3086056004830355</v>
      </c>
      <c r="X126" s="30">
        <v>1.9932860183875458</v>
      </c>
      <c r="Y126" s="30" t="s">
        <v>31</v>
      </c>
      <c r="Z126" s="30" t="s">
        <v>31</v>
      </c>
      <c r="AA126" s="30" t="s">
        <v>31</v>
      </c>
      <c r="AB126" s="30" t="s">
        <v>31</v>
      </c>
      <c r="AC126" s="30" t="s">
        <v>31</v>
      </c>
      <c r="AD126" s="30" t="s">
        <v>31</v>
      </c>
      <c r="AE126" s="29">
        <f t="shared" si="8"/>
        <v>2019</v>
      </c>
      <c r="AF126" s="29">
        <f t="shared" si="7"/>
        <v>5</v>
      </c>
      <c r="AK126" t="e">
        <f t="shared" si="9"/>
        <v>#N/A</v>
      </c>
    </row>
    <row r="127" spans="1:37" ht="30" customHeight="1" x14ac:dyDescent="0.25">
      <c r="A127" s="30">
        <v>13518381</v>
      </c>
      <c r="B127" s="29" t="s">
        <v>66</v>
      </c>
      <c r="C127" s="29" t="s">
        <v>29</v>
      </c>
      <c r="D127" s="29" t="s">
        <v>29</v>
      </c>
      <c r="E127" s="31">
        <v>43646</v>
      </c>
      <c r="F127" s="30" t="s">
        <v>31</v>
      </c>
      <c r="G127" s="29" t="s">
        <v>51</v>
      </c>
      <c r="H127" s="29" t="s">
        <v>30</v>
      </c>
      <c r="I127" s="29">
        <v>1968</v>
      </c>
      <c r="J127" s="30">
        <v>95</v>
      </c>
      <c r="K127" s="30">
        <v>12317</v>
      </c>
      <c r="L127" s="30" t="s">
        <v>31</v>
      </c>
      <c r="M127" s="30" t="s">
        <v>31</v>
      </c>
      <c r="N127" s="30" t="s">
        <v>31</v>
      </c>
      <c r="O127" s="30" t="s">
        <v>31</v>
      </c>
      <c r="P127" s="30" t="s">
        <v>31</v>
      </c>
      <c r="Q127" s="30" t="s">
        <v>31</v>
      </c>
      <c r="R127" s="30" t="s">
        <v>31</v>
      </c>
      <c r="S127" s="30" t="s">
        <v>31</v>
      </c>
      <c r="T127" s="30" t="s">
        <v>31</v>
      </c>
      <c r="U127" s="30" t="s">
        <v>31</v>
      </c>
      <c r="V127" s="30" t="s">
        <v>31</v>
      </c>
      <c r="W127" s="30">
        <v>1.2269981527038538</v>
      </c>
      <c r="X127" s="30">
        <v>1.8407346377879792</v>
      </c>
      <c r="Y127" s="30" t="s">
        <v>31</v>
      </c>
      <c r="Z127" s="30" t="s">
        <v>31</v>
      </c>
      <c r="AA127" s="30" t="s">
        <v>31</v>
      </c>
      <c r="AB127" s="30" t="s">
        <v>31</v>
      </c>
      <c r="AC127" s="30" t="s">
        <v>31</v>
      </c>
      <c r="AD127" s="30" t="s">
        <v>31</v>
      </c>
      <c r="AE127" s="29">
        <f t="shared" si="8"/>
        <v>2019</v>
      </c>
      <c r="AF127" s="29">
        <f t="shared" si="7"/>
        <v>6</v>
      </c>
      <c r="AK127" t="e">
        <f t="shared" si="9"/>
        <v>#N/A</v>
      </c>
    </row>
    <row r="128" spans="1:37" ht="30" customHeight="1" x14ac:dyDescent="0.25">
      <c r="A128" s="30">
        <v>13518381</v>
      </c>
      <c r="B128" s="29" t="s">
        <v>66</v>
      </c>
      <c r="C128" s="29" t="s">
        <v>29</v>
      </c>
      <c r="D128" s="29" t="s">
        <v>29</v>
      </c>
      <c r="E128" s="31">
        <v>43677</v>
      </c>
      <c r="F128" s="30" t="s">
        <v>31</v>
      </c>
      <c r="G128" s="29" t="s">
        <v>51</v>
      </c>
      <c r="H128" s="29" t="s">
        <v>30</v>
      </c>
      <c r="I128" s="29">
        <v>1968</v>
      </c>
      <c r="J128" s="30">
        <v>95</v>
      </c>
      <c r="K128" s="30">
        <v>12317</v>
      </c>
      <c r="L128" s="30" t="s">
        <v>31</v>
      </c>
      <c r="M128" s="30" t="s">
        <v>31</v>
      </c>
      <c r="N128" s="30" t="s">
        <v>31</v>
      </c>
      <c r="O128" s="30" t="s">
        <v>31</v>
      </c>
      <c r="P128" s="30" t="s">
        <v>31</v>
      </c>
      <c r="Q128" s="30" t="s">
        <v>31</v>
      </c>
      <c r="R128" s="30" t="s">
        <v>31</v>
      </c>
      <c r="S128" s="30" t="s">
        <v>31</v>
      </c>
      <c r="T128" s="30" t="s">
        <v>31</v>
      </c>
      <c r="U128" s="30" t="s">
        <v>31</v>
      </c>
      <c r="V128" s="30" t="s">
        <v>31</v>
      </c>
      <c r="W128" s="30">
        <v>0.9626535491340128</v>
      </c>
      <c r="X128" s="30">
        <v>1.4264222605664878</v>
      </c>
      <c r="Y128" s="30" t="s">
        <v>31</v>
      </c>
      <c r="Z128" s="30" t="s">
        <v>31</v>
      </c>
      <c r="AA128" s="30" t="s">
        <v>31</v>
      </c>
      <c r="AB128" s="30" t="s">
        <v>31</v>
      </c>
      <c r="AC128" s="30" t="s">
        <v>31</v>
      </c>
      <c r="AD128" s="30" t="s">
        <v>31</v>
      </c>
      <c r="AE128" s="29">
        <f t="shared" si="8"/>
        <v>2019</v>
      </c>
      <c r="AF128" s="29">
        <f t="shared" si="7"/>
        <v>7</v>
      </c>
      <c r="AK128" t="e">
        <f t="shared" si="9"/>
        <v>#N/A</v>
      </c>
    </row>
    <row r="129" spans="1:37" ht="30" customHeight="1" x14ac:dyDescent="0.25">
      <c r="A129" s="30">
        <v>13518381</v>
      </c>
      <c r="B129" s="29" t="s">
        <v>66</v>
      </c>
      <c r="C129" s="29" t="s">
        <v>29</v>
      </c>
      <c r="D129" s="29" t="s">
        <v>29</v>
      </c>
      <c r="E129" s="31">
        <v>43708</v>
      </c>
      <c r="F129" s="30" t="s">
        <v>31</v>
      </c>
      <c r="G129" s="29" t="s">
        <v>51</v>
      </c>
      <c r="H129" s="29" t="s">
        <v>30</v>
      </c>
      <c r="I129" s="29">
        <v>1968</v>
      </c>
      <c r="J129" s="30">
        <v>95</v>
      </c>
      <c r="K129" s="30">
        <v>12317</v>
      </c>
      <c r="L129" s="30" t="s">
        <v>31</v>
      </c>
      <c r="M129" s="30" t="s">
        <v>31</v>
      </c>
      <c r="N129" s="30" t="s">
        <v>31</v>
      </c>
      <c r="O129" s="30" t="s">
        <v>31</v>
      </c>
      <c r="P129" s="30" t="s">
        <v>31</v>
      </c>
      <c r="Q129" s="30" t="s">
        <v>31</v>
      </c>
      <c r="R129" s="30" t="s">
        <v>31</v>
      </c>
      <c r="S129" s="30" t="s">
        <v>31</v>
      </c>
      <c r="T129" s="30" t="s">
        <v>31</v>
      </c>
      <c r="U129" s="30" t="s">
        <v>31</v>
      </c>
      <c r="V129" s="30" t="s">
        <v>31</v>
      </c>
      <c r="W129" s="30">
        <v>1.5643668042076835</v>
      </c>
      <c r="X129" s="30">
        <v>1.9991008897548874</v>
      </c>
      <c r="Y129" s="30" t="s">
        <v>31</v>
      </c>
      <c r="Z129" s="30" t="s">
        <v>31</v>
      </c>
      <c r="AA129" s="30" t="s">
        <v>31</v>
      </c>
      <c r="AB129" s="30" t="s">
        <v>31</v>
      </c>
      <c r="AC129" s="30" t="s">
        <v>31</v>
      </c>
      <c r="AD129" s="30" t="s">
        <v>31</v>
      </c>
      <c r="AE129" s="29">
        <f t="shared" si="8"/>
        <v>2019</v>
      </c>
      <c r="AF129" s="29">
        <f t="shared" si="7"/>
        <v>8</v>
      </c>
      <c r="AK129" t="e">
        <f t="shared" si="9"/>
        <v>#N/A</v>
      </c>
    </row>
    <row r="130" spans="1:37" ht="30" customHeight="1" x14ac:dyDescent="0.25">
      <c r="A130" s="30">
        <v>13518381</v>
      </c>
      <c r="B130" s="29" t="s">
        <v>66</v>
      </c>
      <c r="C130" s="29" t="s">
        <v>29</v>
      </c>
      <c r="D130" s="29" t="s">
        <v>29</v>
      </c>
      <c r="E130" s="31">
        <v>43738</v>
      </c>
      <c r="F130" s="30" t="s">
        <v>31</v>
      </c>
      <c r="G130" s="29" t="s">
        <v>51</v>
      </c>
      <c r="H130" s="29" t="s">
        <v>30</v>
      </c>
      <c r="I130" s="29">
        <v>1968</v>
      </c>
      <c r="J130" s="30">
        <v>95</v>
      </c>
      <c r="K130" s="30">
        <v>12317</v>
      </c>
      <c r="L130" s="30" t="s">
        <v>31</v>
      </c>
      <c r="M130" s="30" t="s">
        <v>31</v>
      </c>
      <c r="N130" s="30" t="s">
        <v>31</v>
      </c>
      <c r="O130" s="30" t="s">
        <v>31</v>
      </c>
      <c r="P130" s="30" t="s">
        <v>31</v>
      </c>
      <c r="Q130" s="30" t="s">
        <v>31</v>
      </c>
      <c r="R130" s="30" t="s">
        <v>31</v>
      </c>
      <c r="S130" s="30" t="s">
        <v>31</v>
      </c>
      <c r="T130" s="30" t="s">
        <v>31</v>
      </c>
      <c r="U130" s="30" t="s">
        <v>31</v>
      </c>
      <c r="V130" s="30" t="s">
        <v>31</v>
      </c>
      <c r="W130" s="30">
        <v>0.84725276978345421</v>
      </c>
      <c r="X130" s="30">
        <v>1.1559029348587233</v>
      </c>
      <c r="Y130" s="30" t="s">
        <v>31</v>
      </c>
      <c r="Z130" s="30" t="s">
        <v>31</v>
      </c>
      <c r="AA130" s="30" t="s">
        <v>31</v>
      </c>
      <c r="AB130" s="30" t="s">
        <v>31</v>
      </c>
      <c r="AC130" s="30" t="s">
        <v>31</v>
      </c>
      <c r="AD130" s="30" t="s">
        <v>31</v>
      </c>
      <c r="AE130" s="29">
        <f t="shared" si="8"/>
        <v>2019</v>
      </c>
      <c r="AF130" s="29">
        <f t="shared" si="7"/>
        <v>9</v>
      </c>
      <c r="AK130" t="e">
        <f t="shared" si="9"/>
        <v>#N/A</v>
      </c>
    </row>
    <row r="131" spans="1:37" ht="30" customHeight="1" x14ac:dyDescent="0.25">
      <c r="A131" s="30">
        <v>13518381</v>
      </c>
      <c r="B131" s="29" t="s">
        <v>66</v>
      </c>
      <c r="C131" s="29" t="s">
        <v>29</v>
      </c>
      <c r="D131" s="29" t="s">
        <v>29</v>
      </c>
      <c r="E131" s="31">
        <v>43769</v>
      </c>
      <c r="F131" s="30" t="s">
        <v>31</v>
      </c>
      <c r="G131" s="29" t="s">
        <v>51</v>
      </c>
      <c r="H131" s="29" t="s">
        <v>30</v>
      </c>
      <c r="I131" s="29">
        <v>1968</v>
      </c>
      <c r="J131" s="30">
        <v>95</v>
      </c>
      <c r="K131" s="30">
        <v>12317</v>
      </c>
      <c r="L131" s="30" t="s">
        <v>31</v>
      </c>
      <c r="M131" s="30" t="s">
        <v>31</v>
      </c>
      <c r="N131" s="30" t="s">
        <v>31</v>
      </c>
      <c r="O131" s="30" t="s">
        <v>31</v>
      </c>
      <c r="P131" s="30" t="s">
        <v>31</v>
      </c>
      <c r="Q131" s="30" t="s">
        <v>31</v>
      </c>
      <c r="R131" s="30" t="s">
        <v>31</v>
      </c>
      <c r="S131" s="30" t="s">
        <v>31</v>
      </c>
      <c r="T131" s="30" t="s">
        <v>31</v>
      </c>
      <c r="U131" s="30" t="s">
        <v>31</v>
      </c>
      <c r="V131" s="30" t="s">
        <v>31</v>
      </c>
      <c r="W131" s="30">
        <v>1.0701461680677149</v>
      </c>
      <c r="X131" s="30">
        <v>1.4678471375816384</v>
      </c>
      <c r="Y131" s="30" t="s">
        <v>31</v>
      </c>
      <c r="Z131" s="30" t="s">
        <v>31</v>
      </c>
      <c r="AA131" s="30" t="s">
        <v>31</v>
      </c>
      <c r="AB131" s="30" t="s">
        <v>31</v>
      </c>
      <c r="AC131" s="30" t="s">
        <v>31</v>
      </c>
      <c r="AD131" s="30" t="s">
        <v>31</v>
      </c>
      <c r="AE131" s="29">
        <f t="shared" si="8"/>
        <v>2019</v>
      </c>
      <c r="AF131" s="29">
        <f t="shared" si="7"/>
        <v>10</v>
      </c>
      <c r="AK131" t="e">
        <f t="shared" si="9"/>
        <v>#N/A</v>
      </c>
    </row>
    <row r="132" spans="1:37" ht="30" customHeight="1" x14ac:dyDescent="0.25">
      <c r="A132" s="30">
        <v>13518381</v>
      </c>
      <c r="B132" s="29" t="s">
        <v>66</v>
      </c>
      <c r="C132" s="29" t="s">
        <v>29</v>
      </c>
      <c r="D132" s="29" t="s">
        <v>29</v>
      </c>
      <c r="E132" s="31">
        <v>43799</v>
      </c>
      <c r="F132" s="30" t="s">
        <v>31</v>
      </c>
      <c r="G132" s="29" t="s">
        <v>51</v>
      </c>
      <c r="H132" s="29" t="s">
        <v>30</v>
      </c>
      <c r="I132" s="29">
        <v>1968</v>
      </c>
      <c r="J132" s="30">
        <v>95</v>
      </c>
      <c r="K132" s="30">
        <v>12317</v>
      </c>
      <c r="L132" s="30" t="s">
        <v>31</v>
      </c>
      <c r="M132" s="30" t="s">
        <v>31</v>
      </c>
      <c r="N132" s="30" t="s">
        <v>31</v>
      </c>
      <c r="O132" s="30" t="s">
        <v>31</v>
      </c>
      <c r="P132" s="30" t="s">
        <v>31</v>
      </c>
      <c r="Q132" s="30" t="s">
        <v>31</v>
      </c>
      <c r="R132" s="30" t="s">
        <v>31</v>
      </c>
      <c r="S132" s="30" t="s">
        <v>31</v>
      </c>
      <c r="T132" s="30" t="s">
        <v>31</v>
      </c>
      <c r="U132" s="30" t="s">
        <v>31</v>
      </c>
      <c r="V132" s="30" t="s">
        <v>31</v>
      </c>
      <c r="W132" s="30">
        <v>1.1512842434672779</v>
      </c>
      <c r="X132" s="30">
        <v>1.3000622646397506</v>
      </c>
      <c r="Y132" s="30" t="s">
        <v>31</v>
      </c>
      <c r="Z132" s="30" t="s">
        <v>31</v>
      </c>
      <c r="AA132" s="30" t="s">
        <v>31</v>
      </c>
      <c r="AB132" s="30" t="s">
        <v>31</v>
      </c>
      <c r="AC132" s="30" t="s">
        <v>31</v>
      </c>
      <c r="AD132" s="30" t="s">
        <v>31</v>
      </c>
      <c r="AE132" s="29">
        <f t="shared" si="8"/>
        <v>2019</v>
      </c>
      <c r="AF132" s="29">
        <f t="shared" si="7"/>
        <v>11</v>
      </c>
      <c r="AK132" t="e">
        <f t="shared" si="9"/>
        <v>#N/A</v>
      </c>
    </row>
    <row r="133" spans="1:37" ht="30" customHeight="1" x14ac:dyDescent="0.25">
      <c r="A133" s="30">
        <v>13518381</v>
      </c>
      <c r="B133" s="29" t="s">
        <v>66</v>
      </c>
      <c r="C133" s="29" t="s">
        <v>29</v>
      </c>
      <c r="D133" s="29" t="s">
        <v>29</v>
      </c>
      <c r="E133" s="31">
        <v>43830</v>
      </c>
      <c r="F133" s="30">
        <v>26.242651898468345</v>
      </c>
      <c r="G133" s="29" t="s">
        <v>51</v>
      </c>
      <c r="H133" s="29" t="s">
        <v>30</v>
      </c>
      <c r="I133" s="29">
        <v>1968</v>
      </c>
      <c r="J133" s="30">
        <v>95</v>
      </c>
      <c r="K133" s="30">
        <v>12317</v>
      </c>
      <c r="L133" s="30">
        <v>910956.74478514073</v>
      </c>
      <c r="M133" s="30">
        <v>3327.7512312461672</v>
      </c>
      <c r="N133" s="30">
        <v>109.60102198224257</v>
      </c>
      <c r="O133" s="30">
        <v>24869.979381974015</v>
      </c>
      <c r="P133" s="30">
        <v>1.4995895852394852</v>
      </c>
      <c r="Q133" s="30">
        <v>30548.256933623787</v>
      </c>
      <c r="R133" s="30">
        <v>26870.882203711099</v>
      </c>
      <c r="S133" s="30">
        <v>2.1522080808327089</v>
      </c>
      <c r="T133" s="30">
        <v>1.9339274603605603</v>
      </c>
      <c r="U133" s="30">
        <v>1.7675717506370499</v>
      </c>
      <c r="V133" s="30">
        <v>2.1466877084478146</v>
      </c>
      <c r="W133" s="30">
        <v>1.364200656691098</v>
      </c>
      <c r="X133" s="30">
        <v>2.0867928977285275</v>
      </c>
      <c r="Y133" s="30">
        <v>48.310546488902524</v>
      </c>
      <c r="Z133" s="30">
        <v>53.378732106294223</v>
      </c>
      <c r="AA133" s="30">
        <v>143.20423750108966</v>
      </c>
      <c r="AB133" s="30">
        <v>1654.4553454999898</v>
      </c>
      <c r="AC133" s="30">
        <v>2.3138474432883132</v>
      </c>
      <c r="AD133" s="30">
        <v>29380.142204236185</v>
      </c>
      <c r="AE133" s="29">
        <f t="shared" si="8"/>
        <v>2019</v>
      </c>
      <c r="AF133" s="29">
        <f t="shared" si="7"/>
        <v>12</v>
      </c>
      <c r="AK133" t="e">
        <f t="shared" si="9"/>
        <v>#N/A</v>
      </c>
    </row>
    <row r="134" spans="1:37" ht="30" customHeight="1" x14ac:dyDescent="0.25">
      <c r="A134" s="30">
        <v>13518381</v>
      </c>
      <c r="B134" s="29" t="s">
        <v>66</v>
      </c>
      <c r="C134" s="29" t="s">
        <v>29</v>
      </c>
      <c r="D134" s="29" t="s">
        <v>29</v>
      </c>
      <c r="E134" s="31">
        <v>43861</v>
      </c>
      <c r="F134" s="30">
        <v>29.028446068755848</v>
      </c>
      <c r="G134" s="29" t="s">
        <v>51</v>
      </c>
      <c r="H134" s="29" t="s">
        <v>30</v>
      </c>
      <c r="I134" s="29">
        <v>1968</v>
      </c>
      <c r="J134" s="30">
        <v>95</v>
      </c>
      <c r="K134" s="30">
        <v>12317</v>
      </c>
      <c r="L134" s="30">
        <v>857670.58116856497</v>
      </c>
      <c r="M134" s="30">
        <v>3035.5829951594533</v>
      </c>
      <c r="N134" s="30">
        <v>70.067298586805137</v>
      </c>
      <c r="O134" s="30">
        <v>15935.825865297644</v>
      </c>
      <c r="P134" s="30">
        <v>1.3670004868347505</v>
      </c>
      <c r="Q134" s="30">
        <v>23633.447956899359</v>
      </c>
      <c r="R134" s="30">
        <v>30750.949494264067</v>
      </c>
      <c r="S134" s="30">
        <v>2.2987575821815529</v>
      </c>
      <c r="T134" s="30">
        <v>2.2615966139782557</v>
      </c>
      <c r="U134" s="30">
        <v>1.5764824328215497</v>
      </c>
      <c r="V134" s="30">
        <v>1.7996136845759991</v>
      </c>
      <c r="W134" s="30">
        <v>1.4926879135656275</v>
      </c>
      <c r="X134" s="30">
        <v>1.5136078036638752</v>
      </c>
      <c r="Y134" s="30">
        <v>56.229631187939766</v>
      </c>
      <c r="Z134" s="30">
        <v>51.473799789059129</v>
      </c>
      <c r="AA134" s="30">
        <v>167.05691328148654</v>
      </c>
      <c r="AB134" s="30">
        <v>1595.2468801647944</v>
      </c>
      <c r="AC134" s="30">
        <v>2.2332285664694678</v>
      </c>
      <c r="AD134" s="30">
        <v>18026.892213865183</v>
      </c>
      <c r="AE134" s="29">
        <f t="shared" si="8"/>
        <v>2020</v>
      </c>
      <c r="AF134" s="29">
        <f t="shared" si="7"/>
        <v>1</v>
      </c>
      <c r="AK134" t="e">
        <f t="shared" si="9"/>
        <v>#N/A</v>
      </c>
    </row>
    <row r="135" spans="1:37" ht="30" customHeight="1" x14ac:dyDescent="0.25">
      <c r="A135" s="30">
        <v>13518381</v>
      </c>
      <c r="B135" s="29" t="s">
        <v>66</v>
      </c>
      <c r="C135" s="29" t="s">
        <v>29</v>
      </c>
      <c r="D135" s="29" t="s">
        <v>29</v>
      </c>
      <c r="E135" s="31">
        <v>43890</v>
      </c>
      <c r="F135" s="30">
        <v>28.746089636002488</v>
      </c>
      <c r="G135" s="29" t="s">
        <v>51</v>
      </c>
      <c r="H135" s="29" t="s">
        <v>30</v>
      </c>
      <c r="I135" s="29">
        <v>1968</v>
      </c>
      <c r="J135" s="30">
        <v>95</v>
      </c>
      <c r="K135" s="30">
        <v>12317</v>
      </c>
      <c r="L135" s="30">
        <v>1230877.2299190289</v>
      </c>
      <c r="M135" s="30">
        <v>5028.5984103721948</v>
      </c>
      <c r="N135" s="30">
        <v>102.53215361925322</v>
      </c>
      <c r="O135" s="30">
        <v>20019.854794912586</v>
      </c>
      <c r="P135" s="30">
        <v>0.99311732948374254</v>
      </c>
      <c r="Q135" s="30">
        <v>22435.10357829303</v>
      </c>
      <c r="R135" s="30">
        <v>27707.16302955856</v>
      </c>
      <c r="S135" s="30">
        <v>1.2631695493694963</v>
      </c>
      <c r="T135" s="30">
        <v>1.6328336888892661</v>
      </c>
      <c r="U135" s="30">
        <v>2.2064295375925442</v>
      </c>
      <c r="V135" s="30">
        <v>1.7556162649644858</v>
      </c>
      <c r="W135" s="30">
        <v>1.8525866715255592</v>
      </c>
      <c r="X135" s="30">
        <v>1.354399712820155</v>
      </c>
      <c r="Y135" s="30">
        <v>54.68108455485757</v>
      </c>
      <c r="Z135" s="30">
        <v>37.159500131019612</v>
      </c>
      <c r="AA135" s="30">
        <v>163.46878922504018</v>
      </c>
      <c r="AB135" s="30">
        <v>1496.5144437606882</v>
      </c>
      <c r="AC135" s="30">
        <v>1.9961365884011404</v>
      </c>
      <c r="AD135" s="30">
        <v>27946.61344972478</v>
      </c>
      <c r="AE135" s="29">
        <f t="shared" si="8"/>
        <v>2020</v>
      </c>
      <c r="AF135" s="29">
        <f t="shared" si="7"/>
        <v>2</v>
      </c>
      <c r="AK135" t="e">
        <f t="shared" si="9"/>
        <v>#N/A</v>
      </c>
    </row>
    <row r="136" spans="1:37" ht="30" customHeight="1" x14ac:dyDescent="0.25">
      <c r="A136" s="30">
        <v>13518381</v>
      </c>
      <c r="B136" s="29" t="s">
        <v>66</v>
      </c>
      <c r="C136" s="29" t="s">
        <v>29</v>
      </c>
      <c r="D136" s="29" t="s">
        <v>29</v>
      </c>
      <c r="E136" s="31">
        <v>43921</v>
      </c>
      <c r="F136" s="29">
        <v>24.596441550040851</v>
      </c>
      <c r="G136" s="29" t="s">
        <v>51</v>
      </c>
      <c r="H136" s="29" t="s">
        <v>30</v>
      </c>
      <c r="I136" s="29">
        <v>1968</v>
      </c>
      <c r="J136" s="30">
        <v>95</v>
      </c>
      <c r="K136" s="30">
        <v>12317</v>
      </c>
      <c r="L136" s="29">
        <v>1008505.1631746185</v>
      </c>
      <c r="M136" s="29">
        <v>5580.0893363389687</v>
      </c>
      <c r="N136" s="29">
        <v>90.902158378618509</v>
      </c>
      <c r="O136" s="30">
        <v>12033.756530249057</v>
      </c>
      <c r="P136" s="30">
        <v>1.1493927595135784</v>
      </c>
      <c r="Q136" s="29">
        <v>15919.183849498231</v>
      </c>
      <c r="R136" s="29">
        <v>26183.289565813004</v>
      </c>
      <c r="S136" s="29">
        <v>1.2603955893171475</v>
      </c>
      <c r="T136" s="29">
        <v>2.8019608755357259</v>
      </c>
      <c r="U136" s="29">
        <v>1.7604101038813913</v>
      </c>
      <c r="V136" s="29">
        <v>2.9187620736172897</v>
      </c>
      <c r="W136" s="30">
        <v>1.0645236123091926</v>
      </c>
      <c r="X136" s="30">
        <v>1.5555053750793237</v>
      </c>
      <c r="Y136" s="29">
        <v>54.796253614854827</v>
      </c>
      <c r="Z136" s="29">
        <v>36.693791313490578</v>
      </c>
      <c r="AA136" s="29">
        <v>152.90671564562089</v>
      </c>
      <c r="AB136" s="29">
        <v>1664.4695499923546</v>
      </c>
      <c r="AC136" s="30">
        <v>2.3974767410207791</v>
      </c>
      <c r="AD136" s="30">
        <v>21342.449657177371</v>
      </c>
      <c r="AE136" s="29">
        <f t="shared" si="8"/>
        <v>2020</v>
      </c>
      <c r="AF136" s="29">
        <f t="shared" si="7"/>
        <v>3</v>
      </c>
      <c r="AK136" t="e">
        <f t="shared" si="9"/>
        <v>#N/A</v>
      </c>
    </row>
    <row r="137" spans="1:37" ht="30" customHeight="1" x14ac:dyDescent="0.25">
      <c r="A137" s="30">
        <v>13518381</v>
      </c>
      <c r="B137" s="29" t="s">
        <v>66</v>
      </c>
      <c r="C137" s="29" t="s">
        <v>29</v>
      </c>
      <c r="D137" s="29" t="s">
        <v>29</v>
      </c>
      <c r="E137" s="31">
        <v>43951</v>
      </c>
      <c r="F137" s="29">
        <v>20.463165174804672</v>
      </c>
      <c r="G137" s="29" t="s">
        <v>51</v>
      </c>
      <c r="H137" s="29" t="s">
        <v>30</v>
      </c>
      <c r="I137" s="29">
        <v>1968</v>
      </c>
      <c r="J137" s="30">
        <v>95</v>
      </c>
      <c r="K137" s="30">
        <v>12317</v>
      </c>
      <c r="L137" s="29">
        <v>844280.33636450814</v>
      </c>
      <c r="M137" s="29">
        <v>5866.0094122580185</v>
      </c>
      <c r="N137" s="29">
        <v>103.04426888682829</v>
      </c>
      <c r="O137" s="30">
        <v>19635.804129240074</v>
      </c>
      <c r="P137" s="30">
        <v>1.2015587204503806</v>
      </c>
      <c r="Q137" s="29">
        <v>17528.933807785335</v>
      </c>
      <c r="R137" s="29">
        <v>30624.565895083997</v>
      </c>
      <c r="S137" s="29">
        <v>2.3188160783638496</v>
      </c>
      <c r="T137" s="29">
        <v>2.3489746447690187</v>
      </c>
      <c r="U137" s="29">
        <v>1.7982943631567607</v>
      </c>
      <c r="V137" s="29">
        <v>2.6377808110000545</v>
      </c>
      <c r="W137" s="30">
        <v>1.7459486466825342</v>
      </c>
      <c r="X137" s="30">
        <v>1.7593049608894864</v>
      </c>
      <c r="Y137" s="29">
        <v>33.450971199201014</v>
      </c>
      <c r="Z137" s="29">
        <v>39.623206987099017</v>
      </c>
      <c r="AA137" s="29">
        <v>166.67051660699167</v>
      </c>
      <c r="AB137" s="29">
        <v>1778.4363529043253</v>
      </c>
      <c r="AC137" s="30">
        <v>1.6510201863804024</v>
      </c>
      <c r="AD137" s="30">
        <v>17816.60293295018</v>
      </c>
      <c r="AE137" s="29">
        <f t="shared" si="8"/>
        <v>2020</v>
      </c>
      <c r="AF137" s="29">
        <f t="shared" si="7"/>
        <v>4</v>
      </c>
      <c r="AK137" t="e">
        <f t="shared" si="9"/>
        <v>#N/A</v>
      </c>
    </row>
    <row r="138" spans="1:37" ht="30" customHeight="1" x14ac:dyDescent="0.25">
      <c r="A138" s="30">
        <v>13518381</v>
      </c>
      <c r="B138" s="29" t="s">
        <v>66</v>
      </c>
      <c r="C138" s="29" t="s">
        <v>29</v>
      </c>
      <c r="D138" s="29" t="s">
        <v>29</v>
      </c>
      <c r="E138" s="31">
        <v>43982</v>
      </c>
      <c r="F138" s="29">
        <v>37.705268053031809</v>
      </c>
      <c r="G138" s="29" t="s">
        <v>51</v>
      </c>
      <c r="H138" s="29" t="s">
        <v>30</v>
      </c>
      <c r="I138" s="29">
        <v>1968</v>
      </c>
      <c r="J138" s="30">
        <v>95</v>
      </c>
      <c r="K138" s="30">
        <v>12317</v>
      </c>
      <c r="L138" s="29">
        <v>1476534.7222288251</v>
      </c>
      <c r="M138" s="29">
        <v>3969.3760158478631</v>
      </c>
      <c r="N138" s="29">
        <v>112.68654874737238</v>
      </c>
      <c r="O138" s="30">
        <v>21731.015530524099</v>
      </c>
      <c r="P138" s="30">
        <v>0.98901124007089303</v>
      </c>
      <c r="Q138" s="29">
        <v>20685.766016467922</v>
      </c>
      <c r="R138" s="29">
        <v>25247.066203801005</v>
      </c>
      <c r="S138" s="29">
        <v>2.2222186736813194</v>
      </c>
      <c r="T138" s="29">
        <v>2.3946220920174457</v>
      </c>
      <c r="U138" s="29">
        <v>1.3705909253876158</v>
      </c>
      <c r="V138" s="29">
        <v>2.6049601186196027</v>
      </c>
      <c r="W138" s="30">
        <v>1.7538033295817355</v>
      </c>
      <c r="X138" s="30">
        <v>2.1757149946997725</v>
      </c>
      <c r="Y138" s="29">
        <v>32.282751942632615</v>
      </c>
      <c r="Z138" s="29">
        <v>26.487145578308581</v>
      </c>
      <c r="AA138" s="29">
        <v>119.67614143812735</v>
      </c>
      <c r="AB138" s="29">
        <v>1692.3729248931204</v>
      </c>
      <c r="AC138" s="30">
        <v>1.5436074251347955</v>
      </c>
      <c r="AD138" s="30">
        <v>25588.17389742237</v>
      </c>
      <c r="AE138" s="29">
        <f t="shared" si="8"/>
        <v>2020</v>
      </c>
      <c r="AF138" s="29">
        <f t="shared" si="7"/>
        <v>5</v>
      </c>
      <c r="AK138" t="e">
        <f t="shared" si="9"/>
        <v>#N/A</v>
      </c>
    </row>
    <row r="139" spans="1:37" ht="30" customHeight="1" x14ac:dyDescent="0.25">
      <c r="A139" s="30">
        <v>13518381</v>
      </c>
      <c r="B139" s="29" t="s">
        <v>66</v>
      </c>
      <c r="C139" s="29" t="s">
        <v>29</v>
      </c>
      <c r="D139" s="29" t="s">
        <v>29</v>
      </c>
      <c r="E139" s="31">
        <v>44012</v>
      </c>
      <c r="F139" s="29">
        <v>26.628845369113648</v>
      </c>
      <c r="G139" s="29" t="s">
        <v>51</v>
      </c>
      <c r="H139" s="29" t="s">
        <v>30</v>
      </c>
      <c r="I139" s="29">
        <v>1968</v>
      </c>
      <c r="J139" s="30">
        <v>95</v>
      </c>
      <c r="K139" s="30">
        <v>12317</v>
      </c>
      <c r="L139" s="29">
        <v>945970.89887665724</v>
      </c>
      <c r="M139" s="29">
        <v>3918.9417642085532</v>
      </c>
      <c r="N139" s="29">
        <v>91.517860565396234</v>
      </c>
      <c r="O139" s="30">
        <v>21542.148066280875</v>
      </c>
      <c r="P139" s="30">
        <v>1.0052992597118431</v>
      </c>
      <c r="Q139" s="29">
        <v>26592.287773458589</v>
      </c>
      <c r="R139" s="29">
        <v>33477.881087967398</v>
      </c>
      <c r="S139" s="29">
        <v>2.0457026338371493</v>
      </c>
      <c r="T139" s="29">
        <v>1.4492817966401417</v>
      </c>
      <c r="U139" s="29">
        <v>1.4353752064100125</v>
      </c>
      <c r="V139" s="29">
        <v>2.0232215175995996</v>
      </c>
      <c r="W139" s="30">
        <v>1.8078270393910107</v>
      </c>
      <c r="X139" s="30">
        <v>1.9492851321971121</v>
      </c>
      <c r="Y139" s="29">
        <v>48.486371334611647</v>
      </c>
      <c r="Z139" s="29">
        <v>35.596693159851803</v>
      </c>
      <c r="AA139" s="29">
        <v>161.72950894296653</v>
      </c>
      <c r="AB139" s="29">
        <v>1702.3488695035423</v>
      </c>
      <c r="AC139" s="30">
        <v>1.2939926951949181</v>
      </c>
      <c r="AD139" s="30">
        <v>17428.250190573981</v>
      </c>
      <c r="AE139" s="29">
        <f t="shared" si="8"/>
        <v>2020</v>
      </c>
      <c r="AF139" s="29">
        <f t="shared" si="7"/>
        <v>6</v>
      </c>
      <c r="AK139" t="e">
        <f t="shared" si="9"/>
        <v>#N/A</v>
      </c>
    </row>
    <row r="140" spans="1:37" ht="30" customHeight="1" x14ac:dyDescent="0.25">
      <c r="A140" s="30">
        <v>13518381</v>
      </c>
      <c r="B140" s="29" t="s">
        <v>66</v>
      </c>
      <c r="C140" s="29" t="s">
        <v>29</v>
      </c>
      <c r="D140" s="29" t="s">
        <v>29</v>
      </c>
      <c r="E140" s="31">
        <v>44043</v>
      </c>
      <c r="F140" s="29">
        <v>29.725254162820299</v>
      </c>
      <c r="G140" s="29" t="s">
        <v>51</v>
      </c>
      <c r="H140" s="29" t="s">
        <v>30</v>
      </c>
      <c r="I140" s="29">
        <v>1968</v>
      </c>
      <c r="J140" s="30">
        <v>95</v>
      </c>
      <c r="K140" s="30">
        <v>12317</v>
      </c>
      <c r="L140" s="29">
        <v>1378296.5277926121</v>
      </c>
      <c r="M140" s="29">
        <v>3562.7834852461724</v>
      </c>
      <c r="N140" s="29">
        <v>86.062779293924464</v>
      </c>
      <c r="O140" s="30">
        <v>17715.121781859059</v>
      </c>
      <c r="P140" s="30">
        <v>1.7910226701625593</v>
      </c>
      <c r="Q140" s="29">
        <v>22860.772334478119</v>
      </c>
      <c r="R140" s="29">
        <v>26264.399651251166</v>
      </c>
      <c r="S140" s="29">
        <v>1.6204617887653647</v>
      </c>
      <c r="T140" s="29">
        <v>1.7648106584783143</v>
      </c>
      <c r="U140" s="29">
        <v>1.6588585897625279</v>
      </c>
      <c r="V140" s="29">
        <v>2.0350932204683416</v>
      </c>
      <c r="W140" s="30">
        <v>1.6671571921970321</v>
      </c>
      <c r="X140" s="30">
        <v>1.5577333317830873</v>
      </c>
      <c r="Y140" s="29">
        <v>37.692811808371722</v>
      </c>
      <c r="Z140" s="29">
        <v>27.012350020049947</v>
      </c>
      <c r="AA140" s="29">
        <v>166.87877933550183</v>
      </c>
      <c r="AB140" s="29">
        <v>1401.8587467661534</v>
      </c>
      <c r="AC140" s="30">
        <v>1.411523925324693</v>
      </c>
      <c r="AD140" s="30">
        <v>14255.693956171155</v>
      </c>
      <c r="AE140" s="29">
        <f t="shared" si="8"/>
        <v>2020</v>
      </c>
      <c r="AF140" s="29">
        <f t="shared" si="7"/>
        <v>7</v>
      </c>
      <c r="AK140" t="e">
        <f t="shared" si="9"/>
        <v>#N/A</v>
      </c>
    </row>
    <row r="141" spans="1:37" ht="30" customHeight="1" x14ac:dyDescent="0.25">
      <c r="A141" s="30">
        <v>13518381</v>
      </c>
      <c r="B141" s="29" t="s">
        <v>66</v>
      </c>
      <c r="C141" s="29" t="s">
        <v>29</v>
      </c>
      <c r="D141" s="29" t="s">
        <v>29</v>
      </c>
      <c r="E141" s="31">
        <v>44074</v>
      </c>
      <c r="F141" s="29">
        <v>37.84832327562529</v>
      </c>
      <c r="G141" s="29" t="s">
        <v>51</v>
      </c>
      <c r="H141" s="29" t="s">
        <v>30</v>
      </c>
      <c r="I141" s="29">
        <v>1968</v>
      </c>
      <c r="J141" s="30">
        <v>95</v>
      </c>
      <c r="K141" s="30">
        <v>12317</v>
      </c>
      <c r="L141" s="29">
        <v>1478253.3844183481</v>
      </c>
      <c r="M141" s="29">
        <v>3386.2337146931054</v>
      </c>
      <c r="N141" s="29">
        <v>124.3705642724297</v>
      </c>
      <c r="O141" s="30">
        <v>14214.456066246817</v>
      </c>
      <c r="P141" s="30">
        <v>1.4395144080782414</v>
      </c>
      <c r="Q141" s="29">
        <v>24564.239352485409</v>
      </c>
      <c r="R141" s="29">
        <v>34282.958186617441</v>
      </c>
      <c r="S141" s="29">
        <v>2.1921178839220166</v>
      </c>
      <c r="T141" s="29">
        <v>1.6491586146893067</v>
      </c>
      <c r="U141" s="29">
        <v>2.1203752266886231</v>
      </c>
      <c r="V141" s="29">
        <v>2.7796837679470983</v>
      </c>
      <c r="W141" s="30">
        <v>1.1964719617961095</v>
      </c>
      <c r="X141" s="30">
        <v>1.8984109466693717</v>
      </c>
      <c r="Y141" s="29">
        <v>33.64981926224138</v>
      </c>
      <c r="Z141" s="29">
        <v>38.091298976618639</v>
      </c>
      <c r="AA141" s="29">
        <v>101.55229356092711</v>
      </c>
      <c r="AB141" s="29">
        <v>1457.2903419611443</v>
      </c>
      <c r="AC141" s="30">
        <v>1.4208796350525008</v>
      </c>
      <c r="AD141" s="30">
        <v>11811.561478867123</v>
      </c>
      <c r="AE141" s="29">
        <f t="shared" si="8"/>
        <v>2020</v>
      </c>
      <c r="AF141" s="29">
        <f t="shared" si="7"/>
        <v>8</v>
      </c>
      <c r="AK141" t="e">
        <f t="shared" si="9"/>
        <v>#N/A</v>
      </c>
    </row>
    <row r="142" spans="1:37" ht="30" customHeight="1" x14ac:dyDescent="0.25">
      <c r="A142" s="30">
        <v>13518381</v>
      </c>
      <c r="B142" s="29" t="s">
        <v>66</v>
      </c>
      <c r="C142" s="29" t="s">
        <v>29</v>
      </c>
      <c r="D142" s="29" t="s">
        <v>29</v>
      </c>
      <c r="E142" s="31">
        <v>44104</v>
      </c>
      <c r="F142" s="29">
        <v>32.566599796465617</v>
      </c>
      <c r="G142" s="29" t="s">
        <v>51</v>
      </c>
      <c r="H142" s="29" t="s">
        <v>30</v>
      </c>
      <c r="I142" s="29">
        <v>1968</v>
      </c>
      <c r="J142" s="30">
        <v>95</v>
      </c>
      <c r="K142" s="30">
        <v>12317</v>
      </c>
      <c r="L142" s="29">
        <v>1228891.1879826197</v>
      </c>
      <c r="M142" s="29">
        <v>4126.9767605608522</v>
      </c>
      <c r="N142" s="29">
        <v>107.8019516291161</v>
      </c>
      <c r="O142" s="30">
        <v>22141.553029875922</v>
      </c>
      <c r="P142" s="30">
        <v>1.1850967976096494</v>
      </c>
      <c r="Q142" s="29">
        <v>17555.071128329939</v>
      </c>
      <c r="R142" s="29">
        <v>23526.264429195453</v>
      </c>
      <c r="S142" s="29">
        <v>2.2603694870068698</v>
      </c>
      <c r="T142" s="29">
        <v>1.7668401272830476</v>
      </c>
      <c r="U142" s="29">
        <v>1.7365221020017509</v>
      </c>
      <c r="V142" s="29">
        <v>2.6182812533695743</v>
      </c>
      <c r="W142" s="30">
        <v>1.3317153971604505</v>
      </c>
      <c r="X142" s="30">
        <v>1.5271856753976232</v>
      </c>
      <c r="Y142" s="29">
        <v>26.972657236246043</v>
      </c>
      <c r="Z142" s="29">
        <v>47.959599707130124</v>
      </c>
      <c r="AA142" s="29">
        <v>130.69783589695311</v>
      </c>
      <c r="AB142" s="29">
        <v>1970.1571593339793</v>
      </c>
      <c r="AC142" s="30">
        <v>1.822424074926706</v>
      </c>
      <c r="AD142" s="30">
        <v>16451.997000016603</v>
      </c>
      <c r="AE142" s="29">
        <f t="shared" si="8"/>
        <v>2020</v>
      </c>
      <c r="AF142" s="29">
        <f t="shared" si="7"/>
        <v>9</v>
      </c>
      <c r="AK142" t="e">
        <f t="shared" si="9"/>
        <v>#N/A</v>
      </c>
    </row>
    <row r="143" spans="1:37" ht="30" customHeight="1" x14ac:dyDescent="0.25">
      <c r="A143" s="30">
        <v>13518381</v>
      </c>
      <c r="B143" s="29" t="s">
        <v>66</v>
      </c>
      <c r="C143" s="29" t="s">
        <v>29</v>
      </c>
      <c r="D143" s="29" t="s">
        <v>29</v>
      </c>
      <c r="E143" s="31">
        <v>44135</v>
      </c>
      <c r="F143" s="29">
        <v>31.225169902055931</v>
      </c>
      <c r="G143" s="29" t="s">
        <v>51</v>
      </c>
      <c r="H143" s="29" t="s">
        <v>30</v>
      </c>
      <c r="I143" s="29">
        <v>1968</v>
      </c>
      <c r="J143" s="30">
        <v>95</v>
      </c>
      <c r="K143" s="30">
        <v>12317</v>
      </c>
      <c r="L143" s="29">
        <v>946942.2787248838</v>
      </c>
      <c r="M143" s="29">
        <v>2991.9465861295257</v>
      </c>
      <c r="N143" s="29">
        <v>99.638444089391655</v>
      </c>
      <c r="O143" s="30">
        <v>15968.291658888389</v>
      </c>
      <c r="P143" s="30">
        <v>1.143225712650044</v>
      </c>
      <c r="Q143" s="29">
        <v>15143.405537095365</v>
      </c>
      <c r="R143" s="29">
        <v>22844.446786944889</v>
      </c>
      <c r="S143" s="29">
        <v>1.5746869702108039</v>
      </c>
      <c r="T143" s="29">
        <v>2.2520737499867556</v>
      </c>
      <c r="U143" s="29">
        <v>1.4362374670536733</v>
      </c>
      <c r="V143" s="29">
        <v>2.0030453081359063</v>
      </c>
      <c r="W143" s="30">
        <v>1.050209993961235</v>
      </c>
      <c r="X143" s="30">
        <v>2.046042153388806</v>
      </c>
      <c r="Y143" s="29">
        <v>41.82648643589156</v>
      </c>
      <c r="Z143" s="29">
        <v>23.583426623076672</v>
      </c>
      <c r="AA143" s="29">
        <v>170.11808829295214</v>
      </c>
      <c r="AB143" s="29">
        <v>1243.9442328563575</v>
      </c>
      <c r="AC143" s="30">
        <v>1.709661134859245</v>
      </c>
      <c r="AD143" s="30">
        <v>12821.256655570422</v>
      </c>
      <c r="AE143" s="29">
        <f t="shared" si="8"/>
        <v>2020</v>
      </c>
      <c r="AF143" s="29">
        <f t="shared" si="7"/>
        <v>10</v>
      </c>
      <c r="AK143" t="e">
        <f t="shared" si="9"/>
        <v>#N/A</v>
      </c>
    </row>
    <row r="144" spans="1:37" ht="30" customHeight="1" x14ac:dyDescent="0.25">
      <c r="A144" s="30">
        <v>13518381</v>
      </c>
      <c r="B144" s="29" t="s">
        <v>66</v>
      </c>
      <c r="C144" s="29" t="s">
        <v>29</v>
      </c>
      <c r="D144" s="29" t="s">
        <v>29</v>
      </c>
      <c r="E144" s="31">
        <v>44165</v>
      </c>
      <c r="F144" s="29">
        <v>47.674276484546652</v>
      </c>
      <c r="G144" s="29" t="s">
        <v>51</v>
      </c>
      <c r="H144" s="29" t="s">
        <v>30</v>
      </c>
      <c r="I144" s="29">
        <v>1968</v>
      </c>
      <c r="J144" s="30">
        <v>95</v>
      </c>
      <c r="K144" s="30">
        <v>12317</v>
      </c>
      <c r="L144" s="29">
        <v>1576640.1952416801</v>
      </c>
      <c r="M144" s="29">
        <v>5736.5999043979591</v>
      </c>
      <c r="N144" s="29">
        <v>112.57921237280604</v>
      </c>
      <c r="O144" s="30">
        <v>20667.4177435071</v>
      </c>
      <c r="P144" s="30">
        <v>1.5266835076172813</v>
      </c>
      <c r="Q144" s="29">
        <v>20743.809289744313</v>
      </c>
      <c r="R144" s="29">
        <v>21101.260543509161</v>
      </c>
      <c r="S144" s="29">
        <v>2.0239619738582664</v>
      </c>
      <c r="T144" s="29">
        <v>2.5528661351549826</v>
      </c>
      <c r="U144" s="29">
        <v>2.2024752181981664</v>
      </c>
      <c r="V144" s="29">
        <v>2.0518499392808027</v>
      </c>
      <c r="W144" s="30">
        <v>1.6660738814439566</v>
      </c>
      <c r="X144" s="30">
        <v>1.8305074553092964</v>
      </c>
      <c r="Y144" s="29">
        <v>44.472481114905662</v>
      </c>
      <c r="Z144" s="29">
        <v>30.130479874283225</v>
      </c>
      <c r="AA144" s="29">
        <v>142.24021910379523</v>
      </c>
      <c r="AB144" s="29">
        <v>1207.4648891225036</v>
      </c>
      <c r="AC144" s="30">
        <v>1.0681124080661502</v>
      </c>
      <c r="AD144" s="30">
        <v>22047.561138237324</v>
      </c>
      <c r="AE144" s="29">
        <f t="shared" si="8"/>
        <v>2020</v>
      </c>
      <c r="AF144" s="29">
        <f t="shared" si="7"/>
        <v>11</v>
      </c>
      <c r="AK144" t="e">
        <f t="shared" si="9"/>
        <v>#N/A</v>
      </c>
    </row>
    <row r="145" spans="1:37" ht="30" customHeight="1" x14ac:dyDescent="0.25">
      <c r="A145" s="30">
        <v>13518381</v>
      </c>
      <c r="B145" s="29" t="s">
        <v>66</v>
      </c>
      <c r="C145" s="29" t="s">
        <v>29</v>
      </c>
      <c r="D145" s="29" t="s">
        <v>29</v>
      </c>
      <c r="E145" s="31">
        <v>44196</v>
      </c>
      <c r="F145" s="29">
        <v>39.41306590598488</v>
      </c>
      <c r="G145" s="29" t="s">
        <v>51</v>
      </c>
      <c r="H145" s="29" t="s">
        <v>30</v>
      </c>
      <c r="I145" s="29">
        <v>1968</v>
      </c>
      <c r="J145" s="30">
        <v>95</v>
      </c>
      <c r="K145" s="30">
        <v>12317</v>
      </c>
      <c r="L145" s="29">
        <v>1391820.1658627857</v>
      </c>
      <c r="M145" s="29">
        <v>4917.6655479505825</v>
      </c>
      <c r="N145" s="29">
        <v>119.18173140857454</v>
      </c>
      <c r="O145" s="30">
        <v>18986.690272954915</v>
      </c>
      <c r="P145" s="30">
        <v>1.15726440065347</v>
      </c>
      <c r="Q145" s="29">
        <v>21153.967667740999</v>
      </c>
      <c r="R145" s="29">
        <v>32319.780030313934</v>
      </c>
      <c r="S145" s="29">
        <v>1.1783045690091261</v>
      </c>
      <c r="T145" s="29">
        <v>2.1100265345079499</v>
      </c>
      <c r="U145" s="29">
        <v>2.0777651168455935</v>
      </c>
      <c r="V145" s="29">
        <v>2.3723981893178658</v>
      </c>
      <c r="W145" s="30">
        <v>1.3233373956419612</v>
      </c>
      <c r="X145" s="30">
        <v>1.8086503309282425</v>
      </c>
      <c r="Y145" s="29">
        <v>25.056551068518878</v>
      </c>
      <c r="Z145" s="29">
        <v>40.134958605047018</v>
      </c>
      <c r="AA145" s="29">
        <v>157.00276186714265</v>
      </c>
      <c r="AB145" s="29">
        <v>1338.4463131968539</v>
      </c>
      <c r="AC145" s="30">
        <v>1.6228494632515715</v>
      </c>
      <c r="AD145" s="30">
        <v>20053.541896363571</v>
      </c>
      <c r="AE145" s="29">
        <f t="shared" si="8"/>
        <v>2020</v>
      </c>
      <c r="AF145" s="29">
        <f t="shared" si="7"/>
        <v>12</v>
      </c>
      <c r="AK145" t="e">
        <f t="shared" si="9"/>
        <v>#N/A</v>
      </c>
    </row>
    <row r="146" spans="1:37" ht="30" customHeight="1" x14ac:dyDescent="0.25">
      <c r="A146" s="30">
        <v>13518381</v>
      </c>
      <c r="B146" s="29" t="s">
        <v>66</v>
      </c>
      <c r="C146" s="29" t="s">
        <v>29</v>
      </c>
      <c r="D146" s="29" t="s">
        <v>29</v>
      </c>
      <c r="E146" s="31">
        <v>44227</v>
      </c>
      <c r="F146" s="29">
        <v>48.289193024995789</v>
      </c>
      <c r="G146" s="29" t="s">
        <v>51</v>
      </c>
      <c r="H146" s="29" t="s">
        <v>30</v>
      </c>
      <c r="I146" s="29">
        <v>1968</v>
      </c>
      <c r="J146" s="30">
        <v>95</v>
      </c>
      <c r="K146" s="30">
        <v>12317</v>
      </c>
      <c r="L146" s="29">
        <v>1471841.5021508241</v>
      </c>
      <c r="M146" s="29">
        <v>5503.2163803189933</v>
      </c>
      <c r="N146" s="29">
        <v>127.20529390098142</v>
      </c>
      <c r="O146" s="30">
        <v>20742.02146230614</v>
      </c>
      <c r="P146" s="30">
        <v>1.4030494932245587</v>
      </c>
      <c r="Q146" s="29">
        <v>17323.026243993176</v>
      </c>
      <c r="R146" s="29">
        <v>24468.478840495689</v>
      </c>
      <c r="S146" s="29">
        <v>1.5465014151317258</v>
      </c>
      <c r="T146" s="29">
        <v>2.3394503872325263</v>
      </c>
      <c r="U146" s="29">
        <v>1.3435643440372875</v>
      </c>
      <c r="V146" s="29">
        <v>1.7000468343531756</v>
      </c>
      <c r="W146" s="30">
        <v>1.29116088535339</v>
      </c>
      <c r="X146" s="30">
        <v>1.5422518477119056</v>
      </c>
      <c r="Y146" s="29">
        <v>29.828402789871134</v>
      </c>
      <c r="Z146" s="29">
        <v>27.072586208241642</v>
      </c>
      <c r="AA146" s="29">
        <v>157.84649039559173</v>
      </c>
      <c r="AB146" s="29">
        <v>1740.0253825638881</v>
      </c>
      <c r="AC146" s="30">
        <v>1.9023557167253173</v>
      </c>
      <c r="AD146" s="30">
        <v>20601.331932265875</v>
      </c>
      <c r="AE146" s="29">
        <f t="shared" si="8"/>
        <v>2021</v>
      </c>
      <c r="AF146" s="29">
        <f t="shared" si="7"/>
        <v>1</v>
      </c>
      <c r="AK146" t="e">
        <f t="shared" si="9"/>
        <v>#N/A</v>
      </c>
    </row>
    <row r="147" spans="1:37" ht="30" customHeight="1" x14ac:dyDescent="0.25">
      <c r="A147" s="30">
        <v>13518381</v>
      </c>
      <c r="B147" s="29" t="s">
        <v>66</v>
      </c>
      <c r="C147" s="29" t="s">
        <v>29</v>
      </c>
      <c r="D147" s="29" t="s">
        <v>29</v>
      </c>
      <c r="E147" s="31">
        <v>44255</v>
      </c>
      <c r="F147" s="29">
        <v>31.477988260047013</v>
      </c>
      <c r="G147" s="29" t="s">
        <v>51</v>
      </c>
      <c r="H147" s="29" t="s">
        <v>30</v>
      </c>
      <c r="I147" s="29">
        <v>1968</v>
      </c>
      <c r="J147" s="30">
        <v>95</v>
      </c>
      <c r="K147" s="30">
        <v>12317</v>
      </c>
      <c r="L147" s="29">
        <v>1491022.1610962553</v>
      </c>
      <c r="M147" s="29">
        <v>3192.4615090293969</v>
      </c>
      <c r="N147" s="29">
        <v>93.784177117451065</v>
      </c>
      <c r="O147" s="30">
        <v>16288.919557358277</v>
      </c>
      <c r="P147" s="30">
        <v>1.0656902711126</v>
      </c>
      <c r="Q147" s="29">
        <v>22890.488631579126</v>
      </c>
      <c r="R147" s="29">
        <v>17463.305736394228</v>
      </c>
      <c r="S147" s="29">
        <v>1.7813971092039149</v>
      </c>
      <c r="T147" s="29">
        <v>2.4567289899174662</v>
      </c>
      <c r="U147" s="29">
        <v>1.3637523100366897</v>
      </c>
      <c r="V147" s="29">
        <v>2.2680211236250014</v>
      </c>
      <c r="W147" s="30">
        <v>1.1777225994121443</v>
      </c>
      <c r="X147" s="30">
        <v>1.6801452305018612</v>
      </c>
      <c r="Y147" s="29">
        <v>23.005489040566047</v>
      </c>
      <c r="Z147" s="29">
        <v>27.975246873152237</v>
      </c>
      <c r="AA147" s="29">
        <v>112.68586836921776</v>
      </c>
      <c r="AB147" s="29">
        <v>1810.5064833928523</v>
      </c>
      <c r="AC147" s="30">
        <v>1.9445419934014576</v>
      </c>
      <c r="AD147" s="30">
        <v>17298.090916560577</v>
      </c>
      <c r="AE147" s="29">
        <f t="shared" si="8"/>
        <v>2021</v>
      </c>
      <c r="AF147" s="29">
        <f t="shared" ref="AF147:AF210" si="10">IF(E147 = "", "", MONTH(E147))</f>
        <v>2</v>
      </c>
      <c r="AK147" t="e">
        <f t="shared" si="9"/>
        <v>#N/A</v>
      </c>
    </row>
    <row r="148" spans="1:37" ht="30" customHeight="1" x14ac:dyDescent="0.25">
      <c r="A148" s="30">
        <v>13518381</v>
      </c>
      <c r="B148" s="29" t="s">
        <v>66</v>
      </c>
      <c r="C148" s="29" t="s">
        <v>29</v>
      </c>
      <c r="D148" s="29" t="s">
        <v>29</v>
      </c>
      <c r="E148" s="31">
        <v>44286</v>
      </c>
      <c r="F148" s="29">
        <v>50.881920444126798</v>
      </c>
      <c r="G148" s="29" t="s">
        <v>51</v>
      </c>
      <c r="H148" s="29" t="s">
        <v>30</v>
      </c>
      <c r="I148" s="29">
        <v>1968</v>
      </c>
      <c r="J148" s="30">
        <v>95</v>
      </c>
      <c r="K148" s="30">
        <v>12317</v>
      </c>
      <c r="L148" s="29">
        <v>1533968.3670872892</v>
      </c>
      <c r="M148" s="29">
        <v>4189.2578178501535</v>
      </c>
      <c r="N148" s="29">
        <v>84.543875689441421</v>
      </c>
      <c r="O148" s="29">
        <v>17775.428910326089</v>
      </c>
      <c r="P148" s="29">
        <v>1.5551675120214139</v>
      </c>
      <c r="Q148" s="29">
        <v>26268.600137878744</v>
      </c>
      <c r="R148" s="29">
        <v>23097.490985752869</v>
      </c>
      <c r="S148" s="29">
        <v>1.8028937466798254</v>
      </c>
      <c r="T148" s="29">
        <v>1.810174807019802</v>
      </c>
      <c r="U148" s="29">
        <v>1.3443778060941158</v>
      </c>
      <c r="V148" s="29">
        <v>1.8951006933401886</v>
      </c>
      <c r="W148" s="30">
        <v>1.6320818147605709</v>
      </c>
      <c r="X148" s="30">
        <v>1.7901671125238683</v>
      </c>
      <c r="Y148" s="29">
        <v>28.077558420871657</v>
      </c>
      <c r="Z148" s="29">
        <v>30.115113169943903</v>
      </c>
      <c r="AA148" s="30">
        <v>126.39136579072114</v>
      </c>
      <c r="AB148" s="30">
        <v>1647.6792549383588</v>
      </c>
      <c r="AC148" s="29">
        <v>2.007417502630259</v>
      </c>
      <c r="AD148" s="29">
        <v>14989.330710458009</v>
      </c>
      <c r="AE148" s="29">
        <f t="shared" si="8"/>
        <v>2021</v>
      </c>
      <c r="AF148" s="29">
        <f t="shared" si="10"/>
        <v>3</v>
      </c>
      <c r="AK148" t="e">
        <f t="shared" si="9"/>
        <v>#N/A</v>
      </c>
    </row>
    <row r="149" spans="1:37" ht="30" customHeight="1" x14ac:dyDescent="0.25">
      <c r="A149" s="30">
        <v>13518381</v>
      </c>
      <c r="B149" s="29" t="s">
        <v>66</v>
      </c>
      <c r="C149" s="29" t="s">
        <v>29</v>
      </c>
      <c r="D149" s="29" t="s">
        <v>29</v>
      </c>
      <c r="E149" s="31">
        <v>44316</v>
      </c>
      <c r="F149" s="29">
        <v>40.776109711010086</v>
      </c>
      <c r="G149" s="29" t="s">
        <v>51</v>
      </c>
      <c r="H149" s="29" t="s">
        <v>30</v>
      </c>
      <c r="I149" s="29">
        <v>1968</v>
      </c>
      <c r="J149" s="30">
        <v>95</v>
      </c>
      <c r="K149" s="30">
        <v>12317</v>
      </c>
      <c r="L149" s="29">
        <v>971401.51580636029</v>
      </c>
      <c r="M149" s="29">
        <v>4487.2922415917647</v>
      </c>
      <c r="N149" s="29">
        <v>107.58983209340295</v>
      </c>
      <c r="O149" s="29">
        <v>12826.457715266151</v>
      </c>
      <c r="P149" s="29">
        <v>1.3203689811912653</v>
      </c>
      <c r="Q149" s="29">
        <v>21905.449669893169</v>
      </c>
      <c r="R149" s="29">
        <v>24869.924468969155</v>
      </c>
      <c r="S149" s="29">
        <v>1.42819482803378</v>
      </c>
      <c r="T149" s="29">
        <v>2.292927592828895</v>
      </c>
      <c r="U149" s="29">
        <v>1.4278071961823922</v>
      </c>
      <c r="V149" s="29">
        <v>1.665093588047833</v>
      </c>
      <c r="W149" s="30">
        <v>1.0532392617737181</v>
      </c>
      <c r="X149" s="30">
        <v>1.4173597904829256</v>
      </c>
      <c r="Y149" s="29">
        <v>34.565519983045391</v>
      </c>
      <c r="Z149" s="29">
        <v>34.717644226771661</v>
      </c>
      <c r="AA149" s="30">
        <v>89.923275085464013</v>
      </c>
      <c r="AB149" s="30">
        <v>1556.5773102991857</v>
      </c>
      <c r="AC149" s="29">
        <v>1.6695196309121751</v>
      </c>
      <c r="AD149" s="29">
        <v>26016.782964810434</v>
      </c>
      <c r="AE149" s="29">
        <f t="shared" si="8"/>
        <v>2021</v>
      </c>
      <c r="AF149" s="29">
        <f t="shared" si="10"/>
        <v>4</v>
      </c>
      <c r="AK149" t="e">
        <f t="shared" si="9"/>
        <v>#N/A</v>
      </c>
    </row>
    <row r="150" spans="1:37" ht="30" customHeight="1" x14ac:dyDescent="0.25">
      <c r="A150" s="30">
        <v>13518381</v>
      </c>
      <c r="B150" s="29" t="s">
        <v>66</v>
      </c>
      <c r="C150" s="29" t="s">
        <v>29</v>
      </c>
      <c r="D150" s="29" t="s">
        <v>29</v>
      </c>
      <c r="E150" s="31">
        <v>44347</v>
      </c>
      <c r="F150" s="29">
        <v>51.527652841115113</v>
      </c>
      <c r="G150" s="29" t="s">
        <v>51</v>
      </c>
      <c r="H150" s="29" t="s">
        <v>30</v>
      </c>
      <c r="I150" s="29">
        <v>1968</v>
      </c>
      <c r="J150" s="30">
        <v>95</v>
      </c>
      <c r="K150" s="30">
        <v>12317</v>
      </c>
      <c r="L150" s="29">
        <v>1101384.3064527225</v>
      </c>
      <c r="M150" s="29">
        <v>5558.7685748865533</v>
      </c>
      <c r="N150" s="29">
        <v>87.873711307756722</v>
      </c>
      <c r="O150" s="29">
        <v>10549.174676586914</v>
      </c>
      <c r="P150" s="29">
        <v>1.6096110936828343</v>
      </c>
      <c r="Q150" s="29">
        <v>19330.588451456995</v>
      </c>
      <c r="R150" s="29">
        <v>25341.77803505729</v>
      </c>
      <c r="S150" s="29">
        <v>1.3970626362436203</v>
      </c>
      <c r="T150" s="29">
        <v>1.6325297310507763</v>
      </c>
      <c r="U150" s="29">
        <v>1.4237099252168417</v>
      </c>
      <c r="V150" s="29">
        <v>1.8775270341114758</v>
      </c>
      <c r="W150" s="30">
        <v>1.4941814877774433</v>
      </c>
      <c r="X150" s="30">
        <v>1.2292664235666855</v>
      </c>
      <c r="Y150" s="29">
        <v>32.369815858223326</v>
      </c>
      <c r="Z150" s="29">
        <v>20.13354061251389</v>
      </c>
      <c r="AA150" s="30">
        <v>166.6578774839102</v>
      </c>
      <c r="AB150" s="30">
        <v>1273.1296146585892</v>
      </c>
      <c r="AC150" s="29">
        <v>1.691156106302897</v>
      </c>
      <c r="AD150" s="29">
        <v>22041.317364287301</v>
      </c>
      <c r="AE150" s="29">
        <f t="shared" si="8"/>
        <v>2021</v>
      </c>
      <c r="AF150" s="29">
        <f t="shared" si="10"/>
        <v>5</v>
      </c>
      <c r="AK150" t="e">
        <f t="shared" si="9"/>
        <v>#N/A</v>
      </c>
    </row>
    <row r="151" spans="1:37" ht="30" customHeight="1" x14ac:dyDescent="0.25">
      <c r="A151" s="30">
        <v>13518381</v>
      </c>
      <c r="B151" s="29" t="s">
        <v>66</v>
      </c>
      <c r="C151" s="29" t="s">
        <v>29</v>
      </c>
      <c r="D151" s="29" t="s">
        <v>29</v>
      </c>
      <c r="E151" s="31">
        <v>44377</v>
      </c>
      <c r="F151" s="29">
        <v>56.44134813925448</v>
      </c>
      <c r="G151" s="29" t="s">
        <v>51</v>
      </c>
      <c r="H151" s="29" t="s">
        <v>30</v>
      </c>
      <c r="I151" s="29">
        <v>1968</v>
      </c>
      <c r="J151" s="30">
        <v>95</v>
      </c>
      <c r="K151" s="30">
        <v>12317</v>
      </c>
      <c r="L151" s="29">
        <v>1534609.2614512506</v>
      </c>
      <c r="M151" s="29">
        <v>5121.5640662269425</v>
      </c>
      <c r="N151" s="29">
        <v>96.125312710198727</v>
      </c>
      <c r="O151" s="29">
        <v>15948.902026801046</v>
      </c>
      <c r="P151" s="29">
        <v>1.3094173430403844</v>
      </c>
      <c r="Q151" s="29">
        <v>14808.47562249094</v>
      </c>
      <c r="R151" s="29">
        <v>32157.08911640638</v>
      </c>
      <c r="S151" s="29">
        <v>1.6927454585133443</v>
      </c>
      <c r="T151" s="29">
        <v>2.0762302789095766</v>
      </c>
      <c r="U151" s="29">
        <v>1.3211964608778415</v>
      </c>
      <c r="V151" s="29">
        <v>1.6111794155713006</v>
      </c>
      <c r="W151" s="30">
        <v>1.4187747337657071</v>
      </c>
      <c r="X151" s="30">
        <v>2.0110448701388246</v>
      </c>
      <c r="Y151" s="29">
        <v>33.076600822026137</v>
      </c>
      <c r="Z151" s="29">
        <v>29.572759344244076</v>
      </c>
      <c r="AA151" s="30">
        <v>111.37231461816445</v>
      </c>
      <c r="AB151" s="30">
        <v>1269.1778682268528</v>
      </c>
      <c r="AC151" s="29">
        <v>1.5282103628369037</v>
      </c>
      <c r="AD151" s="29">
        <v>15211.772779620756</v>
      </c>
      <c r="AE151" s="29">
        <f t="shared" si="8"/>
        <v>2021</v>
      </c>
      <c r="AF151" s="29">
        <f t="shared" si="10"/>
        <v>6</v>
      </c>
      <c r="AK151" t="e">
        <f t="shared" si="9"/>
        <v>#N/A</v>
      </c>
    </row>
    <row r="152" spans="1:37" ht="30" customHeight="1" x14ac:dyDescent="0.25">
      <c r="A152" s="30">
        <v>13518381</v>
      </c>
      <c r="B152" s="29" t="s">
        <v>66</v>
      </c>
      <c r="C152" s="29" t="s">
        <v>29</v>
      </c>
      <c r="D152" s="29" t="s">
        <v>29</v>
      </c>
      <c r="E152" s="31">
        <v>44408</v>
      </c>
      <c r="F152" s="29">
        <v>41.34158201686656</v>
      </c>
      <c r="G152" s="29" t="s">
        <v>51</v>
      </c>
      <c r="H152" s="29" t="s">
        <v>30</v>
      </c>
      <c r="I152" s="29">
        <v>1968</v>
      </c>
      <c r="J152" s="30">
        <v>95</v>
      </c>
      <c r="K152" s="30">
        <v>12317</v>
      </c>
      <c r="L152" s="29">
        <v>1244436.9856530081</v>
      </c>
      <c r="M152" s="29">
        <v>4453.5774238719914</v>
      </c>
      <c r="N152" s="29">
        <v>117.16712012900042</v>
      </c>
      <c r="O152" s="29">
        <v>10821.186844511916</v>
      </c>
      <c r="P152" s="29">
        <v>1.159390612136399</v>
      </c>
      <c r="Q152" s="29">
        <v>13471.038244964238</v>
      </c>
      <c r="R152" s="29">
        <v>25002.010408369755</v>
      </c>
      <c r="S152" s="29">
        <v>1.3070743966121461</v>
      </c>
      <c r="T152" s="29">
        <v>1.7555224047515969</v>
      </c>
      <c r="U152" s="29">
        <v>1.5398834928789897</v>
      </c>
      <c r="V152" s="29">
        <v>2.6297963775859752</v>
      </c>
      <c r="W152" s="30">
        <v>1.4275606964134087</v>
      </c>
      <c r="X152" s="30">
        <v>1.5477542437779988</v>
      </c>
      <c r="Y152" s="29">
        <v>30.678150360211799</v>
      </c>
      <c r="Z152" s="29">
        <v>20.910069468551477</v>
      </c>
      <c r="AA152" s="30">
        <v>95.520214712806961</v>
      </c>
      <c r="AB152" s="30">
        <v>1262.1316701011765</v>
      </c>
      <c r="AC152" s="29">
        <v>1.3726674730525632</v>
      </c>
      <c r="AD152" s="29">
        <v>22915.791414289048</v>
      </c>
      <c r="AE152" s="29">
        <f t="shared" si="8"/>
        <v>2021</v>
      </c>
      <c r="AF152" s="29">
        <f t="shared" si="10"/>
        <v>7</v>
      </c>
      <c r="AK152" t="e">
        <f t="shared" si="9"/>
        <v>#N/A</v>
      </c>
    </row>
    <row r="153" spans="1:37" ht="30" customHeight="1" x14ac:dyDescent="0.25">
      <c r="A153" s="30">
        <v>13518381</v>
      </c>
      <c r="B153" s="29" t="s">
        <v>66</v>
      </c>
      <c r="C153" s="29" t="s">
        <v>29</v>
      </c>
      <c r="D153" s="29" t="s">
        <v>29</v>
      </c>
      <c r="E153" s="31">
        <v>44439</v>
      </c>
      <c r="F153" s="29">
        <v>39.21204375446537</v>
      </c>
      <c r="G153" s="29" t="s">
        <v>51</v>
      </c>
      <c r="H153" s="29" t="s">
        <v>30</v>
      </c>
      <c r="I153" s="29">
        <v>1968</v>
      </c>
      <c r="J153" s="30">
        <v>95</v>
      </c>
      <c r="K153" s="30">
        <v>12317</v>
      </c>
      <c r="L153" s="29">
        <v>874712.9160174611</v>
      </c>
      <c r="M153" s="29">
        <v>4621.7303378532515</v>
      </c>
      <c r="N153" s="29">
        <v>101.23995288161369</v>
      </c>
      <c r="O153" s="29">
        <v>15230.588004760953</v>
      </c>
      <c r="P153" s="29">
        <v>1.5908731305214081</v>
      </c>
      <c r="Q153" s="29">
        <v>22405.719818513011</v>
      </c>
      <c r="R153" s="29">
        <v>29980.001141486351</v>
      </c>
      <c r="S153" s="29">
        <v>1.3182029164493612</v>
      </c>
      <c r="T153" s="29">
        <v>1.9698989431178877</v>
      </c>
      <c r="U153" s="29">
        <v>1.8825496683158303</v>
      </c>
      <c r="V153" s="29">
        <v>1.7327586666547174</v>
      </c>
      <c r="W153" s="30">
        <v>1.2326249061789361</v>
      </c>
      <c r="X153" s="30">
        <v>2.052699742254132</v>
      </c>
      <c r="Y153" s="29">
        <v>21.949480405430172</v>
      </c>
      <c r="Z153" s="29">
        <v>28.478404235775908</v>
      </c>
      <c r="AA153" s="30">
        <v>160.77726099882619</v>
      </c>
      <c r="AB153" s="30">
        <v>1619.5594901744057</v>
      </c>
      <c r="AC153" s="29">
        <v>1.6013663113110015</v>
      </c>
      <c r="AD153" s="29">
        <v>24463.675857978062</v>
      </c>
      <c r="AE153" s="29">
        <f t="shared" si="8"/>
        <v>2021</v>
      </c>
      <c r="AF153" s="29">
        <f t="shared" si="10"/>
        <v>8</v>
      </c>
      <c r="AK153" t="e">
        <f t="shared" si="9"/>
        <v>#N/A</v>
      </c>
    </row>
    <row r="154" spans="1:37" ht="30" customHeight="1" x14ac:dyDescent="0.25">
      <c r="A154" s="30">
        <v>13518381</v>
      </c>
      <c r="B154" s="29" t="s">
        <v>66</v>
      </c>
      <c r="C154" s="29" t="s">
        <v>29</v>
      </c>
      <c r="D154" s="29" t="s">
        <v>29</v>
      </c>
      <c r="E154" s="31">
        <v>44469</v>
      </c>
      <c r="F154" s="29">
        <v>34.318226256874773</v>
      </c>
      <c r="G154" s="29" t="s">
        <v>51</v>
      </c>
      <c r="H154" s="29" t="s">
        <v>30</v>
      </c>
      <c r="I154" s="29">
        <v>1968</v>
      </c>
      <c r="J154" s="30">
        <v>95</v>
      </c>
      <c r="K154" s="30">
        <v>12317</v>
      </c>
      <c r="L154" s="29">
        <v>1038185.6114159079</v>
      </c>
      <c r="M154" s="29">
        <v>5535.2300918730434</v>
      </c>
      <c r="N154" s="29">
        <v>83.247982338419391</v>
      </c>
      <c r="O154" s="29">
        <v>9837.1669112709515</v>
      </c>
      <c r="P154" s="29">
        <v>0.90579100618702824</v>
      </c>
      <c r="Q154" s="29">
        <v>21534.066507372871</v>
      </c>
      <c r="R154" s="29">
        <v>21119.010016195582</v>
      </c>
      <c r="S154" s="29">
        <v>1.9751217286016804</v>
      </c>
      <c r="T154" s="29">
        <v>1.7323120814393909</v>
      </c>
      <c r="U154" s="29">
        <v>1.9205788200786045</v>
      </c>
      <c r="V154" s="29">
        <v>2.6184593871739321</v>
      </c>
      <c r="W154" s="30">
        <v>1.7315628553044282</v>
      </c>
      <c r="X154" s="30">
        <v>1.65347837891615</v>
      </c>
      <c r="Y154" s="29">
        <v>23.588115251945258</v>
      </c>
      <c r="Z154" s="29">
        <v>22.573711649610704</v>
      </c>
      <c r="AA154" s="30">
        <v>109.53016785277248</v>
      </c>
      <c r="AB154" s="30">
        <v>1732.1245529408873</v>
      </c>
      <c r="AC154" s="29">
        <v>1.792208249943801</v>
      </c>
      <c r="AD154" s="29">
        <v>22533.779068641888</v>
      </c>
      <c r="AE154" s="29">
        <f t="shared" si="8"/>
        <v>2021</v>
      </c>
      <c r="AF154" s="29">
        <f t="shared" si="10"/>
        <v>9</v>
      </c>
      <c r="AK154" t="e">
        <f t="shared" si="9"/>
        <v>#N/A</v>
      </c>
    </row>
    <row r="155" spans="1:37" ht="30" customHeight="1" x14ac:dyDescent="0.25">
      <c r="A155" s="30">
        <v>13518381</v>
      </c>
      <c r="B155" s="29" t="s">
        <v>66</v>
      </c>
      <c r="C155" s="29" t="s">
        <v>29</v>
      </c>
      <c r="D155" s="29" t="s">
        <v>29</v>
      </c>
      <c r="E155" s="31">
        <v>44500</v>
      </c>
      <c r="F155" s="29">
        <v>61.911016970827632</v>
      </c>
      <c r="G155" s="29" t="s">
        <v>51</v>
      </c>
      <c r="H155" s="29" t="s">
        <v>30</v>
      </c>
      <c r="I155" s="29">
        <v>1968</v>
      </c>
      <c r="J155" s="30">
        <v>95</v>
      </c>
      <c r="K155" s="30">
        <v>12317</v>
      </c>
      <c r="L155" s="29">
        <v>1333518.8991407719</v>
      </c>
      <c r="M155" s="29">
        <v>5703.6079730625988</v>
      </c>
      <c r="N155" s="29">
        <v>85.862956672868691</v>
      </c>
      <c r="O155" s="29">
        <v>12646.168538590051</v>
      </c>
      <c r="P155" s="29">
        <v>1.0449512916503267</v>
      </c>
      <c r="Q155" s="29">
        <v>19639.92425451503</v>
      </c>
      <c r="R155" s="29">
        <v>25583.135190924106</v>
      </c>
      <c r="S155" s="29">
        <v>1.1187531190839963</v>
      </c>
      <c r="T155" s="29">
        <v>2.0440483064723134</v>
      </c>
      <c r="U155" s="29">
        <v>1.7260378151049451</v>
      </c>
      <c r="V155" s="29">
        <v>1.4642821381615594</v>
      </c>
      <c r="W155" s="30">
        <v>0.94711867648526538</v>
      </c>
      <c r="X155" s="30">
        <v>1.2319122189136669</v>
      </c>
      <c r="Y155" s="29">
        <v>18.296067969114503</v>
      </c>
      <c r="Z155" s="29">
        <v>14.184577629007922</v>
      </c>
      <c r="AA155" s="30">
        <v>113.26821481506862</v>
      </c>
      <c r="AB155" s="30">
        <v>1769.9444153053753</v>
      </c>
      <c r="AC155" s="29">
        <v>1.402727553791052</v>
      </c>
      <c r="AD155" s="29">
        <v>25265.080440667753</v>
      </c>
      <c r="AE155" s="29">
        <f t="shared" si="8"/>
        <v>2021</v>
      </c>
      <c r="AF155" s="29">
        <f t="shared" si="10"/>
        <v>10</v>
      </c>
      <c r="AK155" t="e">
        <f t="shared" si="9"/>
        <v>#N/A</v>
      </c>
    </row>
    <row r="156" spans="1:37" ht="30" customHeight="1" x14ac:dyDescent="0.25">
      <c r="A156" s="30">
        <v>13518381</v>
      </c>
      <c r="B156" s="29" t="s">
        <v>66</v>
      </c>
      <c r="C156" s="29" t="s">
        <v>29</v>
      </c>
      <c r="D156" s="29" t="s">
        <v>29</v>
      </c>
      <c r="E156" s="31">
        <v>44530</v>
      </c>
      <c r="F156" s="29">
        <v>60.955003615505852</v>
      </c>
      <c r="G156" s="29" t="s">
        <v>51</v>
      </c>
      <c r="H156" s="29" t="s">
        <v>30</v>
      </c>
      <c r="I156" s="29">
        <v>1968</v>
      </c>
      <c r="J156" s="30">
        <v>95</v>
      </c>
      <c r="K156" s="30">
        <v>12317</v>
      </c>
      <c r="L156" s="29">
        <v>829934.38424774946</v>
      </c>
      <c r="M156" s="29">
        <v>4926.6368817203784</v>
      </c>
      <c r="N156" s="29">
        <v>128.78219023120016</v>
      </c>
      <c r="O156" s="29">
        <v>11612.481282049039</v>
      </c>
      <c r="P156" s="29">
        <v>1.1307556526518112</v>
      </c>
      <c r="Q156" s="29">
        <v>12505.216443628367</v>
      </c>
      <c r="R156" s="29">
        <v>22132.154256463691</v>
      </c>
      <c r="S156" s="29">
        <v>1.3433713201372295</v>
      </c>
      <c r="T156" s="29">
        <v>2.2499621471908493</v>
      </c>
      <c r="U156" s="29">
        <v>1.3075347111796101</v>
      </c>
      <c r="V156" s="29">
        <v>1.7239809695938975</v>
      </c>
      <c r="W156" s="30">
        <v>1.1498593151101668</v>
      </c>
      <c r="X156" s="30">
        <v>1.6077723867146563</v>
      </c>
      <c r="Y156" s="29">
        <v>14.498768094898374</v>
      </c>
      <c r="Z156" s="29">
        <v>19.936533713411258</v>
      </c>
      <c r="AA156" s="30">
        <v>97.645871072601025</v>
      </c>
      <c r="AB156" s="30">
        <v>1676.9795082542694</v>
      </c>
      <c r="AC156" s="29">
        <v>1.7194161530058976</v>
      </c>
      <c r="AD156" s="29">
        <v>18632.2391204091</v>
      </c>
      <c r="AE156" s="29">
        <f t="shared" si="8"/>
        <v>2021</v>
      </c>
      <c r="AF156" s="29">
        <f t="shared" si="10"/>
        <v>11</v>
      </c>
      <c r="AK156" t="e">
        <f t="shared" si="9"/>
        <v>#N/A</v>
      </c>
    </row>
    <row r="157" spans="1:37" ht="30" customHeight="1" x14ac:dyDescent="0.25">
      <c r="A157" s="30">
        <v>13518381</v>
      </c>
      <c r="B157" s="29" t="s">
        <v>66</v>
      </c>
      <c r="C157" s="29" t="s">
        <v>29</v>
      </c>
      <c r="D157" s="29" t="s">
        <v>29</v>
      </c>
      <c r="E157" s="31">
        <v>44561</v>
      </c>
      <c r="F157" s="29">
        <v>50.365718521154037</v>
      </c>
      <c r="G157" s="29" t="s">
        <v>51</v>
      </c>
      <c r="H157" s="29" t="s">
        <v>30</v>
      </c>
      <c r="I157" s="29">
        <v>1968</v>
      </c>
      <c r="J157" s="30">
        <v>95</v>
      </c>
      <c r="K157" s="30">
        <v>12317</v>
      </c>
      <c r="L157" s="29">
        <v>1293129.3955386213</v>
      </c>
      <c r="M157" s="29">
        <v>5341.4785398628837</v>
      </c>
      <c r="N157" s="29">
        <v>114.6876286569172</v>
      </c>
      <c r="O157" s="29">
        <v>12144.089382903636</v>
      </c>
      <c r="P157" s="29">
        <v>1.2165539930384268</v>
      </c>
      <c r="Q157" s="29">
        <v>14428.833794912756</v>
      </c>
      <c r="R157" s="29">
        <v>28452.124883518118</v>
      </c>
      <c r="S157" s="29">
        <v>1.7315324903086398</v>
      </c>
      <c r="T157" s="29">
        <v>2.4206697047738723</v>
      </c>
      <c r="U157" s="29">
        <v>1.1722507346779962</v>
      </c>
      <c r="V157" s="29">
        <v>1.3885634631400432</v>
      </c>
      <c r="W157" s="30">
        <v>1.1664468869310529</v>
      </c>
      <c r="X157" s="30">
        <v>2.0752844699149944</v>
      </c>
      <c r="Y157" s="29">
        <v>25.093526170729593</v>
      </c>
      <c r="Z157" s="29">
        <v>18.858355920737701</v>
      </c>
      <c r="AA157" s="30">
        <v>132.75886777706805</v>
      </c>
      <c r="AB157" s="30">
        <v>1831.4255301100225</v>
      </c>
      <c r="AC157" s="29">
        <v>2.5385079769829453</v>
      </c>
      <c r="AD157" s="29">
        <v>20818.121245929015</v>
      </c>
      <c r="AE157" s="29">
        <f t="shared" si="8"/>
        <v>2021</v>
      </c>
      <c r="AF157" s="29">
        <f t="shared" si="10"/>
        <v>12</v>
      </c>
      <c r="AK157" t="e">
        <f t="shared" si="9"/>
        <v>#N/A</v>
      </c>
    </row>
    <row r="158" spans="1:37" ht="30" customHeight="1" x14ac:dyDescent="0.25">
      <c r="A158" s="30">
        <v>13518381</v>
      </c>
      <c r="B158" s="29" t="s">
        <v>66</v>
      </c>
      <c r="C158" s="29" t="s">
        <v>29</v>
      </c>
      <c r="D158" s="29" t="s">
        <v>29</v>
      </c>
      <c r="E158" s="31">
        <v>44592</v>
      </c>
      <c r="F158" s="29">
        <v>63.752853761115219</v>
      </c>
      <c r="G158" s="29" t="s">
        <v>51</v>
      </c>
      <c r="H158" s="29" t="s">
        <v>30</v>
      </c>
      <c r="I158" s="29">
        <v>1968</v>
      </c>
      <c r="J158" s="30">
        <v>95</v>
      </c>
      <c r="K158" s="30">
        <v>12317</v>
      </c>
      <c r="L158" s="29">
        <v>1249805.6541946235</v>
      </c>
      <c r="M158" s="29">
        <v>3152.5169651617293</v>
      </c>
      <c r="N158" s="29">
        <v>85.281512120568152</v>
      </c>
      <c r="O158" s="29">
        <v>12062.542664714731</v>
      </c>
      <c r="P158" s="29">
        <v>1.1243035549633735</v>
      </c>
      <c r="Q158" s="29">
        <v>19508.013266954309</v>
      </c>
      <c r="R158" s="29">
        <v>25942.61303826141</v>
      </c>
      <c r="S158" s="29">
        <v>1.8470550930067855</v>
      </c>
      <c r="T158" s="29">
        <v>1.2997424333524326</v>
      </c>
      <c r="U158" s="29">
        <v>1.4292072207537723</v>
      </c>
      <c r="V158" s="29">
        <v>1.9955401390371328</v>
      </c>
      <c r="W158" s="30">
        <v>1.4368705737422998</v>
      </c>
      <c r="X158" s="30">
        <v>1.5142608972652349</v>
      </c>
      <c r="Y158" s="29">
        <v>26.584737633971901</v>
      </c>
      <c r="Z158" s="29">
        <v>18.203641315377762</v>
      </c>
      <c r="AA158" s="30">
        <v>140.80626701822763</v>
      </c>
      <c r="AB158" s="30">
        <v>1973.5350672450477</v>
      </c>
      <c r="AC158" s="29">
        <v>2.3228600925108815</v>
      </c>
      <c r="AD158" s="29">
        <v>20927.753402847728</v>
      </c>
      <c r="AE158" s="29">
        <f t="shared" si="8"/>
        <v>2022</v>
      </c>
      <c r="AF158" s="29">
        <f t="shared" si="10"/>
        <v>1</v>
      </c>
      <c r="AK158" t="e">
        <f t="shared" si="9"/>
        <v>#N/A</v>
      </c>
    </row>
    <row r="159" spans="1:37" ht="30" customHeight="1" x14ac:dyDescent="0.25">
      <c r="A159" s="30">
        <v>13518381</v>
      </c>
      <c r="B159" s="29" t="s">
        <v>66</v>
      </c>
      <c r="C159" s="29" t="s">
        <v>29</v>
      </c>
      <c r="D159" s="29" t="s">
        <v>29</v>
      </c>
      <c r="E159" s="31">
        <v>44620</v>
      </c>
      <c r="F159" s="29">
        <v>63.165216447429692</v>
      </c>
      <c r="G159" s="29" t="s">
        <v>51</v>
      </c>
      <c r="H159" s="29" t="s">
        <v>30</v>
      </c>
      <c r="I159" s="29">
        <v>1968</v>
      </c>
      <c r="J159" s="30">
        <v>95</v>
      </c>
      <c r="K159" s="30">
        <v>12317</v>
      </c>
      <c r="L159" s="29">
        <v>1320795.4784923026</v>
      </c>
      <c r="M159" s="29">
        <v>3169.0968778605384</v>
      </c>
      <c r="N159" s="29">
        <v>121.10610137710127</v>
      </c>
      <c r="O159" s="29">
        <v>15950.967745023472</v>
      </c>
      <c r="P159" s="29">
        <v>1.0548467935790191</v>
      </c>
      <c r="Q159" s="29">
        <v>16960.595183675159</v>
      </c>
      <c r="R159" s="29">
        <v>28770.165785238762</v>
      </c>
      <c r="S159" s="29">
        <v>1.7554546571246319</v>
      </c>
      <c r="T159" s="29">
        <v>1.9316812340285843</v>
      </c>
      <c r="U159" s="29">
        <v>2.0136909286426472</v>
      </c>
      <c r="V159" s="29">
        <v>1.4199973306535172</v>
      </c>
      <c r="W159" s="30">
        <v>1.5089371800127291</v>
      </c>
      <c r="X159" s="30">
        <v>2.1012387273840467</v>
      </c>
      <c r="Y159" s="29">
        <v>12.94637777371339</v>
      </c>
      <c r="Z159" s="29">
        <v>23.390644308027387</v>
      </c>
      <c r="AA159" s="30">
        <v>85.817441312728491</v>
      </c>
      <c r="AB159" s="30">
        <v>1862.2691643471151</v>
      </c>
      <c r="AC159" s="29">
        <v>3.471638410493453</v>
      </c>
      <c r="AD159" s="29">
        <v>33115.388856792008</v>
      </c>
      <c r="AE159" s="29">
        <f t="shared" si="8"/>
        <v>2022</v>
      </c>
      <c r="AF159" s="29">
        <f t="shared" si="10"/>
        <v>2</v>
      </c>
      <c r="AK159" t="e">
        <f t="shared" si="9"/>
        <v>#N/A</v>
      </c>
    </row>
    <row r="160" spans="1:37" ht="30" customHeight="1" x14ac:dyDescent="0.25">
      <c r="A160" s="30">
        <v>13518381</v>
      </c>
      <c r="B160" s="29" t="s">
        <v>66</v>
      </c>
      <c r="C160" s="29" t="s">
        <v>29</v>
      </c>
      <c r="D160" s="29" t="s">
        <v>29</v>
      </c>
      <c r="E160" s="31">
        <v>44651</v>
      </c>
      <c r="F160" s="29">
        <v>62.648684727531972</v>
      </c>
      <c r="G160" s="29" t="s">
        <v>51</v>
      </c>
      <c r="H160" s="29" t="s">
        <v>30</v>
      </c>
      <c r="I160" s="29">
        <v>1968</v>
      </c>
      <c r="J160" s="30">
        <v>95</v>
      </c>
      <c r="K160" s="30">
        <v>12317</v>
      </c>
      <c r="L160" s="29">
        <v>1245314.3190551058</v>
      </c>
      <c r="M160" s="29">
        <v>4461.8875602792377</v>
      </c>
      <c r="N160" s="29">
        <v>74.174795976074748</v>
      </c>
      <c r="O160" s="29">
        <v>13554.107885228519</v>
      </c>
      <c r="P160" s="29">
        <v>1.1657728562861829</v>
      </c>
      <c r="Q160" s="29">
        <v>12710.035372277487</v>
      </c>
      <c r="R160" s="29">
        <v>18582.101059039214</v>
      </c>
      <c r="S160" s="29">
        <v>1.6435454862470205</v>
      </c>
      <c r="T160" s="29">
        <v>1.9389055176363561</v>
      </c>
      <c r="U160" s="29">
        <v>1.3688981101732292</v>
      </c>
      <c r="V160" s="29">
        <v>2.4491222456117181</v>
      </c>
      <c r="W160" s="30">
        <v>1.6803871304856099</v>
      </c>
      <c r="X160" s="30">
        <v>1.7050641106871856</v>
      </c>
      <c r="Y160" s="29">
        <v>16.311584433265093</v>
      </c>
      <c r="Z160" s="29">
        <v>17.01114477323139</v>
      </c>
      <c r="AA160" s="30">
        <v>92.213714936742278</v>
      </c>
      <c r="AB160" s="30">
        <v>1353.7039568823304</v>
      </c>
      <c r="AC160" s="29">
        <v>2.0940230640998378</v>
      </c>
      <c r="AD160" s="29">
        <v>22146.352357800297</v>
      </c>
      <c r="AE160" s="29">
        <f t="shared" si="8"/>
        <v>2022</v>
      </c>
      <c r="AF160" s="29">
        <f t="shared" si="10"/>
        <v>3</v>
      </c>
      <c r="AK160" t="e">
        <f t="shared" si="9"/>
        <v>#N/A</v>
      </c>
    </row>
    <row r="161" spans="1:37" ht="30" customHeight="1" x14ac:dyDescent="0.25">
      <c r="A161" s="30">
        <v>13518381</v>
      </c>
      <c r="B161" s="29" t="s">
        <v>66</v>
      </c>
      <c r="C161" s="29" t="s">
        <v>29</v>
      </c>
      <c r="D161" s="29" t="s">
        <v>29</v>
      </c>
      <c r="E161" s="31">
        <v>44681</v>
      </c>
      <c r="F161" s="29">
        <v>64.16948273341886</v>
      </c>
      <c r="G161" s="29" t="s">
        <v>51</v>
      </c>
      <c r="H161" s="29" t="s">
        <v>30</v>
      </c>
      <c r="I161" s="29">
        <v>1968</v>
      </c>
      <c r="J161" s="30">
        <v>95</v>
      </c>
      <c r="K161" s="30">
        <v>12317</v>
      </c>
      <c r="L161" s="29">
        <v>1145492.3740912064</v>
      </c>
      <c r="M161" s="29">
        <v>3202.1060032054297</v>
      </c>
      <c r="N161" s="29">
        <v>80.479284049482388</v>
      </c>
      <c r="O161" s="29">
        <v>13010.215500081829</v>
      </c>
      <c r="P161" s="29">
        <v>1.031335132149569</v>
      </c>
      <c r="Q161" s="29">
        <v>15423.567140216281</v>
      </c>
      <c r="R161" s="29">
        <v>22603.266224424366</v>
      </c>
      <c r="S161" s="29">
        <v>1.3179024151802843</v>
      </c>
      <c r="T161" s="29">
        <v>2.1562435463475178</v>
      </c>
      <c r="U161" s="29">
        <v>1.6815492135094079</v>
      </c>
      <c r="V161" s="29">
        <v>2.5031170729079606</v>
      </c>
      <c r="W161" s="30">
        <v>1.6333691663929051</v>
      </c>
      <c r="X161" s="30">
        <v>2.0486519274184567</v>
      </c>
      <c r="Y161" s="29">
        <v>21.377185383010566</v>
      </c>
      <c r="Z161" s="29">
        <v>16.676536781384463</v>
      </c>
      <c r="AA161" s="30">
        <v>114.31839154691599</v>
      </c>
      <c r="AB161" s="30">
        <v>1823.5461094039865</v>
      </c>
      <c r="AC161" s="29">
        <v>2.0698950587132634</v>
      </c>
      <c r="AD161" s="29">
        <v>24355.736367970403</v>
      </c>
      <c r="AE161" s="29">
        <f t="shared" si="8"/>
        <v>2022</v>
      </c>
      <c r="AF161" s="29">
        <f t="shared" si="10"/>
        <v>4</v>
      </c>
      <c r="AK161" t="e">
        <f t="shared" si="9"/>
        <v>#N/A</v>
      </c>
    </row>
    <row r="162" spans="1:37" ht="30" customHeight="1" x14ac:dyDescent="0.25">
      <c r="A162" s="30">
        <v>13518381</v>
      </c>
      <c r="B162" s="29" t="s">
        <v>66</v>
      </c>
      <c r="C162" s="29" t="s">
        <v>29</v>
      </c>
      <c r="D162" s="29" t="s">
        <v>29</v>
      </c>
      <c r="E162" s="31">
        <v>44712</v>
      </c>
      <c r="F162" s="29">
        <v>48.328379489325386</v>
      </c>
      <c r="G162" s="29" t="s">
        <v>51</v>
      </c>
      <c r="H162" s="29" t="s">
        <v>30</v>
      </c>
      <c r="I162" s="29">
        <v>1968</v>
      </c>
      <c r="J162" s="30">
        <v>95</v>
      </c>
      <c r="K162" s="30">
        <v>12317</v>
      </c>
      <c r="L162" s="29">
        <v>1050220.9868615789</v>
      </c>
      <c r="M162" s="29">
        <v>3639.1493321440025</v>
      </c>
      <c r="N162" s="29">
        <v>127.56169461920284</v>
      </c>
      <c r="O162" s="29">
        <v>9566.8066940912267</v>
      </c>
      <c r="P162" s="29">
        <v>1.196632152786373</v>
      </c>
      <c r="Q162" s="29">
        <v>12688.578079986035</v>
      </c>
      <c r="R162" s="29">
        <v>28895.291583672661</v>
      </c>
      <c r="S162" s="29">
        <v>1.3740110907625098</v>
      </c>
      <c r="T162" s="29">
        <v>1.4088011425384566</v>
      </c>
      <c r="U162" s="29">
        <v>1.6211885117234106</v>
      </c>
      <c r="V162" s="29">
        <v>1.4509422911419505</v>
      </c>
      <c r="W162" s="30">
        <v>1.7695877606549832</v>
      </c>
      <c r="X162" s="30">
        <v>1.9470513515950494</v>
      </c>
      <c r="Y162" s="29">
        <v>14.224159863631764</v>
      </c>
      <c r="Z162" s="29">
        <v>19.136020879557226</v>
      </c>
      <c r="AA162" s="30">
        <v>124.9000349513471</v>
      </c>
      <c r="AB162" s="30">
        <v>1434.9686215405065</v>
      </c>
      <c r="AC162" s="29">
        <v>2.5317106138558438</v>
      </c>
      <c r="AD162" s="29">
        <v>45517.838428124669</v>
      </c>
      <c r="AE162" s="29">
        <f t="shared" si="8"/>
        <v>2022</v>
      </c>
      <c r="AF162" s="29">
        <f t="shared" si="10"/>
        <v>5</v>
      </c>
      <c r="AK162" t="e">
        <f t="shared" si="9"/>
        <v>#N/A</v>
      </c>
    </row>
    <row r="163" spans="1:37" ht="30" customHeight="1" x14ac:dyDescent="0.25">
      <c r="A163" s="30">
        <v>13518381</v>
      </c>
      <c r="B163" s="29" t="s">
        <v>66</v>
      </c>
      <c r="C163" s="29" t="s">
        <v>29</v>
      </c>
      <c r="D163" s="29" t="s">
        <v>29</v>
      </c>
      <c r="E163" s="31">
        <v>44742</v>
      </c>
      <c r="F163" s="29">
        <v>63.563903019540845</v>
      </c>
      <c r="G163" s="29" t="s">
        <v>51</v>
      </c>
      <c r="H163" s="29" t="s">
        <v>30</v>
      </c>
      <c r="I163" s="29">
        <v>1968</v>
      </c>
      <c r="J163" s="30">
        <v>95</v>
      </c>
      <c r="K163" s="30">
        <v>12317</v>
      </c>
      <c r="L163" s="29">
        <v>1144883.6603138847</v>
      </c>
      <c r="M163" s="29">
        <v>3028.1600224865128</v>
      </c>
      <c r="N163" s="29">
        <v>117.60763003748279</v>
      </c>
      <c r="O163" s="29">
        <v>11048.674475804864</v>
      </c>
      <c r="P163" s="29">
        <v>1.0015776118199107</v>
      </c>
      <c r="Q163" s="29">
        <v>19371.935590285459</v>
      </c>
      <c r="R163" s="29">
        <v>24016.7005189921</v>
      </c>
      <c r="S163" s="29">
        <v>1.7427521990734878</v>
      </c>
      <c r="T163" s="29">
        <v>1.3673801672554873</v>
      </c>
      <c r="U163" s="29">
        <v>1.5257365097129194</v>
      </c>
      <c r="V163" s="29">
        <v>1.9533644970095678</v>
      </c>
      <c r="W163" s="30">
        <v>0.98476263616110649</v>
      </c>
      <c r="X163" s="30">
        <v>1.5420563889450689</v>
      </c>
      <c r="Y163" s="29">
        <v>17.569696866746693</v>
      </c>
      <c r="Z163" s="29">
        <v>22.343261556306015</v>
      </c>
      <c r="AA163" s="30">
        <v>100.97000623339886</v>
      </c>
      <c r="AB163" s="30">
        <v>1015.6310676125477</v>
      </c>
      <c r="AC163" s="29">
        <v>2.4281392764201688</v>
      </c>
      <c r="AD163" s="29">
        <v>28809.039336907601</v>
      </c>
      <c r="AE163" s="29">
        <f t="shared" si="8"/>
        <v>2022</v>
      </c>
      <c r="AF163" s="29">
        <f t="shared" si="10"/>
        <v>6</v>
      </c>
      <c r="AK163" t="e">
        <f t="shared" si="9"/>
        <v>#N/A</v>
      </c>
    </row>
    <row r="164" spans="1:37" ht="30" customHeight="1" x14ac:dyDescent="0.25">
      <c r="A164" s="30">
        <v>13518381</v>
      </c>
      <c r="B164" s="29" t="s">
        <v>66</v>
      </c>
      <c r="C164" s="29" t="s">
        <v>29</v>
      </c>
      <c r="D164" s="29" t="s">
        <v>29</v>
      </c>
      <c r="E164" s="31">
        <v>44773</v>
      </c>
      <c r="F164" s="29">
        <v>62.353693887912044</v>
      </c>
      <c r="G164" s="29" t="s">
        <v>51</v>
      </c>
      <c r="H164" s="29" t="s">
        <v>30</v>
      </c>
      <c r="I164" s="29">
        <v>1968</v>
      </c>
      <c r="J164" s="30">
        <v>95</v>
      </c>
      <c r="K164" s="30">
        <v>12317</v>
      </c>
      <c r="L164" s="29">
        <v>1552865.0339059986</v>
      </c>
      <c r="M164" s="29">
        <v>3620.6409681994751</v>
      </c>
      <c r="N164" s="29">
        <v>120.28231432722859</v>
      </c>
      <c r="O164" s="29">
        <v>13369.845636202144</v>
      </c>
      <c r="P164" s="29">
        <v>1.2917228522548485</v>
      </c>
      <c r="Q164" s="29">
        <v>17167.672429720842</v>
      </c>
      <c r="R164" s="29">
        <v>17438.158539359833</v>
      </c>
      <c r="S164" s="29">
        <v>1.777008636327631</v>
      </c>
      <c r="T164" s="29">
        <v>1.8749804096087199</v>
      </c>
      <c r="U164" s="29">
        <v>1.9309733574780115</v>
      </c>
      <c r="V164" s="29">
        <v>1.4233898453461618</v>
      </c>
      <c r="W164" s="30">
        <v>1.6347377683979321</v>
      </c>
      <c r="X164" s="30">
        <v>2.1276834530806195</v>
      </c>
      <c r="Y164" s="29">
        <v>23.86670234009263</v>
      </c>
      <c r="Z164" s="29">
        <v>21.341599004974718</v>
      </c>
      <c r="AA164" s="30">
        <v>149.94350946775245</v>
      </c>
      <c r="AB164" s="30">
        <v>1479.5528890189951</v>
      </c>
      <c r="AC164" s="29">
        <v>2.865263759980277</v>
      </c>
      <c r="AD164" s="29">
        <v>27318.841837601278</v>
      </c>
      <c r="AE164" s="29">
        <f t="shared" si="8"/>
        <v>2022</v>
      </c>
      <c r="AF164" s="29">
        <f t="shared" si="10"/>
        <v>7</v>
      </c>
      <c r="AK164" t="e">
        <f t="shared" si="9"/>
        <v>#N/A</v>
      </c>
    </row>
    <row r="165" spans="1:37" ht="30" customHeight="1" x14ac:dyDescent="0.25">
      <c r="A165" s="30">
        <v>13518381</v>
      </c>
      <c r="B165" s="29" t="s">
        <v>66</v>
      </c>
      <c r="C165" s="29" t="s">
        <v>29</v>
      </c>
      <c r="D165" s="29" t="s">
        <v>29</v>
      </c>
      <c r="E165" s="31">
        <v>44804</v>
      </c>
      <c r="F165" s="29">
        <v>60.483615877960368</v>
      </c>
      <c r="G165" s="29" t="s">
        <v>51</v>
      </c>
      <c r="H165" s="29" t="s">
        <v>30</v>
      </c>
      <c r="I165" s="29">
        <v>1968</v>
      </c>
      <c r="J165" s="30">
        <v>95</v>
      </c>
      <c r="K165" s="30">
        <v>12317</v>
      </c>
      <c r="L165" s="29">
        <v>908929.65646684053</v>
      </c>
      <c r="M165" s="29">
        <v>5903.5837150670168</v>
      </c>
      <c r="N165" s="29">
        <v>81.004156950832026</v>
      </c>
      <c r="O165" s="29">
        <v>13000.027920957788</v>
      </c>
      <c r="P165" s="29">
        <v>0.96462230374525026</v>
      </c>
      <c r="Q165" s="29">
        <v>13165.556675058326</v>
      </c>
      <c r="R165" s="29">
        <v>27416.004901766592</v>
      </c>
      <c r="S165" s="29">
        <v>1.3207649339061025</v>
      </c>
      <c r="T165" s="29">
        <v>2.4433532570784879</v>
      </c>
      <c r="U165" s="29">
        <v>2.0336280720986992</v>
      </c>
      <c r="V165" s="29">
        <v>1.3447514923414692</v>
      </c>
      <c r="W165" s="30">
        <v>1.4936086527654018</v>
      </c>
      <c r="X165" s="30">
        <v>1.6457541643090514</v>
      </c>
      <c r="Y165" s="29">
        <v>22.176527201576555</v>
      </c>
      <c r="Z165" s="29">
        <v>12.613659173932399</v>
      </c>
      <c r="AA165" s="30">
        <v>96.967768335713473</v>
      </c>
      <c r="AB165" s="30">
        <v>1353.9793740143668</v>
      </c>
      <c r="AC165" s="29">
        <v>3.068414028568851</v>
      </c>
      <c r="AD165" s="29">
        <v>42911.958214194616</v>
      </c>
      <c r="AE165" s="29">
        <f t="shared" si="8"/>
        <v>2022</v>
      </c>
      <c r="AF165" s="29">
        <f t="shared" si="10"/>
        <v>8</v>
      </c>
      <c r="AK165" t="e">
        <f t="shared" si="9"/>
        <v>#N/A</v>
      </c>
    </row>
    <row r="166" spans="1:37" ht="30" customHeight="1" x14ac:dyDescent="0.25">
      <c r="A166" s="30">
        <v>13518381</v>
      </c>
      <c r="B166" s="29" t="s">
        <v>66</v>
      </c>
      <c r="C166" s="29" t="s">
        <v>29</v>
      </c>
      <c r="D166" s="29" t="s">
        <v>29</v>
      </c>
      <c r="E166" s="31">
        <v>44834</v>
      </c>
      <c r="F166" s="29">
        <v>42.153687495308908</v>
      </c>
      <c r="G166" s="29" t="s">
        <v>51</v>
      </c>
      <c r="H166" s="29" t="s">
        <v>30</v>
      </c>
      <c r="I166" s="29">
        <v>1968</v>
      </c>
      <c r="J166" s="30">
        <v>95</v>
      </c>
      <c r="K166" s="30">
        <v>12317</v>
      </c>
      <c r="L166" s="29">
        <v>1219875.2149667591</v>
      </c>
      <c r="M166" s="29">
        <v>3196.455631881412</v>
      </c>
      <c r="N166" s="29">
        <v>102.47191993156329</v>
      </c>
      <c r="O166" s="29">
        <v>12663.541904274389</v>
      </c>
      <c r="P166" s="29">
        <v>0.9362064599609885</v>
      </c>
      <c r="Q166" s="29">
        <v>16574.695424469108</v>
      </c>
      <c r="R166" s="29">
        <v>16398.265456781075</v>
      </c>
      <c r="S166" s="29">
        <v>1.5507360276375572</v>
      </c>
      <c r="T166" s="29">
        <v>1.9574975263070686</v>
      </c>
      <c r="U166" s="29">
        <v>1.410653006098697</v>
      </c>
      <c r="V166" s="29">
        <v>1.9703702428200316</v>
      </c>
      <c r="W166" s="30">
        <v>1.3381079001138929</v>
      </c>
      <c r="X166" s="30">
        <v>1.8970013015389797</v>
      </c>
      <c r="Y166" s="29">
        <v>13.97464756464127</v>
      </c>
      <c r="Z166" s="29">
        <v>17.0100765568714</v>
      </c>
      <c r="AA166" s="30">
        <v>87.001434366805753</v>
      </c>
      <c r="AB166" s="30">
        <v>1862.8711521599203</v>
      </c>
      <c r="AC166" s="29">
        <v>3.9112410723532123</v>
      </c>
      <c r="AD166" s="29">
        <v>27334.169652141256</v>
      </c>
      <c r="AE166" s="29">
        <f t="shared" si="8"/>
        <v>2022</v>
      </c>
      <c r="AF166" s="29">
        <f t="shared" si="10"/>
        <v>9</v>
      </c>
      <c r="AK166" t="e">
        <f t="shared" si="9"/>
        <v>#N/A</v>
      </c>
    </row>
    <row r="167" spans="1:37" ht="30" customHeight="1" x14ac:dyDescent="0.25">
      <c r="A167" s="30">
        <v>13518381</v>
      </c>
      <c r="B167" s="29" t="s">
        <v>66</v>
      </c>
      <c r="C167" s="29" t="s">
        <v>29</v>
      </c>
      <c r="D167" s="29" t="s">
        <v>29</v>
      </c>
      <c r="E167" s="31">
        <v>44865</v>
      </c>
      <c r="F167" s="29">
        <v>37.471485567422349</v>
      </c>
      <c r="G167" s="29" t="s">
        <v>51</v>
      </c>
      <c r="H167" s="29" t="s">
        <v>30</v>
      </c>
      <c r="I167" s="29">
        <v>1968</v>
      </c>
      <c r="J167" s="30">
        <v>95</v>
      </c>
      <c r="K167" s="30">
        <v>12317</v>
      </c>
      <c r="L167" s="29">
        <v>1328669.3749208271</v>
      </c>
      <c r="M167" s="29">
        <v>5046.6460897072511</v>
      </c>
      <c r="N167" s="29">
        <v>79.78033078943804</v>
      </c>
      <c r="O167" s="29">
        <v>11001.287964539459</v>
      </c>
      <c r="P167" s="29">
        <v>0.85478509415788761</v>
      </c>
      <c r="Q167" s="29">
        <v>14868.605043055326</v>
      </c>
      <c r="R167" s="29">
        <v>29948.021766437436</v>
      </c>
      <c r="S167" s="29">
        <v>1.5699670166688102</v>
      </c>
      <c r="T167" s="29">
        <v>1.4673378024999877</v>
      </c>
      <c r="U167" s="29">
        <v>2.0417918465901477</v>
      </c>
      <c r="V167" s="29">
        <v>2.109245911006342</v>
      </c>
      <c r="W167" s="30">
        <v>1.7799943919450814</v>
      </c>
      <c r="X167" s="30">
        <v>1.8534445303049913</v>
      </c>
      <c r="Y167" s="29">
        <v>11.462552208554721</v>
      </c>
      <c r="Z167" s="29">
        <v>13.270683233861844</v>
      </c>
      <c r="AA167" s="30">
        <v>110.37781892094735</v>
      </c>
      <c r="AB167" s="30">
        <v>1736.3411633311769</v>
      </c>
      <c r="AC167" s="29">
        <v>2.2559746088165951</v>
      </c>
      <c r="AD167" s="29">
        <v>49514.740851041613</v>
      </c>
      <c r="AE167" s="29">
        <f t="shared" si="8"/>
        <v>2022</v>
      </c>
      <c r="AF167" s="29">
        <f t="shared" si="10"/>
        <v>10</v>
      </c>
      <c r="AK167" t="e">
        <f t="shared" si="9"/>
        <v>#N/A</v>
      </c>
    </row>
    <row r="168" spans="1:37" ht="30" customHeight="1" x14ac:dyDescent="0.25">
      <c r="A168" s="30">
        <v>13518381</v>
      </c>
      <c r="B168" s="29" t="s">
        <v>66</v>
      </c>
      <c r="C168" s="29" t="s">
        <v>29</v>
      </c>
      <c r="D168" s="29" t="s">
        <v>29</v>
      </c>
      <c r="E168" s="31">
        <v>44895</v>
      </c>
      <c r="F168" s="29">
        <v>55.932197264180274</v>
      </c>
      <c r="G168" s="29" t="s">
        <v>51</v>
      </c>
      <c r="H168" s="29" t="s">
        <v>30</v>
      </c>
      <c r="I168" s="29">
        <v>1968</v>
      </c>
      <c r="J168" s="30">
        <v>95</v>
      </c>
      <c r="K168" s="30">
        <v>12317</v>
      </c>
      <c r="L168" s="29">
        <v>1280485.190831901</v>
      </c>
      <c r="M168" s="29">
        <v>3155.5601122325561</v>
      </c>
      <c r="N168" s="29">
        <v>71.452009505373169</v>
      </c>
      <c r="O168" s="29">
        <v>15913.826261257744</v>
      </c>
      <c r="P168" s="29">
        <v>0.83575097768084494</v>
      </c>
      <c r="Q168" s="29">
        <v>20664.385442272371</v>
      </c>
      <c r="R168" s="29">
        <v>19253.481062052477</v>
      </c>
      <c r="S168" s="29">
        <v>1.9116072499079402</v>
      </c>
      <c r="T168" s="29">
        <v>2.1322612140900272</v>
      </c>
      <c r="U168" s="29">
        <v>1.2526498771188317</v>
      </c>
      <c r="V168" s="29">
        <v>2.5401387119655934</v>
      </c>
      <c r="W168" s="30">
        <v>1.0216662789804822</v>
      </c>
      <c r="X168" s="30">
        <v>1.4099150729418717</v>
      </c>
      <c r="Y168" s="29">
        <v>17.502567333963146</v>
      </c>
      <c r="Z168" s="29">
        <v>18.225855465444578</v>
      </c>
      <c r="AA168" s="30">
        <v>107.33644485792568</v>
      </c>
      <c r="AB168" s="30">
        <v>1267.0626173049864</v>
      </c>
      <c r="AC168" s="29">
        <v>3.5869531665729157</v>
      </c>
      <c r="AD168" s="29">
        <v>36443.833766649397</v>
      </c>
      <c r="AE168" s="29">
        <f t="shared" si="8"/>
        <v>2022</v>
      </c>
      <c r="AF168" s="29">
        <f t="shared" si="10"/>
        <v>11</v>
      </c>
      <c r="AK168" t="e">
        <f t="shared" si="9"/>
        <v>#N/A</v>
      </c>
    </row>
    <row r="169" spans="1:37" ht="30" customHeight="1" x14ac:dyDescent="0.25">
      <c r="A169" s="30">
        <v>13518381</v>
      </c>
      <c r="B169" s="29" t="s">
        <v>66</v>
      </c>
      <c r="C169" s="29" t="s">
        <v>29</v>
      </c>
      <c r="D169" s="29" t="s">
        <v>29</v>
      </c>
      <c r="E169" s="31">
        <v>44926</v>
      </c>
      <c r="F169" s="29">
        <v>59.285813158431807</v>
      </c>
      <c r="G169" s="29" t="s">
        <v>51</v>
      </c>
      <c r="H169" s="29" t="s">
        <v>30</v>
      </c>
      <c r="I169" s="29">
        <v>1968</v>
      </c>
      <c r="J169" s="30">
        <v>95</v>
      </c>
      <c r="K169" s="30">
        <v>12317</v>
      </c>
      <c r="L169" s="29">
        <v>1172502.3497987145</v>
      </c>
      <c r="M169" s="29">
        <v>5785.4531188197016</v>
      </c>
      <c r="N169" s="29">
        <v>127.3441733923981</v>
      </c>
      <c r="O169" s="29">
        <v>14751.161934957898</v>
      </c>
      <c r="P169" s="29">
        <v>1.1490481363574989</v>
      </c>
      <c r="Q169" s="29">
        <v>21850.650969511149</v>
      </c>
      <c r="R169" s="29">
        <v>18175.999642547544</v>
      </c>
      <c r="S169" s="29">
        <v>1.3782636641158907</v>
      </c>
      <c r="T169" s="29">
        <v>2.2069415504565892</v>
      </c>
      <c r="U169" s="29">
        <v>2.0689718134094588</v>
      </c>
      <c r="V169" s="29">
        <v>1.9303497513641628</v>
      </c>
      <c r="W169" s="30">
        <v>1.5505563062455883</v>
      </c>
      <c r="X169" s="30">
        <v>1.6373597903042401</v>
      </c>
      <c r="Y169" s="29">
        <v>25.965321226438213</v>
      </c>
      <c r="Z169" s="29">
        <v>15.073754996385018</v>
      </c>
      <c r="AA169" s="30">
        <v>89.298951120759753</v>
      </c>
      <c r="AB169" s="30">
        <v>1131.5091777156554</v>
      </c>
      <c r="AC169" s="29">
        <v>3.455702397914536</v>
      </c>
      <c r="AD169" s="29">
        <v>44935.762429235998</v>
      </c>
      <c r="AE169" s="29">
        <f t="shared" si="8"/>
        <v>2022</v>
      </c>
      <c r="AF169" s="29">
        <f t="shared" si="10"/>
        <v>12</v>
      </c>
      <c r="AK169" t="e">
        <f t="shared" si="9"/>
        <v>#N/A</v>
      </c>
    </row>
    <row r="170" spans="1:37" ht="30" customHeight="1" x14ac:dyDescent="0.25">
      <c r="A170" s="30">
        <v>13518381</v>
      </c>
      <c r="B170" s="29" t="s">
        <v>66</v>
      </c>
      <c r="C170" s="29" t="s">
        <v>29</v>
      </c>
      <c r="D170" s="29" t="s">
        <v>29</v>
      </c>
      <c r="E170" s="31">
        <v>44957</v>
      </c>
      <c r="F170" s="29">
        <v>52.824213390961425</v>
      </c>
      <c r="G170" s="29" t="s">
        <v>51</v>
      </c>
      <c r="H170" s="29" t="s">
        <v>30</v>
      </c>
      <c r="I170" s="29">
        <v>1968</v>
      </c>
      <c r="J170" s="30">
        <v>95</v>
      </c>
      <c r="K170" s="30">
        <v>12317</v>
      </c>
      <c r="L170" s="29">
        <v>1013350.7357566655</v>
      </c>
      <c r="M170" s="29">
        <v>5731.9203659788209</v>
      </c>
      <c r="N170" s="29">
        <v>107.07099813779482</v>
      </c>
      <c r="O170" s="29">
        <v>13243.62277362432</v>
      </c>
      <c r="P170" s="29">
        <v>0.83661922814189005</v>
      </c>
      <c r="Q170" s="29">
        <v>20993.839571309683</v>
      </c>
      <c r="R170" s="29">
        <v>31083.806508572095</v>
      </c>
      <c r="S170" s="29">
        <v>1.5036433430333267</v>
      </c>
      <c r="T170" s="29">
        <v>2.0302554478882286</v>
      </c>
      <c r="U170" s="29">
        <v>1.6629749143870625</v>
      </c>
      <c r="V170" s="29">
        <v>2.3446395202936876</v>
      </c>
      <c r="W170" s="30">
        <v>1.4418861241393346</v>
      </c>
      <c r="X170" s="30">
        <v>2.2366381215402904</v>
      </c>
      <c r="Y170" s="29">
        <v>17.149770765046927</v>
      </c>
      <c r="Z170" s="29">
        <v>19.902245026773461</v>
      </c>
      <c r="AA170" s="30">
        <v>152.7386327924664</v>
      </c>
      <c r="AB170" s="30">
        <v>1052.2863864368601</v>
      </c>
      <c r="AC170" s="29">
        <v>3.3380772439598512</v>
      </c>
      <c r="AD170" s="29">
        <v>49221.532937528878</v>
      </c>
      <c r="AE170" s="29">
        <f t="shared" si="8"/>
        <v>2023</v>
      </c>
      <c r="AF170" s="29">
        <f t="shared" si="10"/>
        <v>1</v>
      </c>
      <c r="AK170" t="e">
        <f t="shared" si="9"/>
        <v>#N/A</v>
      </c>
    </row>
    <row r="171" spans="1:37" ht="30" customHeight="1" x14ac:dyDescent="0.25">
      <c r="A171" s="30">
        <v>13518381</v>
      </c>
      <c r="B171" s="29" t="s">
        <v>66</v>
      </c>
      <c r="C171" s="29" t="s">
        <v>29</v>
      </c>
      <c r="D171" s="29" t="s">
        <v>29</v>
      </c>
      <c r="E171" s="31">
        <v>44985</v>
      </c>
      <c r="F171" s="30">
        <v>53.215637205021928</v>
      </c>
      <c r="G171" s="29" t="s">
        <v>51</v>
      </c>
      <c r="H171" s="29" t="s">
        <v>30</v>
      </c>
      <c r="I171" s="29">
        <v>1968</v>
      </c>
      <c r="J171" s="30">
        <v>95</v>
      </c>
      <c r="K171" s="30">
        <v>12317</v>
      </c>
      <c r="L171" s="30">
        <v>1535609.1222610998</v>
      </c>
      <c r="M171" s="30">
        <v>5526.9454515065881</v>
      </c>
      <c r="N171" s="30">
        <v>93.181061578239522</v>
      </c>
      <c r="O171" s="29">
        <v>10543.752569781605</v>
      </c>
      <c r="P171" s="29">
        <v>1.204255462619801</v>
      </c>
      <c r="Q171" s="30">
        <v>24418.857668213284</v>
      </c>
      <c r="R171" s="30">
        <v>18582.214946478201</v>
      </c>
      <c r="S171" s="30">
        <v>1.1458553256245729</v>
      </c>
      <c r="T171" s="30">
        <v>1.98742256320632</v>
      </c>
      <c r="U171" s="30">
        <v>1.5522592820139369</v>
      </c>
      <c r="V171" s="30">
        <v>2.129494694235861</v>
      </c>
      <c r="W171" s="30">
        <v>1.4134896799039036</v>
      </c>
      <c r="X171" s="30">
        <v>1.641491510836437</v>
      </c>
      <c r="Y171" s="30">
        <v>23.210859242012315</v>
      </c>
      <c r="Z171" s="30">
        <v>21.61178458870895</v>
      </c>
      <c r="AA171" s="30">
        <v>109.90209751278974</v>
      </c>
      <c r="AB171" s="30">
        <v>1744.6317500179034</v>
      </c>
      <c r="AC171" s="30">
        <v>3.0986126265588867</v>
      </c>
      <c r="AD171" s="30">
        <v>41004.306666017983</v>
      </c>
      <c r="AE171" s="29">
        <f t="shared" si="8"/>
        <v>2023</v>
      </c>
      <c r="AF171" s="29">
        <f t="shared" si="10"/>
        <v>2</v>
      </c>
      <c r="AK171" t="e">
        <f t="shared" ref="AK171:AK234" si="11">_xlfn.XLOOKUP(B171, $AH$2:$AH$38,$AI$2:$AI$38)</f>
        <v>#N/A</v>
      </c>
    </row>
    <row r="172" spans="1:37" ht="30" customHeight="1" x14ac:dyDescent="0.25">
      <c r="A172" s="30">
        <v>13518381</v>
      </c>
      <c r="B172" s="29" t="s">
        <v>66</v>
      </c>
      <c r="C172" s="29" t="s">
        <v>29</v>
      </c>
      <c r="D172" s="29" t="s">
        <v>29</v>
      </c>
      <c r="E172" s="31">
        <v>45016</v>
      </c>
      <c r="F172" s="29">
        <v>42.291971962887445</v>
      </c>
      <c r="G172" s="29" t="s">
        <v>51</v>
      </c>
      <c r="H172" s="29" t="s">
        <v>30</v>
      </c>
      <c r="I172" s="29">
        <v>1968</v>
      </c>
      <c r="J172" s="30">
        <v>95</v>
      </c>
      <c r="K172" s="30">
        <v>12317</v>
      </c>
      <c r="L172" s="29">
        <v>904594.39020335209</v>
      </c>
      <c r="M172" s="29">
        <v>3785.1530839793772</v>
      </c>
      <c r="N172" s="29">
        <v>98.06089846410795</v>
      </c>
      <c r="O172" s="29">
        <v>15132.100226721197</v>
      </c>
      <c r="P172" s="29">
        <v>1.0302950638810644</v>
      </c>
      <c r="Q172" s="29">
        <v>15276.133986535664</v>
      </c>
      <c r="R172" s="29">
        <v>21050.469731261812</v>
      </c>
      <c r="S172" s="29">
        <v>1.7017195797954527</v>
      </c>
      <c r="T172" s="29">
        <v>1.597130941670198</v>
      </c>
      <c r="U172" s="29">
        <v>1.0798756290426292</v>
      </c>
      <c r="V172" s="29">
        <v>1.8638165821446109</v>
      </c>
      <c r="W172" s="30">
        <v>1.0023641313404743</v>
      </c>
      <c r="X172" s="30">
        <v>1.3011979771768452</v>
      </c>
      <c r="Y172" s="29">
        <v>28.273413671057035</v>
      </c>
      <c r="Z172" s="29">
        <v>27.765669117863141</v>
      </c>
      <c r="AA172" s="29">
        <v>166.02437010348177</v>
      </c>
      <c r="AB172" s="29">
        <v>1486.2693265805929</v>
      </c>
      <c r="AC172" s="29">
        <v>2.9902641278469781</v>
      </c>
      <c r="AD172" s="29">
        <v>46942.970928213916</v>
      </c>
      <c r="AE172" s="29">
        <f t="shared" si="8"/>
        <v>2023</v>
      </c>
      <c r="AF172" s="29">
        <f t="shared" si="10"/>
        <v>3</v>
      </c>
      <c r="AK172" t="e">
        <f t="shared" si="11"/>
        <v>#N/A</v>
      </c>
    </row>
    <row r="173" spans="1:37" ht="30" customHeight="1" x14ac:dyDescent="0.25">
      <c r="A173" s="30">
        <v>13518381</v>
      </c>
      <c r="B173" s="29" t="s">
        <v>66</v>
      </c>
      <c r="C173" s="29" t="s">
        <v>29</v>
      </c>
      <c r="D173" s="29" t="s">
        <v>29</v>
      </c>
      <c r="E173" s="31">
        <v>45046</v>
      </c>
      <c r="F173" s="29">
        <v>33.81832935558969</v>
      </c>
      <c r="G173" s="29" t="s">
        <v>51</v>
      </c>
      <c r="H173" s="29" t="s">
        <v>30</v>
      </c>
      <c r="I173" s="29">
        <v>1968</v>
      </c>
      <c r="J173" s="30">
        <v>95</v>
      </c>
      <c r="K173" s="30">
        <v>12317</v>
      </c>
      <c r="L173" s="29">
        <v>1225649.9553782225</v>
      </c>
      <c r="M173" s="29">
        <v>3821.7208289381661</v>
      </c>
      <c r="N173" s="29">
        <v>112.60988900120826</v>
      </c>
      <c r="O173" s="29">
        <v>15449.553887294824</v>
      </c>
      <c r="P173" s="29">
        <v>0.95116051984275474</v>
      </c>
      <c r="Q173" s="29">
        <v>22335.215819819692</v>
      </c>
      <c r="R173" s="29">
        <v>26833.094828241825</v>
      </c>
      <c r="S173" s="29">
        <v>1.8950576001763462</v>
      </c>
      <c r="T173" s="29">
        <v>1.8087262756056728</v>
      </c>
      <c r="U173" s="29">
        <v>1.3194486797246379</v>
      </c>
      <c r="V173" s="29">
        <v>2.1756570005613289</v>
      </c>
      <c r="W173" s="30">
        <v>1.2457123648135751</v>
      </c>
      <c r="X173" s="30">
        <v>1.8087895384725252</v>
      </c>
      <c r="Y173" s="29">
        <v>23.053858227236336</v>
      </c>
      <c r="Z173" s="29">
        <v>25.068178913950366</v>
      </c>
      <c r="AA173" s="29">
        <v>152.5046257881842</v>
      </c>
      <c r="AB173" s="29">
        <v>1627.2740830378975</v>
      </c>
      <c r="AC173" s="29">
        <v>3.7370893665968636</v>
      </c>
      <c r="AD173" s="29">
        <v>48283.847280875139</v>
      </c>
      <c r="AE173" s="29">
        <f t="shared" si="8"/>
        <v>2023</v>
      </c>
      <c r="AF173" s="29">
        <f t="shared" si="10"/>
        <v>4</v>
      </c>
      <c r="AK173" t="e">
        <f t="shared" si="11"/>
        <v>#N/A</v>
      </c>
    </row>
    <row r="174" spans="1:37" ht="30" customHeight="1" x14ac:dyDescent="0.25">
      <c r="A174" s="30">
        <v>13518381</v>
      </c>
      <c r="B174" s="29" t="s">
        <v>66</v>
      </c>
      <c r="C174" s="29" t="s">
        <v>29</v>
      </c>
      <c r="D174" s="29" t="s">
        <v>29</v>
      </c>
      <c r="E174" s="31">
        <v>45077</v>
      </c>
      <c r="F174" s="29">
        <v>47.1893980516233</v>
      </c>
      <c r="G174" s="29" t="s">
        <v>51</v>
      </c>
      <c r="H174" s="29" t="s">
        <v>30</v>
      </c>
      <c r="I174" s="29">
        <v>1968</v>
      </c>
      <c r="J174" s="30">
        <v>95</v>
      </c>
      <c r="K174" s="30">
        <v>12317</v>
      </c>
      <c r="L174" s="29">
        <v>1116918.9577155658</v>
      </c>
      <c r="M174" s="29">
        <v>3953.5878252467287</v>
      </c>
      <c r="N174" s="29">
        <v>116.27726608879368</v>
      </c>
      <c r="O174" s="29">
        <v>11587.302116409232</v>
      </c>
      <c r="P174" s="29">
        <v>1.2614216901105932</v>
      </c>
      <c r="Q174" s="29">
        <v>21902.424308465444</v>
      </c>
      <c r="R174" s="29">
        <v>16170.10354645607</v>
      </c>
      <c r="S174" s="29">
        <v>1.0625783718618065</v>
      </c>
      <c r="T174" s="29">
        <v>2.2469064932892482</v>
      </c>
      <c r="U174" s="29">
        <v>1.1999747653363269</v>
      </c>
      <c r="V174" s="29">
        <v>1.5238689160946475</v>
      </c>
      <c r="W174" s="30">
        <v>1.1509928053724867</v>
      </c>
      <c r="X174" s="30">
        <v>1.2665253918267763</v>
      </c>
      <c r="Y174" s="29">
        <v>23.880161049558218</v>
      </c>
      <c r="Z174" s="29">
        <v>13.63290941506304</v>
      </c>
      <c r="AA174" s="29">
        <v>135.12389647283217</v>
      </c>
      <c r="AB174" s="29">
        <v>1938.8391365030909</v>
      </c>
      <c r="AC174" s="29">
        <v>4.5862639224646129</v>
      </c>
      <c r="AD174" s="29">
        <v>40072.201463723803</v>
      </c>
      <c r="AE174" s="29">
        <f t="shared" si="8"/>
        <v>2023</v>
      </c>
      <c r="AF174" s="29">
        <f t="shared" si="10"/>
        <v>5</v>
      </c>
      <c r="AK174" t="e">
        <f t="shared" si="11"/>
        <v>#N/A</v>
      </c>
    </row>
    <row r="175" spans="1:37" ht="30" customHeight="1" x14ac:dyDescent="0.25">
      <c r="A175" s="30">
        <v>13518381</v>
      </c>
      <c r="B175" s="29" t="s">
        <v>66</v>
      </c>
      <c r="C175" s="29" t="s">
        <v>29</v>
      </c>
      <c r="D175" s="29" t="s">
        <v>29</v>
      </c>
      <c r="E175" s="31">
        <v>45107</v>
      </c>
      <c r="F175" s="29">
        <v>42.330480866513568</v>
      </c>
      <c r="G175" s="29" t="s">
        <v>51</v>
      </c>
      <c r="H175" s="29" t="s">
        <v>30</v>
      </c>
      <c r="I175" s="29">
        <v>1968</v>
      </c>
      <c r="J175" s="30">
        <v>95</v>
      </c>
      <c r="K175" s="30">
        <v>12317</v>
      </c>
      <c r="L175" s="29">
        <v>1671505.7757827903</v>
      </c>
      <c r="M175" s="29">
        <v>5245.0774928188248</v>
      </c>
      <c r="N175" s="29">
        <v>110.11579577692592</v>
      </c>
      <c r="O175" s="29">
        <v>14706.525180902485</v>
      </c>
      <c r="P175" s="29">
        <v>1.1049507214156551</v>
      </c>
      <c r="Q175" s="29">
        <v>12797.901953473389</v>
      </c>
      <c r="R175" s="29">
        <v>16785.424933060865</v>
      </c>
      <c r="S175" s="29">
        <v>1.5338927693279905</v>
      </c>
      <c r="T175" s="29">
        <v>1.8691557430196455</v>
      </c>
      <c r="U175" s="29">
        <v>1.1580072173693308</v>
      </c>
      <c r="V175" s="29">
        <v>2.0011391828061318</v>
      </c>
      <c r="W175" s="30">
        <v>1.6635136232302061</v>
      </c>
      <c r="X175" s="30">
        <v>2.0654811248480955</v>
      </c>
      <c r="Y175" s="29">
        <v>22.476139648851635</v>
      </c>
      <c r="Z175" s="29">
        <v>19.082514391590585</v>
      </c>
      <c r="AA175" s="29">
        <v>162.0150390219768</v>
      </c>
      <c r="AB175" s="29">
        <v>1252.6684411977189</v>
      </c>
      <c r="AC175" s="29">
        <v>3.1376147159090286</v>
      </c>
      <c r="AD175" s="29">
        <v>50538.968944740154</v>
      </c>
      <c r="AE175" s="29">
        <f t="shared" si="8"/>
        <v>2023</v>
      </c>
      <c r="AF175" s="29">
        <f t="shared" si="10"/>
        <v>6</v>
      </c>
      <c r="AK175" t="e">
        <f t="shared" si="11"/>
        <v>#N/A</v>
      </c>
    </row>
    <row r="176" spans="1:37" ht="30" customHeight="1" x14ac:dyDescent="0.25">
      <c r="A176" s="30">
        <v>13518381</v>
      </c>
      <c r="B176" s="29" t="s">
        <v>66</v>
      </c>
      <c r="C176" s="29" t="s">
        <v>29</v>
      </c>
      <c r="D176" s="29" t="s">
        <v>29</v>
      </c>
      <c r="E176" s="31">
        <v>45138</v>
      </c>
      <c r="F176" s="29">
        <v>39.638874891189992</v>
      </c>
      <c r="G176" s="29" t="s">
        <v>51</v>
      </c>
      <c r="H176" s="29" t="s">
        <v>30</v>
      </c>
      <c r="I176" s="29">
        <v>1968</v>
      </c>
      <c r="J176" s="30">
        <v>95</v>
      </c>
      <c r="K176" s="30">
        <v>12317</v>
      </c>
      <c r="L176" s="29">
        <v>1241778.4535265318</v>
      </c>
      <c r="M176" s="29">
        <v>4795.7397597397603</v>
      </c>
      <c r="N176" s="29">
        <v>100.3878940392288</v>
      </c>
      <c r="O176" s="29">
        <v>15977.176261850129</v>
      </c>
      <c r="P176" s="29">
        <v>0.90256140128315876</v>
      </c>
      <c r="Q176" s="29">
        <v>13713.175157192509</v>
      </c>
      <c r="R176" s="29">
        <v>18287.718137006828</v>
      </c>
      <c r="S176" s="29">
        <v>1.9475460120560479</v>
      </c>
      <c r="T176" s="29">
        <v>1.9644789581530149</v>
      </c>
      <c r="U176" s="29">
        <v>1.5177853823383056</v>
      </c>
      <c r="V176" s="29">
        <v>1.8847278881474203</v>
      </c>
      <c r="W176" s="30">
        <v>0.97298966111828888</v>
      </c>
      <c r="X176" s="30">
        <v>1.9250052950043111</v>
      </c>
      <c r="Y176" s="29">
        <v>22.114398796293635</v>
      </c>
      <c r="Z176" s="29">
        <v>12.339324911000814</v>
      </c>
      <c r="AA176" s="29">
        <v>88.866193279202889</v>
      </c>
      <c r="AB176" s="29">
        <v>1395.2084096748158</v>
      </c>
      <c r="AC176" s="29">
        <v>3.5253020246529641</v>
      </c>
      <c r="AD176" s="29">
        <v>58537.284157089896</v>
      </c>
      <c r="AE176" s="29">
        <f t="shared" si="8"/>
        <v>2023</v>
      </c>
      <c r="AF176" s="29">
        <f t="shared" si="10"/>
        <v>7</v>
      </c>
      <c r="AK176" t="e">
        <f t="shared" si="11"/>
        <v>#N/A</v>
      </c>
    </row>
    <row r="177" spans="1:37" ht="30" customHeight="1" x14ac:dyDescent="0.25">
      <c r="A177" s="30">
        <v>13518381</v>
      </c>
      <c r="B177" s="29" t="s">
        <v>66</v>
      </c>
      <c r="C177" s="29" t="s">
        <v>29</v>
      </c>
      <c r="D177" s="29" t="s">
        <v>29</v>
      </c>
      <c r="E177" s="31">
        <v>45169</v>
      </c>
      <c r="F177" s="29">
        <v>42.613630957287853</v>
      </c>
      <c r="G177" s="29" t="s">
        <v>51</v>
      </c>
      <c r="H177" s="29" t="s">
        <v>30</v>
      </c>
      <c r="I177" s="29">
        <v>1968</v>
      </c>
      <c r="J177" s="30">
        <v>95</v>
      </c>
      <c r="K177" s="30">
        <v>12317</v>
      </c>
      <c r="L177" s="29">
        <v>1625399.0241015453</v>
      </c>
      <c r="M177" s="29">
        <v>4081.2795048691451</v>
      </c>
      <c r="N177" s="29">
        <v>94.607926270038547</v>
      </c>
      <c r="O177" s="29">
        <v>9821.1864765561058</v>
      </c>
      <c r="P177" s="29">
        <v>1.0865889534974937</v>
      </c>
      <c r="Q177" s="29">
        <v>12868.360255324729</v>
      </c>
      <c r="R177" s="29">
        <v>19277.967140554494</v>
      </c>
      <c r="S177" s="29">
        <v>1.7884888749519581</v>
      </c>
      <c r="T177" s="29">
        <v>1.9469178267229579</v>
      </c>
      <c r="U177" s="29">
        <v>2.0274099119177289</v>
      </c>
      <c r="V177" s="29">
        <v>1.4003325942508713</v>
      </c>
      <c r="W177" s="30">
        <v>1.384160780530906</v>
      </c>
      <c r="X177" s="30">
        <v>2.1370879665128157</v>
      </c>
      <c r="Y177" s="29">
        <v>14.602503055615777</v>
      </c>
      <c r="Z177" s="29">
        <v>17.805918567782417</v>
      </c>
      <c r="AA177" s="29">
        <v>128.42323605105159</v>
      </c>
      <c r="AB177" s="29">
        <v>1936.7512172881545</v>
      </c>
      <c r="AC177" s="29">
        <v>2.6236459819649585</v>
      </c>
      <c r="AD177" s="29">
        <v>58162.915211329942</v>
      </c>
      <c r="AE177" s="29">
        <f t="shared" si="8"/>
        <v>2023</v>
      </c>
      <c r="AF177" s="29">
        <f t="shared" si="10"/>
        <v>8</v>
      </c>
      <c r="AK177" t="e">
        <f t="shared" si="11"/>
        <v>#N/A</v>
      </c>
    </row>
    <row r="178" spans="1:37" ht="30" customHeight="1" x14ac:dyDescent="0.25">
      <c r="A178" s="30">
        <v>13518381</v>
      </c>
      <c r="B178" s="29" t="s">
        <v>66</v>
      </c>
      <c r="C178" s="29" t="s">
        <v>29</v>
      </c>
      <c r="D178" s="29" t="s">
        <v>29</v>
      </c>
      <c r="E178" s="31">
        <v>45199</v>
      </c>
      <c r="F178" s="29">
        <v>38.130731446056757</v>
      </c>
      <c r="G178" s="29" t="s">
        <v>51</v>
      </c>
      <c r="H178" s="29" t="s">
        <v>30</v>
      </c>
      <c r="I178" s="29">
        <v>1968</v>
      </c>
      <c r="J178" s="30">
        <v>95</v>
      </c>
      <c r="K178" s="30">
        <v>12317</v>
      </c>
      <c r="L178" s="29">
        <v>965906.53033652389</v>
      </c>
      <c r="M178" s="29">
        <v>5156.0485334259074</v>
      </c>
      <c r="N178" s="29">
        <v>129.17655022417409</v>
      </c>
      <c r="O178" s="29">
        <v>16596.439531419026</v>
      </c>
      <c r="P178" s="29">
        <v>1.2488551705671016</v>
      </c>
      <c r="Q178" s="29">
        <v>18354.340558456741</v>
      </c>
      <c r="R178" s="29">
        <v>17630.998735794568</v>
      </c>
      <c r="S178" s="29">
        <v>1.9934792803447015</v>
      </c>
      <c r="T178" s="29">
        <v>1.8976744823782354</v>
      </c>
      <c r="U178" s="29">
        <v>1.8931288327824274</v>
      </c>
      <c r="V178" s="29">
        <v>2.4072392891561054</v>
      </c>
      <c r="W178" s="30">
        <v>1.363339677928564</v>
      </c>
      <c r="X178" s="30">
        <v>1.325460433792226</v>
      </c>
      <c r="Y178" s="29">
        <v>19.263110745840383</v>
      </c>
      <c r="Z178" s="29">
        <v>16.9899832628825</v>
      </c>
      <c r="AA178" s="29">
        <v>152.32682406441322</v>
      </c>
      <c r="AB178" s="29">
        <v>1652.4331493986081</v>
      </c>
      <c r="AC178" s="29">
        <v>4.6194656421165341</v>
      </c>
      <c r="AD178" s="29">
        <v>56606.059424570238</v>
      </c>
      <c r="AE178" s="29">
        <f t="shared" si="8"/>
        <v>2023</v>
      </c>
      <c r="AF178" s="29">
        <f t="shared" si="10"/>
        <v>9</v>
      </c>
      <c r="AK178" t="e">
        <f t="shared" si="11"/>
        <v>#N/A</v>
      </c>
    </row>
    <row r="179" spans="1:37" ht="30" customHeight="1" x14ac:dyDescent="0.25">
      <c r="A179" s="30">
        <v>13518381</v>
      </c>
      <c r="B179" s="29" t="s">
        <v>66</v>
      </c>
      <c r="C179" s="29" t="s">
        <v>29</v>
      </c>
      <c r="D179" s="29" t="s">
        <v>29</v>
      </c>
      <c r="E179" s="31">
        <v>45230</v>
      </c>
      <c r="F179" s="29">
        <v>45.996620109177691</v>
      </c>
      <c r="G179" s="29" t="s">
        <v>51</v>
      </c>
      <c r="H179" s="29" t="s">
        <v>30</v>
      </c>
      <c r="I179" s="29">
        <v>1968</v>
      </c>
      <c r="J179" s="30">
        <v>95</v>
      </c>
      <c r="K179" s="30">
        <v>12317</v>
      </c>
      <c r="L179" s="29">
        <v>1084372.0461498587</v>
      </c>
      <c r="M179" s="29">
        <v>5554.2465546528701</v>
      </c>
      <c r="N179" s="29">
        <v>113.4865740605192</v>
      </c>
      <c r="O179" s="29">
        <v>10494.188140029291</v>
      </c>
      <c r="P179" s="29">
        <v>1.1730206753220422</v>
      </c>
      <c r="Q179" s="29">
        <v>13221.37537005842</v>
      </c>
      <c r="R179" s="29">
        <v>28726.83309956743</v>
      </c>
      <c r="S179" s="29">
        <v>1.351795963984054</v>
      </c>
      <c r="T179" s="29">
        <v>2.2132373585972687</v>
      </c>
      <c r="U179" s="29">
        <v>1.6600961747375835</v>
      </c>
      <c r="V179" s="29">
        <v>1.7279629355319475</v>
      </c>
      <c r="W179" s="30">
        <v>1.0623580086263429</v>
      </c>
      <c r="X179" s="30">
        <v>1.7176128405807904</v>
      </c>
      <c r="Y179" s="29">
        <v>13.954830353336007</v>
      </c>
      <c r="Z179" s="29">
        <v>14.595717437741225</v>
      </c>
      <c r="AA179" s="29">
        <v>153.38651655226954</v>
      </c>
      <c r="AB179" s="29">
        <v>1070.6378380226447</v>
      </c>
      <c r="AC179" s="29">
        <v>4.0249898693432593</v>
      </c>
      <c r="AD179" s="29">
        <v>43336.738976431872</v>
      </c>
      <c r="AE179" s="29">
        <f t="shared" si="8"/>
        <v>2023</v>
      </c>
      <c r="AF179" s="29">
        <f t="shared" si="10"/>
        <v>10</v>
      </c>
      <c r="AK179" t="e">
        <f t="shared" si="11"/>
        <v>#N/A</v>
      </c>
    </row>
    <row r="180" spans="1:37" ht="30" customHeight="1" x14ac:dyDescent="0.25">
      <c r="A180" s="30">
        <v>13518381</v>
      </c>
      <c r="B180" s="29" t="s">
        <v>66</v>
      </c>
      <c r="C180" s="29" t="s">
        <v>29</v>
      </c>
      <c r="D180" s="29" t="s">
        <v>29</v>
      </c>
      <c r="E180" s="31">
        <v>45260</v>
      </c>
      <c r="F180" s="29">
        <v>42.042479489941734</v>
      </c>
      <c r="G180" s="29" t="s">
        <v>51</v>
      </c>
      <c r="H180" s="29" t="s">
        <v>30</v>
      </c>
      <c r="I180" s="29">
        <v>1968</v>
      </c>
      <c r="J180" s="30">
        <v>95</v>
      </c>
      <c r="K180" s="30">
        <v>12317</v>
      </c>
      <c r="L180" s="29">
        <v>1195228.9715321409</v>
      </c>
      <c r="M180" s="29">
        <v>5559.8743996962121</v>
      </c>
      <c r="N180" s="29">
        <v>123.05943374244404</v>
      </c>
      <c r="O180" s="29">
        <v>12925.517481953846</v>
      </c>
      <c r="P180" s="29">
        <v>1.513034490716471</v>
      </c>
      <c r="Q180" s="29">
        <v>15434.766815740095</v>
      </c>
      <c r="R180" s="29">
        <v>22088.566844236058</v>
      </c>
      <c r="S180" s="29">
        <v>1.5619097739933765</v>
      </c>
      <c r="T180" s="29">
        <v>2.2653396482994892</v>
      </c>
      <c r="U180" s="29">
        <v>1.7164181816519761</v>
      </c>
      <c r="V180" s="29">
        <v>2.0304588603310241</v>
      </c>
      <c r="W180" s="30">
        <v>1.3244376389862247</v>
      </c>
      <c r="X180" s="30">
        <v>1.8586354977914934</v>
      </c>
      <c r="Y180" s="29">
        <v>21.398805818840838</v>
      </c>
      <c r="Z180" s="29">
        <v>21.673315896370315</v>
      </c>
      <c r="AA180" s="29">
        <v>134.97419275299009</v>
      </c>
      <c r="AB180" s="29">
        <v>1879.4938540449959</v>
      </c>
      <c r="AC180" s="29">
        <v>2.6833997836638761</v>
      </c>
      <c r="AD180" s="29">
        <v>56309.439459065979</v>
      </c>
      <c r="AE180" s="29">
        <f t="shared" ref="AE180:AE243" si="12">IF(E180 = "", "", YEAR(E180))</f>
        <v>2023</v>
      </c>
      <c r="AF180" s="29">
        <f t="shared" si="10"/>
        <v>11</v>
      </c>
      <c r="AK180" t="e">
        <f t="shared" si="11"/>
        <v>#N/A</v>
      </c>
    </row>
    <row r="181" spans="1:37" ht="30" customHeight="1" x14ac:dyDescent="0.25">
      <c r="A181" s="30">
        <v>13518381</v>
      </c>
      <c r="B181" s="29" t="s">
        <v>66</v>
      </c>
      <c r="C181" s="29" t="s">
        <v>29</v>
      </c>
      <c r="D181" s="29" t="s">
        <v>29</v>
      </c>
      <c r="E181" s="31">
        <v>45291</v>
      </c>
      <c r="F181" s="29">
        <v>57.921689666384111</v>
      </c>
      <c r="G181" s="29" t="s">
        <v>51</v>
      </c>
      <c r="H181" s="29" t="s">
        <v>30</v>
      </c>
      <c r="I181" s="29">
        <v>1968</v>
      </c>
      <c r="J181" s="30">
        <v>95</v>
      </c>
      <c r="K181" s="30">
        <v>12317</v>
      </c>
      <c r="L181" s="29">
        <v>1289802.3247329206</v>
      </c>
      <c r="M181" s="29">
        <v>3763.5335095973351</v>
      </c>
      <c r="N181" s="29">
        <v>119.36965836247927</v>
      </c>
      <c r="O181" s="29">
        <v>13194.202180389608</v>
      </c>
      <c r="P181" s="29">
        <v>1.0843732600187481</v>
      </c>
      <c r="Q181" s="29">
        <v>13307.817757564973</v>
      </c>
      <c r="R181" s="29">
        <v>27368.979005020003</v>
      </c>
      <c r="S181" s="29">
        <v>1.165669825079231</v>
      </c>
      <c r="T181" s="29">
        <v>1.7312672722526425</v>
      </c>
      <c r="U181" s="29">
        <v>1.5627244446779247</v>
      </c>
      <c r="V181" s="29">
        <v>1.4395709185643177</v>
      </c>
      <c r="W181" s="30">
        <v>0.93919816782689824</v>
      </c>
      <c r="X181" s="30">
        <v>1.718663118138839</v>
      </c>
      <c r="Y181" s="29">
        <v>13.874852534444583</v>
      </c>
      <c r="Z181" s="29">
        <v>14.506875649759593</v>
      </c>
      <c r="AA181" s="29">
        <v>89.77694961840605</v>
      </c>
      <c r="AB181" s="29">
        <v>1856.3984590973553</v>
      </c>
      <c r="AC181" s="29">
        <v>4.701143394850984</v>
      </c>
      <c r="AD181" s="29">
        <v>36189.818440751587</v>
      </c>
      <c r="AE181" s="29">
        <f t="shared" si="12"/>
        <v>2023</v>
      </c>
      <c r="AF181" s="29">
        <f t="shared" si="10"/>
        <v>12</v>
      </c>
      <c r="AK181" t="e">
        <f t="shared" si="11"/>
        <v>#N/A</v>
      </c>
    </row>
    <row r="182" spans="1:37" ht="30" customHeight="1" x14ac:dyDescent="0.25">
      <c r="A182" s="30">
        <v>13518381</v>
      </c>
      <c r="B182" s="29" t="s">
        <v>66</v>
      </c>
      <c r="C182" s="29" t="s">
        <v>29</v>
      </c>
      <c r="D182" s="29" t="s">
        <v>29</v>
      </c>
      <c r="E182" s="31">
        <v>45322</v>
      </c>
      <c r="F182" s="29">
        <v>43.657450389096233</v>
      </c>
      <c r="G182" s="29" t="s">
        <v>51</v>
      </c>
      <c r="H182" s="29" t="s">
        <v>30</v>
      </c>
      <c r="I182" s="29">
        <v>1968</v>
      </c>
      <c r="J182" s="30">
        <v>95</v>
      </c>
      <c r="K182" s="30">
        <v>12317</v>
      </c>
      <c r="L182" s="29">
        <v>1438596.3098208343</v>
      </c>
      <c r="M182" s="29">
        <v>4889.549471239101</v>
      </c>
      <c r="N182" s="29">
        <v>77.058223539680284</v>
      </c>
      <c r="O182" s="29">
        <v>10531.604325690823</v>
      </c>
      <c r="P182" s="29">
        <v>0.87406139302190178</v>
      </c>
      <c r="Q182" s="29">
        <v>22900.461245319926</v>
      </c>
      <c r="R182" s="29">
        <v>27391.221980862112</v>
      </c>
      <c r="S182" s="29">
        <v>1.945566420673041</v>
      </c>
      <c r="T182" s="29">
        <v>1.4470462178491459</v>
      </c>
      <c r="U182" s="29">
        <v>1.9091548997196743</v>
      </c>
      <c r="V182" s="29">
        <v>2.2887481678031478</v>
      </c>
      <c r="W182" s="30">
        <v>1.6147127309093918</v>
      </c>
      <c r="X182" s="30">
        <v>1.9149444544848309</v>
      </c>
      <c r="Y182" s="29">
        <v>14.873485491610685</v>
      </c>
      <c r="Z182" s="29">
        <v>9.9717993668934835</v>
      </c>
      <c r="AA182" s="29">
        <v>139.7692961316562</v>
      </c>
      <c r="AB182" s="29">
        <v>1797.2437054439597</v>
      </c>
      <c r="AC182" s="29" t="s">
        <v>31</v>
      </c>
      <c r="AD182" s="29" t="s">
        <v>31</v>
      </c>
      <c r="AE182" s="29">
        <f t="shared" si="12"/>
        <v>2024</v>
      </c>
      <c r="AF182" s="29">
        <f t="shared" si="10"/>
        <v>1</v>
      </c>
      <c r="AK182" t="e">
        <f t="shared" si="11"/>
        <v>#N/A</v>
      </c>
    </row>
    <row r="183" spans="1:37" ht="30" customHeight="1" x14ac:dyDescent="0.25">
      <c r="A183" s="30">
        <v>13518381</v>
      </c>
      <c r="B183" s="29" t="s">
        <v>66</v>
      </c>
      <c r="C183" s="29" t="s">
        <v>29</v>
      </c>
      <c r="D183" s="29" t="s">
        <v>29</v>
      </c>
      <c r="E183" s="31">
        <v>45351</v>
      </c>
      <c r="F183" s="29">
        <v>54.950034581894677</v>
      </c>
      <c r="G183" s="29" t="s">
        <v>51</v>
      </c>
      <c r="H183" s="29" t="s">
        <v>30</v>
      </c>
      <c r="I183" s="29">
        <v>1968</v>
      </c>
      <c r="J183" s="30">
        <v>95</v>
      </c>
      <c r="K183" s="30">
        <v>12317</v>
      </c>
      <c r="L183" s="29">
        <v>1064520.0754591695</v>
      </c>
      <c r="M183" s="29">
        <v>4651.8445689518248</v>
      </c>
      <c r="N183" s="29">
        <v>112.53858463247761</v>
      </c>
      <c r="O183" s="29">
        <v>13896.518391971751</v>
      </c>
      <c r="P183" s="29">
        <v>1.3899855413821269</v>
      </c>
      <c r="Q183" s="29">
        <v>23159.170914844297</v>
      </c>
      <c r="R183" s="29">
        <v>21703.99222275053</v>
      </c>
      <c r="S183" s="29">
        <v>1.2391944247375177</v>
      </c>
      <c r="T183" s="29">
        <v>2.2933027367677061</v>
      </c>
      <c r="U183" s="29">
        <v>2.1386483204451991</v>
      </c>
      <c r="V183" s="29">
        <v>2.0221865606238558</v>
      </c>
      <c r="W183" s="30">
        <v>1.3020682534958634</v>
      </c>
      <c r="X183" s="30">
        <v>1.6392927948825256</v>
      </c>
      <c r="Y183" s="29">
        <v>16.753060621131315</v>
      </c>
      <c r="Z183" s="29">
        <v>12.126662380760878</v>
      </c>
      <c r="AA183" s="29">
        <v>153.80026968849791</v>
      </c>
      <c r="AB183" s="29">
        <v>1627.9115042717608</v>
      </c>
      <c r="AC183" s="29" t="s">
        <v>31</v>
      </c>
      <c r="AD183" s="29" t="s">
        <v>31</v>
      </c>
      <c r="AE183" s="29">
        <f t="shared" si="12"/>
        <v>2024</v>
      </c>
      <c r="AF183" s="29">
        <f t="shared" si="10"/>
        <v>2</v>
      </c>
      <c r="AK183" t="e">
        <f t="shared" si="11"/>
        <v>#N/A</v>
      </c>
    </row>
    <row r="184" spans="1:37" ht="30" customHeight="1" x14ac:dyDescent="0.25">
      <c r="A184" s="30">
        <v>13518381</v>
      </c>
      <c r="B184" s="29" t="s">
        <v>66</v>
      </c>
      <c r="C184" s="29" t="s">
        <v>29</v>
      </c>
      <c r="D184" s="29" t="s">
        <v>29</v>
      </c>
      <c r="E184" s="31">
        <v>45382</v>
      </c>
      <c r="F184" s="29">
        <v>68.370754549143797</v>
      </c>
      <c r="G184" s="29" t="s">
        <v>51</v>
      </c>
      <c r="H184" s="29" t="s">
        <v>30</v>
      </c>
      <c r="I184" s="29">
        <v>1968</v>
      </c>
      <c r="J184" s="30">
        <v>95</v>
      </c>
      <c r="K184" s="30">
        <v>12317</v>
      </c>
      <c r="L184" s="29">
        <v>838107.86024546006</v>
      </c>
      <c r="M184" s="29">
        <v>5056.0197751593696</v>
      </c>
      <c r="N184" s="29">
        <v>86.732303252926741</v>
      </c>
      <c r="O184" s="29">
        <v>12391.98523658078</v>
      </c>
      <c r="P184" s="29">
        <v>1.159202832494483</v>
      </c>
      <c r="Q184" s="29">
        <v>17981.593341188356</v>
      </c>
      <c r="R184" s="29">
        <v>15955.474552284215</v>
      </c>
      <c r="S184" s="29">
        <v>1.5410733403828247</v>
      </c>
      <c r="T184" s="29">
        <v>1.5326678095089674</v>
      </c>
      <c r="U184" s="29">
        <v>1.1584025412435444</v>
      </c>
      <c r="V184" s="29">
        <v>2.344940596342183</v>
      </c>
      <c r="W184" s="30">
        <v>1.162491083815778</v>
      </c>
      <c r="X184" s="30">
        <v>1.1726552687505953</v>
      </c>
      <c r="Y184" s="29">
        <v>16.180586803323493</v>
      </c>
      <c r="Z184" s="29">
        <v>10.920418049615941</v>
      </c>
      <c r="AA184" s="29">
        <v>107.06838297998902</v>
      </c>
      <c r="AB184" s="29">
        <v>1617.642477876587</v>
      </c>
      <c r="AC184" s="29" t="s">
        <v>31</v>
      </c>
      <c r="AD184" s="29" t="s">
        <v>31</v>
      </c>
      <c r="AE184" s="29">
        <f t="shared" si="12"/>
        <v>2024</v>
      </c>
      <c r="AF184" s="29">
        <f t="shared" si="10"/>
        <v>3</v>
      </c>
      <c r="AK184" t="e">
        <f t="shared" si="11"/>
        <v>#N/A</v>
      </c>
    </row>
    <row r="185" spans="1:37" ht="30" customHeight="1" x14ac:dyDescent="0.25">
      <c r="A185" s="30">
        <v>13518381</v>
      </c>
      <c r="B185" s="29" t="s">
        <v>66</v>
      </c>
      <c r="C185" s="29" t="s">
        <v>29</v>
      </c>
      <c r="D185" s="29" t="s">
        <v>29</v>
      </c>
      <c r="E185" s="31">
        <v>45412</v>
      </c>
      <c r="F185" s="29">
        <v>67.560985135684618</v>
      </c>
      <c r="G185" s="29" t="s">
        <v>51</v>
      </c>
      <c r="H185" s="29" t="s">
        <v>30</v>
      </c>
      <c r="I185" s="29">
        <v>1968</v>
      </c>
      <c r="J185" s="30">
        <v>95</v>
      </c>
      <c r="K185" s="30">
        <v>12317</v>
      </c>
      <c r="L185" s="29">
        <v>1143509.7398431057</v>
      </c>
      <c r="M185" s="29">
        <v>4124.5934018424941</v>
      </c>
      <c r="N185" s="29">
        <v>119.2600192771596</v>
      </c>
      <c r="O185" s="29">
        <v>11097.889671587851</v>
      </c>
      <c r="P185" s="29">
        <v>1.5294544438414013</v>
      </c>
      <c r="Q185" s="29">
        <v>14697.612530829167</v>
      </c>
      <c r="R185" s="29">
        <v>26475.974171337522</v>
      </c>
      <c r="S185" s="29">
        <v>1.4036800908842906</v>
      </c>
      <c r="T185" s="29">
        <v>1.5027478942109775</v>
      </c>
      <c r="U185" s="29">
        <v>1.390341765914364</v>
      </c>
      <c r="V185" s="29">
        <v>1.6806187326517605</v>
      </c>
      <c r="W185" s="30">
        <v>1.5782170770160397</v>
      </c>
      <c r="X185" s="30">
        <v>2.1371178701860076</v>
      </c>
      <c r="Y185" s="29">
        <v>13.436195733886859</v>
      </c>
      <c r="Z185" s="29">
        <v>18.155484154496165</v>
      </c>
      <c r="AA185" s="29">
        <v>123.35763894460629</v>
      </c>
      <c r="AB185" s="29">
        <v>1860.7866802492611</v>
      </c>
      <c r="AC185" s="29" t="s">
        <v>31</v>
      </c>
      <c r="AD185" s="29" t="s">
        <v>31</v>
      </c>
      <c r="AE185" s="29">
        <f t="shared" si="12"/>
        <v>2024</v>
      </c>
      <c r="AF185" s="29">
        <f t="shared" si="10"/>
        <v>4</v>
      </c>
      <c r="AK185" t="e">
        <f t="shared" si="11"/>
        <v>#N/A</v>
      </c>
    </row>
    <row r="186" spans="1:37" ht="30" customHeight="1" x14ac:dyDescent="0.25">
      <c r="A186" s="30">
        <v>13518381</v>
      </c>
      <c r="B186" s="29" t="s">
        <v>66</v>
      </c>
      <c r="C186" s="29" t="s">
        <v>29</v>
      </c>
      <c r="D186" s="29" t="s">
        <v>29</v>
      </c>
      <c r="E186" s="31">
        <v>45443</v>
      </c>
      <c r="F186" s="29">
        <v>69.908910355725268</v>
      </c>
      <c r="G186" s="29" t="s">
        <v>51</v>
      </c>
      <c r="H186" s="29" t="s">
        <v>30</v>
      </c>
      <c r="I186" s="29">
        <v>1968</v>
      </c>
      <c r="J186" s="30">
        <v>95</v>
      </c>
      <c r="K186" s="30">
        <v>12317</v>
      </c>
      <c r="L186" s="29">
        <v>1058199.5301028385</v>
      </c>
      <c r="M186" s="29">
        <v>4385.1419057233743</v>
      </c>
      <c r="N186" s="29">
        <v>120.91138518664629</v>
      </c>
      <c r="O186" s="29">
        <v>15329.981027425047</v>
      </c>
      <c r="P186" s="29">
        <v>1.2262484797401061</v>
      </c>
      <c r="Q186" s="29">
        <v>17189.976328701727</v>
      </c>
      <c r="R186" s="29">
        <v>25183.245265339807</v>
      </c>
      <c r="S186" s="29">
        <v>1.7227236671394741</v>
      </c>
      <c r="T186" s="29">
        <v>2.038786997672843</v>
      </c>
      <c r="U186" s="29">
        <v>1.253720435114533</v>
      </c>
      <c r="V186" s="29">
        <v>1.7309703493514141</v>
      </c>
      <c r="W186" s="30">
        <v>0.96209040863167805</v>
      </c>
      <c r="X186" s="30">
        <v>1.1433418003933848</v>
      </c>
      <c r="Y186" s="29">
        <v>14.507648377575785</v>
      </c>
      <c r="Z186" s="29">
        <v>13.432644129771885</v>
      </c>
      <c r="AA186" s="29">
        <v>135.69346287763452</v>
      </c>
      <c r="AB186" s="29">
        <v>1638.150299881311</v>
      </c>
      <c r="AC186" s="29" t="s">
        <v>31</v>
      </c>
      <c r="AD186" s="29" t="s">
        <v>31</v>
      </c>
      <c r="AE186" s="29">
        <f t="shared" si="12"/>
        <v>2024</v>
      </c>
      <c r="AF186" s="29">
        <f t="shared" si="10"/>
        <v>5</v>
      </c>
      <c r="AK186" t="e">
        <f t="shared" si="11"/>
        <v>#N/A</v>
      </c>
    </row>
    <row r="187" spans="1:37" ht="30" customHeight="1" x14ac:dyDescent="0.25">
      <c r="A187" s="30">
        <v>13518381</v>
      </c>
      <c r="B187" s="29" t="s">
        <v>66</v>
      </c>
      <c r="C187" s="29" t="s">
        <v>29</v>
      </c>
      <c r="D187" s="29" t="s">
        <v>29</v>
      </c>
      <c r="E187" s="31">
        <v>45473</v>
      </c>
      <c r="F187" s="29">
        <v>35.305680854730852</v>
      </c>
      <c r="G187" s="29" t="s">
        <v>51</v>
      </c>
      <c r="H187" s="29" t="s">
        <v>30</v>
      </c>
      <c r="I187" s="29">
        <v>1968</v>
      </c>
      <c r="J187" s="30">
        <v>95</v>
      </c>
      <c r="K187" s="30">
        <v>12317</v>
      </c>
      <c r="L187" s="29">
        <v>1534122.1557530372</v>
      </c>
      <c r="M187" s="29">
        <v>4604.3068495534608</v>
      </c>
      <c r="N187" s="29">
        <v>121.66220936368772</v>
      </c>
      <c r="O187" s="29">
        <v>14007.777052005422</v>
      </c>
      <c r="P187" s="29">
        <v>0.99573393821921474</v>
      </c>
      <c r="Q187" s="29">
        <v>16163.592298895532</v>
      </c>
      <c r="R187" s="29">
        <v>26018.582273143842</v>
      </c>
      <c r="S187" s="29">
        <v>1.0498493706065053</v>
      </c>
      <c r="T187" s="29">
        <v>2.3219441332712458</v>
      </c>
      <c r="U187" s="29">
        <v>1.7425183259085646</v>
      </c>
      <c r="V187" s="29">
        <v>2.1529410150308856</v>
      </c>
      <c r="W187" s="30">
        <v>1.0645242236711052</v>
      </c>
      <c r="X187" s="30">
        <v>2.0191648958157935</v>
      </c>
      <c r="Y187" s="29">
        <v>23.389609685849599</v>
      </c>
      <c r="Z187" s="29">
        <v>16.444367082344158</v>
      </c>
      <c r="AA187" s="29">
        <v>106.0037354093773</v>
      </c>
      <c r="AB187" s="29">
        <v>1689.5407547607188</v>
      </c>
      <c r="AC187" s="29" t="s">
        <v>31</v>
      </c>
      <c r="AD187" s="29" t="s">
        <v>31</v>
      </c>
      <c r="AE187" s="29">
        <f t="shared" si="12"/>
        <v>2024</v>
      </c>
      <c r="AF187" s="29">
        <f t="shared" si="10"/>
        <v>6</v>
      </c>
      <c r="AK187" t="e">
        <f t="shared" si="11"/>
        <v>#N/A</v>
      </c>
    </row>
    <row r="188" spans="1:37" ht="30" customHeight="1" x14ac:dyDescent="0.25">
      <c r="A188" s="30">
        <v>13518381</v>
      </c>
      <c r="B188" s="29" t="s">
        <v>66</v>
      </c>
      <c r="C188" s="29" t="s">
        <v>29</v>
      </c>
      <c r="D188" s="29" t="s">
        <v>29</v>
      </c>
      <c r="E188" s="31">
        <v>45504</v>
      </c>
      <c r="F188" s="29" t="s">
        <v>31</v>
      </c>
      <c r="G188" s="29" t="s">
        <v>51</v>
      </c>
      <c r="H188" s="29" t="s">
        <v>30</v>
      </c>
      <c r="I188" s="29">
        <v>1968</v>
      </c>
      <c r="J188" s="30">
        <v>95</v>
      </c>
      <c r="K188" s="30">
        <v>12317</v>
      </c>
      <c r="L188" s="29" t="s">
        <v>31</v>
      </c>
      <c r="M188" s="29" t="s">
        <v>31</v>
      </c>
      <c r="N188" s="29" t="s">
        <v>31</v>
      </c>
      <c r="O188" s="29" t="s">
        <v>31</v>
      </c>
      <c r="P188" s="29" t="s">
        <v>31</v>
      </c>
      <c r="Q188" s="29" t="s">
        <v>31</v>
      </c>
      <c r="R188" s="29" t="s">
        <v>31</v>
      </c>
      <c r="S188" s="29" t="s">
        <v>31</v>
      </c>
      <c r="T188" s="29" t="s">
        <v>31</v>
      </c>
      <c r="U188" s="29" t="s">
        <v>31</v>
      </c>
      <c r="V188" s="29" t="s">
        <v>31</v>
      </c>
      <c r="W188" s="30">
        <v>1.3534249353702008</v>
      </c>
      <c r="X188" s="30">
        <v>2.0079129083504603</v>
      </c>
      <c r="Y188" s="29" t="s">
        <v>31</v>
      </c>
      <c r="Z188" s="29" t="s">
        <v>31</v>
      </c>
      <c r="AA188" s="29" t="s">
        <v>31</v>
      </c>
      <c r="AB188" s="29" t="s">
        <v>31</v>
      </c>
      <c r="AC188" s="29" t="s">
        <v>31</v>
      </c>
      <c r="AD188" s="29" t="s">
        <v>31</v>
      </c>
      <c r="AE188" s="29">
        <f t="shared" si="12"/>
        <v>2024</v>
      </c>
      <c r="AF188" s="29">
        <f t="shared" si="10"/>
        <v>7</v>
      </c>
      <c r="AK188" t="e">
        <f t="shared" si="11"/>
        <v>#N/A</v>
      </c>
    </row>
    <row r="189" spans="1:37" ht="30" customHeight="1" x14ac:dyDescent="0.25">
      <c r="A189" s="30">
        <v>13518381</v>
      </c>
      <c r="B189" s="29" t="s">
        <v>66</v>
      </c>
      <c r="C189" s="29" t="s">
        <v>29</v>
      </c>
      <c r="D189" s="29" t="s">
        <v>29</v>
      </c>
      <c r="E189" s="31">
        <v>45535</v>
      </c>
      <c r="F189" s="29" t="s">
        <v>31</v>
      </c>
      <c r="G189" s="29" t="s">
        <v>51</v>
      </c>
      <c r="H189" s="29" t="s">
        <v>30</v>
      </c>
      <c r="I189" s="29">
        <v>1968</v>
      </c>
      <c r="J189" s="30">
        <v>95</v>
      </c>
      <c r="K189" s="30">
        <v>12317</v>
      </c>
      <c r="L189" s="29" t="s">
        <v>31</v>
      </c>
      <c r="M189" s="29" t="s">
        <v>31</v>
      </c>
      <c r="N189" s="29" t="s">
        <v>31</v>
      </c>
      <c r="O189" s="29" t="s">
        <v>31</v>
      </c>
      <c r="P189" s="29" t="s">
        <v>31</v>
      </c>
      <c r="Q189" s="29" t="s">
        <v>31</v>
      </c>
      <c r="R189" s="29" t="s">
        <v>31</v>
      </c>
      <c r="S189" s="29" t="s">
        <v>31</v>
      </c>
      <c r="T189" s="29" t="s">
        <v>31</v>
      </c>
      <c r="U189" s="29" t="s">
        <v>31</v>
      </c>
      <c r="V189" s="29" t="s">
        <v>31</v>
      </c>
      <c r="W189" s="30">
        <v>1.4446343521111327</v>
      </c>
      <c r="X189" s="30">
        <v>1.1770000211380729</v>
      </c>
      <c r="Y189" s="29" t="s">
        <v>31</v>
      </c>
      <c r="Z189" s="29" t="s">
        <v>31</v>
      </c>
      <c r="AA189" s="29" t="s">
        <v>31</v>
      </c>
      <c r="AB189" s="29" t="s">
        <v>31</v>
      </c>
      <c r="AC189" s="29" t="s">
        <v>31</v>
      </c>
      <c r="AD189" s="29" t="s">
        <v>31</v>
      </c>
      <c r="AE189" s="29">
        <f t="shared" si="12"/>
        <v>2024</v>
      </c>
      <c r="AF189" s="29">
        <f t="shared" si="10"/>
        <v>8</v>
      </c>
      <c r="AK189" t="e">
        <f t="shared" si="11"/>
        <v>#N/A</v>
      </c>
    </row>
    <row r="190" spans="1:37" ht="30" customHeight="1" x14ac:dyDescent="0.25">
      <c r="A190" s="30">
        <v>13518381</v>
      </c>
      <c r="B190" s="29" t="s">
        <v>66</v>
      </c>
      <c r="C190" s="29" t="s">
        <v>29</v>
      </c>
      <c r="D190" s="29" t="s">
        <v>29</v>
      </c>
      <c r="E190" s="31">
        <v>45565</v>
      </c>
      <c r="F190" s="29" t="s">
        <v>31</v>
      </c>
      <c r="G190" s="29" t="s">
        <v>51</v>
      </c>
      <c r="H190" s="29" t="s">
        <v>30</v>
      </c>
      <c r="I190" s="29">
        <v>1968</v>
      </c>
      <c r="J190" s="30">
        <v>95</v>
      </c>
      <c r="K190" s="30">
        <v>12317</v>
      </c>
      <c r="L190" s="29" t="s">
        <v>31</v>
      </c>
      <c r="M190" s="29" t="s">
        <v>31</v>
      </c>
      <c r="N190" s="29" t="s">
        <v>31</v>
      </c>
      <c r="O190" s="29" t="s">
        <v>31</v>
      </c>
      <c r="P190" s="29" t="s">
        <v>31</v>
      </c>
      <c r="Q190" s="29" t="s">
        <v>31</v>
      </c>
      <c r="R190" s="29" t="s">
        <v>31</v>
      </c>
      <c r="S190" s="29" t="s">
        <v>31</v>
      </c>
      <c r="T190" s="29" t="s">
        <v>31</v>
      </c>
      <c r="U190" s="29" t="s">
        <v>31</v>
      </c>
      <c r="V190" s="29" t="s">
        <v>31</v>
      </c>
      <c r="W190" s="30">
        <v>1.4393360715077093</v>
      </c>
      <c r="X190" s="30">
        <v>1.2948871452424757</v>
      </c>
      <c r="Y190" s="29" t="s">
        <v>31</v>
      </c>
      <c r="Z190" s="29" t="s">
        <v>31</v>
      </c>
      <c r="AA190" s="29" t="s">
        <v>31</v>
      </c>
      <c r="AB190" s="29" t="s">
        <v>31</v>
      </c>
      <c r="AC190" s="29" t="s">
        <v>31</v>
      </c>
      <c r="AD190" s="29" t="s">
        <v>31</v>
      </c>
      <c r="AE190" s="29">
        <f t="shared" si="12"/>
        <v>2024</v>
      </c>
      <c r="AF190" s="29">
        <f t="shared" si="10"/>
        <v>9</v>
      </c>
      <c r="AK190" t="e">
        <f t="shared" si="11"/>
        <v>#N/A</v>
      </c>
    </row>
    <row r="191" spans="1:37" ht="30" customHeight="1" x14ac:dyDescent="0.25">
      <c r="A191" s="30">
        <v>13518381</v>
      </c>
      <c r="B191" s="29" t="s">
        <v>66</v>
      </c>
      <c r="C191" s="29" t="s">
        <v>29</v>
      </c>
      <c r="D191" s="29" t="s">
        <v>29</v>
      </c>
      <c r="E191" s="31">
        <v>45596</v>
      </c>
      <c r="F191" s="29" t="s">
        <v>31</v>
      </c>
      <c r="G191" s="29" t="s">
        <v>51</v>
      </c>
      <c r="H191" s="29" t="s">
        <v>30</v>
      </c>
      <c r="I191" s="29">
        <v>1968</v>
      </c>
      <c r="J191" s="30">
        <v>95</v>
      </c>
      <c r="K191" s="30">
        <v>12317</v>
      </c>
      <c r="L191" s="29" t="s">
        <v>31</v>
      </c>
      <c r="M191" s="29" t="s">
        <v>31</v>
      </c>
      <c r="N191" s="29" t="s">
        <v>31</v>
      </c>
      <c r="O191" s="29" t="s">
        <v>31</v>
      </c>
      <c r="P191" s="29" t="s">
        <v>31</v>
      </c>
      <c r="Q191" s="29" t="s">
        <v>31</v>
      </c>
      <c r="R191" s="29" t="s">
        <v>31</v>
      </c>
      <c r="S191" s="29" t="s">
        <v>31</v>
      </c>
      <c r="T191" s="29" t="s">
        <v>31</v>
      </c>
      <c r="U191" s="29" t="s">
        <v>31</v>
      </c>
      <c r="V191" s="29" t="s">
        <v>31</v>
      </c>
      <c r="W191" s="30">
        <v>1.140786869526822</v>
      </c>
      <c r="X191" s="30">
        <v>1.6683658119359339</v>
      </c>
      <c r="Y191" s="29" t="s">
        <v>31</v>
      </c>
      <c r="Z191" s="29" t="s">
        <v>31</v>
      </c>
      <c r="AA191" s="29" t="s">
        <v>31</v>
      </c>
      <c r="AB191" s="29" t="s">
        <v>31</v>
      </c>
      <c r="AC191" s="29" t="s">
        <v>31</v>
      </c>
      <c r="AD191" s="29" t="s">
        <v>31</v>
      </c>
      <c r="AE191" s="29">
        <f t="shared" si="12"/>
        <v>2024</v>
      </c>
      <c r="AF191" s="29">
        <f t="shared" si="10"/>
        <v>10</v>
      </c>
      <c r="AK191" t="e">
        <f t="shared" si="11"/>
        <v>#N/A</v>
      </c>
    </row>
    <row r="192" spans="1:37" ht="30" customHeight="1" x14ac:dyDescent="0.25">
      <c r="A192" s="30">
        <v>13518381</v>
      </c>
      <c r="B192" s="29" t="s">
        <v>66</v>
      </c>
      <c r="C192" s="29" t="s">
        <v>29</v>
      </c>
      <c r="D192" s="29" t="s">
        <v>29</v>
      </c>
      <c r="E192" s="31">
        <v>45626</v>
      </c>
      <c r="F192" s="29" t="s">
        <v>31</v>
      </c>
      <c r="G192" s="29" t="s">
        <v>51</v>
      </c>
      <c r="H192" s="29" t="s">
        <v>30</v>
      </c>
      <c r="I192" s="29">
        <v>1968</v>
      </c>
      <c r="J192" s="30">
        <v>95</v>
      </c>
      <c r="K192" s="30">
        <v>12317</v>
      </c>
      <c r="L192" s="29" t="s">
        <v>31</v>
      </c>
      <c r="M192" s="29" t="s">
        <v>31</v>
      </c>
      <c r="N192" s="29" t="s">
        <v>31</v>
      </c>
      <c r="O192" s="29" t="s">
        <v>31</v>
      </c>
      <c r="P192" s="29" t="s">
        <v>31</v>
      </c>
      <c r="Q192" s="29" t="s">
        <v>31</v>
      </c>
      <c r="R192" s="29" t="s">
        <v>31</v>
      </c>
      <c r="S192" s="29" t="s">
        <v>31</v>
      </c>
      <c r="T192" s="29" t="s">
        <v>31</v>
      </c>
      <c r="U192" s="29" t="s">
        <v>31</v>
      </c>
      <c r="V192" s="29" t="s">
        <v>31</v>
      </c>
      <c r="W192" s="30">
        <v>0.95166240015261327</v>
      </c>
      <c r="X192" s="30">
        <v>2.1148763094396275</v>
      </c>
      <c r="Y192" s="29" t="s">
        <v>31</v>
      </c>
      <c r="Z192" s="29" t="s">
        <v>31</v>
      </c>
      <c r="AA192" s="29" t="s">
        <v>31</v>
      </c>
      <c r="AB192" s="29" t="s">
        <v>31</v>
      </c>
      <c r="AC192" s="29" t="s">
        <v>31</v>
      </c>
      <c r="AD192" s="29" t="s">
        <v>31</v>
      </c>
      <c r="AE192" s="29">
        <f t="shared" si="12"/>
        <v>2024</v>
      </c>
      <c r="AF192" s="29">
        <f t="shared" si="10"/>
        <v>11</v>
      </c>
      <c r="AK192" t="e">
        <f t="shared" si="11"/>
        <v>#N/A</v>
      </c>
    </row>
    <row r="193" spans="1:37" ht="30" customHeight="1" x14ac:dyDescent="0.25">
      <c r="A193" s="30">
        <v>13518381</v>
      </c>
      <c r="B193" s="29" t="s">
        <v>66</v>
      </c>
      <c r="C193" s="29" t="s">
        <v>29</v>
      </c>
      <c r="D193" s="29" t="s">
        <v>29</v>
      </c>
      <c r="E193" s="31">
        <v>45657</v>
      </c>
      <c r="F193" s="29" t="s">
        <v>31</v>
      </c>
      <c r="G193" s="29" t="s">
        <v>51</v>
      </c>
      <c r="H193" s="29" t="s">
        <v>30</v>
      </c>
      <c r="I193" s="29">
        <v>1968</v>
      </c>
      <c r="J193" s="30">
        <v>95</v>
      </c>
      <c r="K193" s="30">
        <v>12317</v>
      </c>
      <c r="L193" s="29" t="s">
        <v>31</v>
      </c>
      <c r="M193" s="29" t="s">
        <v>31</v>
      </c>
      <c r="N193" s="29" t="s">
        <v>31</v>
      </c>
      <c r="O193" s="29" t="s">
        <v>31</v>
      </c>
      <c r="P193" s="29" t="s">
        <v>31</v>
      </c>
      <c r="Q193" s="29" t="s">
        <v>31</v>
      </c>
      <c r="R193" s="29" t="s">
        <v>31</v>
      </c>
      <c r="S193" s="29" t="s">
        <v>31</v>
      </c>
      <c r="T193" s="29" t="s">
        <v>31</v>
      </c>
      <c r="U193" s="29" t="s">
        <v>31</v>
      </c>
      <c r="V193" s="29" t="s">
        <v>31</v>
      </c>
      <c r="W193" s="30">
        <v>1.6394826110906704</v>
      </c>
      <c r="X193" s="30">
        <v>1.5221433158165589</v>
      </c>
      <c r="Y193" s="29" t="s">
        <v>31</v>
      </c>
      <c r="Z193" s="29" t="s">
        <v>31</v>
      </c>
      <c r="AA193" s="29" t="s">
        <v>31</v>
      </c>
      <c r="AB193" s="29" t="s">
        <v>31</v>
      </c>
      <c r="AC193" s="29" t="s">
        <v>31</v>
      </c>
      <c r="AD193" s="29" t="s">
        <v>31</v>
      </c>
      <c r="AE193" s="29">
        <f t="shared" si="12"/>
        <v>2024</v>
      </c>
      <c r="AF193" s="29">
        <f t="shared" si="10"/>
        <v>12</v>
      </c>
      <c r="AK193" t="e">
        <f t="shared" si="11"/>
        <v>#N/A</v>
      </c>
    </row>
    <row r="194" spans="1:37" ht="30" customHeight="1" x14ac:dyDescent="0.25">
      <c r="A194" s="30">
        <v>13518913</v>
      </c>
      <c r="B194" s="29" t="s">
        <v>67</v>
      </c>
      <c r="C194" s="29" t="s">
        <v>29</v>
      </c>
      <c r="D194" s="29" t="s">
        <v>29</v>
      </c>
      <c r="E194" s="31">
        <v>43496</v>
      </c>
      <c r="F194" s="29" t="s">
        <v>31</v>
      </c>
      <c r="G194" s="29" t="s">
        <v>51</v>
      </c>
      <c r="H194" s="29" t="s">
        <v>30</v>
      </c>
      <c r="I194" s="29">
        <v>1971</v>
      </c>
      <c r="J194" s="30">
        <v>95</v>
      </c>
      <c r="K194" s="30">
        <v>21230</v>
      </c>
      <c r="L194" s="29" t="s">
        <v>31</v>
      </c>
      <c r="M194" s="29" t="s">
        <v>31</v>
      </c>
      <c r="N194" s="29" t="s">
        <v>31</v>
      </c>
      <c r="O194" s="29" t="s">
        <v>31</v>
      </c>
      <c r="P194" s="29" t="s">
        <v>31</v>
      </c>
      <c r="Q194" s="29" t="s">
        <v>31</v>
      </c>
      <c r="R194" s="29" t="s">
        <v>31</v>
      </c>
      <c r="S194" s="29" t="s">
        <v>31</v>
      </c>
      <c r="T194" s="29" t="s">
        <v>31</v>
      </c>
      <c r="U194" s="29" t="s">
        <v>31</v>
      </c>
      <c r="V194" s="29" t="s">
        <v>31</v>
      </c>
      <c r="W194" s="30">
        <v>0.99341732916493375</v>
      </c>
      <c r="X194" s="30">
        <v>1.8466465834765375</v>
      </c>
      <c r="Y194" s="29" t="s">
        <v>31</v>
      </c>
      <c r="Z194" s="29" t="s">
        <v>31</v>
      </c>
      <c r="AA194" s="29" t="s">
        <v>31</v>
      </c>
      <c r="AB194" s="29" t="s">
        <v>31</v>
      </c>
      <c r="AC194" s="29" t="s">
        <v>31</v>
      </c>
      <c r="AD194" s="29" t="s">
        <v>31</v>
      </c>
      <c r="AE194" s="29">
        <f t="shared" si="12"/>
        <v>2019</v>
      </c>
      <c r="AF194" s="29">
        <f t="shared" si="10"/>
        <v>1</v>
      </c>
      <c r="AK194" t="e">
        <f t="shared" si="11"/>
        <v>#N/A</v>
      </c>
    </row>
    <row r="195" spans="1:37" ht="30" customHeight="1" x14ac:dyDescent="0.25">
      <c r="A195" s="30">
        <v>13518913</v>
      </c>
      <c r="B195" s="29" t="s">
        <v>67</v>
      </c>
      <c r="C195" s="29" t="s">
        <v>29</v>
      </c>
      <c r="D195" s="29" t="s">
        <v>29</v>
      </c>
      <c r="E195" s="31">
        <v>43524</v>
      </c>
      <c r="F195" s="30" t="s">
        <v>31</v>
      </c>
      <c r="G195" s="29" t="s">
        <v>51</v>
      </c>
      <c r="H195" s="29" t="s">
        <v>30</v>
      </c>
      <c r="I195" s="29">
        <v>1971</v>
      </c>
      <c r="J195" s="30">
        <v>95</v>
      </c>
      <c r="K195" s="30">
        <v>21230</v>
      </c>
      <c r="L195" s="30" t="s">
        <v>31</v>
      </c>
      <c r="M195" s="30" t="s">
        <v>31</v>
      </c>
      <c r="N195" s="30" t="s">
        <v>31</v>
      </c>
      <c r="O195" s="30" t="s">
        <v>31</v>
      </c>
      <c r="P195" s="30" t="s">
        <v>31</v>
      </c>
      <c r="Q195" s="30" t="s">
        <v>31</v>
      </c>
      <c r="R195" s="30" t="s">
        <v>31</v>
      </c>
      <c r="S195" s="30" t="s">
        <v>31</v>
      </c>
      <c r="T195" s="30" t="s">
        <v>31</v>
      </c>
      <c r="U195" s="30" t="s">
        <v>31</v>
      </c>
      <c r="V195" s="30" t="s">
        <v>31</v>
      </c>
      <c r="W195" s="30">
        <v>1.6080738006002546</v>
      </c>
      <c r="X195" s="30">
        <v>2.1336366302334557</v>
      </c>
      <c r="Y195" s="30" t="s">
        <v>31</v>
      </c>
      <c r="Z195" s="30" t="s">
        <v>31</v>
      </c>
      <c r="AA195" s="30" t="s">
        <v>31</v>
      </c>
      <c r="AB195" s="30" t="s">
        <v>31</v>
      </c>
      <c r="AC195" s="30" t="s">
        <v>31</v>
      </c>
      <c r="AD195" s="30" t="s">
        <v>31</v>
      </c>
      <c r="AE195" s="29">
        <f t="shared" si="12"/>
        <v>2019</v>
      </c>
      <c r="AF195" s="29">
        <f t="shared" si="10"/>
        <v>2</v>
      </c>
      <c r="AK195" t="e">
        <f t="shared" si="11"/>
        <v>#N/A</v>
      </c>
    </row>
    <row r="196" spans="1:37" ht="30" customHeight="1" x14ac:dyDescent="0.25">
      <c r="A196" s="30">
        <v>13518913</v>
      </c>
      <c r="B196" s="29" t="s">
        <v>67</v>
      </c>
      <c r="C196" s="29" t="s">
        <v>29</v>
      </c>
      <c r="D196" s="29" t="s">
        <v>29</v>
      </c>
      <c r="E196" s="31">
        <v>43555</v>
      </c>
      <c r="F196" s="30" t="s">
        <v>31</v>
      </c>
      <c r="G196" s="29" t="s">
        <v>51</v>
      </c>
      <c r="H196" s="29" t="s">
        <v>30</v>
      </c>
      <c r="I196" s="29">
        <v>1971</v>
      </c>
      <c r="J196" s="30">
        <v>95</v>
      </c>
      <c r="K196" s="30">
        <v>21230</v>
      </c>
      <c r="L196" s="30" t="s">
        <v>31</v>
      </c>
      <c r="M196" s="30" t="s">
        <v>31</v>
      </c>
      <c r="N196" s="30" t="s">
        <v>31</v>
      </c>
      <c r="O196" s="30" t="s">
        <v>31</v>
      </c>
      <c r="P196" s="30" t="s">
        <v>31</v>
      </c>
      <c r="Q196" s="30" t="s">
        <v>31</v>
      </c>
      <c r="R196" s="30" t="s">
        <v>31</v>
      </c>
      <c r="S196" s="30" t="s">
        <v>31</v>
      </c>
      <c r="T196" s="30" t="s">
        <v>31</v>
      </c>
      <c r="U196" s="30" t="s">
        <v>31</v>
      </c>
      <c r="V196" s="30" t="s">
        <v>31</v>
      </c>
      <c r="W196" s="30">
        <v>0.95735135017288653</v>
      </c>
      <c r="X196" s="30">
        <v>2.1101028285304237</v>
      </c>
      <c r="Y196" s="30" t="s">
        <v>31</v>
      </c>
      <c r="Z196" s="30" t="s">
        <v>31</v>
      </c>
      <c r="AA196" s="30" t="s">
        <v>31</v>
      </c>
      <c r="AB196" s="30" t="s">
        <v>31</v>
      </c>
      <c r="AC196" s="30" t="s">
        <v>31</v>
      </c>
      <c r="AD196" s="30" t="s">
        <v>31</v>
      </c>
      <c r="AE196" s="29">
        <f t="shared" si="12"/>
        <v>2019</v>
      </c>
      <c r="AF196" s="29">
        <f t="shared" si="10"/>
        <v>3</v>
      </c>
      <c r="AK196" t="e">
        <f t="shared" si="11"/>
        <v>#N/A</v>
      </c>
    </row>
    <row r="197" spans="1:37" ht="30" customHeight="1" x14ac:dyDescent="0.25">
      <c r="A197" s="30">
        <v>13518913</v>
      </c>
      <c r="B197" s="29" t="s">
        <v>67</v>
      </c>
      <c r="C197" s="29" t="s">
        <v>29</v>
      </c>
      <c r="D197" s="29" t="s">
        <v>29</v>
      </c>
      <c r="E197" s="31">
        <v>43585</v>
      </c>
      <c r="F197" s="30" t="s">
        <v>31</v>
      </c>
      <c r="G197" s="29" t="s">
        <v>51</v>
      </c>
      <c r="H197" s="29" t="s">
        <v>30</v>
      </c>
      <c r="I197" s="29">
        <v>1971</v>
      </c>
      <c r="J197" s="30">
        <v>95</v>
      </c>
      <c r="K197" s="30">
        <v>21230</v>
      </c>
      <c r="L197" s="30" t="s">
        <v>31</v>
      </c>
      <c r="M197" s="30" t="s">
        <v>31</v>
      </c>
      <c r="N197" s="30" t="s">
        <v>31</v>
      </c>
      <c r="O197" s="30" t="s">
        <v>31</v>
      </c>
      <c r="P197" s="30" t="s">
        <v>31</v>
      </c>
      <c r="Q197" s="30" t="s">
        <v>31</v>
      </c>
      <c r="R197" s="30" t="s">
        <v>31</v>
      </c>
      <c r="S197" s="30" t="s">
        <v>31</v>
      </c>
      <c r="T197" s="30" t="s">
        <v>31</v>
      </c>
      <c r="U197" s="30" t="s">
        <v>31</v>
      </c>
      <c r="V197" s="30" t="s">
        <v>31</v>
      </c>
      <c r="W197" s="30">
        <v>1.2353743746741628</v>
      </c>
      <c r="X197" s="30">
        <v>2.2214437232866078</v>
      </c>
      <c r="Y197" s="30" t="s">
        <v>31</v>
      </c>
      <c r="Z197" s="30" t="s">
        <v>31</v>
      </c>
      <c r="AA197" s="30" t="s">
        <v>31</v>
      </c>
      <c r="AB197" s="30" t="s">
        <v>31</v>
      </c>
      <c r="AC197" s="30" t="s">
        <v>31</v>
      </c>
      <c r="AD197" s="30" t="s">
        <v>31</v>
      </c>
      <c r="AE197" s="29">
        <f t="shared" si="12"/>
        <v>2019</v>
      </c>
      <c r="AF197" s="29">
        <f t="shared" si="10"/>
        <v>4</v>
      </c>
      <c r="AK197" t="e">
        <f t="shared" si="11"/>
        <v>#N/A</v>
      </c>
    </row>
    <row r="198" spans="1:37" ht="30" customHeight="1" x14ac:dyDescent="0.25">
      <c r="A198" s="30">
        <v>13518913</v>
      </c>
      <c r="B198" s="29" t="s">
        <v>67</v>
      </c>
      <c r="C198" s="29" t="s">
        <v>29</v>
      </c>
      <c r="D198" s="29" t="s">
        <v>29</v>
      </c>
      <c r="E198" s="31">
        <v>43616</v>
      </c>
      <c r="F198" s="30" t="s">
        <v>31</v>
      </c>
      <c r="G198" s="29" t="s">
        <v>51</v>
      </c>
      <c r="H198" s="29" t="s">
        <v>30</v>
      </c>
      <c r="I198" s="29">
        <v>1971</v>
      </c>
      <c r="J198" s="30">
        <v>95</v>
      </c>
      <c r="K198" s="30">
        <v>21230</v>
      </c>
      <c r="L198" s="30" t="s">
        <v>31</v>
      </c>
      <c r="M198" s="30" t="s">
        <v>31</v>
      </c>
      <c r="N198" s="30" t="s">
        <v>31</v>
      </c>
      <c r="O198" s="30" t="s">
        <v>31</v>
      </c>
      <c r="P198" s="30" t="s">
        <v>31</v>
      </c>
      <c r="Q198" s="30" t="s">
        <v>31</v>
      </c>
      <c r="R198" s="30" t="s">
        <v>31</v>
      </c>
      <c r="S198" s="30" t="s">
        <v>31</v>
      </c>
      <c r="T198" s="30" t="s">
        <v>31</v>
      </c>
      <c r="U198" s="30" t="s">
        <v>31</v>
      </c>
      <c r="V198" s="30" t="s">
        <v>31</v>
      </c>
      <c r="W198" s="30">
        <v>1.4418903785912949</v>
      </c>
      <c r="X198" s="30">
        <v>2.211124991743274</v>
      </c>
      <c r="Y198" s="30" t="s">
        <v>31</v>
      </c>
      <c r="Z198" s="30" t="s">
        <v>31</v>
      </c>
      <c r="AA198" s="30" t="s">
        <v>31</v>
      </c>
      <c r="AB198" s="30" t="s">
        <v>31</v>
      </c>
      <c r="AC198" s="30" t="s">
        <v>31</v>
      </c>
      <c r="AD198" s="30" t="s">
        <v>31</v>
      </c>
      <c r="AE198" s="29">
        <f t="shared" si="12"/>
        <v>2019</v>
      </c>
      <c r="AF198" s="29">
        <f t="shared" si="10"/>
        <v>5</v>
      </c>
      <c r="AK198" t="e">
        <f t="shared" si="11"/>
        <v>#N/A</v>
      </c>
    </row>
    <row r="199" spans="1:37" ht="30" customHeight="1" x14ac:dyDescent="0.25">
      <c r="A199" s="30">
        <v>13518913</v>
      </c>
      <c r="B199" s="29" t="s">
        <v>67</v>
      </c>
      <c r="C199" s="29" t="s">
        <v>29</v>
      </c>
      <c r="D199" s="29" t="s">
        <v>29</v>
      </c>
      <c r="E199" s="31">
        <v>43646</v>
      </c>
      <c r="F199" s="30" t="s">
        <v>31</v>
      </c>
      <c r="G199" s="29" t="s">
        <v>51</v>
      </c>
      <c r="H199" s="29" t="s">
        <v>30</v>
      </c>
      <c r="I199" s="29">
        <v>1971</v>
      </c>
      <c r="J199" s="30">
        <v>95</v>
      </c>
      <c r="K199" s="30">
        <v>21230</v>
      </c>
      <c r="L199" s="30" t="s">
        <v>31</v>
      </c>
      <c r="M199" s="30" t="s">
        <v>31</v>
      </c>
      <c r="N199" s="30" t="s">
        <v>31</v>
      </c>
      <c r="O199" s="30" t="s">
        <v>31</v>
      </c>
      <c r="P199" s="30" t="s">
        <v>31</v>
      </c>
      <c r="Q199" s="30" t="s">
        <v>31</v>
      </c>
      <c r="R199" s="30" t="s">
        <v>31</v>
      </c>
      <c r="S199" s="30" t="s">
        <v>31</v>
      </c>
      <c r="T199" s="30" t="s">
        <v>31</v>
      </c>
      <c r="U199" s="30" t="s">
        <v>31</v>
      </c>
      <c r="V199" s="30" t="s">
        <v>31</v>
      </c>
      <c r="W199" s="30">
        <v>1.2485184222958452</v>
      </c>
      <c r="X199" s="30">
        <v>2.1613369122178629</v>
      </c>
      <c r="Y199" s="30" t="s">
        <v>31</v>
      </c>
      <c r="Z199" s="30" t="s">
        <v>31</v>
      </c>
      <c r="AA199" s="30" t="s">
        <v>31</v>
      </c>
      <c r="AB199" s="30" t="s">
        <v>31</v>
      </c>
      <c r="AC199" s="30" t="s">
        <v>31</v>
      </c>
      <c r="AD199" s="30" t="s">
        <v>31</v>
      </c>
      <c r="AE199" s="29">
        <f t="shared" si="12"/>
        <v>2019</v>
      </c>
      <c r="AF199" s="29">
        <f t="shared" si="10"/>
        <v>6</v>
      </c>
      <c r="AK199" t="e">
        <f t="shared" si="11"/>
        <v>#N/A</v>
      </c>
    </row>
    <row r="200" spans="1:37" ht="30" customHeight="1" x14ac:dyDescent="0.25">
      <c r="A200" s="30">
        <v>13518913</v>
      </c>
      <c r="B200" s="29" t="s">
        <v>67</v>
      </c>
      <c r="C200" s="29" t="s">
        <v>29</v>
      </c>
      <c r="D200" s="29" t="s">
        <v>29</v>
      </c>
      <c r="E200" s="31">
        <v>43677</v>
      </c>
      <c r="F200" s="30" t="s">
        <v>31</v>
      </c>
      <c r="G200" s="29" t="s">
        <v>51</v>
      </c>
      <c r="H200" s="29" t="s">
        <v>30</v>
      </c>
      <c r="I200" s="29">
        <v>1971</v>
      </c>
      <c r="J200" s="30">
        <v>95</v>
      </c>
      <c r="K200" s="30">
        <v>21230</v>
      </c>
      <c r="L200" s="30" t="s">
        <v>31</v>
      </c>
      <c r="M200" s="30" t="s">
        <v>31</v>
      </c>
      <c r="N200" s="30" t="s">
        <v>31</v>
      </c>
      <c r="O200" s="30" t="s">
        <v>31</v>
      </c>
      <c r="P200" s="30" t="s">
        <v>31</v>
      </c>
      <c r="Q200" s="30" t="s">
        <v>31</v>
      </c>
      <c r="R200" s="30" t="s">
        <v>31</v>
      </c>
      <c r="S200" s="30" t="s">
        <v>31</v>
      </c>
      <c r="T200" s="30" t="s">
        <v>31</v>
      </c>
      <c r="U200" s="30" t="s">
        <v>31</v>
      </c>
      <c r="V200" s="30" t="s">
        <v>31</v>
      </c>
      <c r="W200" s="30">
        <v>1.2692164987771568</v>
      </c>
      <c r="X200" s="30">
        <v>1.3764643793492652</v>
      </c>
      <c r="Y200" s="30" t="s">
        <v>31</v>
      </c>
      <c r="Z200" s="30" t="s">
        <v>31</v>
      </c>
      <c r="AA200" s="30" t="s">
        <v>31</v>
      </c>
      <c r="AB200" s="30" t="s">
        <v>31</v>
      </c>
      <c r="AC200" s="30" t="s">
        <v>31</v>
      </c>
      <c r="AD200" s="30" t="s">
        <v>31</v>
      </c>
      <c r="AE200" s="29">
        <f t="shared" si="12"/>
        <v>2019</v>
      </c>
      <c r="AF200" s="29">
        <f t="shared" si="10"/>
        <v>7</v>
      </c>
      <c r="AK200" t="e">
        <f t="shared" si="11"/>
        <v>#N/A</v>
      </c>
    </row>
    <row r="201" spans="1:37" ht="30" customHeight="1" x14ac:dyDescent="0.25">
      <c r="A201" s="30">
        <v>13518913</v>
      </c>
      <c r="B201" s="29" t="s">
        <v>67</v>
      </c>
      <c r="C201" s="29" t="s">
        <v>29</v>
      </c>
      <c r="D201" s="29" t="s">
        <v>29</v>
      </c>
      <c r="E201" s="31">
        <v>43708</v>
      </c>
      <c r="F201" s="30" t="s">
        <v>31</v>
      </c>
      <c r="G201" s="29" t="s">
        <v>51</v>
      </c>
      <c r="H201" s="29" t="s">
        <v>30</v>
      </c>
      <c r="I201" s="29">
        <v>1971</v>
      </c>
      <c r="J201" s="30">
        <v>95</v>
      </c>
      <c r="K201" s="30">
        <v>21230</v>
      </c>
      <c r="L201" s="30" t="s">
        <v>31</v>
      </c>
      <c r="M201" s="30" t="s">
        <v>31</v>
      </c>
      <c r="N201" s="30" t="s">
        <v>31</v>
      </c>
      <c r="O201" s="30" t="s">
        <v>31</v>
      </c>
      <c r="P201" s="30" t="s">
        <v>31</v>
      </c>
      <c r="Q201" s="30" t="s">
        <v>31</v>
      </c>
      <c r="R201" s="30" t="s">
        <v>31</v>
      </c>
      <c r="S201" s="30" t="s">
        <v>31</v>
      </c>
      <c r="T201" s="30" t="s">
        <v>31</v>
      </c>
      <c r="U201" s="30" t="s">
        <v>31</v>
      </c>
      <c r="V201" s="30" t="s">
        <v>31</v>
      </c>
      <c r="W201" s="30">
        <v>1.4904148247191056</v>
      </c>
      <c r="X201" s="30">
        <v>1.995514831446205</v>
      </c>
      <c r="Y201" s="30" t="s">
        <v>31</v>
      </c>
      <c r="Z201" s="30" t="s">
        <v>31</v>
      </c>
      <c r="AA201" s="30" t="s">
        <v>31</v>
      </c>
      <c r="AB201" s="30" t="s">
        <v>31</v>
      </c>
      <c r="AC201" s="30" t="s">
        <v>31</v>
      </c>
      <c r="AD201" s="30" t="s">
        <v>31</v>
      </c>
      <c r="AE201" s="29">
        <f t="shared" si="12"/>
        <v>2019</v>
      </c>
      <c r="AF201" s="29">
        <f t="shared" si="10"/>
        <v>8</v>
      </c>
      <c r="AK201" t="e">
        <f t="shared" si="11"/>
        <v>#N/A</v>
      </c>
    </row>
    <row r="202" spans="1:37" ht="30" customHeight="1" x14ac:dyDescent="0.25">
      <c r="A202" s="30">
        <v>13518913</v>
      </c>
      <c r="B202" s="29" t="s">
        <v>67</v>
      </c>
      <c r="C202" s="29" t="s">
        <v>29</v>
      </c>
      <c r="D202" s="29" t="s">
        <v>29</v>
      </c>
      <c r="E202" s="31">
        <v>43738</v>
      </c>
      <c r="F202" s="30" t="s">
        <v>31</v>
      </c>
      <c r="G202" s="29" t="s">
        <v>51</v>
      </c>
      <c r="H202" s="29" t="s">
        <v>30</v>
      </c>
      <c r="I202" s="29">
        <v>1971</v>
      </c>
      <c r="J202" s="30">
        <v>95</v>
      </c>
      <c r="K202" s="30">
        <v>21230</v>
      </c>
      <c r="L202" s="30" t="s">
        <v>31</v>
      </c>
      <c r="M202" s="30" t="s">
        <v>31</v>
      </c>
      <c r="N202" s="30" t="s">
        <v>31</v>
      </c>
      <c r="O202" s="30" t="s">
        <v>31</v>
      </c>
      <c r="P202" s="30" t="s">
        <v>31</v>
      </c>
      <c r="Q202" s="30" t="s">
        <v>31</v>
      </c>
      <c r="R202" s="30" t="s">
        <v>31</v>
      </c>
      <c r="S202" s="30" t="s">
        <v>31</v>
      </c>
      <c r="T202" s="30" t="s">
        <v>31</v>
      </c>
      <c r="U202" s="30" t="s">
        <v>31</v>
      </c>
      <c r="V202" s="30" t="s">
        <v>31</v>
      </c>
      <c r="W202" s="30">
        <v>1.0159920028089509</v>
      </c>
      <c r="X202" s="30">
        <v>1.568136397334166</v>
      </c>
      <c r="Y202" s="30" t="s">
        <v>31</v>
      </c>
      <c r="Z202" s="30" t="s">
        <v>31</v>
      </c>
      <c r="AA202" s="30" t="s">
        <v>31</v>
      </c>
      <c r="AB202" s="30" t="s">
        <v>31</v>
      </c>
      <c r="AC202" s="30" t="s">
        <v>31</v>
      </c>
      <c r="AD202" s="30" t="s">
        <v>31</v>
      </c>
      <c r="AE202" s="29">
        <f t="shared" si="12"/>
        <v>2019</v>
      </c>
      <c r="AF202" s="29">
        <f t="shared" si="10"/>
        <v>9</v>
      </c>
      <c r="AK202" t="e">
        <f t="shared" si="11"/>
        <v>#N/A</v>
      </c>
    </row>
    <row r="203" spans="1:37" ht="30" customHeight="1" x14ac:dyDescent="0.25">
      <c r="A203" s="30">
        <v>13518913</v>
      </c>
      <c r="B203" s="29" t="s">
        <v>67</v>
      </c>
      <c r="C203" s="29" t="s">
        <v>29</v>
      </c>
      <c r="D203" s="29" t="s">
        <v>29</v>
      </c>
      <c r="E203" s="31">
        <v>43769</v>
      </c>
      <c r="F203" s="30" t="s">
        <v>31</v>
      </c>
      <c r="G203" s="29" t="s">
        <v>51</v>
      </c>
      <c r="H203" s="29" t="s">
        <v>30</v>
      </c>
      <c r="I203" s="29">
        <v>1971</v>
      </c>
      <c r="J203" s="30">
        <v>95</v>
      </c>
      <c r="K203" s="30">
        <v>21230</v>
      </c>
      <c r="L203" s="30" t="s">
        <v>31</v>
      </c>
      <c r="M203" s="30" t="s">
        <v>31</v>
      </c>
      <c r="N203" s="30" t="s">
        <v>31</v>
      </c>
      <c r="O203" s="30" t="s">
        <v>31</v>
      </c>
      <c r="P203" s="30" t="s">
        <v>31</v>
      </c>
      <c r="Q203" s="30" t="s">
        <v>31</v>
      </c>
      <c r="R203" s="30" t="s">
        <v>31</v>
      </c>
      <c r="S203" s="30" t="s">
        <v>31</v>
      </c>
      <c r="T203" s="30" t="s">
        <v>31</v>
      </c>
      <c r="U203" s="30" t="s">
        <v>31</v>
      </c>
      <c r="V203" s="30" t="s">
        <v>31</v>
      </c>
      <c r="W203" s="30">
        <v>0.99603268842821291</v>
      </c>
      <c r="X203" s="30">
        <v>2.0182709233420288</v>
      </c>
      <c r="Y203" s="30" t="s">
        <v>31</v>
      </c>
      <c r="Z203" s="30" t="s">
        <v>31</v>
      </c>
      <c r="AA203" s="30" t="s">
        <v>31</v>
      </c>
      <c r="AB203" s="30" t="s">
        <v>31</v>
      </c>
      <c r="AC203" s="30" t="s">
        <v>31</v>
      </c>
      <c r="AD203" s="30" t="s">
        <v>31</v>
      </c>
      <c r="AE203" s="29">
        <f t="shared" si="12"/>
        <v>2019</v>
      </c>
      <c r="AF203" s="29">
        <f t="shared" si="10"/>
        <v>10</v>
      </c>
      <c r="AK203" t="e">
        <f t="shared" si="11"/>
        <v>#N/A</v>
      </c>
    </row>
    <row r="204" spans="1:37" ht="30" customHeight="1" x14ac:dyDescent="0.25">
      <c r="A204" s="30">
        <v>13518913</v>
      </c>
      <c r="B204" s="29" t="s">
        <v>67</v>
      </c>
      <c r="C204" s="29" t="s">
        <v>29</v>
      </c>
      <c r="D204" s="29" t="s">
        <v>29</v>
      </c>
      <c r="E204" s="31">
        <v>43799</v>
      </c>
      <c r="F204" s="30" t="s">
        <v>31</v>
      </c>
      <c r="G204" s="29" t="s">
        <v>51</v>
      </c>
      <c r="H204" s="29" t="s">
        <v>30</v>
      </c>
      <c r="I204" s="29">
        <v>1971</v>
      </c>
      <c r="J204" s="30">
        <v>95</v>
      </c>
      <c r="K204" s="30">
        <v>21230</v>
      </c>
      <c r="L204" s="30" t="s">
        <v>31</v>
      </c>
      <c r="M204" s="30" t="s">
        <v>31</v>
      </c>
      <c r="N204" s="30" t="s">
        <v>31</v>
      </c>
      <c r="O204" s="30" t="s">
        <v>31</v>
      </c>
      <c r="P204" s="30" t="s">
        <v>31</v>
      </c>
      <c r="Q204" s="30" t="s">
        <v>31</v>
      </c>
      <c r="R204" s="30" t="s">
        <v>31</v>
      </c>
      <c r="S204" s="30" t="s">
        <v>31</v>
      </c>
      <c r="T204" s="30" t="s">
        <v>31</v>
      </c>
      <c r="U204" s="30" t="s">
        <v>31</v>
      </c>
      <c r="V204" s="30" t="s">
        <v>31</v>
      </c>
      <c r="W204" s="30">
        <v>0.88270596396073542</v>
      </c>
      <c r="X204" s="30">
        <v>1.5455332880216672</v>
      </c>
      <c r="Y204" s="30" t="s">
        <v>31</v>
      </c>
      <c r="Z204" s="30" t="s">
        <v>31</v>
      </c>
      <c r="AA204" s="30" t="s">
        <v>31</v>
      </c>
      <c r="AB204" s="30" t="s">
        <v>31</v>
      </c>
      <c r="AC204" s="30" t="s">
        <v>31</v>
      </c>
      <c r="AD204" s="30" t="s">
        <v>31</v>
      </c>
      <c r="AE204" s="29">
        <f t="shared" si="12"/>
        <v>2019</v>
      </c>
      <c r="AF204" s="29">
        <f t="shared" si="10"/>
        <v>11</v>
      </c>
      <c r="AK204" t="e">
        <f t="shared" si="11"/>
        <v>#N/A</v>
      </c>
    </row>
    <row r="205" spans="1:37" ht="30" customHeight="1" x14ac:dyDescent="0.25">
      <c r="A205" s="30">
        <v>13518913</v>
      </c>
      <c r="B205" s="29" t="s">
        <v>67</v>
      </c>
      <c r="C205" s="29" t="s">
        <v>29</v>
      </c>
      <c r="D205" s="29" t="s">
        <v>29</v>
      </c>
      <c r="E205" s="31">
        <v>43830</v>
      </c>
      <c r="F205" s="30">
        <v>10.50418749116462</v>
      </c>
      <c r="G205" s="29" t="s">
        <v>51</v>
      </c>
      <c r="H205" s="29" t="s">
        <v>30</v>
      </c>
      <c r="I205" s="29">
        <v>1971</v>
      </c>
      <c r="J205" s="30">
        <v>95</v>
      </c>
      <c r="K205" s="30">
        <v>21230</v>
      </c>
      <c r="L205" s="30">
        <v>2560491.0045655183</v>
      </c>
      <c r="M205" s="30">
        <v>6161.7545768904456</v>
      </c>
      <c r="N205" s="30">
        <v>135.55880517271709</v>
      </c>
      <c r="O205" s="30">
        <v>26240.94893632087</v>
      </c>
      <c r="P205" s="30">
        <v>1.7579376557868802</v>
      </c>
      <c r="Q205" s="30">
        <v>26509.388408742565</v>
      </c>
      <c r="R205" s="30">
        <v>39314.484980424808</v>
      </c>
      <c r="S205" s="30">
        <v>1.8178933812966589</v>
      </c>
      <c r="T205" s="30">
        <v>1.9478967738877788</v>
      </c>
      <c r="U205" s="30">
        <v>1.8147475646074047</v>
      </c>
      <c r="V205" s="30">
        <v>2.5666955652861159</v>
      </c>
      <c r="W205" s="30">
        <v>1.4238687881904388</v>
      </c>
      <c r="X205" s="30">
        <v>1.6943076356163178</v>
      </c>
      <c r="Y205" s="30">
        <v>54.800603072701776</v>
      </c>
      <c r="Z205" s="30">
        <v>69.089326057284964</v>
      </c>
      <c r="AA205" s="30">
        <v>184.88085100172154</v>
      </c>
      <c r="AB205" s="30">
        <v>4016.933320327435</v>
      </c>
      <c r="AC205" s="30">
        <v>3.783270031777699</v>
      </c>
      <c r="AD205" s="30">
        <v>52123.526487862015</v>
      </c>
      <c r="AE205" s="29">
        <f t="shared" si="12"/>
        <v>2019</v>
      </c>
      <c r="AF205" s="29">
        <f t="shared" si="10"/>
        <v>12</v>
      </c>
      <c r="AK205" t="e">
        <f t="shared" si="11"/>
        <v>#N/A</v>
      </c>
    </row>
    <row r="206" spans="1:37" ht="30" customHeight="1" x14ac:dyDescent="0.25">
      <c r="A206" s="30">
        <v>13518913</v>
      </c>
      <c r="B206" s="29" t="s">
        <v>67</v>
      </c>
      <c r="C206" s="29" t="s">
        <v>29</v>
      </c>
      <c r="D206" s="29" t="s">
        <v>29</v>
      </c>
      <c r="E206" s="31">
        <v>43861</v>
      </c>
      <c r="F206" s="30">
        <v>15.58670667407266</v>
      </c>
      <c r="G206" s="29" t="s">
        <v>51</v>
      </c>
      <c r="H206" s="29" t="s">
        <v>30</v>
      </c>
      <c r="I206" s="29">
        <v>1971</v>
      </c>
      <c r="J206" s="30">
        <v>95</v>
      </c>
      <c r="K206" s="30">
        <v>21230</v>
      </c>
      <c r="L206" s="30">
        <v>2709468.004681258</v>
      </c>
      <c r="M206" s="30">
        <v>7088.9875595686708</v>
      </c>
      <c r="N206" s="30">
        <v>137.87335645424898</v>
      </c>
      <c r="O206" s="30">
        <v>25490.77732641187</v>
      </c>
      <c r="P206" s="30">
        <v>1.7136922102355217</v>
      </c>
      <c r="Q206" s="30">
        <v>48240.811816408284</v>
      </c>
      <c r="R206" s="30">
        <v>63013.946624512537</v>
      </c>
      <c r="S206" s="30">
        <v>1.9084282303994464</v>
      </c>
      <c r="T206" s="30">
        <v>1.6246398744250523</v>
      </c>
      <c r="U206" s="30">
        <v>1.8337408838770934</v>
      </c>
      <c r="V206" s="30">
        <v>1.5375288506072602</v>
      </c>
      <c r="W206" s="30">
        <v>1.012464344911377</v>
      </c>
      <c r="X206" s="30">
        <v>1.9921875753738281</v>
      </c>
      <c r="Y206" s="30">
        <v>80.449889599347145</v>
      </c>
      <c r="Z206" s="30">
        <v>57.982523701145759</v>
      </c>
      <c r="AA206" s="30">
        <v>136.47757483619466</v>
      </c>
      <c r="AB206" s="30">
        <v>3735.4618617090287</v>
      </c>
      <c r="AC206" s="30">
        <v>3.4390270637111051</v>
      </c>
      <c r="AD206" s="30">
        <v>44404.743590980652</v>
      </c>
      <c r="AE206" s="29">
        <f t="shared" si="12"/>
        <v>2020</v>
      </c>
      <c r="AF206" s="29">
        <f t="shared" si="10"/>
        <v>1</v>
      </c>
      <c r="AK206" t="e">
        <f t="shared" si="11"/>
        <v>#N/A</v>
      </c>
    </row>
    <row r="207" spans="1:37" ht="30" customHeight="1" x14ac:dyDescent="0.25">
      <c r="A207" s="30">
        <v>13518913</v>
      </c>
      <c r="B207" s="29" t="s">
        <v>67</v>
      </c>
      <c r="C207" s="29" t="s">
        <v>29</v>
      </c>
      <c r="D207" s="29" t="s">
        <v>29</v>
      </c>
      <c r="E207" s="31">
        <v>43890</v>
      </c>
      <c r="F207" s="30">
        <v>12.168298220139679</v>
      </c>
      <c r="G207" s="29" t="s">
        <v>51</v>
      </c>
      <c r="H207" s="29" t="s">
        <v>30</v>
      </c>
      <c r="I207" s="29">
        <v>1971</v>
      </c>
      <c r="J207" s="30">
        <v>95</v>
      </c>
      <c r="K207" s="30">
        <v>21230</v>
      </c>
      <c r="L207" s="30">
        <v>2513858.946227496</v>
      </c>
      <c r="M207" s="30">
        <v>8170.0503683634151</v>
      </c>
      <c r="N207" s="30">
        <v>73.57946029601969</v>
      </c>
      <c r="O207" s="30">
        <v>27971.727631673439</v>
      </c>
      <c r="P207" s="30">
        <v>0.95077517236785203</v>
      </c>
      <c r="Q207" s="30">
        <v>38327.865432420942</v>
      </c>
      <c r="R207" s="30">
        <v>36787.468361590181</v>
      </c>
      <c r="S207" s="30">
        <v>1.9636857140464745</v>
      </c>
      <c r="T207" s="30">
        <v>1.5251587856498798</v>
      </c>
      <c r="U207" s="30">
        <v>1.5092082985670561</v>
      </c>
      <c r="V207" s="30">
        <v>2.8394756315429226</v>
      </c>
      <c r="W207" s="30">
        <v>1.2466613499279495</v>
      </c>
      <c r="X207" s="30">
        <v>1.8469843101819263</v>
      </c>
      <c r="Y207" s="30">
        <v>60.840110607703132</v>
      </c>
      <c r="Z207" s="30">
        <v>44.868478841253832</v>
      </c>
      <c r="AA207" s="30">
        <v>142.224052009237</v>
      </c>
      <c r="AB207" s="30">
        <v>3079.3563921746982</v>
      </c>
      <c r="AC207" s="30">
        <v>2.9448666054679475</v>
      </c>
      <c r="AD207" s="30">
        <v>78097.655292090567</v>
      </c>
      <c r="AE207" s="29">
        <f t="shared" si="12"/>
        <v>2020</v>
      </c>
      <c r="AF207" s="29">
        <f t="shared" si="10"/>
        <v>2</v>
      </c>
      <c r="AK207" t="e">
        <f t="shared" si="11"/>
        <v>#N/A</v>
      </c>
    </row>
    <row r="208" spans="1:37" ht="30" customHeight="1" x14ac:dyDescent="0.25">
      <c r="A208" s="30">
        <v>13518913</v>
      </c>
      <c r="B208" s="29" t="s">
        <v>67</v>
      </c>
      <c r="C208" s="29" t="s">
        <v>29</v>
      </c>
      <c r="D208" s="29" t="s">
        <v>29</v>
      </c>
      <c r="E208" s="31">
        <v>43921</v>
      </c>
      <c r="F208" s="29">
        <v>15.65673233369068</v>
      </c>
      <c r="G208" s="29" t="s">
        <v>51</v>
      </c>
      <c r="H208" s="29" t="s">
        <v>30</v>
      </c>
      <c r="I208" s="29">
        <v>1971</v>
      </c>
      <c r="J208" s="30">
        <v>95</v>
      </c>
      <c r="K208" s="30">
        <v>21230</v>
      </c>
      <c r="L208" s="29">
        <v>2561526.0747706951</v>
      </c>
      <c r="M208" s="29">
        <v>10474.320340772196</v>
      </c>
      <c r="N208" s="29">
        <v>118.97303179136935</v>
      </c>
      <c r="O208" s="29">
        <v>29846.617411183492</v>
      </c>
      <c r="P208" s="29">
        <v>1.6996688821748052</v>
      </c>
      <c r="Q208" s="29">
        <v>28642.16636077689</v>
      </c>
      <c r="R208" s="29">
        <v>40404.273571032289</v>
      </c>
      <c r="S208" s="29">
        <v>2.04737486463925</v>
      </c>
      <c r="T208" s="29">
        <v>2.1241611463009664</v>
      </c>
      <c r="U208" s="29">
        <v>1.444593324806366</v>
      </c>
      <c r="V208" s="29">
        <v>2.521744555913803</v>
      </c>
      <c r="W208" s="30">
        <v>1.3891964023629921</v>
      </c>
      <c r="X208" s="30">
        <v>1.8813866583877863</v>
      </c>
      <c r="Y208" s="29">
        <v>59.575069484210879</v>
      </c>
      <c r="Z208" s="29">
        <v>85.301748567013604</v>
      </c>
      <c r="AA208" s="30">
        <v>96.486151097635371</v>
      </c>
      <c r="AB208" s="30">
        <v>2383.6949724707429</v>
      </c>
      <c r="AC208" s="29">
        <v>2.384162195328182</v>
      </c>
      <c r="AD208" s="29">
        <v>82258.028825385583</v>
      </c>
      <c r="AE208" s="29">
        <f t="shared" si="12"/>
        <v>2020</v>
      </c>
      <c r="AF208" s="29">
        <f t="shared" si="10"/>
        <v>3</v>
      </c>
      <c r="AK208" t="e">
        <f t="shared" si="11"/>
        <v>#N/A</v>
      </c>
    </row>
    <row r="209" spans="1:37" ht="30" customHeight="1" x14ac:dyDescent="0.25">
      <c r="A209" s="30">
        <v>13518913</v>
      </c>
      <c r="B209" s="29" t="s">
        <v>67</v>
      </c>
      <c r="C209" s="29" t="s">
        <v>29</v>
      </c>
      <c r="D209" s="29" t="s">
        <v>29</v>
      </c>
      <c r="E209" s="31">
        <v>43951</v>
      </c>
      <c r="F209" s="29">
        <v>14.372635579139175</v>
      </c>
      <c r="G209" s="29" t="s">
        <v>51</v>
      </c>
      <c r="H209" s="29" t="s">
        <v>30</v>
      </c>
      <c r="I209" s="29">
        <v>1971</v>
      </c>
      <c r="J209" s="30">
        <v>95</v>
      </c>
      <c r="K209" s="30">
        <v>21230</v>
      </c>
      <c r="L209" s="29">
        <v>1822049.1182359732</v>
      </c>
      <c r="M209" s="29">
        <v>10552.370054638539</v>
      </c>
      <c r="N209" s="29">
        <v>114.42609356120148</v>
      </c>
      <c r="O209" s="29">
        <v>25988.621569791114</v>
      </c>
      <c r="P209" s="29">
        <v>1.5601536088679537</v>
      </c>
      <c r="Q209" s="29">
        <v>44477.743150567614</v>
      </c>
      <c r="R209" s="29">
        <v>37936.258818999246</v>
      </c>
      <c r="S209" s="29">
        <v>2.0529512156666692</v>
      </c>
      <c r="T209" s="29">
        <v>2.503037008942945</v>
      </c>
      <c r="U209" s="29">
        <v>1.3430462501394085</v>
      </c>
      <c r="V209" s="29">
        <v>2.7866269113085527</v>
      </c>
      <c r="W209" s="30">
        <v>1.6673432800451315</v>
      </c>
      <c r="X209" s="30">
        <v>1.0774477555575181</v>
      </c>
      <c r="Y209" s="29">
        <v>85.119426173760246</v>
      </c>
      <c r="Z209" s="29">
        <v>67.496825664148488</v>
      </c>
      <c r="AA209" s="30">
        <v>159.76645568206487</v>
      </c>
      <c r="AB209" s="30">
        <v>2293.7454264112002</v>
      </c>
      <c r="AC209" s="29">
        <v>3.761725255357657</v>
      </c>
      <c r="AD209" s="29">
        <v>51416.873832533522</v>
      </c>
      <c r="AE209" s="29">
        <f t="shared" si="12"/>
        <v>2020</v>
      </c>
      <c r="AF209" s="29">
        <f t="shared" si="10"/>
        <v>4</v>
      </c>
      <c r="AK209" t="e">
        <f t="shared" si="11"/>
        <v>#N/A</v>
      </c>
    </row>
    <row r="210" spans="1:37" ht="30" customHeight="1" x14ac:dyDescent="0.25">
      <c r="A210" s="30">
        <v>13518913</v>
      </c>
      <c r="B210" s="29" t="s">
        <v>67</v>
      </c>
      <c r="C210" s="29" t="s">
        <v>29</v>
      </c>
      <c r="D210" s="29" t="s">
        <v>29</v>
      </c>
      <c r="E210" s="31">
        <v>43982</v>
      </c>
      <c r="F210" s="29">
        <v>13.299097933848326</v>
      </c>
      <c r="G210" s="29" t="s">
        <v>51</v>
      </c>
      <c r="H210" s="29" t="s">
        <v>30</v>
      </c>
      <c r="I210" s="29">
        <v>1971</v>
      </c>
      <c r="J210" s="30">
        <v>95</v>
      </c>
      <c r="K210" s="30">
        <v>21230</v>
      </c>
      <c r="L210" s="29">
        <v>2771045.2993492968</v>
      </c>
      <c r="M210" s="29">
        <v>7019.7842189252615</v>
      </c>
      <c r="N210" s="29">
        <v>101.47226533620497</v>
      </c>
      <c r="O210" s="29">
        <v>22704.763475914759</v>
      </c>
      <c r="P210" s="29">
        <v>0.9793146394618536</v>
      </c>
      <c r="Q210" s="29">
        <v>28611.728487966346</v>
      </c>
      <c r="R210" s="29">
        <v>59533.799323564883</v>
      </c>
      <c r="S210" s="29">
        <v>1.9052775216038702</v>
      </c>
      <c r="T210" s="29">
        <v>2.1220626335226425</v>
      </c>
      <c r="U210" s="29">
        <v>2.1852463684715113</v>
      </c>
      <c r="V210" s="29">
        <v>2.1033277624659443</v>
      </c>
      <c r="W210" s="30">
        <v>0.85206056581151624</v>
      </c>
      <c r="X210" s="30">
        <v>1.4065685478589796</v>
      </c>
      <c r="Y210" s="29">
        <v>66.540714756131379</v>
      </c>
      <c r="Z210" s="29">
        <v>58.590764518435847</v>
      </c>
      <c r="AA210" s="30">
        <v>113.80773785069145</v>
      </c>
      <c r="AB210" s="30">
        <v>3276.4461559589695</v>
      </c>
      <c r="AC210" s="29">
        <v>3.2540066136406725</v>
      </c>
      <c r="AD210" s="29">
        <v>74872.568683383142</v>
      </c>
      <c r="AE210" s="29">
        <f t="shared" si="12"/>
        <v>2020</v>
      </c>
      <c r="AF210" s="29">
        <f t="shared" si="10"/>
        <v>5</v>
      </c>
      <c r="AK210" t="e">
        <f t="shared" si="11"/>
        <v>#N/A</v>
      </c>
    </row>
    <row r="211" spans="1:37" ht="30" customHeight="1" x14ac:dyDescent="0.25">
      <c r="A211" s="30">
        <v>13518913</v>
      </c>
      <c r="B211" s="29" t="s">
        <v>67</v>
      </c>
      <c r="C211" s="29" t="s">
        <v>29</v>
      </c>
      <c r="D211" s="29" t="s">
        <v>29</v>
      </c>
      <c r="E211" s="31">
        <v>44012</v>
      </c>
      <c r="F211" s="29">
        <v>12.086806894627534</v>
      </c>
      <c r="G211" s="29" t="s">
        <v>51</v>
      </c>
      <c r="H211" s="29" t="s">
        <v>30</v>
      </c>
      <c r="I211" s="29">
        <v>1971</v>
      </c>
      <c r="J211" s="30">
        <v>95</v>
      </c>
      <c r="K211" s="30">
        <v>21230</v>
      </c>
      <c r="L211" s="29">
        <v>1949817.0230109585</v>
      </c>
      <c r="M211" s="29">
        <v>7578.8160861828619</v>
      </c>
      <c r="N211" s="29">
        <v>81.405803381719863</v>
      </c>
      <c r="O211" s="29">
        <v>30560.878840864789</v>
      </c>
      <c r="P211" s="29">
        <v>1.3346704567045977</v>
      </c>
      <c r="Q211" s="29">
        <v>43710.289406113159</v>
      </c>
      <c r="R211" s="29">
        <v>42952.181067031554</v>
      </c>
      <c r="S211" s="29">
        <v>1.8559763574070773</v>
      </c>
      <c r="T211" s="29">
        <v>1.6958684831423758</v>
      </c>
      <c r="U211" s="29">
        <v>2.1762242844353143</v>
      </c>
      <c r="V211" s="29">
        <v>2.2122214064246264</v>
      </c>
      <c r="W211" s="30">
        <v>1.5809784091086216</v>
      </c>
      <c r="X211" s="30">
        <v>1.0629129379091831</v>
      </c>
      <c r="Y211" s="29">
        <v>81.814190803084315</v>
      </c>
      <c r="Z211" s="29">
        <v>48.020674105037124</v>
      </c>
      <c r="AA211" s="30">
        <v>137.27945703649459</v>
      </c>
      <c r="AB211" s="30">
        <v>3733.295093562258</v>
      </c>
      <c r="AC211" s="29">
        <v>3.1005425077981408</v>
      </c>
      <c r="AD211" s="29">
        <v>69974.344277814933</v>
      </c>
      <c r="AE211" s="29">
        <f t="shared" si="12"/>
        <v>2020</v>
      </c>
      <c r="AF211" s="29">
        <f t="shared" ref="AF211:AF274" si="13">IF(E211 = "", "", MONTH(E211))</f>
        <v>6</v>
      </c>
      <c r="AK211" t="e">
        <f t="shared" si="11"/>
        <v>#N/A</v>
      </c>
    </row>
    <row r="212" spans="1:37" ht="30" customHeight="1" x14ac:dyDescent="0.25">
      <c r="A212" s="30">
        <v>13518913</v>
      </c>
      <c r="B212" s="29" t="s">
        <v>67</v>
      </c>
      <c r="C212" s="29" t="s">
        <v>29</v>
      </c>
      <c r="D212" s="29" t="s">
        <v>29</v>
      </c>
      <c r="E212" s="31">
        <v>44043</v>
      </c>
      <c r="F212" s="29">
        <v>17.256024402278882</v>
      </c>
      <c r="G212" s="29" t="s">
        <v>51</v>
      </c>
      <c r="H212" s="29" t="s">
        <v>30</v>
      </c>
      <c r="I212" s="29">
        <v>1971</v>
      </c>
      <c r="J212" s="30">
        <v>95</v>
      </c>
      <c r="K212" s="30">
        <v>21230</v>
      </c>
      <c r="L212" s="29">
        <v>2064143.400824456</v>
      </c>
      <c r="M212" s="29">
        <v>6280.0522226287876</v>
      </c>
      <c r="N212" s="29">
        <v>101.79738732825341</v>
      </c>
      <c r="O212" s="29">
        <v>25731.826418484157</v>
      </c>
      <c r="P212" s="29">
        <v>1.6980174324935924</v>
      </c>
      <c r="Q212" s="29">
        <v>37805.908090502773</v>
      </c>
      <c r="R212" s="29">
        <v>33164.566351623398</v>
      </c>
      <c r="S212" s="29">
        <v>1.5478894402545664</v>
      </c>
      <c r="T212" s="29">
        <v>2.3927151106199238</v>
      </c>
      <c r="U212" s="29">
        <v>2.2910146573681955</v>
      </c>
      <c r="V212" s="29">
        <v>1.8666126982347757</v>
      </c>
      <c r="W212" s="30">
        <v>1.1520796383510896</v>
      </c>
      <c r="X212" s="30">
        <v>1.3331327793192049</v>
      </c>
      <c r="Y212" s="29">
        <v>78.454229410955193</v>
      </c>
      <c r="Z212" s="29">
        <v>72.663869443734839</v>
      </c>
      <c r="AA212" s="30">
        <v>148.23306391817795</v>
      </c>
      <c r="AB212" s="30">
        <v>2188.7352586545185</v>
      </c>
      <c r="AC212" s="29">
        <v>2.4891657865747177</v>
      </c>
      <c r="AD212" s="29">
        <v>49176.517676089214</v>
      </c>
      <c r="AE212" s="29">
        <f t="shared" si="12"/>
        <v>2020</v>
      </c>
      <c r="AF212" s="29">
        <f t="shared" si="13"/>
        <v>7</v>
      </c>
      <c r="AK212" t="e">
        <f t="shared" si="11"/>
        <v>#N/A</v>
      </c>
    </row>
    <row r="213" spans="1:37" ht="30" customHeight="1" x14ac:dyDescent="0.25">
      <c r="A213" s="30">
        <v>13518913</v>
      </c>
      <c r="B213" s="29" t="s">
        <v>67</v>
      </c>
      <c r="C213" s="29" t="s">
        <v>29</v>
      </c>
      <c r="D213" s="29" t="s">
        <v>29</v>
      </c>
      <c r="E213" s="31">
        <v>44074</v>
      </c>
      <c r="F213" s="29">
        <v>19.535923196212451</v>
      </c>
      <c r="G213" s="29" t="s">
        <v>51</v>
      </c>
      <c r="H213" s="29" t="s">
        <v>30</v>
      </c>
      <c r="I213" s="29">
        <v>1971</v>
      </c>
      <c r="J213" s="30">
        <v>95</v>
      </c>
      <c r="K213" s="30">
        <v>21230</v>
      </c>
      <c r="L213" s="29">
        <v>1610724.9614029205</v>
      </c>
      <c r="M213" s="29">
        <v>9151.1566657160547</v>
      </c>
      <c r="N213" s="29">
        <v>93.025780034409593</v>
      </c>
      <c r="O213" s="29">
        <v>36361.304773393742</v>
      </c>
      <c r="P213" s="29">
        <v>1.4543313657250114</v>
      </c>
      <c r="Q213" s="29">
        <v>38420.886449380327</v>
      </c>
      <c r="R213" s="29">
        <v>52163.539559110948</v>
      </c>
      <c r="S213" s="29">
        <v>1.2141411670308815</v>
      </c>
      <c r="T213" s="29">
        <v>1.7796021119806054</v>
      </c>
      <c r="U213" s="29">
        <v>1.3366629798840788</v>
      </c>
      <c r="V213" s="29">
        <v>1.9568181570596312</v>
      </c>
      <c r="W213" s="30">
        <v>0.84456890108615201</v>
      </c>
      <c r="X213" s="30">
        <v>1.068758225074252</v>
      </c>
      <c r="Y213" s="29">
        <v>61.848655252290932</v>
      </c>
      <c r="Z213" s="29">
        <v>52.688780035639056</v>
      </c>
      <c r="AA213" s="30">
        <v>113.39798705909693</v>
      </c>
      <c r="AB213" s="30">
        <v>2141.3228940274366</v>
      </c>
      <c r="AC213" s="29">
        <v>3.4093645944514024</v>
      </c>
      <c r="AD213" s="29">
        <v>64539.103465471017</v>
      </c>
      <c r="AE213" s="29">
        <f t="shared" si="12"/>
        <v>2020</v>
      </c>
      <c r="AF213" s="29">
        <f t="shared" si="13"/>
        <v>8</v>
      </c>
      <c r="AK213" t="e">
        <f t="shared" si="11"/>
        <v>#N/A</v>
      </c>
    </row>
    <row r="214" spans="1:37" ht="30" customHeight="1" x14ac:dyDescent="0.25">
      <c r="A214" s="30">
        <v>13518913</v>
      </c>
      <c r="B214" s="29" t="s">
        <v>67</v>
      </c>
      <c r="C214" s="29" t="s">
        <v>29</v>
      </c>
      <c r="D214" s="29" t="s">
        <v>29</v>
      </c>
      <c r="E214" s="31">
        <v>44104</v>
      </c>
      <c r="F214" s="29">
        <v>13.217122737548559</v>
      </c>
      <c r="G214" s="29" t="s">
        <v>51</v>
      </c>
      <c r="H214" s="29" t="s">
        <v>30</v>
      </c>
      <c r="I214" s="29">
        <v>1971</v>
      </c>
      <c r="J214" s="30">
        <v>95</v>
      </c>
      <c r="K214" s="30">
        <v>21230</v>
      </c>
      <c r="L214" s="29">
        <v>1546278.656795722</v>
      </c>
      <c r="M214" s="29">
        <v>8332.7762485079966</v>
      </c>
      <c r="N214" s="29">
        <v>123.02252513617294</v>
      </c>
      <c r="O214" s="29">
        <v>39756.935862953469</v>
      </c>
      <c r="P214" s="29">
        <v>1.4191868467263808</v>
      </c>
      <c r="Q214" s="29">
        <v>33014.924114355337</v>
      </c>
      <c r="R214" s="29">
        <v>59650.342089681013</v>
      </c>
      <c r="S214" s="29">
        <v>2.1738621227073782</v>
      </c>
      <c r="T214" s="29">
        <v>2.1990114375761474</v>
      </c>
      <c r="U214" s="29">
        <v>1.3794480365920081</v>
      </c>
      <c r="V214" s="29">
        <v>2.9340038331155935</v>
      </c>
      <c r="W214" s="30">
        <v>1.359864299873291</v>
      </c>
      <c r="X214" s="30">
        <v>1.2842828203096628</v>
      </c>
      <c r="Y214" s="29">
        <v>78.534621185633867</v>
      </c>
      <c r="Z214" s="29">
        <v>68.810957680773598</v>
      </c>
      <c r="AA214" s="30">
        <v>150.90411560578326</v>
      </c>
      <c r="AB214" s="30">
        <v>2390.9965342994719</v>
      </c>
      <c r="AC214" s="29">
        <v>3.114503647664201</v>
      </c>
      <c r="AD214" s="29">
        <v>70333.773735441893</v>
      </c>
      <c r="AE214" s="29">
        <f t="shared" si="12"/>
        <v>2020</v>
      </c>
      <c r="AF214" s="29">
        <f t="shared" si="13"/>
        <v>9</v>
      </c>
      <c r="AK214" t="e">
        <f t="shared" si="11"/>
        <v>#N/A</v>
      </c>
    </row>
    <row r="215" spans="1:37" ht="30" customHeight="1" x14ac:dyDescent="0.25">
      <c r="A215" s="30">
        <v>13518913</v>
      </c>
      <c r="B215" s="29" t="s">
        <v>67</v>
      </c>
      <c r="C215" s="29" t="s">
        <v>29</v>
      </c>
      <c r="D215" s="29" t="s">
        <v>29</v>
      </c>
      <c r="E215" s="31">
        <v>44135</v>
      </c>
      <c r="F215" s="29">
        <v>16.816085371265576</v>
      </c>
      <c r="G215" s="29" t="s">
        <v>51</v>
      </c>
      <c r="H215" s="29" t="s">
        <v>30</v>
      </c>
      <c r="I215" s="29">
        <v>1971</v>
      </c>
      <c r="J215" s="30">
        <v>95</v>
      </c>
      <c r="K215" s="30">
        <v>21230</v>
      </c>
      <c r="L215" s="29">
        <v>2702944.2121927817</v>
      </c>
      <c r="M215" s="29">
        <v>5973.8961786082009</v>
      </c>
      <c r="N215" s="29">
        <v>113.35988566757536</v>
      </c>
      <c r="O215" s="29">
        <v>36087.793310648296</v>
      </c>
      <c r="P215" s="29">
        <v>1.6628847155533102</v>
      </c>
      <c r="Q215" s="29">
        <v>39071.740005530555</v>
      </c>
      <c r="R215" s="29">
        <v>50045.683557389915</v>
      </c>
      <c r="S215" s="29">
        <v>2.1799556924300876</v>
      </c>
      <c r="T215" s="29">
        <v>2.24335403778595</v>
      </c>
      <c r="U215" s="29">
        <v>1.475987371820938</v>
      </c>
      <c r="V215" s="29">
        <v>2.7687617354468199</v>
      </c>
      <c r="W215" s="30">
        <v>1.6695469908122855</v>
      </c>
      <c r="X215" s="30">
        <v>1.113780751724621</v>
      </c>
      <c r="Y215" s="29">
        <v>79.059250621196014</v>
      </c>
      <c r="Z215" s="29">
        <v>78.45184723020084</v>
      </c>
      <c r="AA215" s="30">
        <v>175.7064498525952</v>
      </c>
      <c r="AB215" s="30">
        <v>2964.8478185301046</v>
      </c>
      <c r="AC215" s="29">
        <v>2.3323446699968553</v>
      </c>
      <c r="AD215" s="29">
        <v>75444.671851796142</v>
      </c>
      <c r="AE215" s="29">
        <f t="shared" si="12"/>
        <v>2020</v>
      </c>
      <c r="AF215" s="29">
        <f t="shared" si="13"/>
        <v>10</v>
      </c>
      <c r="AK215" t="e">
        <f t="shared" si="11"/>
        <v>#N/A</v>
      </c>
    </row>
    <row r="216" spans="1:37" ht="30" customHeight="1" x14ac:dyDescent="0.25">
      <c r="A216" s="30">
        <v>13518913</v>
      </c>
      <c r="B216" s="29" t="s">
        <v>67</v>
      </c>
      <c r="C216" s="29" t="s">
        <v>29</v>
      </c>
      <c r="D216" s="29" t="s">
        <v>29</v>
      </c>
      <c r="E216" s="31">
        <v>44165</v>
      </c>
      <c r="F216" s="29">
        <v>17.157560494650244</v>
      </c>
      <c r="G216" s="29" t="s">
        <v>51</v>
      </c>
      <c r="H216" s="29" t="s">
        <v>30</v>
      </c>
      <c r="I216" s="29">
        <v>1971</v>
      </c>
      <c r="J216" s="30">
        <v>95</v>
      </c>
      <c r="K216" s="30">
        <v>21230</v>
      </c>
      <c r="L216" s="29">
        <v>2779018.1969929077</v>
      </c>
      <c r="M216" s="29">
        <v>5323.7299620451349</v>
      </c>
      <c r="N216" s="29">
        <v>107.50218182233175</v>
      </c>
      <c r="O216" s="29">
        <v>38358.449767032427</v>
      </c>
      <c r="P216" s="29">
        <v>1.4451416516108138</v>
      </c>
      <c r="Q216" s="29">
        <v>31917.382150845675</v>
      </c>
      <c r="R216" s="29">
        <v>34775.793425691758</v>
      </c>
      <c r="S216" s="29">
        <v>1.1889696670156649</v>
      </c>
      <c r="T216" s="29">
        <v>2.7819214904128371</v>
      </c>
      <c r="U216" s="29">
        <v>1.4681926202923152</v>
      </c>
      <c r="V216" s="29">
        <v>2.2218693587461669</v>
      </c>
      <c r="W216" s="30">
        <v>0.86937908327824154</v>
      </c>
      <c r="X216" s="30">
        <v>1.1835807488910199</v>
      </c>
      <c r="Y216" s="29">
        <v>48.668935494807414</v>
      </c>
      <c r="Z216" s="29">
        <v>47.265567009244904</v>
      </c>
      <c r="AA216" s="30">
        <v>140.87649186872687</v>
      </c>
      <c r="AB216" s="30">
        <v>3387.4943952870153</v>
      </c>
      <c r="AC216" s="29">
        <v>2.3990169495032059</v>
      </c>
      <c r="AD216" s="29">
        <v>57589.230167297384</v>
      </c>
      <c r="AE216" s="29">
        <f t="shared" si="12"/>
        <v>2020</v>
      </c>
      <c r="AF216" s="29">
        <f t="shared" si="13"/>
        <v>11</v>
      </c>
      <c r="AK216" t="e">
        <f t="shared" si="11"/>
        <v>#N/A</v>
      </c>
    </row>
    <row r="217" spans="1:37" ht="30" customHeight="1" x14ac:dyDescent="0.25">
      <c r="A217" s="30">
        <v>13518913</v>
      </c>
      <c r="B217" s="29" t="s">
        <v>67</v>
      </c>
      <c r="C217" s="29" t="s">
        <v>29</v>
      </c>
      <c r="D217" s="29" t="s">
        <v>29</v>
      </c>
      <c r="E217" s="31">
        <v>44196</v>
      </c>
      <c r="F217" s="29">
        <v>17.720625687096671</v>
      </c>
      <c r="G217" s="29" t="s">
        <v>51</v>
      </c>
      <c r="H217" s="29" t="s">
        <v>30</v>
      </c>
      <c r="I217" s="29">
        <v>1971</v>
      </c>
      <c r="J217" s="30">
        <v>95</v>
      </c>
      <c r="K217" s="30">
        <v>21230</v>
      </c>
      <c r="L217" s="29">
        <v>2482463.7076550606</v>
      </c>
      <c r="M217" s="29">
        <v>7809.7262084877448</v>
      </c>
      <c r="N217" s="29">
        <v>117.59692469406737</v>
      </c>
      <c r="O217" s="29">
        <v>20577.926126619412</v>
      </c>
      <c r="P217" s="29">
        <v>1.7235047671247921</v>
      </c>
      <c r="Q217" s="29">
        <v>40337.298666015311</v>
      </c>
      <c r="R217" s="29">
        <v>60556.061436754368</v>
      </c>
      <c r="S217" s="29">
        <v>2.1203138650701052</v>
      </c>
      <c r="T217" s="29">
        <v>2.6425974841550666</v>
      </c>
      <c r="U217" s="29">
        <v>2.2204893984363343</v>
      </c>
      <c r="V217" s="29">
        <v>2.1199218138802114</v>
      </c>
      <c r="W217" s="30">
        <v>1.6345018429329286</v>
      </c>
      <c r="X217" s="30">
        <v>1.8728128731827556</v>
      </c>
      <c r="Y217" s="29">
        <v>75.999438376068198</v>
      </c>
      <c r="Z217" s="29">
        <v>53.454698918798513</v>
      </c>
      <c r="AA217" s="30">
        <v>158.31287471550664</v>
      </c>
      <c r="AB217" s="30">
        <v>1973.0137576213892</v>
      </c>
      <c r="AC217" s="29">
        <v>2.6431126739448629</v>
      </c>
      <c r="AD217" s="29">
        <v>42286.870460556609</v>
      </c>
      <c r="AE217" s="29">
        <f t="shared" si="12"/>
        <v>2020</v>
      </c>
      <c r="AF217" s="29">
        <f t="shared" si="13"/>
        <v>12</v>
      </c>
      <c r="AK217" t="e">
        <f t="shared" si="11"/>
        <v>#N/A</v>
      </c>
    </row>
    <row r="218" spans="1:37" ht="30" customHeight="1" x14ac:dyDescent="0.25">
      <c r="A218" s="30">
        <v>13518913</v>
      </c>
      <c r="B218" s="29" t="s">
        <v>67</v>
      </c>
      <c r="C218" s="29" t="s">
        <v>29</v>
      </c>
      <c r="D218" s="29" t="s">
        <v>29</v>
      </c>
      <c r="E218" s="31">
        <v>44227</v>
      </c>
      <c r="F218" s="29">
        <v>13.326977281203035</v>
      </c>
      <c r="G218" s="29" t="s">
        <v>51</v>
      </c>
      <c r="H218" s="29" t="s">
        <v>30</v>
      </c>
      <c r="I218" s="29">
        <v>1971</v>
      </c>
      <c r="J218" s="30">
        <v>95</v>
      </c>
      <c r="K218" s="30">
        <v>21230</v>
      </c>
      <c r="L218" s="29">
        <v>2436859.5064489865</v>
      </c>
      <c r="M218" s="29">
        <v>7378.3804621292629</v>
      </c>
      <c r="N218" s="29">
        <v>76.312605649934426</v>
      </c>
      <c r="O218" s="29">
        <v>34825.880775006044</v>
      </c>
      <c r="P218" s="29">
        <v>1.7450934719389839</v>
      </c>
      <c r="Q218" s="29">
        <v>44360.557578221284</v>
      </c>
      <c r="R218" s="29">
        <v>54402.740184501992</v>
      </c>
      <c r="S218" s="29">
        <v>2.1889323194456578</v>
      </c>
      <c r="T218" s="29">
        <v>1.4638518720385392</v>
      </c>
      <c r="U218" s="29">
        <v>2.0021171972097873</v>
      </c>
      <c r="V218" s="29">
        <v>2.7290423949180522</v>
      </c>
      <c r="W218" s="30">
        <v>1.3096229202534875</v>
      </c>
      <c r="X218" s="30">
        <v>1.560342580391975</v>
      </c>
      <c r="Y218" s="29">
        <v>72.377309846022158</v>
      </c>
      <c r="Z218" s="29">
        <v>53.195450291151168</v>
      </c>
      <c r="AA218" s="30">
        <v>108.89629573816001</v>
      </c>
      <c r="AB218" s="30">
        <v>3461.2338993196136</v>
      </c>
      <c r="AC218" s="29">
        <v>3.5629199342388707</v>
      </c>
      <c r="AD218" s="29">
        <v>39038.187499348052</v>
      </c>
      <c r="AE218" s="29">
        <f t="shared" si="12"/>
        <v>2021</v>
      </c>
      <c r="AF218" s="29">
        <f t="shared" si="13"/>
        <v>1</v>
      </c>
      <c r="AK218" t="e">
        <f t="shared" si="11"/>
        <v>#N/A</v>
      </c>
    </row>
    <row r="219" spans="1:37" ht="30" customHeight="1" x14ac:dyDescent="0.25">
      <c r="A219" s="30">
        <v>13518913</v>
      </c>
      <c r="B219" s="29" t="s">
        <v>67</v>
      </c>
      <c r="C219" s="29" t="s">
        <v>29</v>
      </c>
      <c r="D219" s="29" t="s">
        <v>29</v>
      </c>
      <c r="E219" s="31">
        <v>44255</v>
      </c>
      <c r="F219" s="29">
        <v>20.822610521140774</v>
      </c>
      <c r="G219" s="29" t="s">
        <v>51</v>
      </c>
      <c r="H219" s="29" t="s">
        <v>30</v>
      </c>
      <c r="I219" s="29">
        <v>1971</v>
      </c>
      <c r="J219" s="30">
        <v>95</v>
      </c>
      <c r="K219" s="30">
        <v>21230</v>
      </c>
      <c r="L219" s="29">
        <v>1901011.4070372516</v>
      </c>
      <c r="M219" s="29">
        <v>6646.5420220755095</v>
      </c>
      <c r="N219" s="29">
        <v>128.52683786468887</v>
      </c>
      <c r="O219" s="29">
        <v>38573.51246837042</v>
      </c>
      <c r="P219" s="29">
        <v>1.3642027239523813</v>
      </c>
      <c r="Q219" s="29">
        <v>45025.154608410929</v>
      </c>
      <c r="R219" s="29">
        <v>38539.945885860339</v>
      </c>
      <c r="S219" s="29">
        <v>1.8912608223814213</v>
      </c>
      <c r="T219" s="29">
        <v>2.6164170818249617</v>
      </c>
      <c r="U219" s="29">
        <v>1.5904085669000807</v>
      </c>
      <c r="V219" s="29">
        <v>2.767912075460782</v>
      </c>
      <c r="W219" s="30">
        <v>1.3105078838228279</v>
      </c>
      <c r="X219" s="30">
        <v>1.2222101103473526</v>
      </c>
      <c r="Y219" s="29">
        <v>67.098383673082196</v>
      </c>
      <c r="Z219" s="29">
        <v>60.586748961472722</v>
      </c>
      <c r="AA219" s="30">
        <v>93.01021853878359</v>
      </c>
      <c r="AB219" s="30">
        <v>3173.7382499839587</v>
      </c>
      <c r="AC219" s="29">
        <v>2.8201018282877195</v>
      </c>
      <c r="AD219" s="29">
        <v>64098.347611174147</v>
      </c>
      <c r="AE219" s="29">
        <f t="shared" si="12"/>
        <v>2021</v>
      </c>
      <c r="AF219" s="29">
        <f t="shared" si="13"/>
        <v>2</v>
      </c>
      <c r="AK219" t="e">
        <f t="shared" si="11"/>
        <v>#N/A</v>
      </c>
    </row>
    <row r="220" spans="1:37" ht="30" customHeight="1" x14ac:dyDescent="0.25">
      <c r="A220" s="30">
        <v>13518913</v>
      </c>
      <c r="B220" s="29" t="s">
        <v>67</v>
      </c>
      <c r="C220" s="29" t="s">
        <v>29</v>
      </c>
      <c r="D220" s="29" t="s">
        <v>29</v>
      </c>
      <c r="E220" s="31">
        <v>44286</v>
      </c>
      <c r="F220" s="29">
        <v>20.335409063430571</v>
      </c>
      <c r="G220" s="29" t="s">
        <v>51</v>
      </c>
      <c r="H220" s="29" t="s">
        <v>30</v>
      </c>
      <c r="I220" s="29">
        <v>1971</v>
      </c>
      <c r="J220" s="30">
        <v>95</v>
      </c>
      <c r="K220" s="30">
        <v>21230</v>
      </c>
      <c r="L220" s="29">
        <v>1608040.3222758777</v>
      </c>
      <c r="M220" s="29">
        <v>5522.2913332764811</v>
      </c>
      <c r="N220" s="29">
        <v>74.939947897089198</v>
      </c>
      <c r="O220" s="29">
        <v>25475.656458085461</v>
      </c>
      <c r="P220" s="29">
        <v>1.2003552247864393</v>
      </c>
      <c r="Q220" s="29">
        <v>46739.214825303861</v>
      </c>
      <c r="R220" s="29">
        <v>44183.4046741356</v>
      </c>
      <c r="S220" s="29">
        <v>2.2150153991673962</v>
      </c>
      <c r="T220" s="29">
        <v>2.2741361571578462</v>
      </c>
      <c r="U220" s="29">
        <v>1.3130458026453207</v>
      </c>
      <c r="V220" s="29">
        <v>2.2843591112699215</v>
      </c>
      <c r="W220" s="30">
        <v>1.2697965047091995</v>
      </c>
      <c r="X220" s="30">
        <v>1.2371978971668802</v>
      </c>
      <c r="Y220" s="29">
        <v>39.676707467986851</v>
      </c>
      <c r="Z220" s="29">
        <v>73.928780147337775</v>
      </c>
      <c r="AA220" s="29">
        <v>89.336051603868441</v>
      </c>
      <c r="AB220" s="29">
        <v>2709.6933442387417</v>
      </c>
      <c r="AC220" s="29">
        <v>2.748078828680486</v>
      </c>
      <c r="AD220" s="29">
        <v>70067.821043606047</v>
      </c>
      <c r="AE220" s="29">
        <f t="shared" si="12"/>
        <v>2021</v>
      </c>
      <c r="AF220" s="29">
        <f t="shared" si="13"/>
        <v>3</v>
      </c>
      <c r="AK220" t="e">
        <f t="shared" si="11"/>
        <v>#N/A</v>
      </c>
    </row>
    <row r="221" spans="1:37" ht="30" customHeight="1" x14ac:dyDescent="0.25">
      <c r="A221" s="30">
        <v>13518913</v>
      </c>
      <c r="B221" s="29" t="s">
        <v>67</v>
      </c>
      <c r="C221" s="29" t="s">
        <v>29</v>
      </c>
      <c r="D221" s="29" t="s">
        <v>29</v>
      </c>
      <c r="E221" s="31">
        <v>44316</v>
      </c>
      <c r="F221" s="29">
        <v>23.650835084946014</v>
      </c>
      <c r="G221" s="29" t="s">
        <v>51</v>
      </c>
      <c r="H221" s="29" t="s">
        <v>30</v>
      </c>
      <c r="I221" s="29">
        <v>1971</v>
      </c>
      <c r="J221" s="30">
        <v>95</v>
      </c>
      <c r="K221" s="30">
        <v>21230</v>
      </c>
      <c r="L221" s="29">
        <v>2002917.5669616922</v>
      </c>
      <c r="M221" s="29">
        <v>8123.8544679650468</v>
      </c>
      <c r="N221" s="29">
        <v>114.02770353531999</v>
      </c>
      <c r="O221" s="29">
        <v>23737.091175501686</v>
      </c>
      <c r="P221" s="29">
        <v>1.1965095537486083</v>
      </c>
      <c r="Q221" s="29">
        <v>47179.519144774786</v>
      </c>
      <c r="R221" s="29">
        <v>44761.425415183221</v>
      </c>
      <c r="S221" s="29">
        <v>2.0242990224279298</v>
      </c>
      <c r="T221" s="29">
        <v>1.8275836711837443</v>
      </c>
      <c r="U221" s="29">
        <v>1.2958696032118977</v>
      </c>
      <c r="V221" s="29">
        <v>2.2273069121929128</v>
      </c>
      <c r="W221" s="30">
        <v>1.1492147610314112</v>
      </c>
      <c r="X221" s="30">
        <v>1.1851984790061783</v>
      </c>
      <c r="Y221" s="29">
        <v>50.993657511695766</v>
      </c>
      <c r="Z221" s="29">
        <v>38.698661519822025</v>
      </c>
      <c r="AA221" s="29">
        <v>143.38025786631957</v>
      </c>
      <c r="AB221" s="29">
        <v>2734.3533441719151</v>
      </c>
      <c r="AC221" s="29">
        <v>3.2215826099567475</v>
      </c>
      <c r="AD221" s="29">
        <v>38333.297455739543</v>
      </c>
      <c r="AE221" s="29">
        <f t="shared" si="12"/>
        <v>2021</v>
      </c>
      <c r="AF221" s="29">
        <f t="shared" si="13"/>
        <v>4</v>
      </c>
      <c r="AK221" t="e">
        <f t="shared" si="11"/>
        <v>#N/A</v>
      </c>
    </row>
    <row r="222" spans="1:37" ht="30" customHeight="1" x14ac:dyDescent="0.25">
      <c r="A222" s="30">
        <v>13518913</v>
      </c>
      <c r="B222" s="29" t="s">
        <v>67</v>
      </c>
      <c r="C222" s="29" t="s">
        <v>29</v>
      </c>
      <c r="D222" s="29" t="s">
        <v>29</v>
      </c>
      <c r="E222" s="31">
        <v>44347</v>
      </c>
      <c r="F222" s="29">
        <v>22.643822058602616</v>
      </c>
      <c r="G222" s="29" t="s">
        <v>51</v>
      </c>
      <c r="H222" s="29" t="s">
        <v>30</v>
      </c>
      <c r="I222" s="29">
        <v>1971</v>
      </c>
      <c r="J222" s="30">
        <v>95</v>
      </c>
      <c r="K222" s="30">
        <v>21230</v>
      </c>
      <c r="L222" s="29">
        <v>2063269.4990925663</v>
      </c>
      <c r="M222" s="29">
        <v>6972.832375009617</v>
      </c>
      <c r="N222" s="29">
        <v>75.970891117185644</v>
      </c>
      <c r="O222" s="29">
        <v>27633.25857287327</v>
      </c>
      <c r="P222" s="29">
        <v>1.2722004190853546</v>
      </c>
      <c r="Q222" s="29">
        <v>43370.700045870071</v>
      </c>
      <c r="R222" s="29">
        <v>45594.999868541301</v>
      </c>
      <c r="S222" s="29">
        <v>1.8583983202525101</v>
      </c>
      <c r="T222" s="29">
        <v>2.4458132219057114</v>
      </c>
      <c r="U222" s="29">
        <v>2.149405059039279</v>
      </c>
      <c r="V222" s="29">
        <v>1.7314481372102808</v>
      </c>
      <c r="W222" s="30">
        <v>0.95845557536219339</v>
      </c>
      <c r="X222" s="30">
        <v>1.6373051738119839</v>
      </c>
      <c r="Y222" s="29">
        <v>71.616012624894623</v>
      </c>
      <c r="Z222" s="29">
        <v>42.366182933123085</v>
      </c>
      <c r="AA222" s="29">
        <v>134.92118579669716</v>
      </c>
      <c r="AB222" s="29">
        <v>3444.4355937079231</v>
      </c>
      <c r="AC222" s="29">
        <v>2.7385830661561319</v>
      </c>
      <c r="AD222" s="29">
        <v>51029.101298657704</v>
      </c>
      <c r="AE222" s="29">
        <f t="shared" si="12"/>
        <v>2021</v>
      </c>
      <c r="AF222" s="29">
        <f t="shared" si="13"/>
        <v>5</v>
      </c>
      <c r="AK222" t="e">
        <f t="shared" si="11"/>
        <v>#N/A</v>
      </c>
    </row>
    <row r="223" spans="1:37" ht="30" customHeight="1" x14ac:dyDescent="0.25">
      <c r="A223" s="30">
        <v>13518913</v>
      </c>
      <c r="B223" s="29" t="s">
        <v>67</v>
      </c>
      <c r="C223" s="29" t="s">
        <v>29</v>
      </c>
      <c r="D223" s="29" t="s">
        <v>29</v>
      </c>
      <c r="E223" s="31">
        <v>44377</v>
      </c>
      <c r="F223" s="29">
        <v>23.367440889473109</v>
      </c>
      <c r="G223" s="29" t="s">
        <v>51</v>
      </c>
      <c r="H223" s="29" t="s">
        <v>30</v>
      </c>
      <c r="I223" s="29">
        <v>1971</v>
      </c>
      <c r="J223" s="30">
        <v>95</v>
      </c>
      <c r="K223" s="30">
        <v>21230</v>
      </c>
      <c r="L223" s="29">
        <v>2284168.3584331423</v>
      </c>
      <c r="M223" s="29">
        <v>7292.2159638975691</v>
      </c>
      <c r="N223" s="29">
        <v>99.634553043683638</v>
      </c>
      <c r="O223" s="29">
        <v>34807.165295216939</v>
      </c>
      <c r="P223" s="29">
        <v>1.6399896683312007</v>
      </c>
      <c r="Q223" s="29">
        <v>37708.734023038225</v>
      </c>
      <c r="R223" s="29">
        <v>45511.089234374143</v>
      </c>
      <c r="S223" s="29">
        <v>1.2942753537577976</v>
      </c>
      <c r="T223" s="29">
        <v>2.0357409482133719</v>
      </c>
      <c r="U223" s="29">
        <v>2.1768808353124847</v>
      </c>
      <c r="V223" s="29">
        <v>1.6968831051599038</v>
      </c>
      <c r="W223" s="30">
        <v>0.84562764389366307</v>
      </c>
      <c r="X223" s="30">
        <v>1.0720976447143431</v>
      </c>
      <c r="Y223" s="29">
        <v>75.74169063595501</v>
      </c>
      <c r="Z223" s="29">
        <v>65.920789778744989</v>
      </c>
      <c r="AA223" s="29">
        <v>100.67124320171071</v>
      </c>
      <c r="AB223" s="29">
        <v>3048.229467400352</v>
      </c>
      <c r="AC223" s="29">
        <v>3.3565415715242497</v>
      </c>
      <c r="AD223" s="29">
        <v>56514.945505259508</v>
      </c>
      <c r="AE223" s="29">
        <f t="shared" si="12"/>
        <v>2021</v>
      </c>
      <c r="AF223" s="29">
        <f t="shared" si="13"/>
        <v>6</v>
      </c>
      <c r="AK223" t="e">
        <f t="shared" si="11"/>
        <v>#N/A</v>
      </c>
    </row>
    <row r="224" spans="1:37" ht="30" customHeight="1" x14ac:dyDescent="0.25">
      <c r="A224" s="30">
        <v>13518913</v>
      </c>
      <c r="B224" s="29" t="s">
        <v>67</v>
      </c>
      <c r="C224" s="29" t="s">
        <v>29</v>
      </c>
      <c r="D224" s="29" t="s">
        <v>29</v>
      </c>
      <c r="E224" s="31">
        <v>44408</v>
      </c>
      <c r="F224" s="29">
        <v>21.765748432728046</v>
      </c>
      <c r="G224" s="29" t="s">
        <v>51</v>
      </c>
      <c r="H224" s="29" t="s">
        <v>30</v>
      </c>
      <c r="I224" s="29">
        <v>1971</v>
      </c>
      <c r="J224" s="30">
        <v>95</v>
      </c>
      <c r="K224" s="30">
        <v>21230</v>
      </c>
      <c r="L224" s="29">
        <v>1639237.0180591312</v>
      </c>
      <c r="M224" s="29">
        <v>7739.1530659285681</v>
      </c>
      <c r="N224" s="29">
        <v>136.35071947592823</v>
      </c>
      <c r="O224" s="29">
        <v>26393.454559211405</v>
      </c>
      <c r="P224" s="29">
        <v>1.0804679905588819</v>
      </c>
      <c r="Q224" s="29">
        <v>30166.756246665351</v>
      </c>
      <c r="R224" s="29">
        <v>51297.773159288954</v>
      </c>
      <c r="S224" s="29">
        <v>2.254491032008993</v>
      </c>
      <c r="T224" s="29">
        <v>2.3662074425874544</v>
      </c>
      <c r="U224" s="29">
        <v>2.0431139124321804</v>
      </c>
      <c r="V224" s="29">
        <v>2.5121760344001474</v>
      </c>
      <c r="W224" s="30">
        <v>1.3782754481897188</v>
      </c>
      <c r="X224" s="30">
        <v>1.3377286097354812</v>
      </c>
      <c r="Y224" s="29">
        <v>73.520532309199609</v>
      </c>
      <c r="Z224" s="29">
        <v>66.081614504061136</v>
      </c>
      <c r="AA224" s="29">
        <v>139.10016992806857</v>
      </c>
      <c r="AB224" s="29">
        <v>2614.9691113853678</v>
      </c>
      <c r="AC224" s="29">
        <v>2.2134998269471748</v>
      </c>
      <c r="AD224" s="29">
        <v>38034.599947159622</v>
      </c>
      <c r="AE224" s="29">
        <f t="shared" si="12"/>
        <v>2021</v>
      </c>
      <c r="AF224" s="29">
        <f t="shared" si="13"/>
        <v>7</v>
      </c>
      <c r="AK224" t="e">
        <f t="shared" si="11"/>
        <v>#N/A</v>
      </c>
    </row>
    <row r="225" spans="1:37" ht="30" customHeight="1" x14ac:dyDescent="0.25">
      <c r="A225" s="30">
        <v>13518913</v>
      </c>
      <c r="B225" s="29" t="s">
        <v>67</v>
      </c>
      <c r="C225" s="29" t="s">
        <v>29</v>
      </c>
      <c r="D225" s="29" t="s">
        <v>29</v>
      </c>
      <c r="E225" s="31">
        <v>44439</v>
      </c>
      <c r="F225" s="29">
        <v>14.596692256174858</v>
      </c>
      <c r="G225" s="29" t="s">
        <v>51</v>
      </c>
      <c r="H225" s="29" t="s">
        <v>30</v>
      </c>
      <c r="I225" s="29">
        <v>1971</v>
      </c>
      <c r="J225" s="30">
        <v>95</v>
      </c>
      <c r="K225" s="30">
        <v>21230</v>
      </c>
      <c r="L225" s="29">
        <v>1994252.146620984</v>
      </c>
      <c r="M225" s="29">
        <v>7286.8559498237873</v>
      </c>
      <c r="N225" s="29">
        <v>113.82268351893448</v>
      </c>
      <c r="O225" s="29">
        <v>24392.20804426324</v>
      </c>
      <c r="P225" s="29">
        <v>1.1228484856008476</v>
      </c>
      <c r="Q225" s="29">
        <v>26021.650255729659</v>
      </c>
      <c r="R225" s="29">
        <v>50953.61718645315</v>
      </c>
      <c r="S225" s="29">
        <v>2.0924270784151782</v>
      </c>
      <c r="T225" s="29">
        <v>1.8615800336812669</v>
      </c>
      <c r="U225" s="29">
        <v>1.6944678879583799</v>
      </c>
      <c r="V225" s="29">
        <v>1.5090836781747166</v>
      </c>
      <c r="W225" s="30">
        <v>1.5806944895471071</v>
      </c>
      <c r="X225" s="30">
        <v>1.6139753969972854</v>
      </c>
      <c r="Y225" s="29">
        <v>60.469404640895583</v>
      </c>
      <c r="Z225" s="29">
        <v>44.927575875170326</v>
      </c>
      <c r="AA225" s="29">
        <v>147.80184501539526</v>
      </c>
      <c r="AB225" s="29">
        <v>2678.599761968992</v>
      </c>
      <c r="AC225" s="29">
        <v>3.11016001076971</v>
      </c>
      <c r="AD225" s="29">
        <v>46213.543379958581</v>
      </c>
      <c r="AE225" s="29">
        <f t="shared" si="12"/>
        <v>2021</v>
      </c>
      <c r="AF225" s="29">
        <f t="shared" si="13"/>
        <v>8</v>
      </c>
      <c r="AK225" t="e">
        <f t="shared" si="11"/>
        <v>#N/A</v>
      </c>
    </row>
    <row r="226" spans="1:37" ht="30" customHeight="1" x14ac:dyDescent="0.25">
      <c r="A226" s="30">
        <v>13518913</v>
      </c>
      <c r="B226" s="29" t="s">
        <v>67</v>
      </c>
      <c r="C226" s="29" t="s">
        <v>29</v>
      </c>
      <c r="D226" s="29" t="s">
        <v>29</v>
      </c>
      <c r="E226" s="31">
        <v>44469</v>
      </c>
      <c r="F226" s="29">
        <v>14.469164353309139</v>
      </c>
      <c r="G226" s="29" t="s">
        <v>51</v>
      </c>
      <c r="H226" s="29" t="s">
        <v>30</v>
      </c>
      <c r="I226" s="29">
        <v>1971</v>
      </c>
      <c r="J226" s="30">
        <v>95</v>
      </c>
      <c r="K226" s="30">
        <v>21230</v>
      </c>
      <c r="L226" s="29">
        <v>2648160.3238988915</v>
      </c>
      <c r="M226" s="29">
        <v>8576.0193645405561</v>
      </c>
      <c r="N226" s="29">
        <v>117.37577338237011</v>
      </c>
      <c r="O226" s="29">
        <v>28058.313088730429</v>
      </c>
      <c r="P226" s="29">
        <v>1.0247391245857853</v>
      </c>
      <c r="Q226" s="29">
        <v>37650.286949535133</v>
      </c>
      <c r="R226" s="29">
        <v>33726.985278739769</v>
      </c>
      <c r="S226" s="29">
        <v>1.3394137559304071</v>
      </c>
      <c r="T226" s="29">
        <v>1.6162719010266038</v>
      </c>
      <c r="U226" s="29">
        <v>2.3949758631919509</v>
      </c>
      <c r="V226" s="29">
        <v>1.7775191527188514</v>
      </c>
      <c r="W226" s="30">
        <v>1.1658055482200518</v>
      </c>
      <c r="X226" s="30">
        <v>1.5360913219634682</v>
      </c>
      <c r="Y226" s="29">
        <v>57.259878184949621</v>
      </c>
      <c r="Z226" s="29">
        <v>46.231810300766817</v>
      </c>
      <c r="AA226" s="29">
        <v>142.71176610220039</v>
      </c>
      <c r="AB226" s="29">
        <v>3389.4240048127067</v>
      </c>
      <c r="AC226" s="29">
        <v>2.8174371667432929</v>
      </c>
      <c r="AD226" s="29">
        <v>59357.387017273795</v>
      </c>
      <c r="AE226" s="29">
        <f t="shared" si="12"/>
        <v>2021</v>
      </c>
      <c r="AF226" s="29">
        <f t="shared" si="13"/>
        <v>9</v>
      </c>
      <c r="AK226" t="e">
        <f t="shared" si="11"/>
        <v>#N/A</v>
      </c>
    </row>
    <row r="227" spans="1:37" ht="30" customHeight="1" x14ac:dyDescent="0.25">
      <c r="A227" s="30">
        <v>13518913</v>
      </c>
      <c r="B227" s="29" t="s">
        <v>67</v>
      </c>
      <c r="C227" s="29" t="s">
        <v>29</v>
      </c>
      <c r="D227" s="29" t="s">
        <v>29</v>
      </c>
      <c r="E227" s="31">
        <v>44500</v>
      </c>
      <c r="F227" s="29">
        <v>17.308649731396855</v>
      </c>
      <c r="G227" s="29" t="s">
        <v>51</v>
      </c>
      <c r="H227" s="29" t="s">
        <v>30</v>
      </c>
      <c r="I227" s="29">
        <v>1971</v>
      </c>
      <c r="J227" s="30">
        <v>95</v>
      </c>
      <c r="K227" s="30">
        <v>21230</v>
      </c>
      <c r="L227" s="29">
        <v>2013233.1765164589</v>
      </c>
      <c r="M227" s="29">
        <v>6693.4881297249231</v>
      </c>
      <c r="N227" s="29">
        <v>142.45185272704279</v>
      </c>
      <c r="O227" s="29">
        <v>22379.010192237532</v>
      </c>
      <c r="P227" s="29">
        <v>1.7434795607595663</v>
      </c>
      <c r="Q227" s="29">
        <v>29778.070212060735</v>
      </c>
      <c r="R227" s="29">
        <v>34442.59836992238</v>
      </c>
      <c r="S227" s="29">
        <v>1.5728573382974471</v>
      </c>
      <c r="T227" s="29">
        <v>2.4083466423474231</v>
      </c>
      <c r="U227" s="29">
        <v>1.2568333160471872</v>
      </c>
      <c r="V227" s="29">
        <v>1.8008247839212908</v>
      </c>
      <c r="W227" s="30">
        <v>0.81080574395753491</v>
      </c>
      <c r="X227" s="30">
        <v>1.912185814448665</v>
      </c>
      <c r="Y227" s="29">
        <v>51.855517071714004</v>
      </c>
      <c r="Z227" s="29">
        <v>63.681158581357494</v>
      </c>
      <c r="AA227" s="29">
        <v>172.30280188604928</v>
      </c>
      <c r="AB227" s="29">
        <v>1912.4922286089686</v>
      </c>
      <c r="AC227" s="29">
        <v>1.5691102301365603</v>
      </c>
      <c r="AD227" s="29">
        <v>33667.451254501058</v>
      </c>
      <c r="AE227" s="29">
        <f t="shared" si="12"/>
        <v>2021</v>
      </c>
      <c r="AF227" s="29">
        <f t="shared" si="13"/>
        <v>10</v>
      </c>
      <c r="AK227" t="e">
        <f t="shared" si="11"/>
        <v>#N/A</v>
      </c>
    </row>
    <row r="228" spans="1:37" ht="30" customHeight="1" x14ac:dyDescent="0.25">
      <c r="A228" s="30">
        <v>13518913</v>
      </c>
      <c r="B228" s="29" t="s">
        <v>67</v>
      </c>
      <c r="C228" s="29" t="s">
        <v>29</v>
      </c>
      <c r="D228" s="29" t="s">
        <v>29</v>
      </c>
      <c r="E228" s="31">
        <v>44530</v>
      </c>
      <c r="F228" s="29">
        <v>13.691460372135818</v>
      </c>
      <c r="G228" s="29" t="s">
        <v>51</v>
      </c>
      <c r="H228" s="29" t="s">
        <v>30</v>
      </c>
      <c r="I228" s="29">
        <v>1971</v>
      </c>
      <c r="J228" s="30">
        <v>95</v>
      </c>
      <c r="K228" s="30">
        <v>21230</v>
      </c>
      <c r="L228" s="29">
        <v>2331548.332083202</v>
      </c>
      <c r="M228" s="29">
        <v>8933.8674098813408</v>
      </c>
      <c r="N228" s="29">
        <v>131.07934539821503</v>
      </c>
      <c r="O228" s="29">
        <v>29836.421533126901</v>
      </c>
      <c r="P228" s="29">
        <v>1.071619170764184</v>
      </c>
      <c r="Q228" s="29">
        <v>24345.01115805209</v>
      </c>
      <c r="R228" s="29">
        <v>32305.422758545086</v>
      </c>
      <c r="S228" s="29">
        <v>1.2464617639388911</v>
      </c>
      <c r="T228" s="29">
        <v>2.6080817033357886</v>
      </c>
      <c r="U228" s="29">
        <v>1.9552342440086348</v>
      </c>
      <c r="V228" s="29">
        <v>2.8013276500005908</v>
      </c>
      <c r="W228" s="30">
        <v>0.91277553515887611</v>
      </c>
      <c r="X228" s="30">
        <v>1.6122295531881634</v>
      </c>
      <c r="Y228" s="29">
        <v>50.269229606379639</v>
      </c>
      <c r="Z228" s="29">
        <v>59.402998127885461</v>
      </c>
      <c r="AA228" s="29">
        <v>147.23730898114712</v>
      </c>
      <c r="AB228" s="29">
        <v>2225.4907524286023</v>
      </c>
      <c r="AC228" s="29">
        <v>2.671504820416609</v>
      </c>
      <c r="AD228" s="29">
        <v>50777.554330373947</v>
      </c>
      <c r="AE228" s="29">
        <f t="shared" si="12"/>
        <v>2021</v>
      </c>
      <c r="AF228" s="29">
        <f t="shared" si="13"/>
        <v>11</v>
      </c>
      <c r="AK228" t="e">
        <f t="shared" si="11"/>
        <v>#N/A</v>
      </c>
    </row>
    <row r="229" spans="1:37" ht="30" customHeight="1" x14ac:dyDescent="0.25">
      <c r="A229" s="30">
        <v>13518913</v>
      </c>
      <c r="B229" s="29" t="s">
        <v>67</v>
      </c>
      <c r="C229" s="29" t="s">
        <v>29</v>
      </c>
      <c r="D229" s="29" t="s">
        <v>29</v>
      </c>
      <c r="E229" s="31">
        <v>44561</v>
      </c>
      <c r="F229" s="29">
        <v>21.684800373450006</v>
      </c>
      <c r="G229" s="29" t="s">
        <v>51</v>
      </c>
      <c r="H229" s="29" t="s">
        <v>30</v>
      </c>
      <c r="I229" s="29">
        <v>1971</v>
      </c>
      <c r="J229" s="30">
        <v>95</v>
      </c>
      <c r="K229" s="30">
        <v>21230</v>
      </c>
      <c r="L229" s="29">
        <v>1781373.6813596806</v>
      </c>
      <c r="M229" s="29">
        <v>6815.2198487383475</v>
      </c>
      <c r="N229" s="29">
        <v>120.21890163688356</v>
      </c>
      <c r="O229" s="29">
        <v>24266.683957909361</v>
      </c>
      <c r="P229" s="29">
        <v>1.4500065950862524</v>
      </c>
      <c r="Q229" s="29">
        <v>39535.325750166521</v>
      </c>
      <c r="R229" s="29">
        <v>56904.416597559968</v>
      </c>
      <c r="S229" s="29">
        <v>1.1769280079126976</v>
      </c>
      <c r="T229" s="29">
        <v>2.4594205934103388</v>
      </c>
      <c r="U229" s="29">
        <v>1.5067095341226271</v>
      </c>
      <c r="V229" s="29">
        <v>2.1633940092694321</v>
      </c>
      <c r="W229" s="30">
        <v>1.5889347250267101</v>
      </c>
      <c r="X229" s="30">
        <v>1.4380063591988896</v>
      </c>
      <c r="Y229" s="29">
        <v>56.126549700821485</v>
      </c>
      <c r="Z229" s="29">
        <v>65.174102598565781</v>
      </c>
      <c r="AA229" s="29">
        <v>97.281359251200769</v>
      </c>
      <c r="AB229" s="29">
        <v>3749.9838179944877</v>
      </c>
      <c r="AC229" s="29">
        <v>2.9518243148422285</v>
      </c>
      <c r="AD229" s="29">
        <v>67280.536784214099</v>
      </c>
      <c r="AE229" s="29">
        <f t="shared" si="12"/>
        <v>2021</v>
      </c>
      <c r="AF229" s="29">
        <f t="shared" si="13"/>
        <v>12</v>
      </c>
      <c r="AK229" t="e">
        <f t="shared" si="11"/>
        <v>#N/A</v>
      </c>
    </row>
    <row r="230" spans="1:37" ht="30" customHeight="1" x14ac:dyDescent="0.25">
      <c r="A230" s="30">
        <v>13518913</v>
      </c>
      <c r="B230" s="29" t="s">
        <v>67</v>
      </c>
      <c r="C230" s="29" t="s">
        <v>29</v>
      </c>
      <c r="D230" s="29" t="s">
        <v>29</v>
      </c>
      <c r="E230" s="31">
        <v>44592</v>
      </c>
      <c r="F230" s="29">
        <v>20.583162410618939</v>
      </c>
      <c r="G230" s="29" t="s">
        <v>51</v>
      </c>
      <c r="H230" s="29" t="s">
        <v>30</v>
      </c>
      <c r="I230" s="29">
        <v>1971</v>
      </c>
      <c r="J230" s="30">
        <v>95</v>
      </c>
      <c r="K230" s="30">
        <v>21230</v>
      </c>
      <c r="L230" s="29">
        <v>2281653.6003819285</v>
      </c>
      <c r="M230" s="29">
        <v>8689.1444936954904</v>
      </c>
      <c r="N230" s="29">
        <v>87.22659885546733</v>
      </c>
      <c r="O230" s="29">
        <v>24575.344590211556</v>
      </c>
      <c r="P230" s="29">
        <v>1.1094474714743729</v>
      </c>
      <c r="Q230" s="29">
        <v>48828.225062765967</v>
      </c>
      <c r="R230" s="29">
        <v>56175.374162029322</v>
      </c>
      <c r="S230" s="29">
        <v>1.8962778965721894</v>
      </c>
      <c r="T230" s="29">
        <v>1.6454409373752847</v>
      </c>
      <c r="U230" s="29">
        <v>1.5667103118261574</v>
      </c>
      <c r="V230" s="29">
        <v>2.3517506622498678</v>
      </c>
      <c r="W230" s="30">
        <v>1.0830686988090164</v>
      </c>
      <c r="X230" s="30">
        <v>1.3233665735570896</v>
      </c>
      <c r="Y230" s="29">
        <v>54.145336238255297</v>
      </c>
      <c r="Z230" s="29">
        <v>44.394525609787159</v>
      </c>
      <c r="AA230" s="29">
        <v>122.1849602822202</v>
      </c>
      <c r="AB230" s="29">
        <v>3643.1359328245139</v>
      </c>
      <c r="AC230" s="29">
        <v>3.0560995455260418</v>
      </c>
      <c r="AD230" s="29">
        <v>38757.902635428793</v>
      </c>
      <c r="AE230" s="29">
        <f t="shared" si="12"/>
        <v>2022</v>
      </c>
      <c r="AF230" s="29">
        <f t="shared" si="13"/>
        <v>1</v>
      </c>
      <c r="AK230" t="e">
        <f t="shared" si="11"/>
        <v>#N/A</v>
      </c>
    </row>
    <row r="231" spans="1:37" ht="30" customHeight="1" x14ac:dyDescent="0.25">
      <c r="A231" s="30">
        <v>13518913</v>
      </c>
      <c r="B231" s="29" t="s">
        <v>67</v>
      </c>
      <c r="C231" s="29" t="s">
        <v>29</v>
      </c>
      <c r="D231" s="29" t="s">
        <v>29</v>
      </c>
      <c r="E231" s="31">
        <v>44620</v>
      </c>
      <c r="F231" s="30">
        <v>16.255608996393867</v>
      </c>
      <c r="G231" s="29" t="s">
        <v>51</v>
      </c>
      <c r="H231" s="29" t="s">
        <v>30</v>
      </c>
      <c r="I231" s="29">
        <v>1971</v>
      </c>
      <c r="J231" s="30">
        <v>95</v>
      </c>
      <c r="K231" s="30">
        <v>21230</v>
      </c>
      <c r="L231" s="30">
        <v>2416574.6925756792</v>
      </c>
      <c r="M231" s="30">
        <v>9137.7507129808564</v>
      </c>
      <c r="N231" s="30">
        <v>77.398111199845289</v>
      </c>
      <c r="O231" s="30">
        <v>30785.726245308189</v>
      </c>
      <c r="P231" s="30">
        <v>1.7464337301157413</v>
      </c>
      <c r="Q231" s="30">
        <v>28505.825686990069</v>
      </c>
      <c r="R231" s="30">
        <v>36054.441670620516</v>
      </c>
      <c r="S231" s="30">
        <v>1.7323014262349383</v>
      </c>
      <c r="T231" s="30">
        <v>2.1783009478259623</v>
      </c>
      <c r="U231" s="30">
        <v>1.4775788564870396</v>
      </c>
      <c r="V231" s="30">
        <v>2.0019358282683801</v>
      </c>
      <c r="W231" s="30">
        <v>1.6398232581218848</v>
      </c>
      <c r="X231" s="30">
        <v>1.271366261415636</v>
      </c>
      <c r="Y231" s="30">
        <v>46.934431815921755</v>
      </c>
      <c r="Z231" s="30">
        <v>45.390244177526284</v>
      </c>
      <c r="AA231" s="30">
        <v>171.33326012276424</v>
      </c>
      <c r="AB231" s="30">
        <v>1902.0898546400397</v>
      </c>
      <c r="AC231" s="30">
        <v>2.1163637006495342</v>
      </c>
      <c r="AD231" s="30">
        <v>56304.155520365566</v>
      </c>
      <c r="AE231" s="29">
        <f t="shared" si="12"/>
        <v>2022</v>
      </c>
      <c r="AF231" s="29">
        <f t="shared" si="13"/>
        <v>2</v>
      </c>
      <c r="AK231" t="e">
        <f t="shared" si="11"/>
        <v>#N/A</v>
      </c>
    </row>
    <row r="232" spans="1:37" ht="30" customHeight="1" x14ac:dyDescent="0.25">
      <c r="A232" s="30">
        <v>13518913</v>
      </c>
      <c r="B232" s="29" t="s">
        <v>67</v>
      </c>
      <c r="C232" s="29" t="s">
        <v>29</v>
      </c>
      <c r="D232" s="29" t="s">
        <v>29</v>
      </c>
      <c r="E232" s="31">
        <v>44651</v>
      </c>
      <c r="F232" s="30">
        <v>15.765148311635178</v>
      </c>
      <c r="G232" s="29" t="s">
        <v>51</v>
      </c>
      <c r="H232" s="29" t="s">
        <v>30</v>
      </c>
      <c r="I232" s="29">
        <v>1971</v>
      </c>
      <c r="J232" s="30">
        <v>95</v>
      </c>
      <c r="K232" s="30">
        <v>21230</v>
      </c>
      <c r="L232" s="30">
        <v>1889473.0329279283</v>
      </c>
      <c r="M232" s="30">
        <v>8441.3004041024142</v>
      </c>
      <c r="N232" s="30">
        <v>133.50280401630138</v>
      </c>
      <c r="O232" s="30">
        <v>25684.762770947356</v>
      </c>
      <c r="P232" s="30">
        <v>1.0197342167494445</v>
      </c>
      <c r="Q232" s="30">
        <v>27479.684274795396</v>
      </c>
      <c r="R232" s="30">
        <v>48788.513730403567</v>
      </c>
      <c r="S232" s="30">
        <v>1.6593605143202179</v>
      </c>
      <c r="T232" s="30">
        <v>2.719847844181932</v>
      </c>
      <c r="U232" s="30">
        <v>1.9145446416263112</v>
      </c>
      <c r="V232" s="30">
        <v>2.0984772705563386</v>
      </c>
      <c r="W232" s="30">
        <v>1.0938441416709128</v>
      </c>
      <c r="X232" s="30">
        <v>1.522246092135785</v>
      </c>
      <c r="Y232" s="30">
        <v>74.814957408094145</v>
      </c>
      <c r="Z232" s="30">
        <v>68.679852722965521</v>
      </c>
      <c r="AA232" s="30">
        <v>100.79480143121434</v>
      </c>
      <c r="AB232" s="30">
        <v>2745.2816147358285</v>
      </c>
      <c r="AC232" s="30">
        <v>2.7197495301960615</v>
      </c>
      <c r="AD232" s="30">
        <v>37413.707095735779</v>
      </c>
      <c r="AE232" s="29">
        <f t="shared" si="12"/>
        <v>2022</v>
      </c>
      <c r="AF232" s="29">
        <f t="shared" si="13"/>
        <v>3</v>
      </c>
      <c r="AK232" t="e">
        <f t="shared" si="11"/>
        <v>#N/A</v>
      </c>
    </row>
    <row r="233" spans="1:37" ht="30" customHeight="1" x14ac:dyDescent="0.25">
      <c r="A233" s="30">
        <v>13518913</v>
      </c>
      <c r="B233" s="29" t="s">
        <v>67</v>
      </c>
      <c r="C233" s="29" t="s">
        <v>29</v>
      </c>
      <c r="D233" s="29" t="s">
        <v>29</v>
      </c>
      <c r="E233" s="31">
        <v>44681</v>
      </c>
      <c r="F233" s="30">
        <v>13.610235767318629</v>
      </c>
      <c r="G233" s="29" t="s">
        <v>51</v>
      </c>
      <c r="H233" s="29" t="s">
        <v>30</v>
      </c>
      <c r="I233" s="29">
        <v>1971</v>
      </c>
      <c r="J233" s="30">
        <v>95</v>
      </c>
      <c r="K233" s="30">
        <v>21230</v>
      </c>
      <c r="L233" s="30">
        <v>1697458.2537729109</v>
      </c>
      <c r="M233" s="30">
        <v>10359.328297347531</v>
      </c>
      <c r="N233" s="30">
        <v>84.7558477539487</v>
      </c>
      <c r="O233" s="30">
        <v>31856.877504046326</v>
      </c>
      <c r="P233" s="30">
        <v>1.3759695688565368</v>
      </c>
      <c r="Q233" s="30">
        <v>43874.799899344092</v>
      </c>
      <c r="R233" s="30">
        <v>34665.266106802286</v>
      </c>
      <c r="S233" s="30">
        <v>1.9387138372107851</v>
      </c>
      <c r="T233" s="30">
        <v>1.8697102938846764</v>
      </c>
      <c r="U233" s="30">
        <v>1.7878630917422096</v>
      </c>
      <c r="V233" s="30">
        <v>2.5512624456868074</v>
      </c>
      <c r="W233" s="30">
        <v>0.83885878489212629</v>
      </c>
      <c r="X233" s="30">
        <v>1.9409561677027423</v>
      </c>
      <c r="Y233" s="30">
        <v>52.378060200335746</v>
      </c>
      <c r="Z233" s="30">
        <v>52.585618352108</v>
      </c>
      <c r="AA233" s="30">
        <v>95.264947272010403</v>
      </c>
      <c r="AB233" s="30">
        <v>2736.4215458855938</v>
      </c>
      <c r="AC233" s="30">
        <v>2.9340257431049093</v>
      </c>
      <c r="AD233" s="30">
        <v>40701.188365687121</v>
      </c>
      <c r="AE233" s="29">
        <f t="shared" si="12"/>
        <v>2022</v>
      </c>
      <c r="AF233" s="29">
        <f t="shared" si="13"/>
        <v>4</v>
      </c>
      <c r="AK233" t="e">
        <f t="shared" si="11"/>
        <v>#N/A</v>
      </c>
    </row>
    <row r="234" spans="1:37" ht="30" customHeight="1" x14ac:dyDescent="0.25">
      <c r="A234" s="30">
        <v>13518913</v>
      </c>
      <c r="B234" s="29" t="s">
        <v>67</v>
      </c>
      <c r="C234" s="29" t="s">
        <v>29</v>
      </c>
      <c r="D234" s="29" t="s">
        <v>29</v>
      </c>
      <c r="E234" s="31">
        <v>44712</v>
      </c>
      <c r="F234" s="30">
        <v>14.431052221881195</v>
      </c>
      <c r="G234" s="29" t="s">
        <v>51</v>
      </c>
      <c r="H234" s="29" t="s">
        <v>30</v>
      </c>
      <c r="I234" s="29">
        <v>1971</v>
      </c>
      <c r="J234" s="30">
        <v>95</v>
      </c>
      <c r="K234" s="30">
        <v>21230</v>
      </c>
      <c r="L234" s="30">
        <v>2374572.4514726265</v>
      </c>
      <c r="M234" s="30">
        <v>6593.8766496483313</v>
      </c>
      <c r="N234" s="30">
        <v>101.35844363180244</v>
      </c>
      <c r="O234" s="30">
        <v>37353.111031938213</v>
      </c>
      <c r="P234" s="30">
        <v>1.504245445373158</v>
      </c>
      <c r="Q234" s="30">
        <v>45843.99291961683</v>
      </c>
      <c r="R234" s="30">
        <v>45407.953318409476</v>
      </c>
      <c r="S234" s="30">
        <v>1.2093840746955755</v>
      </c>
      <c r="T234" s="30">
        <v>1.8694584912833829</v>
      </c>
      <c r="U234" s="30">
        <v>1.4367706470039523</v>
      </c>
      <c r="V234" s="30">
        <v>1.8979580979796742</v>
      </c>
      <c r="W234" s="30">
        <v>1.0983793466201526</v>
      </c>
      <c r="X234" s="30">
        <v>1.9705654718989571</v>
      </c>
      <c r="Y234" s="30">
        <v>61.387158349983871</v>
      </c>
      <c r="Z234" s="30">
        <v>56.096705567526165</v>
      </c>
      <c r="AA234" s="30">
        <v>108.95936967811447</v>
      </c>
      <c r="AB234" s="30">
        <v>2604.4805115920203</v>
      </c>
      <c r="AC234" s="30">
        <v>3.2419218666080232</v>
      </c>
      <c r="AD234" s="30">
        <v>68322.606783700976</v>
      </c>
      <c r="AE234" s="29">
        <f t="shared" si="12"/>
        <v>2022</v>
      </c>
      <c r="AF234" s="29">
        <f t="shared" si="13"/>
        <v>5</v>
      </c>
      <c r="AK234" t="e">
        <f t="shared" si="11"/>
        <v>#N/A</v>
      </c>
    </row>
    <row r="235" spans="1:37" ht="30" customHeight="1" x14ac:dyDescent="0.25">
      <c r="A235" s="30">
        <v>13518913</v>
      </c>
      <c r="B235" s="29" t="s">
        <v>67</v>
      </c>
      <c r="C235" s="29" t="s">
        <v>29</v>
      </c>
      <c r="D235" s="29" t="s">
        <v>29</v>
      </c>
      <c r="E235" s="31">
        <v>44742</v>
      </c>
      <c r="F235" s="30">
        <v>16.23207849968162</v>
      </c>
      <c r="G235" s="29" t="s">
        <v>51</v>
      </c>
      <c r="H235" s="29" t="s">
        <v>30</v>
      </c>
      <c r="I235" s="29">
        <v>1971</v>
      </c>
      <c r="J235" s="30">
        <v>95</v>
      </c>
      <c r="K235" s="30">
        <v>21230</v>
      </c>
      <c r="L235" s="30">
        <v>2030460.5491073413</v>
      </c>
      <c r="M235" s="30">
        <v>9193.2629267848097</v>
      </c>
      <c r="N235" s="30">
        <v>136.71222778659535</v>
      </c>
      <c r="O235" s="30">
        <v>22560.542202556084</v>
      </c>
      <c r="P235" s="30">
        <v>1.5941921038608313</v>
      </c>
      <c r="Q235" s="30">
        <v>42706.235729685082</v>
      </c>
      <c r="R235" s="30">
        <v>57746.801447075377</v>
      </c>
      <c r="S235" s="30">
        <v>1.2431112551244912</v>
      </c>
      <c r="T235" s="30">
        <v>1.9391869941963373</v>
      </c>
      <c r="U235" s="30">
        <v>1.3502534568804236</v>
      </c>
      <c r="V235" s="30">
        <v>2.0969773724042624</v>
      </c>
      <c r="W235" s="30">
        <v>0.96487325989816353</v>
      </c>
      <c r="X235" s="30">
        <v>1.8776861601736028</v>
      </c>
      <c r="Y235" s="30">
        <v>42.318191234899899</v>
      </c>
      <c r="Z235" s="30">
        <v>53.678242998500174</v>
      </c>
      <c r="AA235" s="30">
        <v>167.70917764594864</v>
      </c>
      <c r="AB235" s="30">
        <v>2084.0981074961824</v>
      </c>
      <c r="AC235" s="30">
        <v>1.9263891738708843</v>
      </c>
      <c r="AD235" s="30">
        <v>40053.932089652706</v>
      </c>
      <c r="AE235" s="29">
        <f t="shared" si="12"/>
        <v>2022</v>
      </c>
      <c r="AF235" s="29">
        <f t="shared" si="13"/>
        <v>6</v>
      </c>
      <c r="AK235" t="e">
        <f t="shared" ref="AK235:AK298" si="14">_xlfn.XLOOKUP(B235, $AH$2:$AH$38,$AI$2:$AI$38)</f>
        <v>#N/A</v>
      </c>
    </row>
    <row r="236" spans="1:37" ht="30" customHeight="1" x14ac:dyDescent="0.25">
      <c r="A236" s="30">
        <v>13518913</v>
      </c>
      <c r="B236" s="29" t="s">
        <v>67</v>
      </c>
      <c r="C236" s="29" t="s">
        <v>29</v>
      </c>
      <c r="D236" s="29" t="s">
        <v>29</v>
      </c>
      <c r="E236" s="31">
        <v>44773</v>
      </c>
      <c r="F236" s="30">
        <v>15.736182993041975</v>
      </c>
      <c r="G236" s="29" t="s">
        <v>51</v>
      </c>
      <c r="H236" s="29" t="s">
        <v>30</v>
      </c>
      <c r="I236" s="29">
        <v>1971</v>
      </c>
      <c r="J236" s="30">
        <v>95</v>
      </c>
      <c r="K236" s="30">
        <v>21230</v>
      </c>
      <c r="L236" s="30">
        <v>2241350.3460978251</v>
      </c>
      <c r="M236" s="30">
        <v>8216.6226800439672</v>
      </c>
      <c r="N236" s="30">
        <v>138.21151206341341</v>
      </c>
      <c r="O236" s="30">
        <v>22951.685390691182</v>
      </c>
      <c r="P236" s="30">
        <v>1.3068341497695182</v>
      </c>
      <c r="Q236" s="30">
        <v>47592.051060773265</v>
      </c>
      <c r="R236" s="30">
        <v>55074.916635719077</v>
      </c>
      <c r="S236" s="30">
        <v>1.7899806140150334</v>
      </c>
      <c r="T236" s="30">
        <v>2.4089647439310462</v>
      </c>
      <c r="U236" s="30">
        <v>2.1632669108615379</v>
      </c>
      <c r="V236" s="30">
        <v>2.5817435860435451</v>
      </c>
      <c r="W236" s="30">
        <v>0.95631648042775708</v>
      </c>
      <c r="X236" s="30">
        <v>1.1924210718774597</v>
      </c>
      <c r="Y236" s="30">
        <v>43.179897723105547</v>
      </c>
      <c r="Z236" s="30">
        <v>55.57630901827654</v>
      </c>
      <c r="AA236" s="30">
        <v>174.54249563392148</v>
      </c>
      <c r="AB236" s="30">
        <v>3701.8942435812787</v>
      </c>
      <c r="AC236" s="30">
        <v>2.6877280211684007</v>
      </c>
      <c r="AD236" s="30">
        <v>56808.451570135992</v>
      </c>
      <c r="AE236" s="29">
        <f t="shared" si="12"/>
        <v>2022</v>
      </c>
      <c r="AF236" s="29">
        <f t="shared" si="13"/>
        <v>7</v>
      </c>
      <c r="AK236" t="e">
        <f t="shared" si="14"/>
        <v>#N/A</v>
      </c>
    </row>
    <row r="237" spans="1:37" ht="30" customHeight="1" x14ac:dyDescent="0.25">
      <c r="A237" s="30">
        <v>13518913</v>
      </c>
      <c r="B237" s="29" t="s">
        <v>67</v>
      </c>
      <c r="C237" s="29" t="s">
        <v>29</v>
      </c>
      <c r="D237" s="29" t="s">
        <v>29</v>
      </c>
      <c r="E237" s="31">
        <v>44804</v>
      </c>
      <c r="F237" s="30">
        <v>19.72535609008446</v>
      </c>
      <c r="G237" s="29" t="s">
        <v>51</v>
      </c>
      <c r="H237" s="29" t="s">
        <v>30</v>
      </c>
      <c r="I237" s="29">
        <v>1971</v>
      </c>
      <c r="J237" s="30">
        <v>95</v>
      </c>
      <c r="K237" s="30">
        <v>21230</v>
      </c>
      <c r="L237" s="30">
        <v>1963268.2559526006</v>
      </c>
      <c r="M237" s="30">
        <v>9883.978833785015</v>
      </c>
      <c r="N237" s="30">
        <v>115.71820063595015</v>
      </c>
      <c r="O237" s="30">
        <v>34979.24333187809</v>
      </c>
      <c r="P237" s="30">
        <v>1.5808039186432497</v>
      </c>
      <c r="Q237" s="30">
        <v>29186.10655316363</v>
      </c>
      <c r="R237" s="30">
        <v>44264.52044946864</v>
      </c>
      <c r="S237" s="30">
        <v>1.2773183851924677</v>
      </c>
      <c r="T237" s="30">
        <v>1.912904947294692</v>
      </c>
      <c r="U237" s="30">
        <v>2.025284675309349</v>
      </c>
      <c r="V237" s="30">
        <v>1.6537908685635967</v>
      </c>
      <c r="W237" s="30">
        <v>1.3080144645652969</v>
      </c>
      <c r="X237" s="30">
        <v>1.2625622752061254</v>
      </c>
      <c r="Y237" s="30">
        <v>45.294980332871098</v>
      </c>
      <c r="Z237" s="30">
        <v>68.157510320777348</v>
      </c>
      <c r="AA237" s="30">
        <v>104.48947961150513</v>
      </c>
      <c r="AB237" s="30">
        <v>2698.9891518749118</v>
      </c>
      <c r="AC237" s="30">
        <v>1.848664754358345</v>
      </c>
      <c r="AD237" s="30">
        <v>67147.699014221507</v>
      </c>
      <c r="AE237" s="29">
        <f t="shared" si="12"/>
        <v>2022</v>
      </c>
      <c r="AF237" s="29">
        <f t="shared" si="13"/>
        <v>8</v>
      </c>
      <c r="AK237" t="e">
        <f t="shared" si="14"/>
        <v>#N/A</v>
      </c>
    </row>
    <row r="238" spans="1:37" ht="30" customHeight="1" x14ac:dyDescent="0.25">
      <c r="A238" s="30">
        <v>13518913</v>
      </c>
      <c r="B238" s="29" t="s">
        <v>67</v>
      </c>
      <c r="C238" s="29" t="s">
        <v>29</v>
      </c>
      <c r="D238" s="29" t="s">
        <v>29</v>
      </c>
      <c r="E238" s="31">
        <v>44834</v>
      </c>
      <c r="F238" s="30">
        <v>24.324726733793504</v>
      </c>
      <c r="G238" s="29" t="s">
        <v>51</v>
      </c>
      <c r="H238" s="29" t="s">
        <v>30</v>
      </c>
      <c r="I238" s="29">
        <v>1971</v>
      </c>
      <c r="J238" s="30">
        <v>95</v>
      </c>
      <c r="K238" s="30">
        <v>21230</v>
      </c>
      <c r="L238" s="30">
        <v>1885953.6415307552</v>
      </c>
      <c r="M238" s="30">
        <v>8486.88469815198</v>
      </c>
      <c r="N238" s="30">
        <v>128.00330028690439</v>
      </c>
      <c r="O238" s="30">
        <v>35384.002608068491</v>
      </c>
      <c r="P238" s="30">
        <v>1.5431962845718257</v>
      </c>
      <c r="Q238" s="30">
        <v>34909.520443947731</v>
      </c>
      <c r="R238" s="30">
        <v>58189.105622346367</v>
      </c>
      <c r="S238" s="30">
        <v>1.22167509336925</v>
      </c>
      <c r="T238" s="30">
        <v>1.4944922227556787</v>
      </c>
      <c r="U238" s="30">
        <v>2.1123164314697309</v>
      </c>
      <c r="V238" s="30">
        <v>2.4780642530061239</v>
      </c>
      <c r="W238" s="30">
        <v>1.6232837876746002</v>
      </c>
      <c r="X238" s="30">
        <v>1.9800682208577112</v>
      </c>
      <c r="Y238" s="30">
        <v>47.814130463819453</v>
      </c>
      <c r="Z238" s="30">
        <v>65.222585371900436</v>
      </c>
      <c r="AA238" s="30">
        <v>167.99274800221704</v>
      </c>
      <c r="AB238" s="30">
        <v>2985.7097946744775</v>
      </c>
      <c r="AC238" s="30">
        <v>2.05808533267153</v>
      </c>
      <c r="AD238" s="30">
        <v>69519.578729993125</v>
      </c>
      <c r="AE238" s="29">
        <f t="shared" si="12"/>
        <v>2022</v>
      </c>
      <c r="AF238" s="29">
        <f t="shared" si="13"/>
        <v>9</v>
      </c>
      <c r="AK238" t="e">
        <f t="shared" si="14"/>
        <v>#N/A</v>
      </c>
    </row>
    <row r="239" spans="1:37" ht="30" customHeight="1" x14ac:dyDescent="0.25">
      <c r="A239" s="30">
        <v>13518913</v>
      </c>
      <c r="B239" s="29" t="s">
        <v>67</v>
      </c>
      <c r="C239" s="29" t="s">
        <v>29</v>
      </c>
      <c r="D239" s="29" t="s">
        <v>29</v>
      </c>
      <c r="E239" s="31">
        <v>44865</v>
      </c>
      <c r="F239" s="30">
        <v>21.333968140303142</v>
      </c>
      <c r="G239" s="29" t="s">
        <v>51</v>
      </c>
      <c r="H239" s="29" t="s">
        <v>30</v>
      </c>
      <c r="I239" s="29">
        <v>1971</v>
      </c>
      <c r="J239" s="30">
        <v>95</v>
      </c>
      <c r="K239" s="30">
        <v>21230</v>
      </c>
      <c r="L239" s="30">
        <v>2549538.1240179082</v>
      </c>
      <c r="M239" s="30">
        <v>6759.201324519101</v>
      </c>
      <c r="N239" s="30">
        <v>128.12161171213702</v>
      </c>
      <c r="O239" s="30">
        <v>24564.377189854506</v>
      </c>
      <c r="P239" s="30">
        <v>1.6697418871060032</v>
      </c>
      <c r="Q239" s="30">
        <v>38822.776609183289</v>
      </c>
      <c r="R239" s="30">
        <v>53946.337971648209</v>
      </c>
      <c r="S239" s="30">
        <v>1.7312879507261623</v>
      </c>
      <c r="T239" s="30">
        <v>2.3463711799668618</v>
      </c>
      <c r="U239" s="30">
        <v>2.1700219854753735</v>
      </c>
      <c r="V239" s="30">
        <v>2.5689865570198744</v>
      </c>
      <c r="W239" s="30">
        <v>0.97426002675436763</v>
      </c>
      <c r="X239" s="30">
        <v>1.2904883753310534</v>
      </c>
      <c r="Y239" s="30">
        <v>53.993494879850545</v>
      </c>
      <c r="Z239" s="30">
        <v>35.071213540540754</v>
      </c>
      <c r="AA239" s="30">
        <v>122.60311056122679</v>
      </c>
      <c r="AB239" s="30">
        <v>3380.5363560053784</v>
      </c>
      <c r="AC239" s="30">
        <v>2.5281322172820047</v>
      </c>
      <c r="AD239" s="30">
        <v>55126.27596580291</v>
      </c>
      <c r="AE239" s="29">
        <f t="shared" si="12"/>
        <v>2022</v>
      </c>
      <c r="AF239" s="29">
        <f t="shared" si="13"/>
        <v>10</v>
      </c>
      <c r="AK239" t="e">
        <f t="shared" si="14"/>
        <v>#N/A</v>
      </c>
    </row>
    <row r="240" spans="1:37" ht="30" customHeight="1" x14ac:dyDescent="0.25">
      <c r="A240" s="30">
        <v>13518913</v>
      </c>
      <c r="B240" s="29" t="s">
        <v>67</v>
      </c>
      <c r="C240" s="29" t="s">
        <v>29</v>
      </c>
      <c r="D240" s="29" t="s">
        <v>29</v>
      </c>
      <c r="E240" s="31">
        <v>44895</v>
      </c>
      <c r="F240" s="30">
        <v>19.742526320436511</v>
      </c>
      <c r="G240" s="29" t="s">
        <v>51</v>
      </c>
      <c r="H240" s="29" t="s">
        <v>30</v>
      </c>
      <c r="I240" s="29">
        <v>1971</v>
      </c>
      <c r="J240" s="30">
        <v>95</v>
      </c>
      <c r="K240" s="30">
        <v>21230</v>
      </c>
      <c r="L240" s="30">
        <v>2415635.6206918564</v>
      </c>
      <c r="M240" s="30">
        <v>9763.1816056712869</v>
      </c>
      <c r="N240" s="30">
        <v>116.27412427969703</v>
      </c>
      <c r="O240" s="30">
        <v>19620.575574988052</v>
      </c>
      <c r="P240" s="30">
        <v>1.1543219769718027</v>
      </c>
      <c r="Q240" s="30">
        <v>44741.835188156554</v>
      </c>
      <c r="R240" s="30">
        <v>30274.200326074137</v>
      </c>
      <c r="S240" s="30">
        <v>1.5427936141263419</v>
      </c>
      <c r="T240" s="30">
        <v>2.3657058805482838</v>
      </c>
      <c r="U240" s="30">
        <v>1.8101386473225347</v>
      </c>
      <c r="V240" s="30">
        <v>2.4291739807189212</v>
      </c>
      <c r="W240" s="30">
        <v>1.124384485888507</v>
      </c>
      <c r="X240" s="30">
        <v>1.9417606687786564</v>
      </c>
      <c r="Y240" s="30">
        <v>54.364902180379623</v>
      </c>
      <c r="Z240" s="30">
        <v>70.744156084271708</v>
      </c>
      <c r="AA240" s="30">
        <v>168.70676064823436</v>
      </c>
      <c r="AB240" s="30">
        <v>2299.9732263617352</v>
      </c>
      <c r="AC240" s="30">
        <v>2.3688960874115561</v>
      </c>
      <c r="AD240" s="30">
        <v>40483.62006580922</v>
      </c>
      <c r="AE240" s="29">
        <f t="shared" si="12"/>
        <v>2022</v>
      </c>
      <c r="AF240" s="29">
        <f t="shared" si="13"/>
        <v>11</v>
      </c>
      <c r="AK240" t="e">
        <f t="shared" si="14"/>
        <v>#N/A</v>
      </c>
    </row>
    <row r="241" spans="1:37" ht="30" customHeight="1" x14ac:dyDescent="0.25">
      <c r="A241" s="30">
        <v>13518913</v>
      </c>
      <c r="B241" s="29" t="s">
        <v>67</v>
      </c>
      <c r="C241" s="29" t="s">
        <v>29</v>
      </c>
      <c r="D241" s="29" t="s">
        <v>29</v>
      </c>
      <c r="E241" s="31">
        <v>44926</v>
      </c>
      <c r="F241" s="30">
        <v>27.128581619521853</v>
      </c>
      <c r="G241" s="29" t="s">
        <v>51</v>
      </c>
      <c r="H241" s="29" t="s">
        <v>30</v>
      </c>
      <c r="I241" s="29">
        <v>1971</v>
      </c>
      <c r="J241" s="30">
        <v>95</v>
      </c>
      <c r="K241" s="30">
        <v>21230</v>
      </c>
      <c r="L241" s="30">
        <v>1687487.2420957154</v>
      </c>
      <c r="M241" s="30">
        <v>7316.1593427202506</v>
      </c>
      <c r="N241" s="30">
        <v>102.47721152010801</v>
      </c>
      <c r="O241" s="30">
        <v>34651.893720702923</v>
      </c>
      <c r="P241" s="30">
        <v>1.3658032798956665</v>
      </c>
      <c r="Q241" s="30">
        <v>24482.083249905965</v>
      </c>
      <c r="R241" s="30">
        <v>29834.154937132764</v>
      </c>
      <c r="S241" s="30">
        <v>1.7964019699468996</v>
      </c>
      <c r="T241" s="30">
        <v>2.2330493217200229</v>
      </c>
      <c r="U241" s="30">
        <v>1.4517486380532774</v>
      </c>
      <c r="V241" s="30">
        <v>1.6035305680590706</v>
      </c>
      <c r="W241" s="30">
        <v>1.5440410618105691</v>
      </c>
      <c r="X241" s="30">
        <v>1.3170665783522459</v>
      </c>
      <c r="Y241" s="30">
        <v>48.324804698284062</v>
      </c>
      <c r="Z241" s="30">
        <v>57.734124561084883</v>
      </c>
      <c r="AA241" s="30">
        <v>139.3504018898403</v>
      </c>
      <c r="AB241" s="30">
        <v>3279.2737685009088</v>
      </c>
      <c r="AC241" s="30">
        <v>2.9134995547743681</v>
      </c>
      <c r="AD241" s="30">
        <v>67955.171988418908</v>
      </c>
      <c r="AE241" s="29">
        <f t="shared" si="12"/>
        <v>2022</v>
      </c>
      <c r="AF241" s="29">
        <f t="shared" si="13"/>
        <v>12</v>
      </c>
      <c r="AK241" t="e">
        <f t="shared" si="14"/>
        <v>#N/A</v>
      </c>
    </row>
    <row r="242" spans="1:37" ht="30" customHeight="1" x14ac:dyDescent="0.25">
      <c r="A242" s="30">
        <v>13518913</v>
      </c>
      <c r="B242" s="29" t="s">
        <v>67</v>
      </c>
      <c r="C242" s="29" t="s">
        <v>29</v>
      </c>
      <c r="D242" s="29" t="s">
        <v>29</v>
      </c>
      <c r="E242" s="31">
        <v>44957</v>
      </c>
      <c r="F242" s="30">
        <v>23.247298694848819</v>
      </c>
      <c r="G242" s="29" t="s">
        <v>51</v>
      </c>
      <c r="H242" s="29" t="s">
        <v>30</v>
      </c>
      <c r="I242" s="29">
        <v>1971</v>
      </c>
      <c r="J242" s="30">
        <v>95</v>
      </c>
      <c r="K242" s="30">
        <v>21230</v>
      </c>
      <c r="L242" s="30">
        <v>2430699.2353521292</v>
      </c>
      <c r="M242" s="30">
        <v>9455.1570557736104</v>
      </c>
      <c r="N242" s="30">
        <v>85.035215070459486</v>
      </c>
      <c r="O242" s="30">
        <v>31175.80821560826</v>
      </c>
      <c r="P242" s="30">
        <v>1.1215817701151414</v>
      </c>
      <c r="Q242" s="30">
        <v>29188.226499038468</v>
      </c>
      <c r="R242" s="30">
        <v>32752.233327612234</v>
      </c>
      <c r="S242" s="30">
        <v>1.1231254478748853</v>
      </c>
      <c r="T242" s="30">
        <v>1.4043800614490762</v>
      </c>
      <c r="U242" s="30">
        <v>1.3819699259025418</v>
      </c>
      <c r="V242" s="30">
        <v>2.7168814712565927</v>
      </c>
      <c r="W242" s="30">
        <v>0.84388972277082608</v>
      </c>
      <c r="X242" s="30">
        <v>1.1571739368228797</v>
      </c>
      <c r="Y242" s="30">
        <v>38.304509615099057</v>
      </c>
      <c r="Z242" s="30">
        <v>47.193669586316453</v>
      </c>
      <c r="AA242" s="30">
        <v>95.938555841275516</v>
      </c>
      <c r="AB242" s="30">
        <v>2984.8599645858326</v>
      </c>
      <c r="AC242" s="30">
        <v>2.0032505624723544</v>
      </c>
      <c r="AD242" s="30">
        <v>39787.06781160528</v>
      </c>
      <c r="AE242" s="29">
        <f t="shared" si="12"/>
        <v>2023</v>
      </c>
      <c r="AF242" s="29">
        <f t="shared" si="13"/>
        <v>1</v>
      </c>
      <c r="AK242" t="e">
        <f t="shared" si="14"/>
        <v>#N/A</v>
      </c>
    </row>
    <row r="243" spans="1:37" ht="30" customHeight="1" x14ac:dyDescent="0.25">
      <c r="A243" s="30">
        <v>13518913</v>
      </c>
      <c r="B243" s="29" t="s">
        <v>67</v>
      </c>
      <c r="C243" s="29" t="s">
        <v>29</v>
      </c>
      <c r="D243" s="29" t="s">
        <v>29</v>
      </c>
      <c r="E243" s="31">
        <v>44985</v>
      </c>
      <c r="F243" s="30">
        <v>22.179160238790004</v>
      </c>
      <c r="G243" s="29" t="s">
        <v>51</v>
      </c>
      <c r="H243" s="29" t="s">
        <v>30</v>
      </c>
      <c r="I243" s="29">
        <v>1971</v>
      </c>
      <c r="J243" s="30">
        <v>95</v>
      </c>
      <c r="K243" s="30">
        <v>21230</v>
      </c>
      <c r="L243" s="30">
        <v>2832810.8054424431</v>
      </c>
      <c r="M243" s="30">
        <v>10277.908381048839</v>
      </c>
      <c r="N243" s="30">
        <v>112.78634648843581</v>
      </c>
      <c r="O243" s="30">
        <v>21870.639865473047</v>
      </c>
      <c r="P243" s="30">
        <v>1.6947775193710892</v>
      </c>
      <c r="Q243" s="30">
        <v>39710.35137754419</v>
      </c>
      <c r="R243" s="30">
        <v>54617.284776529406</v>
      </c>
      <c r="S243" s="30">
        <v>1.1181218344487092</v>
      </c>
      <c r="T243" s="30">
        <v>1.6897872911257537</v>
      </c>
      <c r="U243" s="30">
        <v>2.128130038473067</v>
      </c>
      <c r="V243" s="30">
        <v>2.7693061103166925</v>
      </c>
      <c r="W243" s="30">
        <v>1.1612138282981854</v>
      </c>
      <c r="X243" s="30">
        <v>1.996340509132903</v>
      </c>
      <c r="Y243" s="30">
        <v>49.384811248578465</v>
      </c>
      <c r="Z243" s="30">
        <v>58.420452514596164</v>
      </c>
      <c r="AA243" s="30">
        <v>147.73394565945324</v>
      </c>
      <c r="AB243" s="30">
        <v>2630.1679233934801</v>
      </c>
      <c r="AC243" s="30">
        <v>2.3868909818529653</v>
      </c>
      <c r="AD243" s="30">
        <v>54378.731081497346</v>
      </c>
      <c r="AE243" s="29">
        <f t="shared" si="12"/>
        <v>2023</v>
      </c>
      <c r="AF243" s="29">
        <f t="shared" si="13"/>
        <v>2</v>
      </c>
      <c r="AK243" t="e">
        <f t="shared" si="14"/>
        <v>#N/A</v>
      </c>
    </row>
    <row r="244" spans="1:37" ht="30" customHeight="1" x14ac:dyDescent="0.25">
      <c r="A244" s="30">
        <v>13518913</v>
      </c>
      <c r="B244" s="29" t="s">
        <v>67</v>
      </c>
      <c r="C244" s="29" t="s">
        <v>29</v>
      </c>
      <c r="D244" s="29" t="s">
        <v>29</v>
      </c>
      <c r="E244" s="31">
        <v>45016</v>
      </c>
      <c r="F244" s="30">
        <v>15.210661347904921</v>
      </c>
      <c r="G244" s="29" t="s">
        <v>51</v>
      </c>
      <c r="H244" s="29" t="s">
        <v>30</v>
      </c>
      <c r="I244" s="29">
        <v>1971</v>
      </c>
      <c r="J244" s="30">
        <v>95</v>
      </c>
      <c r="K244" s="30">
        <v>21230</v>
      </c>
      <c r="L244" s="30">
        <v>2283499.0949013983</v>
      </c>
      <c r="M244" s="30">
        <v>8442.1562651273671</v>
      </c>
      <c r="N244" s="30">
        <v>103.68025360291757</v>
      </c>
      <c r="O244" s="30">
        <v>19799.476888987232</v>
      </c>
      <c r="P244" s="30">
        <v>1.285829911961851</v>
      </c>
      <c r="Q244" s="30">
        <v>24348.608509633519</v>
      </c>
      <c r="R244" s="30">
        <v>30093.64203634801</v>
      </c>
      <c r="S244" s="30">
        <v>2.049689768755806</v>
      </c>
      <c r="T244" s="30">
        <v>2.5827895342181253</v>
      </c>
      <c r="U244" s="30">
        <v>1.3765946600131136</v>
      </c>
      <c r="V244" s="30">
        <v>2.6763217776086856</v>
      </c>
      <c r="W244" s="30">
        <v>0.87555134693458059</v>
      </c>
      <c r="X244" s="30">
        <v>1.3572966512963176</v>
      </c>
      <c r="Y244" s="30">
        <v>54.134012129110779</v>
      </c>
      <c r="Z244" s="30">
        <v>69.86002771417715</v>
      </c>
      <c r="AA244" s="30">
        <v>166.83465025299739</v>
      </c>
      <c r="AB244" s="30">
        <v>2446.9868470759943</v>
      </c>
      <c r="AC244" s="30">
        <v>2.4379765019676323</v>
      </c>
      <c r="AD244" s="30">
        <v>42590.758736905671</v>
      </c>
      <c r="AE244" s="29">
        <f t="shared" ref="AE244:AE307" si="15">IF(E244 = "", "", YEAR(E244))</f>
        <v>2023</v>
      </c>
      <c r="AF244" s="29">
        <f t="shared" si="13"/>
        <v>3</v>
      </c>
      <c r="AK244" t="e">
        <f t="shared" si="14"/>
        <v>#N/A</v>
      </c>
    </row>
    <row r="245" spans="1:37" ht="30" customHeight="1" x14ac:dyDescent="0.25">
      <c r="A245" s="30">
        <v>13518913</v>
      </c>
      <c r="B245" s="29" t="s">
        <v>67</v>
      </c>
      <c r="C245" s="29" t="s">
        <v>29</v>
      </c>
      <c r="D245" s="29" t="s">
        <v>29</v>
      </c>
      <c r="E245" s="31">
        <v>45046</v>
      </c>
      <c r="F245" s="30">
        <v>26.814377471462656</v>
      </c>
      <c r="G245" s="29" t="s">
        <v>51</v>
      </c>
      <c r="H245" s="29" t="s">
        <v>30</v>
      </c>
      <c r="I245" s="29">
        <v>1971</v>
      </c>
      <c r="J245" s="30">
        <v>95</v>
      </c>
      <c r="K245" s="30">
        <v>21230</v>
      </c>
      <c r="L245" s="30">
        <v>2938150.6305094608</v>
      </c>
      <c r="M245" s="30">
        <v>7239.5057023170493</v>
      </c>
      <c r="N245" s="30">
        <v>94.035557924116148</v>
      </c>
      <c r="O245" s="30">
        <v>26902.634765147388</v>
      </c>
      <c r="P245" s="30">
        <v>1.4214388192098379</v>
      </c>
      <c r="Q245" s="30">
        <v>33251.828238335613</v>
      </c>
      <c r="R245" s="30">
        <v>43106.494013528827</v>
      </c>
      <c r="S245" s="30">
        <v>1.9769825934115044</v>
      </c>
      <c r="T245" s="30">
        <v>1.5595646962524918</v>
      </c>
      <c r="U245" s="30">
        <v>1.415524041602866</v>
      </c>
      <c r="V245" s="30">
        <v>2.6786152168308792</v>
      </c>
      <c r="W245" s="30">
        <v>1.4400782747188143</v>
      </c>
      <c r="X245" s="30">
        <v>1.1139961849382096</v>
      </c>
      <c r="Y245" s="30">
        <v>67.445758871156983</v>
      </c>
      <c r="Z245" s="30">
        <v>37.635210712181944</v>
      </c>
      <c r="AA245" s="30">
        <v>126.42827190271373</v>
      </c>
      <c r="AB245" s="30">
        <v>3641.6849929139617</v>
      </c>
      <c r="AC245" s="30">
        <v>2.5459929285931575</v>
      </c>
      <c r="AD245" s="30">
        <v>38294.688062504756</v>
      </c>
      <c r="AE245" s="29">
        <f t="shared" si="15"/>
        <v>2023</v>
      </c>
      <c r="AF245" s="29">
        <f t="shared" si="13"/>
        <v>4</v>
      </c>
      <c r="AK245" t="e">
        <f t="shared" si="14"/>
        <v>#N/A</v>
      </c>
    </row>
    <row r="246" spans="1:37" ht="30" customHeight="1" x14ac:dyDescent="0.25">
      <c r="A246" s="30">
        <v>13518913</v>
      </c>
      <c r="B246" s="29" t="s">
        <v>67</v>
      </c>
      <c r="C246" s="29" t="s">
        <v>29</v>
      </c>
      <c r="D246" s="29" t="s">
        <v>29</v>
      </c>
      <c r="E246" s="31">
        <v>45077</v>
      </c>
      <c r="F246" s="30">
        <v>15.823297744212642</v>
      </c>
      <c r="G246" s="29" t="s">
        <v>51</v>
      </c>
      <c r="H246" s="29" t="s">
        <v>30</v>
      </c>
      <c r="I246" s="29">
        <v>1971</v>
      </c>
      <c r="J246" s="30">
        <v>95</v>
      </c>
      <c r="K246" s="30">
        <v>21230</v>
      </c>
      <c r="L246" s="30">
        <v>1686541.7354862343</v>
      </c>
      <c r="M246" s="30">
        <v>10742.76396300795</v>
      </c>
      <c r="N246" s="30">
        <v>135.11205825627647</v>
      </c>
      <c r="O246" s="30">
        <v>22243.057191110089</v>
      </c>
      <c r="P246" s="30">
        <v>1.7154822259305778</v>
      </c>
      <c r="Q246" s="30">
        <v>24622.983024270943</v>
      </c>
      <c r="R246" s="30">
        <v>49334.66169604678</v>
      </c>
      <c r="S246" s="30">
        <v>1.8922702847889614</v>
      </c>
      <c r="T246" s="30">
        <v>2.0640768847835775</v>
      </c>
      <c r="U246" s="30">
        <v>1.8937768725554764</v>
      </c>
      <c r="V246" s="30">
        <v>2.078112203308129</v>
      </c>
      <c r="W246" s="30">
        <v>1.1069589856527449</v>
      </c>
      <c r="X246" s="30">
        <v>1.0574340971536451</v>
      </c>
      <c r="Y246" s="30">
        <v>52.9002885859245</v>
      </c>
      <c r="Z246" s="30">
        <v>50.993203704710517</v>
      </c>
      <c r="AA246" s="30">
        <v>90.902313185243486</v>
      </c>
      <c r="AB246" s="30">
        <v>2725.4839655897676</v>
      </c>
      <c r="AC246" s="30">
        <v>2.4531364304500869</v>
      </c>
      <c r="AD246" s="30">
        <v>53102.541541665392</v>
      </c>
      <c r="AE246" s="29">
        <f t="shared" si="15"/>
        <v>2023</v>
      </c>
      <c r="AF246" s="29">
        <f t="shared" si="13"/>
        <v>5</v>
      </c>
      <c r="AK246" t="e">
        <f t="shared" si="14"/>
        <v>#N/A</v>
      </c>
    </row>
    <row r="247" spans="1:37" ht="30" customHeight="1" x14ac:dyDescent="0.25">
      <c r="A247" s="30">
        <v>13518913</v>
      </c>
      <c r="B247" s="29" t="s">
        <v>67</v>
      </c>
      <c r="C247" s="29" t="s">
        <v>29</v>
      </c>
      <c r="D247" s="29" t="s">
        <v>29</v>
      </c>
      <c r="E247" s="31">
        <v>45107</v>
      </c>
      <c r="F247" s="30">
        <v>23.354685847456786</v>
      </c>
      <c r="G247" s="29" t="s">
        <v>51</v>
      </c>
      <c r="H247" s="29" t="s">
        <v>30</v>
      </c>
      <c r="I247" s="29">
        <v>1971</v>
      </c>
      <c r="J247" s="30">
        <v>95</v>
      </c>
      <c r="K247" s="30">
        <v>21230</v>
      </c>
      <c r="L247" s="30">
        <v>3041151.169121284</v>
      </c>
      <c r="M247" s="30">
        <v>8261.8831888543791</v>
      </c>
      <c r="N247" s="30">
        <v>137.30536111108339</v>
      </c>
      <c r="O247" s="30">
        <v>22598.031574740842</v>
      </c>
      <c r="P247" s="30">
        <v>1.1113362092171981</v>
      </c>
      <c r="Q247" s="30">
        <v>43496.765088935812</v>
      </c>
      <c r="R247" s="30">
        <v>29371.878651884639</v>
      </c>
      <c r="S247" s="30">
        <v>2.1257206891043103</v>
      </c>
      <c r="T247" s="30">
        <v>2.10777281027501</v>
      </c>
      <c r="U247" s="30">
        <v>1.3977792766093993</v>
      </c>
      <c r="V247" s="30">
        <v>1.6809929220176478</v>
      </c>
      <c r="W247" s="30">
        <v>1.4147168753784933</v>
      </c>
      <c r="X247" s="30">
        <v>1.346505693114304</v>
      </c>
      <c r="Y247" s="30">
        <v>59.017253245310265</v>
      </c>
      <c r="Z247" s="30">
        <v>34.606506599141994</v>
      </c>
      <c r="AA247" s="30">
        <v>112.84204806856197</v>
      </c>
      <c r="AB247" s="30">
        <v>3462.2658341286487</v>
      </c>
      <c r="AC247" s="30">
        <v>2.9411590603312003</v>
      </c>
      <c r="AD247" s="30">
        <v>53050.575104744734</v>
      </c>
      <c r="AE247" s="29">
        <f t="shared" si="15"/>
        <v>2023</v>
      </c>
      <c r="AF247" s="29">
        <f t="shared" si="13"/>
        <v>6</v>
      </c>
      <c r="AK247" t="e">
        <f t="shared" si="14"/>
        <v>#N/A</v>
      </c>
    </row>
    <row r="248" spans="1:37" ht="30" customHeight="1" x14ac:dyDescent="0.25">
      <c r="A248" s="30">
        <v>13518913</v>
      </c>
      <c r="B248" s="29" t="s">
        <v>67</v>
      </c>
      <c r="C248" s="29" t="s">
        <v>29</v>
      </c>
      <c r="D248" s="29" t="s">
        <v>29</v>
      </c>
      <c r="E248" s="31">
        <v>45138</v>
      </c>
      <c r="F248" s="30">
        <v>28.299374085063246</v>
      </c>
      <c r="G248" s="29" t="s">
        <v>51</v>
      </c>
      <c r="H248" s="29" t="s">
        <v>30</v>
      </c>
      <c r="I248" s="29">
        <v>1971</v>
      </c>
      <c r="J248" s="30">
        <v>95</v>
      </c>
      <c r="K248" s="30">
        <v>21230</v>
      </c>
      <c r="L248" s="30">
        <v>1658269.7509145692</v>
      </c>
      <c r="M248" s="30">
        <v>5975.2273224547162</v>
      </c>
      <c r="N248" s="30">
        <v>97.409945975291421</v>
      </c>
      <c r="O248" s="30">
        <v>32046.465480774506</v>
      </c>
      <c r="P248" s="30">
        <v>0.9378148479297842</v>
      </c>
      <c r="Q248" s="30">
        <v>44727.10379085668</v>
      </c>
      <c r="R248" s="30">
        <v>53298.075624988851</v>
      </c>
      <c r="S248" s="30">
        <v>1.8837214446970478</v>
      </c>
      <c r="T248" s="30">
        <v>2.4246222258017633</v>
      </c>
      <c r="U248" s="30">
        <v>1.2095736221106839</v>
      </c>
      <c r="V248" s="30">
        <v>1.6183582563745658</v>
      </c>
      <c r="W248" s="30">
        <v>0.81609615258155266</v>
      </c>
      <c r="X248" s="30">
        <v>1.5890430994968852</v>
      </c>
      <c r="Y248" s="30">
        <v>39.788103457782128</v>
      </c>
      <c r="Z248" s="30">
        <v>37.455701972187228</v>
      </c>
      <c r="AA248" s="30">
        <v>127.63313603293004</v>
      </c>
      <c r="AB248" s="30">
        <v>2316.0175847399714</v>
      </c>
      <c r="AC248" s="30">
        <v>2.0490240587728747</v>
      </c>
      <c r="AD248" s="30">
        <v>49689.377138547687</v>
      </c>
      <c r="AE248" s="29">
        <f t="shared" si="15"/>
        <v>2023</v>
      </c>
      <c r="AF248" s="29">
        <f t="shared" si="13"/>
        <v>7</v>
      </c>
      <c r="AK248" t="e">
        <f t="shared" si="14"/>
        <v>#N/A</v>
      </c>
    </row>
    <row r="249" spans="1:37" ht="30" customHeight="1" x14ac:dyDescent="0.25">
      <c r="A249" s="30">
        <v>13518913</v>
      </c>
      <c r="B249" s="29" t="s">
        <v>67</v>
      </c>
      <c r="C249" s="29" t="s">
        <v>29</v>
      </c>
      <c r="D249" s="29" t="s">
        <v>29</v>
      </c>
      <c r="E249" s="31">
        <v>45169</v>
      </c>
      <c r="F249" s="30">
        <v>29.406830564690942</v>
      </c>
      <c r="G249" s="29" t="s">
        <v>51</v>
      </c>
      <c r="H249" s="29" t="s">
        <v>30</v>
      </c>
      <c r="I249" s="29">
        <v>1971</v>
      </c>
      <c r="J249" s="30">
        <v>95</v>
      </c>
      <c r="K249" s="30">
        <v>21230</v>
      </c>
      <c r="L249" s="30">
        <v>2894628.583314959</v>
      </c>
      <c r="M249" s="30">
        <v>8795.3236702187696</v>
      </c>
      <c r="N249" s="30">
        <v>73.504564315739941</v>
      </c>
      <c r="O249" s="30">
        <v>22479.832668586958</v>
      </c>
      <c r="P249" s="30">
        <v>1.4723826816654688</v>
      </c>
      <c r="Q249" s="30">
        <v>39191.697460882839</v>
      </c>
      <c r="R249" s="30">
        <v>49386.498643616273</v>
      </c>
      <c r="S249" s="30">
        <v>1.9805326213682901</v>
      </c>
      <c r="T249" s="30">
        <v>2.2277770211511276</v>
      </c>
      <c r="U249" s="30">
        <v>2.0226077885029796</v>
      </c>
      <c r="V249" s="30">
        <v>2.0069204903517166</v>
      </c>
      <c r="W249" s="30">
        <v>1.2343530418347775</v>
      </c>
      <c r="X249" s="30">
        <v>1.0664682667202139</v>
      </c>
      <c r="Y249" s="30">
        <v>45.741664353202175</v>
      </c>
      <c r="Z249" s="30">
        <v>62.436286047716443</v>
      </c>
      <c r="AA249" s="30">
        <v>87.730178860045157</v>
      </c>
      <c r="AB249" s="30">
        <v>1988.5548654936422</v>
      </c>
      <c r="AC249" s="30">
        <v>3.032299187072605</v>
      </c>
      <c r="AD249" s="30">
        <v>52180.24151510065</v>
      </c>
      <c r="AE249" s="29">
        <f t="shared" si="15"/>
        <v>2023</v>
      </c>
      <c r="AF249" s="29">
        <f t="shared" si="13"/>
        <v>8</v>
      </c>
      <c r="AK249" t="e">
        <f t="shared" si="14"/>
        <v>#N/A</v>
      </c>
    </row>
    <row r="250" spans="1:37" ht="30" customHeight="1" x14ac:dyDescent="0.25">
      <c r="A250" s="30">
        <v>13518913</v>
      </c>
      <c r="B250" s="29" t="s">
        <v>67</v>
      </c>
      <c r="C250" s="29" t="s">
        <v>29</v>
      </c>
      <c r="D250" s="29" t="s">
        <v>29</v>
      </c>
      <c r="E250" s="31">
        <v>45199</v>
      </c>
      <c r="F250" s="30">
        <v>19.618775573695011</v>
      </c>
      <c r="G250" s="29" t="s">
        <v>51</v>
      </c>
      <c r="H250" s="29" t="s">
        <v>30</v>
      </c>
      <c r="I250" s="29">
        <v>1971</v>
      </c>
      <c r="J250" s="30">
        <v>95</v>
      </c>
      <c r="K250" s="30">
        <v>21230</v>
      </c>
      <c r="L250" s="30">
        <v>2142485.3978008078</v>
      </c>
      <c r="M250" s="30">
        <v>9071.4490206468945</v>
      </c>
      <c r="N250" s="30">
        <v>91.243117275447617</v>
      </c>
      <c r="O250" s="30">
        <v>22507.810252701242</v>
      </c>
      <c r="P250" s="30">
        <v>1.5288416798721902</v>
      </c>
      <c r="Q250" s="30">
        <v>34558.810858182696</v>
      </c>
      <c r="R250" s="30">
        <v>50419.336349036523</v>
      </c>
      <c r="S250" s="30">
        <v>1.319596538433794</v>
      </c>
      <c r="T250" s="30">
        <v>2.6076031646311133</v>
      </c>
      <c r="U250" s="30">
        <v>1.4705643992135942</v>
      </c>
      <c r="V250" s="30">
        <v>2.3490348555486329</v>
      </c>
      <c r="W250" s="30">
        <v>1.2676294236458616</v>
      </c>
      <c r="X250" s="30">
        <v>1.7216455278245695</v>
      </c>
      <c r="Y250" s="30">
        <v>47.017179894195564</v>
      </c>
      <c r="Z250" s="30">
        <v>62.692040781914095</v>
      </c>
      <c r="AA250" s="30">
        <v>142.30292486474849</v>
      </c>
      <c r="AB250" s="30">
        <v>1901.7155038395042</v>
      </c>
      <c r="AC250" s="30">
        <v>2.0702921598662805</v>
      </c>
      <c r="AD250" s="30">
        <v>55637.701904813075</v>
      </c>
      <c r="AE250" s="29">
        <f t="shared" si="15"/>
        <v>2023</v>
      </c>
      <c r="AF250" s="29">
        <f t="shared" si="13"/>
        <v>9</v>
      </c>
      <c r="AK250" t="e">
        <f t="shared" si="14"/>
        <v>#N/A</v>
      </c>
    </row>
    <row r="251" spans="1:37" ht="30" customHeight="1" x14ac:dyDescent="0.25">
      <c r="A251" s="30">
        <v>13518913</v>
      </c>
      <c r="B251" s="29" t="s">
        <v>67</v>
      </c>
      <c r="C251" s="29" t="s">
        <v>29</v>
      </c>
      <c r="D251" s="29" t="s">
        <v>29</v>
      </c>
      <c r="E251" s="31">
        <v>45230</v>
      </c>
      <c r="F251" s="30">
        <v>25.80957265509155</v>
      </c>
      <c r="G251" s="29" t="s">
        <v>51</v>
      </c>
      <c r="H251" s="29" t="s">
        <v>30</v>
      </c>
      <c r="I251" s="29">
        <v>1971</v>
      </c>
      <c r="J251" s="30">
        <v>95</v>
      </c>
      <c r="K251" s="30">
        <v>21230</v>
      </c>
      <c r="L251" s="30">
        <v>2218352.8266618056</v>
      </c>
      <c r="M251" s="30">
        <v>10076.861056680798</v>
      </c>
      <c r="N251" s="30">
        <v>131.42439946366963</v>
      </c>
      <c r="O251" s="30">
        <v>34120.452374990193</v>
      </c>
      <c r="P251" s="30">
        <v>1.041677156708452</v>
      </c>
      <c r="Q251" s="30">
        <v>42175.36925564181</v>
      </c>
      <c r="R251" s="30">
        <v>38766.17109475399</v>
      </c>
      <c r="S251" s="30">
        <v>1.5158706387726599</v>
      </c>
      <c r="T251" s="30">
        <v>1.8329802511604472</v>
      </c>
      <c r="U251" s="30">
        <v>2.0127013189579741</v>
      </c>
      <c r="V251" s="30">
        <v>2.582813075764935</v>
      </c>
      <c r="W251" s="30">
        <v>1.4418068712854908</v>
      </c>
      <c r="X251" s="30">
        <v>1.7122694588517422</v>
      </c>
      <c r="Y251" s="30">
        <v>45.344947885163435</v>
      </c>
      <c r="Z251" s="30">
        <v>65.122529911668352</v>
      </c>
      <c r="AA251" s="30">
        <v>117.73202833119208</v>
      </c>
      <c r="AB251" s="30">
        <v>3193.9011165905345</v>
      </c>
      <c r="AC251" s="30">
        <v>2.5216364192439844</v>
      </c>
      <c r="AD251" s="30">
        <v>73044.402455633724</v>
      </c>
      <c r="AE251" s="29">
        <f t="shared" si="15"/>
        <v>2023</v>
      </c>
      <c r="AF251" s="29">
        <f t="shared" si="13"/>
        <v>10</v>
      </c>
      <c r="AK251" t="e">
        <f t="shared" si="14"/>
        <v>#N/A</v>
      </c>
    </row>
    <row r="252" spans="1:37" ht="30" customHeight="1" x14ac:dyDescent="0.25">
      <c r="A252" s="30">
        <v>13518913</v>
      </c>
      <c r="B252" s="29" t="s">
        <v>67</v>
      </c>
      <c r="C252" s="29" t="s">
        <v>29</v>
      </c>
      <c r="D252" s="29" t="s">
        <v>29</v>
      </c>
      <c r="E252" s="31">
        <v>45260</v>
      </c>
      <c r="F252" s="30">
        <v>27.244488091717642</v>
      </c>
      <c r="G252" s="29" t="s">
        <v>51</v>
      </c>
      <c r="H252" s="29" t="s">
        <v>30</v>
      </c>
      <c r="I252" s="29">
        <v>1971</v>
      </c>
      <c r="J252" s="30">
        <v>95</v>
      </c>
      <c r="K252" s="30">
        <v>21230</v>
      </c>
      <c r="L252" s="30">
        <v>2882046.5994575918</v>
      </c>
      <c r="M252" s="30">
        <v>6642.1073957225308</v>
      </c>
      <c r="N252" s="30">
        <v>95.765694843439476</v>
      </c>
      <c r="O252" s="30">
        <v>29538.72456529237</v>
      </c>
      <c r="P252" s="30">
        <v>1.6055631839671298</v>
      </c>
      <c r="Q252" s="30">
        <v>45425.435294092742</v>
      </c>
      <c r="R252" s="30">
        <v>35768.460610149377</v>
      </c>
      <c r="S252" s="30">
        <v>1.3862850724895286</v>
      </c>
      <c r="T252" s="30">
        <v>1.6139073512578077</v>
      </c>
      <c r="U252" s="30">
        <v>2.0315972636457809</v>
      </c>
      <c r="V252" s="30">
        <v>2.1219756257668587</v>
      </c>
      <c r="W252" s="30">
        <v>1.0671923555069704</v>
      </c>
      <c r="X252" s="30">
        <v>1.7623137462143903</v>
      </c>
      <c r="Y252" s="30">
        <v>64.361105160260593</v>
      </c>
      <c r="Z252" s="30">
        <v>43.155108436531599</v>
      </c>
      <c r="AA252" s="30">
        <v>156.16132181328021</v>
      </c>
      <c r="AB252" s="30">
        <v>2842.5325753603502</v>
      </c>
      <c r="AC252" s="30">
        <v>2.6255121347446657</v>
      </c>
      <c r="AD252" s="30">
        <v>59346.831865513494</v>
      </c>
      <c r="AE252" s="29">
        <f t="shared" si="15"/>
        <v>2023</v>
      </c>
      <c r="AF252" s="29">
        <f t="shared" si="13"/>
        <v>11</v>
      </c>
      <c r="AK252" t="e">
        <f t="shared" si="14"/>
        <v>#N/A</v>
      </c>
    </row>
    <row r="253" spans="1:37" ht="30" customHeight="1" x14ac:dyDescent="0.25">
      <c r="A253" s="30">
        <v>13518913</v>
      </c>
      <c r="B253" s="29" t="s">
        <v>67</v>
      </c>
      <c r="C253" s="29" t="s">
        <v>29</v>
      </c>
      <c r="D253" s="29" t="s">
        <v>29</v>
      </c>
      <c r="E253" s="31">
        <v>45291</v>
      </c>
      <c r="F253" s="30">
        <v>18.303134346060819</v>
      </c>
      <c r="G253" s="29" t="s">
        <v>51</v>
      </c>
      <c r="H253" s="29" t="s">
        <v>30</v>
      </c>
      <c r="I253" s="29">
        <v>1971</v>
      </c>
      <c r="J253" s="30">
        <v>95</v>
      </c>
      <c r="K253" s="30">
        <v>21230</v>
      </c>
      <c r="L253" s="30">
        <v>3093136.6017207298</v>
      </c>
      <c r="M253" s="30">
        <v>6735.5642961173671</v>
      </c>
      <c r="N253" s="30">
        <v>139.17854400736752</v>
      </c>
      <c r="O253" s="30">
        <v>16941.501071253795</v>
      </c>
      <c r="P253" s="30">
        <v>0.92425206645682301</v>
      </c>
      <c r="Q253" s="30">
        <v>43085.878262500315</v>
      </c>
      <c r="R253" s="30">
        <v>29160.874229051005</v>
      </c>
      <c r="S253" s="30">
        <v>1.9886141152633736</v>
      </c>
      <c r="T253" s="30">
        <v>1.7192788271363926</v>
      </c>
      <c r="U253" s="30">
        <v>1.5099900891450759</v>
      </c>
      <c r="V253" s="30">
        <v>2.7373085899642997</v>
      </c>
      <c r="W253" s="30">
        <v>0.8611154060180406</v>
      </c>
      <c r="X253" s="30">
        <v>1.1035087307568696</v>
      </c>
      <c r="Y253" s="30">
        <v>58.438368276215776</v>
      </c>
      <c r="Z253" s="30">
        <v>57.524891220870877</v>
      </c>
      <c r="AA253" s="30">
        <v>145.35414897545027</v>
      </c>
      <c r="AB253" s="30">
        <v>3459.7170012810179</v>
      </c>
      <c r="AC253" s="30">
        <v>3.4933934791320227</v>
      </c>
      <c r="AD253" s="30">
        <v>38156.898634175217</v>
      </c>
      <c r="AE253" s="29">
        <f t="shared" si="15"/>
        <v>2023</v>
      </c>
      <c r="AF253" s="29">
        <f t="shared" si="13"/>
        <v>12</v>
      </c>
      <c r="AK253" t="e">
        <f t="shared" si="14"/>
        <v>#N/A</v>
      </c>
    </row>
    <row r="254" spans="1:37" ht="30" customHeight="1" x14ac:dyDescent="0.25">
      <c r="A254" s="30">
        <v>13518913</v>
      </c>
      <c r="B254" s="29" t="s">
        <v>67</v>
      </c>
      <c r="C254" s="29" t="s">
        <v>29</v>
      </c>
      <c r="D254" s="29" t="s">
        <v>29</v>
      </c>
      <c r="E254" s="31">
        <v>45322</v>
      </c>
      <c r="F254" s="30">
        <v>31.397229967151098</v>
      </c>
      <c r="G254" s="29" t="s">
        <v>51</v>
      </c>
      <c r="H254" s="29" t="s">
        <v>30</v>
      </c>
      <c r="I254" s="29">
        <v>1971</v>
      </c>
      <c r="J254" s="30">
        <v>95</v>
      </c>
      <c r="K254" s="30">
        <v>21230</v>
      </c>
      <c r="L254" s="30">
        <v>2548477.6317383675</v>
      </c>
      <c r="M254" s="30">
        <v>8027.1563402045076</v>
      </c>
      <c r="N254" s="30">
        <v>114.01985280962468</v>
      </c>
      <c r="O254" s="30">
        <v>33272.471415310341</v>
      </c>
      <c r="P254" s="30">
        <v>1.2773243699849042</v>
      </c>
      <c r="Q254" s="30">
        <v>39057.461519292672</v>
      </c>
      <c r="R254" s="30">
        <v>42578.925718925886</v>
      </c>
      <c r="S254" s="30">
        <v>1.5386389944923553</v>
      </c>
      <c r="T254" s="30">
        <v>2.1865933520431486</v>
      </c>
      <c r="U254" s="30">
        <v>1.5511605092620757</v>
      </c>
      <c r="V254" s="30">
        <v>1.6523344057603471</v>
      </c>
      <c r="W254" s="30">
        <v>1.543975984940148</v>
      </c>
      <c r="X254" s="30">
        <v>1.0051867238647254</v>
      </c>
      <c r="Y254" s="30">
        <v>65.37774199176765</v>
      </c>
      <c r="Z254" s="30">
        <v>57.069975836949304</v>
      </c>
      <c r="AA254" s="30">
        <v>153.3758277604382</v>
      </c>
      <c r="AB254" s="30">
        <v>3345.4864693063746</v>
      </c>
      <c r="AC254" s="30" t="s">
        <v>31</v>
      </c>
      <c r="AD254" s="30" t="s">
        <v>31</v>
      </c>
      <c r="AE254" s="29">
        <f t="shared" si="15"/>
        <v>2024</v>
      </c>
      <c r="AF254" s="29">
        <f t="shared" si="13"/>
        <v>1</v>
      </c>
      <c r="AK254" t="e">
        <f t="shared" si="14"/>
        <v>#N/A</v>
      </c>
    </row>
    <row r="255" spans="1:37" ht="30" customHeight="1" x14ac:dyDescent="0.25">
      <c r="A255" s="30">
        <v>13518913</v>
      </c>
      <c r="B255" s="29" t="s">
        <v>67</v>
      </c>
      <c r="C255" s="29" t="s">
        <v>29</v>
      </c>
      <c r="D255" s="29" t="s">
        <v>29</v>
      </c>
      <c r="E255" s="31">
        <v>45351</v>
      </c>
      <c r="F255" s="30">
        <v>27.820027958466923</v>
      </c>
      <c r="G255" s="29" t="s">
        <v>51</v>
      </c>
      <c r="H255" s="29" t="s">
        <v>30</v>
      </c>
      <c r="I255" s="29">
        <v>1971</v>
      </c>
      <c r="J255" s="30">
        <v>95</v>
      </c>
      <c r="K255" s="30">
        <v>21230</v>
      </c>
      <c r="L255" s="30">
        <v>1631585.5564295007</v>
      </c>
      <c r="M255" s="30">
        <v>7579.4873326334264</v>
      </c>
      <c r="N255" s="30">
        <v>83.297992842192855</v>
      </c>
      <c r="O255" s="30">
        <v>27947.184310399476</v>
      </c>
      <c r="P255" s="30">
        <v>1.3936019012398331</v>
      </c>
      <c r="Q255" s="30">
        <v>24705.398845211141</v>
      </c>
      <c r="R255" s="30">
        <v>34110.749590143736</v>
      </c>
      <c r="S255" s="30">
        <v>1.3196426138265929</v>
      </c>
      <c r="T255" s="30">
        <v>1.3834139976681916</v>
      </c>
      <c r="U255" s="30">
        <v>1.5198225884169538</v>
      </c>
      <c r="V255" s="30">
        <v>2.5803127204423975</v>
      </c>
      <c r="W255" s="30">
        <v>1.4360826191868048</v>
      </c>
      <c r="X255" s="30">
        <v>1.9852881064762018</v>
      </c>
      <c r="Y255" s="30">
        <v>59.585791489807406</v>
      </c>
      <c r="Z255" s="30">
        <v>33.060873323750279</v>
      </c>
      <c r="AA255" s="30">
        <v>88.288300602223501</v>
      </c>
      <c r="AB255" s="30">
        <v>2293.1284125028151</v>
      </c>
      <c r="AC255" s="30" t="s">
        <v>31</v>
      </c>
      <c r="AD255" s="30" t="s">
        <v>31</v>
      </c>
      <c r="AE255" s="29">
        <f t="shared" si="15"/>
        <v>2024</v>
      </c>
      <c r="AF255" s="29">
        <f t="shared" si="13"/>
        <v>2</v>
      </c>
      <c r="AK255" t="e">
        <f t="shared" si="14"/>
        <v>#N/A</v>
      </c>
    </row>
    <row r="256" spans="1:37" ht="30" customHeight="1" x14ac:dyDescent="0.25">
      <c r="A256" s="30">
        <v>13518913</v>
      </c>
      <c r="B256" s="29" t="s">
        <v>67</v>
      </c>
      <c r="C256" s="29" t="s">
        <v>29</v>
      </c>
      <c r="D256" s="29" t="s">
        <v>29</v>
      </c>
      <c r="E256" s="31">
        <v>45382</v>
      </c>
      <c r="F256" s="29">
        <v>20.221244638381282</v>
      </c>
      <c r="G256" s="29" t="s">
        <v>51</v>
      </c>
      <c r="H256" s="29" t="s">
        <v>30</v>
      </c>
      <c r="I256" s="29">
        <v>1971</v>
      </c>
      <c r="J256" s="30">
        <v>95</v>
      </c>
      <c r="K256" s="30">
        <v>21230</v>
      </c>
      <c r="L256" s="29">
        <v>2167491.4138081991</v>
      </c>
      <c r="M256" s="29">
        <v>9500.1077057815728</v>
      </c>
      <c r="N256" s="29">
        <v>149.2257949112992</v>
      </c>
      <c r="O256" s="30">
        <v>20450.146283292805</v>
      </c>
      <c r="P256" s="30">
        <v>1.5025091053989326</v>
      </c>
      <c r="Q256" s="29">
        <v>29851.718702280461</v>
      </c>
      <c r="R256" s="29">
        <v>54299.157940080724</v>
      </c>
      <c r="S256" s="29">
        <v>1.6849382889384392</v>
      </c>
      <c r="T256" s="29">
        <v>1.4204371031489331</v>
      </c>
      <c r="U256" s="29">
        <v>1.8751288495670895</v>
      </c>
      <c r="V256" s="29">
        <v>1.4827003150259059</v>
      </c>
      <c r="W256" s="30">
        <v>1.327059690547105</v>
      </c>
      <c r="X256" s="30">
        <v>1.0311679137231242</v>
      </c>
      <c r="Y256" s="29">
        <v>53.700929049662513</v>
      </c>
      <c r="Z256" s="29">
        <v>45.028530306148873</v>
      </c>
      <c r="AA256" s="29">
        <v>109.72263922450273</v>
      </c>
      <c r="AB256" s="29">
        <v>3287.6937498327929</v>
      </c>
      <c r="AC256" s="30" t="s">
        <v>31</v>
      </c>
      <c r="AD256" s="30" t="s">
        <v>31</v>
      </c>
      <c r="AE256" s="29">
        <f t="shared" si="15"/>
        <v>2024</v>
      </c>
      <c r="AF256" s="29">
        <f t="shared" si="13"/>
        <v>3</v>
      </c>
      <c r="AK256" t="e">
        <f t="shared" si="14"/>
        <v>#N/A</v>
      </c>
    </row>
    <row r="257" spans="1:37" ht="30" customHeight="1" x14ac:dyDescent="0.25">
      <c r="A257" s="30">
        <v>13518913</v>
      </c>
      <c r="B257" s="29" t="s">
        <v>67</v>
      </c>
      <c r="C257" s="29" t="s">
        <v>29</v>
      </c>
      <c r="D257" s="29" t="s">
        <v>29</v>
      </c>
      <c r="E257" s="31">
        <v>45412</v>
      </c>
      <c r="F257" s="29">
        <v>16.869741541123673</v>
      </c>
      <c r="G257" s="29" t="s">
        <v>51</v>
      </c>
      <c r="H257" s="29" t="s">
        <v>30</v>
      </c>
      <c r="I257" s="29">
        <v>1971</v>
      </c>
      <c r="J257" s="30">
        <v>95</v>
      </c>
      <c r="K257" s="30">
        <v>21230</v>
      </c>
      <c r="L257" s="29">
        <v>2515736.1546423482</v>
      </c>
      <c r="M257" s="29">
        <v>10423.352591401335</v>
      </c>
      <c r="N257" s="29">
        <v>79.690040341507441</v>
      </c>
      <c r="O257" s="30">
        <v>28243.58892298253</v>
      </c>
      <c r="P257" s="30">
        <v>1.3018572574008589</v>
      </c>
      <c r="Q257" s="29">
        <v>37804.530480356421</v>
      </c>
      <c r="R257" s="29">
        <v>46118.255427497556</v>
      </c>
      <c r="S257" s="29">
        <v>1.3773278902761286</v>
      </c>
      <c r="T257" s="29">
        <v>2.0020743938228764</v>
      </c>
      <c r="U257" s="29">
        <v>1.4692521390459452</v>
      </c>
      <c r="V257" s="29">
        <v>1.6164159760191592</v>
      </c>
      <c r="W257" s="30">
        <v>0.84627350201635088</v>
      </c>
      <c r="X257" s="30">
        <v>1.4060325037515313</v>
      </c>
      <c r="Y257" s="29">
        <v>61.036835104507041</v>
      </c>
      <c r="Z257" s="29">
        <v>41.958656021208732</v>
      </c>
      <c r="AA257" s="29">
        <v>93.64451822599375</v>
      </c>
      <c r="AB257" s="29">
        <v>2164.3909374764107</v>
      </c>
      <c r="AC257" s="30" t="s">
        <v>31</v>
      </c>
      <c r="AD257" s="30" t="s">
        <v>31</v>
      </c>
      <c r="AE257" s="29">
        <f t="shared" si="15"/>
        <v>2024</v>
      </c>
      <c r="AF257" s="29">
        <f t="shared" si="13"/>
        <v>4</v>
      </c>
      <c r="AK257" t="e">
        <f t="shared" si="14"/>
        <v>#N/A</v>
      </c>
    </row>
    <row r="258" spans="1:37" ht="30" customHeight="1" x14ac:dyDescent="0.25">
      <c r="A258" s="30">
        <v>13518913</v>
      </c>
      <c r="B258" s="29" t="s">
        <v>67</v>
      </c>
      <c r="C258" s="29" t="s">
        <v>29</v>
      </c>
      <c r="D258" s="29" t="s">
        <v>29</v>
      </c>
      <c r="E258" s="31">
        <v>45443</v>
      </c>
      <c r="F258" s="29">
        <v>25.65508601422102</v>
      </c>
      <c r="G258" s="29" t="s">
        <v>51</v>
      </c>
      <c r="H258" s="29" t="s">
        <v>30</v>
      </c>
      <c r="I258" s="29">
        <v>1971</v>
      </c>
      <c r="J258" s="30">
        <v>95</v>
      </c>
      <c r="K258" s="30">
        <v>21230</v>
      </c>
      <c r="L258" s="29">
        <v>1932534.9517600536</v>
      </c>
      <c r="M258" s="29">
        <v>9096.5572741503347</v>
      </c>
      <c r="N258" s="29">
        <v>110.70452115062693</v>
      </c>
      <c r="O258" s="30">
        <v>25401.63765902345</v>
      </c>
      <c r="P258" s="30">
        <v>1.2647123808780802</v>
      </c>
      <c r="Q258" s="29">
        <v>28260.987852201997</v>
      </c>
      <c r="R258" s="29">
        <v>49582.496678155054</v>
      </c>
      <c r="S258" s="29">
        <v>1.8595252369445299</v>
      </c>
      <c r="T258" s="29">
        <v>2.6650757088550465</v>
      </c>
      <c r="U258" s="29">
        <v>1.4108354314857088</v>
      </c>
      <c r="V258" s="29">
        <v>2.4554158493419478</v>
      </c>
      <c r="W258" s="30">
        <v>1.0275988312088895</v>
      </c>
      <c r="X258" s="30">
        <v>1.4388261277275829</v>
      </c>
      <c r="Y258" s="29">
        <v>56.790576359247595</v>
      </c>
      <c r="Z258" s="29">
        <v>39.376512901289956</v>
      </c>
      <c r="AA258" s="29">
        <v>115.93242720318742</v>
      </c>
      <c r="AB258" s="29">
        <v>3431.4433197558806</v>
      </c>
      <c r="AC258" s="30" t="s">
        <v>31</v>
      </c>
      <c r="AD258" s="30" t="s">
        <v>31</v>
      </c>
      <c r="AE258" s="29">
        <f t="shared" si="15"/>
        <v>2024</v>
      </c>
      <c r="AF258" s="29">
        <f t="shared" si="13"/>
        <v>5</v>
      </c>
      <c r="AK258" t="e">
        <f t="shared" si="14"/>
        <v>#N/A</v>
      </c>
    </row>
    <row r="259" spans="1:37" ht="30" customHeight="1" x14ac:dyDescent="0.25">
      <c r="A259" s="30">
        <v>13518913</v>
      </c>
      <c r="B259" s="29" t="s">
        <v>67</v>
      </c>
      <c r="C259" s="29" t="s">
        <v>29</v>
      </c>
      <c r="D259" s="29" t="s">
        <v>29</v>
      </c>
      <c r="E259" s="31">
        <v>45473</v>
      </c>
      <c r="F259" s="29">
        <v>28.911219141818624</v>
      </c>
      <c r="G259" s="29" t="s">
        <v>51</v>
      </c>
      <c r="H259" s="29" t="s">
        <v>30</v>
      </c>
      <c r="I259" s="29">
        <v>1971</v>
      </c>
      <c r="J259" s="30">
        <v>95</v>
      </c>
      <c r="K259" s="30">
        <v>21230</v>
      </c>
      <c r="L259" s="29">
        <v>1679754.9589224749</v>
      </c>
      <c r="M259" s="29">
        <v>8175.8334797420512</v>
      </c>
      <c r="N259" s="29">
        <v>129.98112329760707</v>
      </c>
      <c r="O259" s="30">
        <v>29226.514234281232</v>
      </c>
      <c r="P259" s="30">
        <v>1.3192904643220631</v>
      </c>
      <c r="Q259" s="29">
        <v>24564.93024688381</v>
      </c>
      <c r="R259" s="29">
        <v>36894.832388306546</v>
      </c>
      <c r="S259" s="29">
        <v>1.2412310776223858</v>
      </c>
      <c r="T259" s="29">
        <v>2.5914513267129138</v>
      </c>
      <c r="U259" s="29">
        <v>2.1622596512132297</v>
      </c>
      <c r="V259" s="29">
        <v>2.0077329155662493</v>
      </c>
      <c r="W259" s="30">
        <v>1.24408790910407</v>
      </c>
      <c r="X259" s="30">
        <v>1.8423067985374981</v>
      </c>
      <c r="Y259" s="29">
        <v>44.18270278130079</v>
      </c>
      <c r="Z259" s="29">
        <v>65.726203598256021</v>
      </c>
      <c r="AA259" s="29">
        <v>117.70735007418772</v>
      </c>
      <c r="AB259" s="29">
        <v>2293.3015227826018</v>
      </c>
      <c r="AC259" s="30" t="s">
        <v>31</v>
      </c>
      <c r="AD259" s="30" t="s">
        <v>31</v>
      </c>
      <c r="AE259" s="29">
        <f t="shared" si="15"/>
        <v>2024</v>
      </c>
      <c r="AF259" s="29">
        <f t="shared" si="13"/>
        <v>6</v>
      </c>
      <c r="AK259" t="e">
        <f t="shared" si="14"/>
        <v>#N/A</v>
      </c>
    </row>
    <row r="260" spans="1:37" ht="30" customHeight="1" x14ac:dyDescent="0.25">
      <c r="A260" s="30">
        <v>13518913</v>
      </c>
      <c r="B260" s="29" t="s">
        <v>67</v>
      </c>
      <c r="C260" s="29" t="s">
        <v>29</v>
      </c>
      <c r="D260" s="29" t="s">
        <v>29</v>
      </c>
      <c r="E260" s="31">
        <v>45504</v>
      </c>
      <c r="F260" s="29" t="s">
        <v>31</v>
      </c>
      <c r="G260" s="29" t="s">
        <v>51</v>
      </c>
      <c r="H260" s="29" t="s">
        <v>30</v>
      </c>
      <c r="I260" s="29">
        <v>1971</v>
      </c>
      <c r="J260" s="30">
        <v>95</v>
      </c>
      <c r="K260" s="30">
        <v>21230</v>
      </c>
      <c r="L260" s="29" t="s">
        <v>31</v>
      </c>
      <c r="M260" s="29" t="s">
        <v>31</v>
      </c>
      <c r="N260" s="29" t="s">
        <v>31</v>
      </c>
      <c r="O260" s="30" t="s">
        <v>31</v>
      </c>
      <c r="P260" s="30" t="s">
        <v>31</v>
      </c>
      <c r="Q260" s="29" t="s">
        <v>31</v>
      </c>
      <c r="R260" s="29" t="s">
        <v>31</v>
      </c>
      <c r="S260" s="29" t="s">
        <v>31</v>
      </c>
      <c r="T260" s="29" t="s">
        <v>31</v>
      </c>
      <c r="U260" s="29" t="s">
        <v>31</v>
      </c>
      <c r="V260" s="29" t="s">
        <v>31</v>
      </c>
      <c r="W260" s="30">
        <v>0.92572546965023306</v>
      </c>
      <c r="X260" s="30">
        <v>1.2179592577660849</v>
      </c>
      <c r="Y260" s="29" t="s">
        <v>31</v>
      </c>
      <c r="Z260" s="29" t="s">
        <v>31</v>
      </c>
      <c r="AA260" s="29" t="s">
        <v>31</v>
      </c>
      <c r="AB260" s="29" t="s">
        <v>31</v>
      </c>
      <c r="AC260" s="30" t="s">
        <v>31</v>
      </c>
      <c r="AD260" s="30" t="s">
        <v>31</v>
      </c>
      <c r="AE260" s="29">
        <f t="shared" si="15"/>
        <v>2024</v>
      </c>
      <c r="AF260" s="29">
        <f t="shared" si="13"/>
        <v>7</v>
      </c>
      <c r="AK260" t="e">
        <f t="shared" si="14"/>
        <v>#N/A</v>
      </c>
    </row>
    <row r="261" spans="1:37" ht="30" customHeight="1" x14ac:dyDescent="0.25">
      <c r="A261" s="30">
        <v>13518913</v>
      </c>
      <c r="B261" s="29" t="s">
        <v>67</v>
      </c>
      <c r="C261" s="29" t="s">
        <v>29</v>
      </c>
      <c r="D261" s="29" t="s">
        <v>29</v>
      </c>
      <c r="E261" s="31">
        <v>45535</v>
      </c>
      <c r="F261" s="29" t="s">
        <v>31</v>
      </c>
      <c r="G261" s="29" t="s">
        <v>51</v>
      </c>
      <c r="H261" s="29" t="s">
        <v>30</v>
      </c>
      <c r="I261" s="29">
        <v>1971</v>
      </c>
      <c r="J261" s="30">
        <v>95</v>
      </c>
      <c r="K261" s="30">
        <v>21230</v>
      </c>
      <c r="L261" s="29" t="s">
        <v>31</v>
      </c>
      <c r="M261" s="29" t="s">
        <v>31</v>
      </c>
      <c r="N261" s="29" t="s">
        <v>31</v>
      </c>
      <c r="O261" s="30" t="s">
        <v>31</v>
      </c>
      <c r="P261" s="30" t="s">
        <v>31</v>
      </c>
      <c r="Q261" s="29" t="s">
        <v>31</v>
      </c>
      <c r="R261" s="29" t="s">
        <v>31</v>
      </c>
      <c r="S261" s="29" t="s">
        <v>31</v>
      </c>
      <c r="T261" s="29" t="s">
        <v>31</v>
      </c>
      <c r="U261" s="29" t="s">
        <v>31</v>
      </c>
      <c r="V261" s="29" t="s">
        <v>31</v>
      </c>
      <c r="W261" s="30">
        <v>1.0432539749589735</v>
      </c>
      <c r="X261" s="30">
        <v>2.1875110435755962</v>
      </c>
      <c r="Y261" s="29" t="s">
        <v>31</v>
      </c>
      <c r="Z261" s="29" t="s">
        <v>31</v>
      </c>
      <c r="AA261" s="29" t="s">
        <v>31</v>
      </c>
      <c r="AB261" s="29" t="s">
        <v>31</v>
      </c>
      <c r="AC261" s="30" t="s">
        <v>31</v>
      </c>
      <c r="AD261" s="30" t="s">
        <v>31</v>
      </c>
      <c r="AE261" s="29">
        <f t="shared" si="15"/>
        <v>2024</v>
      </c>
      <c r="AF261" s="29">
        <f t="shared" si="13"/>
        <v>8</v>
      </c>
      <c r="AK261" t="e">
        <f t="shared" si="14"/>
        <v>#N/A</v>
      </c>
    </row>
    <row r="262" spans="1:37" ht="30" customHeight="1" x14ac:dyDescent="0.25">
      <c r="A262" s="30">
        <v>13518913</v>
      </c>
      <c r="B262" s="29" t="s">
        <v>67</v>
      </c>
      <c r="C262" s="29" t="s">
        <v>29</v>
      </c>
      <c r="D262" s="29" t="s">
        <v>29</v>
      </c>
      <c r="E262" s="31">
        <v>45565</v>
      </c>
      <c r="F262" s="29" t="s">
        <v>31</v>
      </c>
      <c r="G262" s="29" t="s">
        <v>51</v>
      </c>
      <c r="H262" s="29" t="s">
        <v>30</v>
      </c>
      <c r="I262" s="29">
        <v>1971</v>
      </c>
      <c r="J262" s="30">
        <v>95</v>
      </c>
      <c r="K262" s="30">
        <v>21230</v>
      </c>
      <c r="L262" s="29" t="s">
        <v>31</v>
      </c>
      <c r="M262" s="29" t="s">
        <v>31</v>
      </c>
      <c r="N262" s="29" t="s">
        <v>31</v>
      </c>
      <c r="O262" s="30" t="s">
        <v>31</v>
      </c>
      <c r="P262" s="30" t="s">
        <v>31</v>
      </c>
      <c r="Q262" s="29" t="s">
        <v>31</v>
      </c>
      <c r="R262" s="29" t="s">
        <v>31</v>
      </c>
      <c r="S262" s="29" t="s">
        <v>31</v>
      </c>
      <c r="T262" s="29" t="s">
        <v>31</v>
      </c>
      <c r="U262" s="29" t="s">
        <v>31</v>
      </c>
      <c r="V262" s="29" t="s">
        <v>31</v>
      </c>
      <c r="W262" s="30">
        <v>1.5151792459457163</v>
      </c>
      <c r="X262" s="30">
        <v>2.1816467618013768</v>
      </c>
      <c r="Y262" s="29" t="s">
        <v>31</v>
      </c>
      <c r="Z262" s="29" t="s">
        <v>31</v>
      </c>
      <c r="AA262" s="29" t="s">
        <v>31</v>
      </c>
      <c r="AB262" s="29" t="s">
        <v>31</v>
      </c>
      <c r="AC262" s="30" t="s">
        <v>31</v>
      </c>
      <c r="AD262" s="30" t="s">
        <v>31</v>
      </c>
      <c r="AE262" s="29">
        <f t="shared" si="15"/>
        <v>2024</v>
      </c>
      <c r="AF262" s="29">
        <f t="shared" si="13"/>
        <v>9</v>
      </c>
      <c r="AK262" t="e">
        <f t="shared" si="14"/>
        <v>#N/A</v>
      </c>
    </row>
    <row r="263" spans="1:37" ht="30" customHeight="1" x14ac:dyDescent="0.25">
      <c r="A263" s="30">
        <v>13518913</v>
      </c>
      <c r="B263" s="29" t="s">
        <v>67</v>
      </c>
      <c r="C263" s="29" t="s">
        <v>29</v>
      </c>
      <c r="D263" s="29" t="s">
        <v>29</v>
      </c>
      <c r="E263" s="31">
        <v>45596</v>
      </c>
      <c r="F263" s="29" t="s">
        <v>31</v>
      </c>
      <c r="G263" s="29" t="s">
        <v>51</v>
      </c>
      <c r="H263" s="29" t="s">
        <v>30</v>
      </c>
      <c r="I263" s="29">
        <v>1971</v>
      </c>
      <c r="J263" s="30">
        <v>95</v>
      </c>
      <c r="K263" s="30">
        <v>21230</v>
      </c>
      <c r="L263" s="29" t="s">
        <v>31</v>
      </c>
      <c r="M263" s="29" t="s">
        <v>31</v>
      </c>
      <c r="N263" s="29" t="s">
        <v>31</v>
      </c>
      <c r="O263" s="30" t="s">
        <v>31</v>
      </c>
      <c r="P263" s="30" t="s">
        <v>31</v>
      </c>
      <c r="Q263" s="29" t="s">
        <v>31</v>
      </c>
      <c r="R263" s="29" t="s">
        <v>31</v>
      </c>
      <c r="S263" s="29" t="s">
        <v>31</v>
      </c>
      <c r="T263" s="29" t="s">
        <v>31</v>
      </c>
      <c r="U263" s="29" t="s">
        <v>31</v>
      </c>
      <c r="V263" s="29" t="s">
        <v>31</v>
      </c>
      <c r="W263" s="30">
        <v>0.84981104576811917</v>
      </c>
      <c r="X263" s="30">
        <v>1.7254421908007966</v>
      </c>
      <c r="Y263" s="29" t="s">
        <v>31</v>
      </c>
      <c r="Z263" s="29" t="s">
        <v>31</v>
      </c>
      <c r="AA263" s="29" t="s">
        <v>31</v>
      </c>
      <c r="AB263" s="29" t="s">
        <v>31</v>
      </c>
      <c r="AC263" s="30" t="s">
        <v>31</v>
      </c>
      <c r="AD263" s="30" t="s">
        <v>31</v>
      </c>
      <c r="AE263" s="29">
        <f t="shared" si="15"/>
        <v>2024</v>
      </c>
      <c r="AF263" s="29">
        <f t="shared" si="13"/>
        <v>10</v>
      </c>
      <c r="AK263" t="e">
        <f t="shared" si="14"/>
        <v>#N/A</v>
      </c>
    </row>
    <row r="264" spans="1:37" ht="30" customHeight="1" x14ac:dyDescent="0.25">
      <c r="A264" s="30">
        <v>13518913</v>
      </c>
      <c r="B264" s="29" t="s">
        <v>67</v>
      </c>
      <c r="C264" s="29" t="s">
        <v>29</v>
      </c>
      <c r="D264" s="29" t="s">
        <v>29</v>
      </c>
      <c r="E264" s="31">
        <v>45626</v>
      </c>
      <c r="F264" s="29" t="s">
        <v>31</v>
      </c>
      <c r="G264" s="29" t="s">
        <v>51</v>
      </c>
      <c r="H264" s="29" t="s">
        <v>30</v>
      </c>
      <c r="I264" s="29">
        <v>1971</v>
      </c>
      <c r="J264" s="30">
        <v>95</v>
      </c>
      <c r="K264" s="30">
        <v>21230</v>
      </c>
      <c r="L264" s="29" t="s">
        <v>31</v>
      </c>
      <c r="M264" s="29" t="s">
        <v>31</v>
      </c>
      <c r="N264" s="29" t="s">
        <v>31</v>
      </c>
      <c r="O264" s="30" t="s">
        <v>31</v>
      </c>
      <c r="P264" s="30" t="s">
        <v>31</v>
      </c>
      <c r="Q264" s="29" t="s">
        <v>31</v>
      </c>
      <c r="R264" s="29" t="s">
        <v>31</v>
      </c>
      <c r="S264" s="29" t="s">
        <v>31</v>
      </c>
      <c r="T264" s="29" t="s">
        <v>31</v>
      </c>
      <c r="U264" s="29" t="s">
        <v>31</v>
      </c>
      <c r="V264" s="29" t="s">
        <v>31</v>
      </c>
      <c r="W264" s="30">
        <v>1.5449625941786949</v>
      </c>
      <c r="X264" s="30">
        <v>1.30873636652226</v>
      </c>
      <c r="Y264" s="29" t="s">
        <v>31</v>
      </c>
      <c r="Z264" s="29" t="s">
        <v>31</v>
      </c>
      <c r="AA264" s="29" t="s">
        <v>31</v>
      </c>
      <c r="AB264" s="29" t="s">
        <v>31</v>
      </c>
      <c r="AC264" s="30" t="s">
        <v>31</v>
      </c>
      <c r="AD264" s="30" t="s">
        <v>31</v>
      </c>
      <c r="AE264" s="29">
        <f t="shared" si="15"/>
        <v>2024</v>
      </c>
      <c r="AF264" s="29">
        <f t="shared" si="13"/>
        <v>11</v>
      </c>
      <c r="AK264" t="e">
        <f t="shared" si="14"/>
        <v>#N/A</v>
      </c>
    </row>
    <row r="265" spans="1:37" ht="30" customHeight="1" x14ac:dyDescent="0.25">
      <c r="A265" s="30">
        <v>13518913</v>
      </c>
      <c r="B265" s="29" t="s">
        <v>67</v>
      </c>
      <c r="C265" s="29" t="s">
        <v>29</v>
      </c>
      <c r="D265" s="29" t="s">
        <v>29</v>
      </c>
      <c r="E265" s="31">
        <v>45657</v>
      </c>
      <c r="F265" s="29" t="s">
        <v>31</v>
      </c>
      <c r="G265" s="29" t="s">
        <v>51</v>
      </c>
      <c r="H265" s="29" t="s">
        <v>30</v>
      </c>
      <c r="I265" s="29">
        <v>1971</v>
      </c>
      <c r="J265" s="30">
        <v>95</v>
      </c>
      <c r="K265" s="30">
        <v>21230</v>
      </c>
      <c r="L265" s="29" t="s">
        <v>31</v>
      </c>
      <c r="M265" s="29" t="s">
        <v>31</v>
      </c>
      <c r="N265" s="29" t="s">
        <v>31</v>
      </c>
      <c r="O265" s="30" t="s">
        <v>31</v>
      </c>
      <c r="P265" s="30" t="s">
        <v>31</v>
      </c>
      <c r="Q265" s="29" t="s">
        <v>31</v>
      </c>
      <c r="R265" s="29" t="s">
        <v>31</v>
      </c>
      <c r="S265" s="29" t="s">
        <v>31</v>
      </c>
      <c r="T265" s="29" t="s">
        <v>31</v>
      </c>
      <c r="U265" s="29" t="s">
        <v>31</v>
      </c>
      <c r="V265" s="29" t="s">
        <v>31</v>
      </c>
      <c r="W265" s="30">
        <v>1.2382506762598544</v>
      </c>
      <c r="X265" s="30">
        <v>1.4514846280875553</v>
      </c>
      <c r="Y265" s="29" t="s">
        <v>31</v>
      </c>
      <c r="Z265" s="29" t="s">
        <v>31</v>
      </c>
      <c r="AA265" s="29" t="s">
        <v>31</v>
      </c>
      <c r="AB265" s="29" t="s">
        <v>31</v>
      </c>
      <c r="AC265" s="30" t="s">
        <v>31</v>
      </c>
      <c r="AD265" s="30" t="s">
        <v>31</v>
      </c>
      <c r="AE265" s="29">
        <f t="shared" si="15"/>
        <v>2024</v>
      </c>
      <c r="AF265" s="29">
        <f t="shared" si="13"/>
        <v>12</v>
      </c>
      <c r="AK265" t="e">
        <f t="shared" si="14"/>
        <v>#N/A</v>
      </c>
    </row>
    <row r="266" spans="1:37" ht="30" customHeight="1" x14ac:dyDescent="0.25">
      <c r="A266" s="30">
        <v>13521632</v>
      </c>
      <c r="B266" s="29" t="s">
        <v>68</v>
      </c>
      <c r="C266" s="29" t="s">
        <v>29</v>
      </c>
      <c r="D266" s="29" t="s">
        <v>29</v>
      </c>
      <c r="E266" s="31">
        <v>43496</v>
      </c>
      <c r="F266" s="29" t="s">
        <v>31</v>
      </c>
      <c r="G266" s="29" t="s">
        <v>51</v>
      </c>
      <c r="H266" s="29" t="s">
        <v>30</v>
      </c>
      <c r="I266" s="29">
        <v>1983</v>
      </c>
      <c r="J266" s="30">
        <v>95</v>
      </c>
      <c r="K266" s="30">
        <v>14871.9</v>
      </c>
      <c r="L266" s="29" t="s">
        <v>31</v>
      </c>
      <c r="M266" s="29" t="s">
        <v>31</v>
      </c>
      <c r="N266" s="29" t="s">
        <v>31</v>
      </c>
      <c r="O266" s="30" t="s">
        <v>31</v>
      </c>
      <c r="P266" s="30" t="s">
        <v>31</v>
      </c>
      <c r="Q266" s="29" t="s">
        <v>31</v>
      </c>
      <c r="R266" s="29" t="s">
        <v>31</v>
      </c>
      <c r="S266" s="29" t="s">
        <v>31</v>
      </c>
      <c r="T266" s="29" t="s">
        <v>31</v>
      </c>
      <c r="U266" s="29" t="s">
        <v>31</v>
      </c>
      <c r="V266" s="29" t="s">
        <v>31</v>
      </c>
      <c r="W266" s="30">
        <v>1.350134796607094</v>
      </c>
      <c r="X266" s="30">
        <v>1.9998452149263302</v>
      </c>
      <c r="Y266" s="29" t="s">
        <v>31</v>
      </c>
      <c r="Z266" s="29" t="s">
        <v>31</v>
      </c>
      <c r="AA266" s="29" t="s">
        <v>31</v>
      </c>
      <c r="AB266" s="29" t="s">
        <v>31</v>
      </c>
      <c r="AC266" s="30" t="s">
        <v>31</v>
      </c>
      <c r="AD266" s="30" t="s">
        <v>31</v>
      </c>
      <c r="AE266" s="29">
        <f t="shared" si="15"/>
        <v>2019</v>
      </c>
      <c r="AF266" s="29">
        <f t="shared" si="13"/>
        <v>1</v>
      </c>
      <c r="AK266" t="e">
        <f t="shared" si="14"/>
        <v>#N/A</v>
      </c>
    </row>
    <row r="267" spans="1:37" ht="30" customHeight="1" x14ac:dyDescent="0.25">
      <c r="A267" s="30">
        <v>13521632</v>
      </c>
      <c r="B267" s="29" t="s">
        <v>68</v>
      </c>
      <c r="C267" s="29" t="s">
        <v>29</v>
      </c>
      <c r="D267" s="29" t="s">
        <v>29</v>
      </c>
      <c r="E267" s="31">
        <v>43524</v>
      </c>
      <c r="F267" s="29" t="s">
        <v>31</v>
      </c>
      <c r="G267" s="29" t="s">
        <v>51</v>
      </c>
      <c r="H267" s="29" t="s">
        <v>30</v>
      </c>
      <c r="I267" s="29">
        <v>1983</v>
      </c>
      <c r="J267" s="30">
        <v>95</v>
      </c>
      <c r="K267" s="30">
        <v>14871.9</v>
      </c>
      <c r="L267" s="29" t="s">
        <v>31</v>
      </c>
      <c r="M267" s="29" t="s">
        <v>31</v>
      </c>
      <c r="N267" s="29" t="s">
        <v>31</v>
      </c>
      <c r="O267" s="30" t="s">
        <v>31</v>
      </c>
      <c r="P267" s="30" t="s">
        <v>31</v>
      </c>
      <c r="Q267" s="29" t="s">
        <v>31</v>
      </c>
      <c r="R267" s="29" t="s">
        <v>31</v>
      </c>
      <c r="S267" s="29" t="s">
        <v>31</v>
      </c>
      <c r="T267" s="29" t="s">
        <v>31</v>
      </c>
      <c r="U267" s="29" t="s">
        <v>31</v>
      </c>
      <c r="V267" s="29" t="s">
        <v>31</v>
      </c>
      <c r="W267" s="30">
        <v>1.3890486027225757</v>
      </c>
      <c r="X267" s="30">
        <v>1.1554271469055706</v>
      </c>
      <c r="Y267" s="29" t="s">
        <v>31</v>
      </c>
      <c r="Z267" s="29" t="s">
        <v>31</v>
      </c>
      <c r="AA267" s="29" t="s">
        <v>31</v>
      </c>
      <c r="AB267" s="29" t="s">
        <v>31</v>
      </c>
      <c r="AC267" s="30" t="s">
        <v>31</v>
      </c>
      <c r="AD267" s="30" t="s">
        <v>31</v>
      </c>
      <c r="AE267" s="29">
        <f t="shared" si="15"/>
        <v>2019</v>
      </c>
      <c r="AF267" s="29">
        <f t="shared" si="13"/>
        <v>2</v>
      </c>
      <c r="AK267" t="e">
        <f t="shared" si="14"/>
        <v>#N/A</v>
      </c>
    </row>
    <row r="268" spans="1:37" ht="30" customHeight="1" x14ac:dyDescent="0.25">
      <c r="A268" s="30">
        <v>13521632</v>
      </c>
      <c r="B268" s="29" t="s">
        <v>68</v>
      </c>
      <c r="C268" s="29" t="s">
        <v>29</v>
      </c>
      <c r="D268" s="29" t="s">
        <v>29</v>
      </c>
      <c r="E268" s="31">
        <v>43555</v>
      </c>
      <c r="F268" s="29" t="s">
        <v>31</v>
      </c>
      <c r="G268" s="29" t="s">
        <v>51</v>
      </c>
      <c r="H268" s="29" t="s">
        <v>30</v>
      </c>
      <c r="I268" s="29">
        <v>1983</v>
      </c>
      <c r="J268" s="30">
        <v>95</v>
      </c>
      <c r="K268" s="30">
        <v>14871.9</v>
      </c>
      <c r="L268" s="29" t="s">
        <v>31</v>
      </c>
      <c r="M268" s="29" t="s">
        <v>31</v>
      </c>
      <c r="N268" s="29" t="s">
        <v>31</v>
      </c>
      <c r="O268" s="29" t="s">
        <v>31</v>
      </c>
      <c r="P268" s="29" t="s">
        <v>31</v>
      </c>
      <c r="Q268" s="29" t="s">
        <v>31</v>
      </c>
      <c r="R268" s="29" t="s">
        <v>31</v>
      </c>
      <c r="S268" s="29" t="s">
        <v>31</v>
      </c>
      <c r="T268" s="29" t="s">
        <v>31</v>
      </c>
      <c r="U268" s="29" t="s">
        <v>31</v>
      </c>
      <c r="V268" s="29" t="s">
        <v>31</v>
      </c>
      <c r="W268" s="30">
        <v>1.3268195353608629</v>
      </c>
      <c r="X268" s="30">
        <v>2.0003640246053771</v>
      </c>
      <c r="Y268" s="29" t="s">
        <v>31</v>
      </c>
      <c r="Z268" s="29" t="s">
        <v>31</v>
      </c>
      <c r="AA268" s="30" t="s">
        <v>31</v>
      </c>
      <c r="AB268" s="30" t="s">
        <v>31</v>
      </c>
      <c r="AC268" s="29" t="s">
        <v>31</v>
      </c>
      <c r="AD268" s="29" t="s">
        <v>31</v>
      </c>
      <c r="AE268" s="29">
        <f t="shared" si="15"/>
        <v>2019</v>
      </c>
      <c r="AF268" s="29">
        <f t="shared" si="13"/>
        <v>3</v>
      </c>
      <c r="AK268" t="e">
        <f t="shared" si="14"/>
        <v>#N/A</v>
      </c>
    </row>
    <row r="269" spans="1:37" ht="30" customHeight="1" x14ac:dyDescent="0.25">
      <c r="A269" s="30">
        <v>13521632</v>
      </c>
      <c r="B269" s="29" t="s">
        <v>68</v>
      </c>
      <c r="C269" s="29" t="s">
        <v>29</v>
      </c>
      <c r="D269" s="29" t="s">
        <v>29</v>
      </c>
      <c r="E269" s="31">
        <v>43585</v>
      </c>
      <c r="F269" s="29" t="s">
        <v>31</v>
      </c>
      <c r="G269" s="29" t="s">
        <v>51</v>
      </c>
      <c r="H269" s="29" t="s">
        <v>30</v>
      </c>
      <c r="I269" s="29">
        <v>1983</v>
      </c>
      <c r="J269" s="30">
        <v>95</v>
      </c>
      <c r="K269" s="30">
        <v>14871.9</v>
      </c>
      <c r="L269" s="29" t="s">
        <v>31</v>
      </c>
      <c r="M269" s="29" t="s">
        <v>31</v>
      </c>
      <c r="N269" s="29" t="s">
        <v>31</v>
      </c>
      <c r="O269" s="29" t="s">
        <v>31</v>
      </c>
      <c r="P269" s="29" t="s">
        <v>31</v>
      </c>
      <c r="Q269" s="29" t="s">
        <v>31</v>
      </c>
      <c r="R269" s="29" t="s">
        <v>31</v>
      </c>
      <c r="S269" s="29" t="s">
        <v>31</v>
      </c>
      <c r="T269" s="29" t="s">
        <v>31</v>
      </c>
      <c r="U269" s="29" t="s">
        <v>31</v>
      </c>
      <c r="V269" s="29" t="s">
        <v>31</v>
      </c>
      <c r="W269" s="30">
        <v>1.3287508981814589</v>
      </c>
      <c r="X269" s="30">
        <v>2.1023979637944472</v>
      </c>
      <c r="Y269" s="29" t="s">
        <v>31</v>
      </c>
      <c r="Z269" s="29" t="s">
        <v>31</v>
      </c>
      <c r="AA269" s="30" t="s">
        <v>31</v>
      </c>
      <c r="AB269" s="30" t="s">
        <v>31</v>
      </c>
      <c r="AC269" s="29" t="s">
        <v>31</v>
      </c>
      <c r="AD269" s="29" t="s">
        <v>31</v>
      </c>
      <c r="AE269" s="29">
        <f t="shared" si="15"/>
        <v>2019</v>
      </c>
      <c r="AF269" s="29">
        <f t="shared" si="13"/>
        <v>4</v>
      </c>
      <c r="AK269" t="e">
        <f t="shared" si="14"/>
        <v>#N/A</v>
      </c>
    </row>
    <row r="270" spans="1:37" ht="30" customHeight="1" x14ac:dyDescent="0.25">
      <c r="A270" s="30">
        <v>13521632</v>
      </c>
      <c r="B270" s="29" t="s">
        <v>68</v>
      </c>
      <c r="C270" s="29" t="s">
        <v>29</v>
      </c>
      <c r="D270" s="29" t="s">
        <v>29</v>
      </c>
      <c r="E270" s="31">
        <v>43616</v>
      </c>
      <c r="F270" s="29" t="s">
        <v>31</v>
      </c>
      <c r="G270" s="29" t="s">
        <v>51</v>
      </c>
      <c r="H270" s="29" t="s">
        <v>30</v>
      </c>
      <c r="I270" s="29">
        <v>1983</v>
      </c>
      <c r="J270" s="30">
        <v>95</v>
      </c>
      <c r="K270" s="30">
        <v>14871.9</v>
      </c>
      <c r="L270" s="29" t="s">
        <v>31</v>
      </c>
      <c r="M270" s="29" t="s">
        <v>31</v>
      </c>
      <c r="N270" s="29" t="s">
        <v>31</v>
      </c>
      <c r="O270" s="29" t="s">
        <v>31</v>
      </c>
      <c r="P270" s="29" t="s">
        <v>31</v>
      </c>
      <c r="Q270" s="29" t="s">
        <v>31</v>
      </c>
      <c r="R270" s="29" t="s">
        <v>31</v>
      </c>
      <c r="S270" s="29" t="s">
        <v>31</v>
      </c>
      <c r="T270" s="29" t="s">
        <v>31</v>
      </c>
      <c r="U270" s="29" t="s">
        <v>31</v>
      </c>
      <c r="V270" s="29" t="s">
        <v>31</v>
      </c>
      <c r="W270" s="30">
        <v>0.89973470980775938</v>
      </c>
      <c r="X270" s="30">
        <v>1.3390829175899823</v>
      </c>
      <c r="Y270" s="29" t="s">
        <v>31</v>
      </c>
      <c r="Z270" s="29" t="s">
        <v>31</v>
      </c>
      <c r="AA270" s="30" t="s">
        <v>31</v>
      </c>
      <c r="AB270" s="30" t="s">
        <v>31</v>
      </c>
      <c r="AC270" s="29" t="s">
        <v>31</v>
      </c>
      <c r="AD270" s="29" t="s">
        <v>31</v>
      </c>
      <c r="AE270" s="29">
        <f t="shared" si="15"/>
        <v>2019</v>
      </c>
      <c r="AF270" s="29">
        <f t="shared" si="13"/>
        <v>5</v>
      </c>
      <c r="AK270" t="e">
        <f t="shared" si="14"/>
        <v>#N/A</v>
      </c>
    </row>
    <row r="271" spans="1:37" ht="30" customHeight="1" x14ac:dyDescent="0.25">
      <c r="A271" s="30">
        <v>13521632</v>
      </c>
      <c r="B271" s="29" t="s">
        <v>68</v>
      </c>
      <c r="C271" s="29" t="s">
        <v>29</v>
      </c>
      <c r="D271" s="29" t="s">
        <v>29</v>
      </c>
      <c r="E271" s="31">
        <v>43646</v>
      </c>
      <c r="F271" s="29" t="s">
        <v>31</v>
      </c>
      <c r="G271" s="29" t="s">
        <v>51</v>
      </c>
      <c r="H271" s="29" t="s">
        <v>30</v>
      </c>
      <c r="I271" s="29">
        <v>1983</v>
      </c>
      <c r="J271" s="30">
        <v>95</v>
      </c>
      <c r="K271" s="30">
        <v>14871.9</v>
      </c>
      <c r="L271" s="29" t="s">
        <v>31</v>
      </c>
      <c r="M271" s="29" t="s">
        <v>31</v>
      </c>
      <c r="N271" s="29" t="s">
        <v>31</v>
      </c>
      <c r="O271" s="29" t="s">
        <v>31</v>
      </c>
      <c r="P271" s="29" t="s">
        <v>31</v>
      </c>
      <c r="Q271" s="29" t="s">
        <v>31</v>
      </c>
      <c r="R271" s="29" t="s">
        <v>31</v>
      </c>
      <c r="S271" s="29" t="s">
        <v>31</v>
      </c>
      <c r="T271" s="29" t="s">
        <v>31</v>
      </c>
      <c r="U271" s="29" t="s">
        <v>31</v>
      </c>
      <c r="V271" s="29" t="s">
        <v>31</v>
      </c>
      <c r="W271" s="30">
        <v>0.89080324048425907</v>
      </c>
      <c r="X271" s="30">
        <v>1.5215565073872348</v>
      </c>
      <c r="Y271" s="29" t="s">
        <v>31</v>
      </c>
      <c r="Z271" s="29" t="s">
        <v>31</v>
      </c>
      <c r="AA271" s="30" t="s">
        <v>31</v>
      </c>
      <c r="AB271" s="30" t="s">
        <v>31</v>
      </c>
      <c r="AC271" s="29" t="s">
        <v>31</v>
      </c>
      <c r="AD271" s="29" t="s">
        <v>31</v>
      </c>
      <c r="AE271" s="29">
        <f t="shared" si="15"/>
        <v>2019</v>
      </c>
      <c r="AF271" s="29">
        <f t="shared" si="13"/>
        <v>6</v>
      </c>
      <c r="AK271" t="e">
        <f t="shared" si="14"/>
        <v>#N/A</v>
      </c>
    </row>
    <row r="272" spans="1:37" ht="30" customHeight="1" x14ac:dyDescent="0.25">
      <c r="A272" s="30">
        <v>13521632</v>
      </c>
      <c r="B272" s="29" t="s">
        <v>68</v>
      </c>
      <c r="C272" s="29" t="s">
        <v>29</v>
      </c>
      <c r="D272" s="29" t="s">
        <v>29</v>
      </c>
      <c r="E272" s="31">
        <v>43677</v>
      </c>
      <c r="F272" s="29" t="s">
        <v>31</v>
      </c>
      <c r="G272" s="29" t="s">
        <v>51</v>
      </c>
      <c r="H272" s="29" t="s">
        <v>30</v>
      </c>
      <c r="I272" s="29">
        <v>1983</v>
      </c>
      <c r="J272" s="30">
        <v>95</v>
      </c>
      <c r="K272" s="30">
        <v>14871.9</v>
      </c>
      <c r="L272" s="29" t="s">
        <v>31</v>
      </c>
      <c r="M272" s="29" t="s">
        <v>31</v>
      </c>
      <c r="N272" s="29" t="s">
        <v>31</v>
      </c>
      <c r="O272" s="29" t="s">
        <v>31</v>
      </c>
      <c r="P272" s="29" t="s">
        <v>31</v>
      </c>
      <c r="Q272" s="29" t="s">
        <v>31</v>
      </c>
      <c r="R272" s="29" t="s">
        <v>31</v>
      </c>
      <c r="S272" s="29" t="s">
        <v>31</v>
      </c>
      <c r="T272" s="29" t="s">
        <v>31</v>
      </c>
      <c r="U272" s="29" t="s">
        <v>31</v>
      </c>
      <c r="V272" s="29" t="s">
        <v>31</v>
      </c>
      <c r="W272" s="30">
        <v>0.88782449670495345</v>
      </c>
      <c r="X272" s="30">
        <v>1.7484606201456605</v>
      </c>
      <c r="Y272" s="29" t="s">
        <v>31</v>
      </c>
      <c r="Z272" s="29" t="s">
        <v>31</v>
      </c>
      <c r="AA272" s="30" t="s">
        <v>31</v>
      </c>
      <c r="AB272" s="30" t="s">
        <v>31</v>
      </c>
      <c r="AC272" s="29" t="s">
        <v>31</v>
      </c>
      <c r="AD272" s="29" t="s">
        <v>31</v>
      </c>
      <c r="AE272" s="29">
        <f t="shared" si="15"/>
        <v>2019</v>
      </c>
      <c r="AF272" s="29">
        <f t="shared" si="13"/>
        <v>7</v>
      </c>
      <c r="AK272" t="e">
        <f t="shared" si="14"/>
        <v>#N/A</v>
      </c>
    </row>
    <row r="273" spans="1:37" ht="30" customHeight="1" x14ac:dyDescent="0.25">
      <c r="A273" s="30">
        <v>13521632</v>
      </c>
      <c r="B273" s="29" t="s">
        <v>68</v>
      </c>
      <c r="C273" s="29" t="s">
        <v>29</v>
      </c>
      <c r="D273" s="29" t="s">
        <v>29</v>
      </c>
      <c r="E273" s="31">
        <v>43708</v>
      </c>
      <c r="F273" s="29" t="s">
        <v>31</v>
      </c>
      <c r="G273" s="29" t="s">
        <v>51</v>
      </c>
      <c r="H273" s="29" t="s">
        <v>30</v>
      </c>
      <c r="I273" s="29">
        <v>1983</v>
      </c>
      <c r="J273" s="30">
        <v>95</v>
      </c>
      <c r="K273" s="30">
        <v>14871.9</v>
      </c>
      <c r="L273" s="29" t="s">
        <v>31</v>
      </c>
      <c r="M273" s="29" t="s">
        <v>31</v>
      </c>
      <c r="N273" s="29" t="s">
        <v>31</v>
      </c>
      <c r="O273" s="29" t="s">
        <v>31</v>
      </c>
      <c r="P273" s="29" t="s">
        <v>31</v>
      </c>
      <c r="Q273" s="29" t="s">
        <v>31</v>
      </c>
      <c r="R273" s="29" t="s">
        <v>31</v>
      </c>
      <c r="S273" s="29" t="s">
        <v>31</v>
      </c>
      <c r="T273" s="29" t="s">
        <v>31</v>
      </c>
      <c r="U273" s="29" t="s">
        <v>31</v>
      </c>
      <c r="V273" s="29" t="s">
        <v>31</v>
      </c>
      <c r="W273" s="30">
        <v>1.4604643009683911</v>
      </c>
      <c r="X273" s="30">
        <v>1.6798457511733267</v>
      </c>
      <c r="Y273" s="29" t="s">
        <v>31</v>
      </c>
      <c r="Z273" s="29" t="s">
        <v>31</v>
      </c>
      <c r="AA273" s="30" t="s">
        <v>31</v>
      </c>
      <c r="AB273" s="30" t="s">
        <v>31</v>
      </c>
      <c r="AC273" s="29" t="s">
        <v>31</v>
      </c>
      <c r="AD273" s="29" t="s">
        <v>31</v>
      </c>
      <c r="AE273" s="29">
        <f t="shared" si="15"/>
        <v>2019</v>
      </c>
      <c r="AF273" s="29">
        <f t="shared" si="13"/>
        <v>8</v>
      </c>
      <c r="AK273" t="e">
        <f t="shared" si="14"/>
        <v>#N/A</v>
      </c>
    </row>
    <row r="274" spans="1:37" ht="30" customHeight="1" x14ac:dyDescent="0.25">
      <c r="A274" s="30">
        <v>13521632</v>
      </c>
      <c r="B274" s="29" t="s">
        <v>68</v>
      </c>
      <c r="C274" s="29" t="s">
        <v>29</v>
      </c>
      <c r="D274" s="29" t="s">
        <v>29</v>
      </c>
      <c r="E274" s="31">
        <v>43738</v>
      </c>
      <c r="F274" s="29" t="s">
        <v>31</v>
      </c>
      <c r="G274" s="29" t="s">
        <v>51</v>
      </c>
      <c r="H274" s="29" t="s">
        <v>30</v>
      </c>
      <c r="I274" s="29">
        <v>1983</v>
      </c>
      <c r="J274" s="30">
        <v>95</v>
      </c>
      <c r="K274" s="30">
        <v>14871.9</v>
      </c>
      <c r="L274" s="29" t="s">
        <v>31</v>
      </c>
      <c r="M274" s="29" t="s">
        <v>31</v>
      </c>
      <c r="N274" s="29" t="s">
        <v>31</v>
      </c>
      <c r="O274" s="29" t="s">
        <v>31</v>
      </c>
      <c r="P274" s="29" t="s">
        <v>31</v>
      </c>
      <c r="Q274" s="29" t="s">
        <v>31</v>
      </c>
      <c r="R274" s="29" t="s">
        <v>31</v>
      </c>
      <c r="S274" s="29" t="s">
        <v>31</v>
      </c>
      <c r="T274" s="29" t="s">
        <v>31</v>
      </c>
      <c r="U274" s="29" t="s">
        <v>31</v>
      </c>
      <c r="V274" s="29" t="s">
        <v>31</v>
      </c>
      <c r="W274" s="30">
        <v>1.5719829791311148</v>
      </c>
      <c r="X274" s="30">
        <v>2.0314312595650561</v>
      </c>
      <c r="Y274" s="29" t="s">
        <v>31</v>
      </c>
      <c r="Z274" s="29" t="s">
        <v>31</v>
      </c>
      <c r="AA274" s="30" t="s">
        <v>31</v>
      </c>
      <c r="AB274" s="30" t="s">
        <v>31</v>
      </c>
      <c r="AC274" s="29" t="s">
        <v>31</v>
      </c>
      <c r="AD274" s="29" t="s">
        <v>31</v>
      </c>
      <c r="AE274" s="29">
        <f t="shared" si="15"/>
        <v>2019</v>
      </c>
      <c r="AF274" s="29">
        <f t="shared" si="13"/>
        <v>9</v>
      </c>
      <c r="AK274" t="e">
        <f t="shared" si="14"/>
        <v>#N/A</v>
      </c>
    </row>
    <row r="275" spans="1:37" ht="30" customHeight="1" x14ac:dyDescent="0.25">
      <c r="A275" s="30">
        <v>13521632</v>
      </c>
      <c r="B275" s="29" t="s">
        <v>68</v>
      </c>
      <c r="C275" s="29" t="s">
        <v>29</v>
      </c>
      <c r="D275" s="29" t="s">
        <v>29</v>
      </c>
      <c r="E275" s="31">
        <v>43769</v>
      </c>
      <c r="F275" s="29" t="s">
        <v>31</v>
      </c>
      <c r="G275" s="29" t="s">
        <v>51</v>
      </c>
      <c r="H275" s="29" t="s">
        <v>30</v>
      </c>
      <c r="I275" s="29">
        <v>1983</v>
      </c>
      <c r="J275" s="30">
        <v>95</v>
      </c>
      <c r="K275" s="30">
        <v>14871.9</v>
      </c>
      <c r="L275" s="29" t="s">
        <v>31</v>
      </c>
      <c r="M275" s="29" t="s">
        <v>31</v>
      </c>
      <c r="N275" s="29" t="s">
        <v>31</v>
      </c>
      <c r="O275" s="29" t="s">
        <v>31</v>
      </c>
      <c r="P275" s="29" t="s">
        <v>31</v>
      </c>
      <c r="Q275" s="29" t="s">
        <v>31</v>
      </c>
      <c r="R275" s="29" t="s">
        <v>31</v>
      </c>
      <c r="S275" s="29" t="s">
        <v>31</v>
      </c>
      <c r="T275" s="29" t="s">
        <v>31</v>
      </c>
      <c r="U275" s="29" t="s">
        <v>31</v>
      </c>
      <c r="V275" s="29" t="s">
        <v>31</v>
      </c>
      <c r="W275" s="30">
        <v>1.2928413447241451</v>
      </c>
      <c r="X275" s="30">
        <v>2.0402469171103563</v>
      </c>
      <c r="Y275" s="29" t="s">
        <v>31</v>
      </c>
      <c r="Z275" s="29" t="s">
        <v>31</v>
      </c>
      <c r="AA275" s="30" t="s">
        <v>31</v>
      </c>
      <c r="AB275" s="30" t="s">
        <v>31</v>
      </c>
      <c r="AC275" s="29" t="s">
        <v>31</v>
      </c>
      <c r="AD275" s="29" t="s">
        <v>31</v>
      </c>
      <c r="AE275" s="29">
        <f t="shared" si="15"/>
        <v>2019</v>
      </c>
      <c r="AF275" s="29">
        <f t="shared" ref="AF275:AF338" si="16">IF(E275 = "", "", MONTH(E275))</f>
        <v>10</v>
      </c>
      <c r="AK275" t="e">
        <f t="shared" si="14"/>
        <v>#N/A</v>
      </c>
    </row>
    <row r="276" spans="1:37" ht="30" customHeight="1" x14ac:dyDescent="0.25">
      <c r="A276" s="30">
        <v>13521632</v>
      </c>
      <c r="B276" s="29" t="s">
        <v>68</v>
      </c>
      <c r="C276" s="29" t="s">
        <v>29</v>
      </c>
      <c r="D276" s="29" t="s">
        <v>29</v>
      </c>
      <c r="E276" s="31">
        <v>43799</v>
      </c>
      <c r="F276" s="29" t="s">
        <v>31</v>
      </c>
      <c r="G276" s="29" t="s">
        <v>51</v>
      </c>
      <c r="H276" s="29" t="s">
        <v>30</v>
      </c>
      <c r="I276" s="29">
        <v>1983</v>
      </c>
      <c r="J276" s="30">
        <v>95</v>
      </c>
      <c r="K276" s="30">
        <v>14871.9</v>
      </c>
      <c r="L276" s="29" t="s">
        <v>31</v>
      </c>
      <c r="M276" s="29" t="s">
        <v>31</v>
      </c>
      <c r="N276" s="29" t="s">
        <v>31</v>
      </c>
      <c r="O276" s="29" t="s">
        <v>31</v>
      </c>
      <c r="P276" s="29" t="s">
        <v>31</v>
      </c>
      <c r="Q276" s="29" t="s">
        <v>31</v>
      </c>
      <c r="R276" s="29" t="s">
        <v>31</v>
      </c>
      <c r="S276" s="29" t="s">
        <v>31</v>
      </c>
      <c r="T276" s="29" t="s">
        <v>31</v>
      </c>
      <c r="U276" s="29" t="s">
        <v>31</v>
      </c>
      <c r="V276" s="29" t="s">
        <v>31</v>
      </c>
      <c r="W276" s="30">
        <v>1.2258377834124892</v>
      </c>
      <c r="X276" s="30">
        <v>2.0212668085440457</v>
      </c>
      <c r="Y276" s="29" t="s">
        <v>31</v>
      </c>
      <c r="Z276" s="29" t="s">
        <v>31</v>
      </c>
      <c r="AA276" s="30" t="s">
        <v>31</v>
      </c>
      <c r="AB276" s="30" t="s">
        <v>31</v>
      </c>
      <c r="AC276" s="29" t="s">
        <v>31</v>
      </c>
      <c r="AD276" s="29" t="s">
        <v>31</v>
      </c>
      <c r="AE276" s="29">
        <f t="shared" si="15"/>
        <v>2019</v>
      </c>
      <c r="AF276" s="29">
        <f t="shared" si="16"/>
        <v>11</v>
      </c>
      <c r="AK276" t="e">
        <f t="shared" si="14"/>
        <v>#N/A</v>
      </c>
    </row>
    <row r="277" spans="1:37" ht="30" customHeight="1" x14ac:dyDescent="0.25">
      <c r="A277" s="30">
        <v>13521632</v>
      </c>
      <c r="B277" s="29" t="s">
        <v>68</v>
      </c>
      <c r="C277" s="29" t="s">
        <v>29</v>
      </c>
      <c r="D277" s="29" t="s">
        <v>29</v>
      </c>
      <c r="E277" s="31">
        <v>43830</v>
      </c>
      <c r="F277" s="29">
        <v>42.496959831258685</v>
      </c>
      <c r="G277" s="29" t="s">
        <v>51</v>
      </c>
      <c r="H277" s="29" t="s">
        <v>30</v>
      </c>
      <c r="I277" s="29">
        <v>1983</v>
      </c>
      <c r="J277" s="30">
        <v>95</v>
      </c>
      <c r="K277" s="30">
        <v>14871.9</v>
      </c>
      <c r="L277" s="29">
        <v>854868.72408333782</v>
      </c>
      <c r="M277" s="29">
        <v>5265.0737037937315</v>
      </c>
      <c r="N277" s="29">
        <v>55.627233919095097</v>
      </c>
      <c r="O277" s="29">
        <v>20249.90543785736</v>
      </c>
      <c r="P277" s="29">
        <v>1.2877445100715987</v>
      </c>
      <c r="Q277" s="29">
        <v>27433.157830575936</v>
      </c>
      <c r="R277" s="29">
        <v>20206.797551205229</v>
      </c>
      <c r="S277" s="29">
        <v>1.6984873371563831</v>
      </c>
      <c r="T277" s="29">
        <v>2.0827989323649989</v>
      </c>
      <c r="U277" s="29">
        <v>1.1209297124712156</v>
      </c>
      <c r="V277" s="29">
        <v>2.2440606948407589</v>
      </c>
      <c r="W277" s="30">
        <v>1.3807915821895016</v>
      </c>
      <c r="X277" s="30">
        <v>1.3554000878206833</v>
      </c>
      <c r="Y277" s="29">
        <v>16.481876177502333</v>
      </c>
      <c r="Z277" s="29">
        <v>31.506604146265801</v>
      </c>
      <c r="AA277" s="30">
        <v>140.71267856087783</v>
      </c>
      <c r="AB277" s="30">
        <v>2008.6311421655573</v>
      </c>
      <c r="AC277" s="29">
        <v>3.0659835947378333</v>
      </c>
      <c r="AD277" s="29">
        <v>32988.068479631693</v>
      </c>
      <c r="AE277" s="29">
        <f t="shared" si="15"/>
        <v>2019</v>
      </c>
      <c r="AF277" s="29">
        <f t="shared" si="16"/>
        <v>12</v>
      </c>
      <c r="AK277" t="e">
        <f t="shared" si="14"/>
        <v>#N/A</v>
      </c>
    </row>
    <row r="278" spans="1:37" ht="30" customHeight="1" x14ac:dyDescent="0.25">
      <c r="A278" s="30">
        <v>13521632</v>
      </c>
      <c r="B278" s="29" t="s">
        <v>68</v>
      </c>
      <c r="C278" s="29" t="s">
        <v>29</v>
      </c>
      <c r="D278" s="29" t="s">
        <v>29</v>
      </c>
      <c r="E278" s="31">
        <v>43861</v>
      </c>
      <c r="F278" s="29">
        <v>38.632663007740874</v>
      </c>
      <c r="G278" s="29" t="s">
        <v>51</v>
      </c>
      <c r="H278" s="29" t="s">
        <v>30</v>
      </c>
      <c r="I278" s="29">
        <v>1983</v>
      </c>
      <c r="J278" s="30">
        <v>95</v>
      </c>
      <c r="K278" s="30">
        <v>14871.9</v>
      </c>
      <c r="L278" s="29">
        <v>862148.66761432379</v>
      </c>
      <c r="M278" s="29">
        <v>5072.3462280996591</v>
      </c>
      <c r="N278" s="29">
        <v>59.737832329277524</v>
      </c>
      <c r="O278" s="29">
        <v>22853.305665808617</v>
      </c>
      <c r="P278" s="29">
        <v>1.2256344613526349</v>
      </c>
      <c r="Q278" s="29">
        <v>16773.951215691712</v>
      </c>
      <c r="R278" s="29">
        <v>23504.910557174346</v>
      </c>
      <c r="S278" s="29">
        <v>1.9568810846513056</v>
      </c>
      <c r="T278" s="29">
        <v>2.4009088596582981</v>
      </c>
      <c r="U278" s="29">
        <v>1.4359941915125762</v>
      </c>
      <c r="V278" s="29">
        <v>1.9332243032527943</v>
      </c>
      <c r="W278" s="30">
        <v>1.5796410492738966</v>
      </c>
      <c r="X278" s="30">
        <v>1.9431637805394339</v>
      </c>
      <c r="Y278" s="29">
        <v>29.508808605964855</v>
      </c>
      <c r="Z278" s="29">
        <v>31.413792606762247</v>
      </c>
      <c r="AA278" s="30">
        <v>116.69364488416744</v>
      </c>
      <c r="AB278" s="30">
        <v>1273.5258830179837</v>
      </c>
      <c r="AC278" s="29">
        <v>2.400020788723408</v>
      </c>
      <c r="AD278" s="29">
        <v>57642.144353080068</v>
      </c>
      <c r="AE278" s="29">
        <f t="shared" si="15"/>
        <v>2020</v>
      </c>
      <c r="AF278" s="29">
        <f t="shared" si="16"/>
        <v>1</v>
      </c>
      <c r="AK278" t="e">
        <f t="shared" si="14"/>
        <v>#N/A</v>
      </c>
    </row>
    <row r="279" spans="1:37" ht="30" customHeight="1" x14ac:dyDescent="0.25">
      <c r="A279" s="30">
        <v>13521632</v>
      </c>
      <c r="B279" s="29" t="s">
        <v>68</v>
      </c>
      <c r="C279" s="29" t="s">
        <v>29</v>
      </c>
      <c r="D279" s="29" t="s">
        <v>29</v>
      </c>
      <c r="E279" s="31">
        <v>43890</v>
      </c>
      <c r="F279" s="29">
        <v>30.670483014690618</v>
      </c>
      <c r="G279" s="29" t="s">
        <v>51</v>
      </c>
      <c r="H279" s="29" t="s">
        <v>30</v>
      </c>
      <c r="I279" s="29">
        <v>1983</v>
      </c>
      <c r="J279" s="30">
        <v>95</v>
      </c>
      <c r="K279" s="30">
        <v>14871.9</v>
      </c>
      <c r="L279" s="29">
        <v>982120.90522780258</v>
      </c>
      <c r="M279" s="29">
        <v>3626.1727786114957</v>
      </c>
      <c r="N279" s="29">
        <v>91.520109526278247</v>
      </c>
      <c r="O279" s="29">
        <v>20577.953738790933</v>
      </c>
      <c r="P279" s="29">
        <v>1.4348535463579102</v>
      </c>
      <c r="Q279" s="29">
        <v>18169.537840831039</v>
      </c>
      <c r="R279" s="29">
        <v>19170.789404376326</v>
      </c>
      <c r="S279" s="29">
        <v>1.324442073875401</v>
      </c>
      <c r="T279" s="29">
        <v>1.4017250546948874</v>
      </c>
      <c r="U279" s="29">
        <v>1.7251962159133898</v>
      </c>
      <c r="V279" s="29">
        <v>1.3032905763498639</v>
      </c>
      <c r="W279" s="30">
        <v>1.4890012438729325</v>
      </c>
      <c r="X279" s="30">
        <v>1.2765561614751755</v>
      </c>
      <c r="Y279" s="29">
        <v>27.151558123760537</v>
      </c>
      <c r="Z279" s="29">
        <v>26.276369794674466</v>
      </c>
      <c r="AA279" s="30">
        <v>127.37913652761362</v>
      </c>
      <c r="AB279" s="30">
        <v>1985.8170266906841</v>
      </c>
      <c r="AC279" s="29">
        <v>2.9729130402449258</v>
      </c>
      <c r="AD279" s="29">
        <v>43585.747794409661</v>
      </c>
      <c r="AE279" s="29">
        <f t="shared" si="15"/>
        <v>2020</v>
      </c>
      <c r="AF279" s="29">
        <f t="shared" si="16"/>
        <v>2</v>
      </c>
      <c r="AK279" t="e">
        <f t="shared" si="14"/>
        <v>#N/A</v>
      </c>
    </row>
    <row r="280" spans="1:37" ht="30" customHeight="1" x14ac:dyDescent="0.25">
      <c r="A280" s="30">
        <v>13521632</v>
      </c>
      <c r="B280" s="29" t="s">
        <v>68</v>
      </c>
      <c r="C280" s="29" t="s">
        <v>29</v>
      </c>
      <c r="D280" s="29" t="s">
        <v>29</v>
      </c>
      <c r="E280" s="31">
        <v>43921</v>
      </c>
      <c r="F280" s="29">
        <v>49.00698416763214</v>
      </c>
      <c r="G280" s="29" t="s">
        <v>51</v>
      </c>
      <c r="H280" s="29" t="s">
        <v>30</v>
      </c>
      <c r="I280" s="29">
        <v>1983</v>
      </c>
      <c r="J280" s="30">
        <v>95</v>
      </c>
      <c r="K280" s="30">
        <v>14871.9</v>
      </c>
      <c r="L280" s="29">
        <v>1107536.4307499963</v>
      </c>
      <c r="M280" s="29">
        <v>2919.2468477639623</v>
      </c>
      <c r="N280" s="29">
        <v>72.329084771191049</v>
      </c>
      <c r="O280" s="29">
        <v>13980.862414404739</v>
      </c>
      <c r="P280" s="29">
        <v>1.0268489323581518</v>
      </c>
      <c r="Q280" s="29">
        <v>26364.452517550159</v>
      </c>
      <c r="R280" s="29">
        <v>23529.838639395257</v>
      </c>
      <c r="S280" s="29">
        <v>1.6720608839041515</v>
      </c>
      <c r="T280" s="29">
        <v>2.4468369888802228</v>
      </c>
      <c r="U280" s="29">
        <v>1.8702920538499226</v>
      </c>
      <c r="V280" s="29">
        <v>2.4230713493916105</v>
      </c>
      <c r="W280" s="30">
        <v>1.4420167965721222</v>
      </c>
      <c r="X280" s="30">
        <v>1.686642212737723</v>
      </c>
      <c r="Y280" s="29">
        <v>27.750973252627002</v>
      </c>
      <c r="Z280" s="29">
        <v>21.412164089982682</v>
      </c>
      <c r="AA280" s="29">
        <v>141.92976724754436</v>
      </c>
      <c r="AB280" s="29">
        <v>2073.1419634815265</v>
      </c>
      <c r="AC280" s="29">
        <v>3.0207400028798141</v>
      </c>
      <c r="AD280" s="29">
        <v>58733.346332227957</v>
      </c>
      <c r="AE280" s="29">
        <f t="shared" si="15"/>
        <v>2020</v>
      </c>
      <c r="AF280" s="29">
        <f t="shared" si="16"/>
        <v>3</v>
      </c>
      <c r="AK280" t="e">
        <f t="shared" si="14"/>
        <v>#N/A</v>
      </c>
    </row>
    <row r="281" spans="1:37" ht="30" customHeight="1" x14ac:dyDescent="0.25">
      <c r="A281" s="30">
        <v>13521632</v>
      </c>
      <c r="B281" s="29" t="s">
        <v>68</v>
      </c>
      <c r="C281" s="29" t="s">
        <v>29</v>
      </c>
      <c r="D281" s="29" t="s">
        <v>29</v>
      </c>
      <c r="E281" s="31">
        <v>43951</v>
      </c>
      <c r="F281" s="29">
        <v>44.971581260867211</v>
      </c>
      <c r="G281" s="29" t="s">
        <v>51</v>
      </c>
      <c r="H281" s="29" t="s">
        <v>30</v>
      </c>
      <c r="I281" s="29">
        <v>1983</v>
      </c>
      <c r="J281" s="30">
        <v>95</v>
      </c>
      <c r="K281" s="30">
        <v>14871.9</v>
      </c>
      <c r="L281" s="29">
        <v>996438.67429108021</v>
      </c>
      <c r="M281" s="29">
        <v>3054.6384576979362</v>
      </c>
      <c r="N281" s="29">
        <v>85.796893210553208</v>
      </c>
      <c r="O281" s="29">
        <v>14073.277045269691</v>
      </c>
      <c r="P281" s="29">
        <v>1.1393157314183477</v>
      </c>
      <c r="Q281" s="29">
        <v>17615.483509180885</v>
      </c>
      <c r="R281" s="29">
        <v>27516.853988033799</v>
      </c>
      <c r="S281" s="29">
        <v>1.1593995622994782</v>
      </c>
      <c r="T281" s="29">
        <v>2.14109759342041</v>
      </c>
      <c r="U281" s="29">
        <v>1.7680050964834111</v>
      </c>
      <c r="V281" s="29">
        <v>2.298301290229618</v>
      </c>
      <c r="W281" s="30">
        <v>0.90351881746506635</v>
      </c>
      <c r="X281" s="30">
        <v>1.4821477051753937</v>
      </c>
      <c r="Y281" s="29">
        <v>17.802171338833443</v>
      </c>
      <c r="Z281" s="29">
        <v>20.751793974841096</v>
      </c>
      <c r="AA281" s="29">
        <v>116.99581134670404</v>
      </c>
      <c r="AB281" s="29">
        <v>2139.106140147137</v>
      </c>
      <c r="AC281" s="29">
        <v>2.4466968903359123</v>
      </c>
      <c r="AD281" s="29">
        <v>55251.600349884029</v>
      </c>
      <c r="AE281" s="29">
        <f t="shared" si="15"/>
        <v>2020</v>
      </c>
      <c r="AF281" s="29">
        <f t="shared" si="16"/>
        <v>4</v>
      </c>
      <c r="AK281" t="e">
        <f t="shared" si="14"/>
        <v>#N/A</v>
      </c>
    </row>
    <row r="282" spans="1:37" ht="30" customHeight="1" x14ac:dyDescent="0.25">
      <c r="A282" s="30">
        <v>13521632</v>
      </c>
      <c r="B282" s="29" t="s">
        <v>68</v>
      </c>
      <c r="C282" s="29" t="s">
        <v>29</v>
      </c>
      <c r="D282" s="29" t="s">
        <v>29</v>
      </c>
      <c r="E282" s="31">
        <v>43982</v>
      </c>
      <c r="F282" s="29">
        <v>40.955645535557792</v>
      </c>
      <c r="G282" s="29" t="s">
        <v>51</v>
      </c>
      <c r="H282" s="29" t="s">
        <v>30</v>
      </c>
      <c r="I282" s="29">
        <v>1983</v>
      </c>
      <c r="J282" s="30">
        <v>95</v>
      </c>
      <c r="K282" s="30">
        <v>14871.9</v>
      </c>
      <c r="L282" s="29">
        <v>1109521.7916506981</v>
      </c>
      <c r="M282" s="29">
        <v>3391.8113869187378</v>
      </c>
      <c r="N282" s="29">
        <v>68.865112408573836</v>
      </c>
      <c r="O282" s="29">
        <v>22908.481291212425</v>
      </c>
      <c r="P282" s="29">
        <v>1.4233957323961564</v>
      </c>
      <c r="Q282" s="29">
        <v>26976.628539536781</v>
      </c>
      <c r="R282" s="29">
        <v>26142.170232477889</v>
      </c>
      <c r="S282" s="29">
        <v>1.8219919268118518</v>
      </c>
      <c r="T282" s="29">
        <v>1.793852553077373</v>
      </c>
      <c r="U282" s="29">
        <v>1.8703253226284771</v>
      </c>
      <c r="V282" s="29">
        <v>2.1571870495726251</v>
      </c>
      <c r="W282" s="30">
        <v>1.1120261868565904</v>
      </c>
      <c r="X282" s="30">
        <v>1.6545108832588311</v>
      </c>
      <c r="Y282" s="29">
        <v>33.326237791818443</v>
      </c>
      <c r="Z282" s="29">
        <v>26.621842403785209</v>
      </c>
      <c r="AA282" s="29">
        <v>88.699811567511148</v>
      </c>
      <c r="AB282" s="29">
        <v>1363.5163332337527</v>
      </c>
      <c r="AC282" s="29">
        <v>3.4730554232967918</v>
      </c>
      <c r="AD282" s="29">
        <v>38988.127479956405</v>
      </c>
      <c r="AE282" s="29">
        <f t="shared" si="15"/>
        <v>2020</v>
      </c>
      <c r="AF282" s="29">
        <f t="shared" si="16"/>
        <v>5</v>
      </c>
      <c r="AK282" t="e">
        <f t="shared" si="14"/>
        <v>#N/A</v>
      </c>
    </row>
    <row r="283" spans="1:37" ht="30" customHeight="1" x14ac:dyDescent="0.25">
      <c r="A283" s="30">
        <v>13521632</v>
      </c>
      <c r="B283" s="29" t="s">
        <v>68</v>
      </c>
      <c r="C283" s="29" t="s">
        <v>29</v>
      </c>
      <c r="D283" s="29" t="s">
        <v>29</v>
      </c>
      <c r="E283" s="31">
        <v>44012</v>
      </c>
      <c r="F283" s="29">
        <v>43.758294637687229</v>
      </c>
      <c r="G283" s="29" t="s">
        <v>51</v>
      </c>
      <c r="H283" s="29" t="s">
        <v>30</v>
      </c>
      <c r="I283" s="29">
        <v>1983</v>
      </c>
      <c r="J283" s="30">
        <v>95</v>
      </c>
      <c r="K283" s="30">
        <v>14871.9</v>
      </c>
      <c r="L283" s="29">
        <v>1194048.6752250046</v>
      </c>
      <c r="M283" s="29">
        <v>4773.8813899298821</v>
      </c>
      <c r="N283" s="29">
        <v>58.404918876092523</v>
      </c>
      <c r="O283" s="29">
        <v>20010.873562066696</v>
      </c>
      <c r="P283" s="29">
        <v>1.0455033409849337</v>
      </c>
      <c r="Q283" s="29">
        <v>21706.442801246652</v>
      </c>
      <c r="R283" s="29">
        <v>33878.194915961496</v>
      </c>
      <c r="S283" s="29">
        <v>1.2778706502295174</v>
      </c>
      <c r="T283" s="29">
        <v>2.1612610441872904</v>
      </c>
      <c r="U283" s="29">
        <v>1.9911500048639359</v>
      </c>
      <c r="V283" s="29">
        <v>1.4327452108802436</v>
      </c>
      <c r="W283" s="30">
        <v>1.1912197171026178</v>
      </c>
      <c r="X283" s="30">
        <v>1.3694280067351814</v>
      </c>
      <c r="Y283" s="29">
        <v>16.212315715403143</v>
      </c>
      <c r="Z283" s="29">
        <v>16.52756874712265</v>
      </c>
      <c r="AA283" s="29">
        <v>115.05235791690939</v>
      </c>
      <c r="AB283" s="29">
        <v>1270.0376422652998</v>
      </c>
      <c r="AC283" s="29">
        <v>2.0807389556945157</v>
      </c>
      <c r="AD283" s="29">
        <v>57139.871292174488</v>
      </c>
      <c r="AE283" s="29">
        <f t="shared" si="15"/>
        <v>2020</v>
      </c>
      <c r="AF283" s="29">
        <f t="shared" si="16"/>
        <v>6</v>
      </c>
      <c r="AK283" t="e">
        <f t="shared" si="14"/>
        <v>#N/A</v>
      </c>
    </row>
    <row r="284" spans="1:37" ht="30" customHeight="1" x14ac:dyDescent="0.25">
      <c r="A284" s="30">
        <v>13521632</v>
      </c>
      <c r="B284" s="29" t="s">
        <v>68</v>
      </c>
      <c r="C284" s="29" t="s">
        <v>29</v>
      </c>
      <c r="D284" s="29" t="s">
        <v>29</v>
      </c>
      <c r="E284" s="31">
        <v>44043</v>
      </c>
      <c r="F284" s="29">
        <v>56.860322152153969</v>
      </c>
      <c r="G284" s="29" t="s">
        <v>51</v>
      </c>
      <c r="H284" s="29" t="s">
        <v>30</v>
      </c>
      <c r="I284" s="29">
        <v>1983</v>
      </c>
      <c r="J284" s="30">
        <v>95</v>
      </c>
      <c r="K284" s="30">
        <v>14871.9</v>
      </c>
      <c r="L284" s="29">
        <v>906412.70704565803</v>
      </c>
      <c r="M284" s="29">
        <v>4597.1304882251261</v>
      </c>
      <c r="N284" s="29">
        <v>76.488652904196726</v>
      </c>
      <c r="O284" s="29">
        <v>24448.869677169911</v>
      </c>
      <c r="P284" s="29">
        <v>1.3330855632110186</v>
      </c>
      <c r="Q284" s="29">
        <v>20978.976960042382</v>
      </c>
      <c r="R284" s="29">
        <v>26846.307355182478</v>
      </c>
      <c r="S284" s="29">
        <v>1.3465755036123912</v>
      </c>
      <c r="T284" s="29">
        <v>1.4286886510120853</v>
      </c>
      <c r="U284" s="29">
        <v>1.6447417108946196</v>
      </c>
      <c r="V284" s="29">
        <v>2.1511604419979533</v>
      </c>
      <c r="W284" s="30">
        <v>0.98453366424799826</v>
      </c>
      <c r="X284" s="30">
        <v>1.4410668240124855</v>
      </c>
      <c r="Y284" s="29">
        <v>31.354385802030404</v>
      </c>
      <c r="Z284" s="29">
        <v>19.611666288805566</v>
      </c>
      <c r="AA284" s="29">
        <v>76.030217884099301</v>
      </c>
      <c r="AB284" s="29">
        <v>1828.0932510366003</v>
      </c>
      <c r="AC284" s="29">
        <v>2.1878838009176751</v>
      </c>
      <c r="AD284" s="29">
        <v>44198.396497567199</v>
      </c>
      <c r="AE284" s="29">
        <f t="shared" si="15"/>
        <v>2020</v>
      </c>
      <c r="AF284" s="29">
        <f t="shared" si="16"/>
        <v>7</v>
      </c>
      <c r="AK284" t="e">
        <f t="shared" si="14"/>
        <v>#N/A</v>
      </c>
    </row>
    <row r="285" spans="1:37" ht="30" customHeight="1" x14ac:dyDescent="0.25">
      <c r="A285" s="30">
        <v>13521632</v>
      </c>
      <c r="B285" s="29" t="s">
        <v>68</v>
      </c>
      <c r="C285" s="29" t="s">
        <v>29</v>
      </c>
      <c r="D285" s="29" t="s">
        <v>29</v>
      </c>
      <c r="E285" s="31">
        <v>44074</v>
      </c>
      <c r="F285" s="29">
        <v>58.247083566672515</v>
      </c>
      <c r="G285" s="29" t="s">
        <v>51</v>
      </c>
      <c r="H285" s="29" t="s">
        <v>30</v>
      </c>
      <c r="I285" s="29">
        <v>1983</v>
      </c>
      <c r="J285" s="30">
        <v>95</v>
      </c>
      <c r="K285" s="30">
        <v>14871.9</v>
      </c>
      <c r="L285" s="29">
        <v>1317416.322489361</v>
      </c>
      <c r="M285" s="29">
        <v>4225.5619265564355</v>
      </c>
      <c r="N285" s="29">
        <v>74.598248377675134</v>
      </c>
      <c r="O285" s="29">
        <v>23485.267424574748</v>
      </c>
      <c r="P285" s="29">
        <v>1.4420476898666792</v>
      </c>
      <c r="Q285" s="29">
        <v>25601.827635589172</v>
      </c>
      <c r="R285" s="29">
        <v>35014.017409406166</v>
      </c>
      <c r="S285" s="29">
        <v>1.3681184165674378</v>
      </c>
      <c r="T285" s="29">
        <v>1.6132031711115455</v>
      </c>
      <c r="U285" s="29">
        <v>1.7505574109071724</v>
      </c>
      <c r="V285" s="29">
        <v>1.2330885281344057</v>
      </c>
      <c r="W285" s="30">
        <v>0.93148567796349424</v>
      </c>
      <c r="X285" s="30">
        <v>1.4897895227787912</v>
      </c>
      <c r="Y285" s="29">
        <v>21.234326949828667</v>
      </c>
      <c r="Z285" s="29">
        <v>18.5627110714087</v>
      </c>
      <c r="AA285" s="29">
        <v>96.289805058620203</v>
      </c>
      <c r="AB285" s="29">
        <v>2014.3181045524004</v>
      </c>
      <c r="AC285" s="29">
        <v>3.7360066126042395</v>
      </c>
      <c r="AD285" s="29">
        <v>34780.036133066918</v>
      </c>
      <c r="AE285" s="29">
        <f t="shared" si="15"/>
        <v>2020</v>
      </c>
      <c r="AF285" s="29">
        <f t="shared" si="16"/>
        <v>8</v>
      </c>
      <c r="AK285" t="e">
        <f t="shared" si="14"/>
        <v>#N/A</v>
      </c>
    </row>
    <row r="286" spans="1:37" ht="30" customHeight="1" x14ac:dyDescent="0.25">
      <c r="A286" s="30">
        <v>13521632</v>
      </c>
      <c r="B286" s="29" t="s">
        <v>68</v>
      </c>
      <c r="C286" s="29" t="s">
        <v>29</v>
      </c>
      <c r="D286" s="29" t="s">
        <v>29</v>
      </c>
      <c r="E286" s="31">
        <v>44104</v>
      </c>
      <c r="F286" s="29">
        <v>41.494918936626235</v>
      </c>
      <c r="G286" s="29" t="s">
        <v>51</v>
      </c>
      <c r="H286" s="29" t="s">
        <v>30</v>
      </c>
      <c r="I286" s="29">
        <v>1983</v>
      </c>
      <c r="J286" s="30">
        <v>95</v>
      </c>
      <c r="K286" s="30">
        <v>14871.9</v>
      </c>
      <c r="L286" s="29">
        <v>912848.89860371803</v>
      </c>
      <c r="M286" s="29">
        <v>4788.7007378532753</v>
      </c>
      <c r="N286" s="29">
        <v>62.931738811494213</v>
      </c>
      <c r="O286" s="29">
        <v>13625.107966418636</v>
      </c>
      <c r="P286" s="29">
        <v>1.6418205066743563</v>
      </c>
      <c r="Q286" s="29">
        <v>20787.389468866728</v>
      </c>
      <c r="R286" s="29">
        <v>24427.390999238451</v>
      </c>
      <c r="S286" s="29">
        <v>1.8826413780918165</v>
      </c>
      <c r="T286" s="29">
        <v>1.927955337653372</v>
      </c>
      <c r="U286" s="29">
        <v>1.9553762424065735</v>
      </c>
      <c r="V286" s="29">
        <v>1.8378633789241103</v>
      </c>
      <c r="W286" s="30">
        <v>1.6760668809091457</v>
      </c>
      <c r="X286" s="30">
        <v>1.2193247283892075</v>
      </c>
      <c r="Y286" s="29">
        <v>27.432879421534583</v>
      </c>
      <c r="Z286" s="29">
        <v>19.342991665156209</v>
      </c>
      <c r="AA286" s="29">
        <v>134.05613928219819</v>
      </c>
      <c r="AB286" s="29">
        <v>2084.6190480570981</v>
      </c>
      <c r="AC286" s="29">
        <v>2.0599292365419566</v>
      </c>
      <c r="AD286" s="29">
        <v>41175.272249788119</v>
      </c>
      <c r="AE286" s="29">
        <f t="shared" si="15"/>
        <v>2020</v>
      </c>
      <c r="AF286" s="29">
        <f t="shared" si="16"/>
        <v>9</v>
      </c>
      <c r="AK286" t="e">
        <f t="shared" si="14"/>
        <v>#N/A</v>
      </c>
    </row>
    <row r="287" spans="1:37" ht="30" customHeight="1" x14ac:dyDescent="0.25">
      <c r="A287" s="30">
        <v>13521632</v>
      </c>
      <c r="B287" s="29" t="s">
        <v>68</v>
      </c>
      <c r="C287" s="29" t="s">
        <v>29</v>
      </c>
      <c r="D287" s="29" t="s">
        <v>29</v>
      </c>
      <c r="E287" s="31">
        <v>44135</v>
      </c>
      <c r="F287" s="29">
        <v>50.823249792344313</v>
      </c>
      <c r="G287" s="29" t="s">
        <v>51</v>
      </c>
      <c r="H287" s="29" t="s">
        <v>30</v>
      </c>
      <c r="I287" s="29">
        <v>1983</v>
      </c>
      <c r="J287" s="30">
        <v>95</v>
      </c>
      <c r="K287" s="30">
        <v>14871.9</v>
      </c>
      <c r="L287" s="29">
        <v>1246849.6137971729</v>
      </c>
      <c r="M287" s="29">
        <v>3205.5946537659784</v>
      </c>
      <c r="N287" s="29">
        <v>78.399000193218711</v>
      </c>
      <c r="O287" s="29">
        <v>15526.48276522487</v>
      </c>
      <c r="P287" s="29">
        <v>1.5075408052440096</v>
      </c>
      <c r="Q287" s="29">
        <v>27874.314100058989</v>
      </c>
      <c r="R287" s="29">
        <v>31191.981633145318</v>
      </c>
      <c r="S287" s="29">
        <v>1.8348376058504225</v>
      </c>
      <c r="T287" s="29">
        <v>2.005793038347413</v>
      </c>
      <c r="U287" s="29">
        <v>1.6243128460144767</v>
      </c>
      <c r="V287" s="29">
        <v>1.2592642582011426</v>
      </c>
      <c r="W287" s="30">
        <v>1.6842769163029685</v>
      </c>
      <c r="X287" s="30">
        <v>1.7870259766883272</v>
      </c>
      <c r="Y287" s="29">
        <v>29.083923795348817</v>
      </c>
      <c r="Z287" s="29">
        <v>20.221439496570145</v>
      </c>
      <c r="AA287" s="29">
        <v>147.28532307203005</v>
      </c>
      <c r="AB287" s="29">
        <v>1550.2744294111792</v>
      </c>
      <c r="AC287" s="29">
        <v>2.2152127098152614</v>
      </c>
      <c r="AD287" s="29">
        <v>52862.136131868567</v>
      </c>
      <c r="AE287" s="29">
        <f t="shared" si="15"/>
        <v>2020</v>
      </c>
      <c r="AF287" s="29">
        <f t="shared" si="16"/>
        <v>10</v>
      </c>
      <c r="AK287" t="e">
        <f t="shared" si="14"/>
        <v>#N/A</v>
      </c>
    </row>
    <row r="288" spans="1:37" ht="30" customHeight="1" x14ac:dyDescent="0.25">
      <c r="A288" s="30">
        <v>13521632</v>
      </c>
      <c r="B288" s="29" t="s">
        <v>68</v>
      </c>
      <c r="C288" s="29" t="s">
        <v>29</v>
      </c>
      <c r="D288" s="29" t="s">
        <v>29</v>
      </c>
      <c r="E288" s="31">
        <v>44165</v>
      </c>
      <c r="F288" s="29">
        <v>36.247150426037166</v>
      </c>
      <c r="G288" s="29" t="s">
        <v>51</v>
      </c>
      <c r="H288" s="29" t="s">
        <v>30</v>
      </c>
      <c r="I288" s="29">
        <v>1983</v>
      </c>
      <c r="J288" s="30">
        <v>95</v>
      </c>
      <c r="K288" s="30">
        <v>14871.9</v>
      </c>
      <c r="L288" s="29">
        <v>781998.69355951843</v>
      </c>
      <c r="M288" s="29">
        <v>4374.6484314165436</v>
      </c>
      <c r="N288" s="29">
        <v>76.123360454508628</v>
      </c>
      <c r="O288" s="29">
        <v>23484.690562679043</v>
      </c>
      <c r="P288" s="29">
        <v>1.3364876764151508</v>
      </c>
      <c r="Q288" s="29">
        <v>24898.180508470876</v>
      </c>
      <c r="R288" s="29">
        <v>22345.167744169048</v>
      </c>
      <c r="S288" s="29">
        <v>1.618915609646544</v>
      </c>
      <c r="T288" s="29">
        <v>2.0440739800222145</v>
      </c>
      <c r="U288" s="29">
        <v>1.2604511691849174</v>
      </c>
      <c r="V288" s="29">
        <v>2.2279189754059781</v>
      </c>
      <c r="W288" s="30">
        <v>1.3660985119715585</v>
      </c>
      <c r="X288" s="30">
        <v>1.5185339223787133</v>
      </c>
      <c r="Y288" s="29">
        <v>21.629732118320778</v>
      </c>
      <c r="Z288" s="29">
        <v>22.143067293514832</v>
      </c>
      <c r="AA288" s="29">
        <v>111.69499638055601</v>
      </c>
      <c r="AB288" s="29">
        <v>1340.2781400052711</v>
      </c>
      <c r="AC288" s="29">
        <v>1.8980520622518158</v>
      </c>
      <c r="AD288" s="29">
        <v>55403.019390037996</v>
      </c>
      <c r="AE288" s="29">
        <f t="shared" si="15"/>
        <v>2020</v>
      </c>
      <c r="AF288" s="29">
        <f t="shared" si="16"/>
        <v>11</v>
      </c>
      <c r="AK288" t="e">
        <f t="shared" si="14"/>
        <v>#N/A</v>
      </c>
    </row>
    <row r="289" spans="1:37" ht="30" customHeight="1" x14ac:dyDescent="0.25">
      <c r="A289" s="30">
        <v>13521632</v>
      </c>
      <c r="B289" s="29" t="s">
        <v>68</v>
      </c>
      <c r="C289" s="29" t="s">
        <v>29</v>
      </c>
      <c r="D289" s="29" t="s">
        <v>29</v>
      </c>
      <c r="E289" s="31">
        <v>44196</v>
      </c>
      <c r="F289" s="29">
        <v>36.570058205785678</v>
      </c>
      <c r="G289" s="29" t="s">
        <v>51</v>
      </c>
      <c r="H289" s="29" t="s">
        <v>30</v>
      </c>
      <c r="I289" s="29">
        <v>1983</v>
      </c>
      <c r="J289" s="30">
        <v>95</v>
      </c>
      <c r="K289" s="30">
        <v>14871.9</v>
      </c>
      <c r="L289" s="29">
        <v>828080.00235934614</v>
      </c>
      <c r="M289" s="29">
        <v>3720.7873510619106</v>
      </c>
      <c r="N289" s="29">
        <v>64.725790206761516</v>
      </c>
      <c r="O289" s="29">
        <v>19022.875084153256</v>
      </c>
      <c r="P289" s="29">
        <v>1.6568701034770066</v>
      </c>
      <c r="Q289" s="29">
        <v>22169.386523043853</v>
      </c>
      <c r="R289" s="29">
        <v>28543.301697628438</v>
      </c>
      <c r="S289" s="29">
        <v>1.6253061616776083</v>
      </c>
      <c r="T289" s="29">
        <v>1.3232589591260033</v>
      </c>
      <c r="U289" s="29">
        <v>1.7618737448660269</v>
      </c>
      <c r="V289" s="29">
        <v>1.8276933372187654</v>
      </c>
      <c r="W289" s="30">
        <v>1.4959449101478535</v>
      </c>
      <c r="X289" s="30">
        <v>1.5082363136377028</v>
      </c>
      <c r="Y289" s="29">
        <v>37.535070837013748</v>
      </c>
      <c r="Z289" s="29">
        <v>28.027640976721685</v>
      </c>
      <c r="AA289" s="29">
        <v>101.83605057492133</v>
      </c>
      <c r="AB289" s="29">
        <v>1544.071217648607</v>
      </c>
      <c r="AC289" s="29">
        <v>2.0843563855812688</v>
      </c>
      <c r="AD289" s="29">
        <v>40493.602832109544</v>
      </c>
      <c r="AE289" s="29">
        <f t="shared" si="15"/>
        <v>2020</v>
      </c>
      <c r="AF289" s="29">
        <f t="shared" si="16"/>
        <v>12</v>
      </c>
      <c r="AK289" t="e">
        <f t="shared" si="14"/>
        <v>#N/A</v>
      </c>
    </row>
    <row r="290" spans="1:37" ht="30" customHeight="1" x14ac:dyDescent="0.25">
      <c r="A290" s="30">
        <v>13521632</v>
      </c>
      <c r="B290" s="29" t="s">
        <v>68</v>
      </c>
      <c r="C290" s="29" t="s">
        <v>29</v>
      </c>
      <c r="D290" s="29" t="s">
        <v>29</v>
      </c>
      <c r="E290" s="31">
        <v>44227</v>
      </c>
      <c r="F290" s="29">
        <v>47.751280528189476</v>
      </c>
      <c r="G290" s="29" t="s">
        <v>51</v>
      </c>
      <c r="H290" s="29" t="s">
        <v>30</v>
      </c>
      <c r="I290" s="29">
        <v>1983</v>
      </c>
      <c r="J290" s="30">
        <v>95</v>
      </c>
      <c r="K290" s="30">
        <v>14871.9</v>
      </c>
      <c r="L290" s="29">
        <v>1140487.8333151112</v>
      </c>
      <c r="M290" s="29">
        <v>3409.860627837973</v>
      </c>
      <c r="N290" s="29">
        <v>56.991213955107611</v>
      </c>
      <c r="O290" s="29">
        <v>21585.013894486401</v>
      </c>
      <c r="P290" s="29">
        <v>1.5794220330931683</v>
      </c>
      <c r="Q290" s="29">
        <v>25615.531535301008</v>
      </c>
      <c r="R290" s="29">
        <v>29187.720045653779</v>
      </c>
      <c r="S290" s="29">
        <v>1.1650870490139271</v>
      </c>
      <c r="T290" s="29">
        <v>1.9328810876064206</v>
      </c>
      <c r="U290" s="29">
        <v>1.2978293998731179</v>
      </c>
      <c r="V290" s="29">
        <v>2.1014190509627975</v>
      </c>
      <c r="W290" s="30">
        <v>1.360860803868299</v>
      </c>
      <c r="X290" s="30">
        <v>1.9820384359198615</v>
      </c>
      <c r="Y290" s="29">
        <v>22.461128054969734</v>
      </c>
      <c r="Z290" s="29">
        <v>30.383429605636827</v>
      </c>
      <c r="AA290" s="29">
        <v>88.433780879641034</v>
      </c>
      <c r="AB290" s="29">
        <v>1628.4546006917951</v>
      </c>
      <c r="AC290" s="29">
        <v>3.4656749672357519</v>
      </c>
      <c r="AD290" s="29">
        <v>38632.2333167912</v>
      </c>
      <c r="AE290" s="29">
        <f t="shared" si="15"/>
        <v>2021</v>
      </c>
      <c r="AF290" s="29">
        <f t="shared" si="16"/>
        <v>1</v>
      </c>
      <c r="AK290" t="e">
        <f t="shared" si="14"/>
        <v>#N/A</v>
      </c>
    </row>
    <row r="291" spans="1:37" ht="30" customHeight="1" x14ac:dyDescent="0.25">
      <c r="A291" s="30">
        <v>13521632</v>
      </c>
      <c r="B291" s="29" t="s">
        <v>68</v>
      </c>
      <c r="C291" s="29" t="s">
        <v>29</v>
      </c>
      <c r="D291" s="29" t="s">
        <v>29</v>
      </c>
      <c r="E291" s="31">
        <v>44255</v>
      </c>
      <c r="F291" s="30">
        <v>25.026118913729025</v>
      </c>
      <c r="G291" s="29" t="s">
        <v>51</v>
      </c>
      <c r="H291" s="29" t="s">
        <v>30</v>
      </c>
      <c r="I291" s="29">
        <v>1983</v>
      </c>
      <c r="J291" s="30">
        <v>95</v>
      </c>
      <c r="K291" s="30">
        <v>14871.9</v>
      </c>
      <c r="L291" s="30">
        <v>1452432.5287299671</v>
      </c>
      <c r="M291" s="30">
        <v>3224.8480437561866</v>
      </c>
      <c r="N291" s="30">
        <v>74.478131324698424</v>
      </c>
      <c r="O291" s="30">
        <v>21170.548029785539</v>
      </c>
      <c r="P291" s="30">
        <v>1.5907692489891783</v>
      </c>
      <c r="Q291" s="30">
        <v>32007.647903856461</v>
      </c>
      <c r="R291" s="30">
        <v>22836.160237207285</v>
      </c>
      <c r="S291" s="30">
        <v>1.2303567655102536</v>
      </c>
      <c r="T291" s="30">
        <v>2.4608269203102267</v>
      </c>
      <c r="U291" s="30">
        <v>1.190260866990188</v>
      </c>
      <c r="V291" s="30">
        <v>1.688481437561334</v>
      </c>
      <c r="W291" s="30">
        <v>0.92742610616583143</v>
      </c>
      <c r="X291" s="30">
        <v>1.5456082754914982</v>
      </c>
      <c r="Y291" s="30">
        <v>28.832667632217529</v>
      </c>
      <c r="Z291" s="30">
        <v>42.979655288278586</v>
      </c>
      <c r="AA291" s="30">
        <v>96.80298817904449</v>
      </c>
      <c r="AB291" s="30">
        <v>1219.2780150476378</v>
      </c>
      <c r="AC291" s="30">
        <v>3.6491501136132167</v>
      </c>
      <c r="AD291" s="30">
        <v>35411.491263880889</v>
      </c>
      <c r="AE291" s="29">
        <f t="shared" si="15"/>
        <v>2021</v>
      </c>
      <c r="AF291" s="29">
        <f t="shared" si="16"/>
        <v>2</v>
      </c>
      <c r="AK291" t="e">
        <f t="shared" si="14"/>
        <v>#N/A</v>
      </c>
    </row>
    <row r="292" spans="1:37" ht="30" customHeight="1" x14ac:dyDescent="0.25">
      <c r="A292" s="30">
        <v>13521632</v>
      </c>
      <c r="B292" s="29" t="s">
        <v>68</v>
      </c>
      <c r="C292" s="29" t="s">
        <v>29</v>
      </c>
      <c r="D292" s="29" t="s">
        <v>29</v>
      </c>
      <c r="E292" s="31">
        <v>44286</v>
      </c>
      <c r="F292" s="30">
        <v>31.616186711194665</v>
      </c>
      <c r="G292" s="29" t="s">
        <v>51</v>
      </c>
      <c r="H292" s="29" t="s">
        <v>30</v>
      </c>
      <c r="I292" s="29">
        <v>1983</v>
      </c>
      <c r="J292" s="30">
        <v>95</v>
      </c>
      <c r="K292" s="30">
        <v>14871.9</v>
      </c>
      <c r="L292" s="30">
        <v>1151173.6920004366</v>
      </c>
      <c r="M292" s="30">
        <v>5077.845417249302</v>
      </c>
      <c r="N292" s="30">
        <v>88.068235674621363</v>
      </c>
      <c r="O292" s="30">
        <v>22105.292087670052</v>
      </c>
      <c r="P292" s="30">
        <v>1.1833303414903866</v>
      </c>
      <c r="Q292" s="30">
        <v>25699.599493099384</v>
      </c>
      <c r="R292" s="30">
        <v>25416.52084539974</v>
      </c>
      <c r="S292" s="30">
        <v>1.7388621352182967</v>
      </c>
      <c r="T292" s="30">
        <v>1.7152352778892372</v>
      </c>
      <c r="U292" s="30">
        <v>1.3309975459597709</v>
      </c>
      <c r="V292" s="30">
        <v>1.9891510969608699</v>
      </c>
      <c r="W292" s="30">
        <v>1.0181383216038375</v>
      </c>
      <c r="X292" s="30">
        <v>1.8056165501182275</v>
      </c>
      <c r="Y292" s="30">
        <v>37.758803700228619</v>
      </c>
      <c r="Z292" s="30">
        <v>39.105128989409316</v>
      </c>
      <c r="AA292" s="30">
        <v>92.505540374347518</v>
      </c>
      <c r="AB292" s="30">
        <v>2124.2247385913179</v>
      </c>
      <c r="AC292" s="29">
        <v>2.4140352767062834</v>
      </c>
      <c r="AD292" s="29">
        <v>36717.177073977255</v>
      </c>
      <c r="AE292" s="29">
        <f t="shared" si="15"/>
        <v>2021</v>
      </c>
      <c r="AF292" s="29">
        <f t="shared" si="16"/>
        <v>3</v>
      </c>
      <c r="AK292" t="e">
        <f t="shared" si="14"/>
        <v>#N/A</v>
      </c>
    </row>
    <row r="293" spans="1:37" ht="30" customHeight="1" x14ac:dyDescent="0.25">
      <c r="A293" s="30">
        <v>13521632</v>
      </c>
      <c r="B293" s="29" t="s">
        <v>68</v>
      </c>
      <c r="C293" s="29" t="s">
        <v>29</v>
      </c>
      <c r="D293" s="29" t="s">
        <v>29</v>
      </c>
      <c r="E293" s="31">
        <v>44316</v>
      </c>
      <c r="F293" s="30">
        <v>38.700743438948166</v>
      </c>
      <c r="G293" s="29" t="s">
        <v>51</v>
      </c>
      <c r="H293" s="29" t="s">
        <v>30</v>
      </c>
      <c r="I293" s="29">
        <v>1983</v>
      </c>
      <c r="J293" s="30">
        <v>95</v>
      </c>
      <c r="K293" s="30">
        <v>14871.9</v>
      </c>
      <c r="L293" s="30">
        <v>970916.33727048058</v>
      </c>
      <c r="M293" s="30">
        <v>4721.1074888628682</v>
      </c>
      <c r="N293" s="30">
        <v>99.217345683651118</v>
      </c>
      <c r="O293" s="30">
        <v>20937.069485380467</v>
      </c>
      <c r="P293" s="30">
        <v>1.1732032187414023</v>
      </c>
      <c r="Q293" s="30">
        <v>21982.638487448188</v>
      </c>
      <c r="R293" s="30">
        <v>29967.541079961142</v>
      </c>
      <c r="S293" s="30">
        <v>2.0795955932383832</v>
      </c>
      <c r="T293" s="30">
        <v>1.7188051582593999</v>
      </c>
      <c r="U293" s="30">
        <v>2.0425612912863071</v>
      </c>
      <c r="V293" s="30">
        <v>2.455220255231449</v>
      </c>
      <c r="W293" s="30">
        <v>1.2252163126477511</v>
      </c>
      <c r="X293" s="30">
        <v>1.6691639917151766</v>
      </c>
      <c r="Y293" s="30">
        <v>28.877039162973997</v>
      </c>
      <c r="Z293" s="30">
        <v>21.937740908532827</v>
      </c>
      <c r="AA293" s="30">
        <v>107.08792945661472</v>
      </c>
      <c r="AB293" s="30">
        <v>1981.2030215674997</v>
      </c>
      <c r="AC293" s="29">
        <v>2.0062454212796133</v>
      </c>
      <c r="AD293" s="29">
        <v>46229.150222843105</v>
      </c>
      <c r="AE293" s="29">
        <f t="shared" si="15"/>
        <v>2021</v>
      </c>
      <c r="AF293" s="29">
        <f t="shared" si="16"/>
        <v>4</v>
      </c>
      <c r="AK293" t="e">
        <f t="shared" si="14"/>
        <v>#N/A</v>
      </c>
    </row>
    <row r="294" spans="1:37" ht="30" customHeight="1" x14ac:dyDescent="0.25">
      <c r="A294" s="30">
        <v>13521632</v>
      </c>
      <c r="B294" s="29" t="s">
        <v>68</v>
      </c>
      <c r="C294" s="29" t="s">
        <v>29</v>
      </c>
      <c r="D294" s="29" t="s">
        <v>29</v>
      </c>
      <c r="E294" s="31">
        <v>44347</v>
      </c>
      <c r="F294" s="30">
        <v>49.090031812704645</v>
      </c>
      <c r="G294" s="29" t="s">
        <v>51</v>
      </c>
      <c r="H294" s="29" t="s">
        <v>30</v>
      </c>
      <c r="I294" s="29">
        <v>1983</v>
      </c>
      <c r="J294" s="30">
        <v>95</v>
      </c>
      <c r="K294" s="30">
        <v>14871.9</v>
      </c>
      <c r="L294" s="30">
        <v>845879.2803523246</v>
      </c>
      <c r="M294" s="30">
        <v>3030.7071142266173</v>
      </c>
      <c r="N294" s="30">
        <v>50.760447716226302</v>
      </c>
      <c r="O294" s="30">
        <v>24799.44014034831</v>
      </c>
      <c r="P294" s="30">
        <v>1.1217300363013687</v>
      </c>
      <c r="Q294" s="30">
        <v>24056.110818473411</v>
      </c>
      <c r="R294" s="30">
        <v>36656.908294844892</v>
      </c>
      <c r="S294" s="30">
        <v>1.5927568114213029</v>
      </c>
      <c r="T294" s="30">
        <v>1.6182563526632949</v>
      </c>
      <c r="U294" s="30">
        <v>1.6719694782455685</v>
      </c>
      <c r="V294" s="30">
        <v>2.5401057652448378</v>
      </c>
      <c r="W294" s="30">
        <v>1.3717003403430279</v>
      </c>
      <c r="X294" s="30">
        <v>1.5052601181148209</v>
      </c>
      <c r="Y294" s="30">
        <v>35.840911146398511</v>
      </c>
      <c r="Z294" s="30">
        <v>36.123853907253931</v>
      </c>
      <c r="AA294" s="30">
        <v>92.668365667486896</v>
      </c>
      <c r="AB294" s="30">
        <v>2026.6156123988887</v>
      </c>
      <c r="AC294" s="29">
        <v>3.2444946830671246</v>
      </c>
      <c r="AD294" s="29">
        <v>47213.894872962832</v>
      </c>
      <c r="AE294" s="29">
        <f t="shared" si="15"/>
        <v>2021</v>
      </c>
      <c r="AF294" s="29">
        <f t="shared" si="16"/>
        <v>5</v>
      </c>
      <c r="AK294" t="e">
        <f t="shared" si="14"/>
        <v>#N/A</v>
      </c>
    </row>
    <row r="295" spans="1:37" ht="30" customHeight="1" x14ac:dyDescent="0.25">
      <c r="A295" s="30">
        <v>13521632</v>
      </c>
      <c r="B295" s="29" t="s">
        <v>68</v>
      </c>
      <c r="C295" s="29" t="s">
        <v>29</v>
      </c>
      <c r="D295" s="29" t="s">
        <v>29</v>
      </c>
      <c r="E295" s="31">
        <v>44377</v>
      </c>
      <c r="F295" s="30">
        <v>49.05327372136626</v>
      </c>
      <c r="G295" s="29" t="s">
        <v>51</v>
      </c>
      <c r="H295" s="29" t="s">
        <v>30</v>
      </c>
      <c r="I295" s="29">
        <v>1983</v>
      </c>
      <c r="J295" s="30">
        <v>95</v>
      </c>
      <c r="K295" s="30">
        <v>14871.9</v>
      </c>
      <c r="L295" s="30">
        <v>1060988.5486753699</v>
      </c>
      <c r="M295" s="30">
        <v>4164.2644700598548</v>
      </c>
      <c r="N295" s="30">
        <v>77.16246432481158</v>
      </c>
      <c r="O295" s="30">
        <v>17225.183267890901</v>
      </c>
      <c r="P295" s="30">
        <v>1.3676755381638857</v>
      </c>
      <c r="Q295" s="30">
        <v>21474.057890405664</v>
      </c>
      <c r="R295" s="30">
        <v>30613.17904251548</v>
      </c>
      <c r="S295" s="30">
        <v>1.0872855809065975</v>
      </c>
      <c r="T295" s="30">
        <v>2.4996543186384668</v>
      </c>
      <c r="U295" s="30">
        <v>1.9415944793841569</v>
      </c>
      <c r="V295" s="30">
        <v>1.8668248975652095</v>
      </c>
      <c r="W295" s="30">
        <v>0.88451728270181462</v>
      </c>
      <c r="X295" s="30">
        <v>1.556043878624783</v>
      </c>
      <c r="Y295" s="30">
        <v>22.197590825434897</v>
      </c>
      <c r="Z295" s="30">
        <v>34.565035314923612</v>
      </c>
      <c r="AA295" s="30">
        <v>120.00626091400702</v>
      </c>
      <c r="AB295" s="30">
        <v>2216.0130838723608</v>
      </c>
      <c r="AC295" s="29">
        <v>2.1753061552215827</v>
      </c>
      <c r="AD295" s="29">
        <v>38846.924689585838</v>
      </c>
      <c r="AE295" s="29">
        <f t="shared" si="15"/>
        <v>2021</v>
      </c>
      <c r="AF295" s="29">
        <f t="shared" si="16"/>
        <v>6</v>
      </c>
      <c r="AK295" t="e">
        <f t="shared" si="14"/>
        <v>#N/A</v>
      </c>
    </row>
    <row r="296" spans="1:37" ht="30" customHeight="1" x14ac:dyDescent="0.25">
      <c r="A296" s="30">
        <v>13521632</v>
      </c>
      <c r="B296" s="29" t="s">
        <v>68</v>
      </c>
      <c r="C296" s="29" t="s">
        <v>29</v>
      </c>
      <c r="D296" s="29" t="s">
        <v>29</v>
      </c>
      <c r="E296" s="31">
        <v>44408</v>
      </c>
      <c r="F296" s="30">
        <v>46.989386792655083</v>
      </c>
      <c r="G296" s="29" t="s">
        <v>51</v>
      </c>
      <c r="H296" s="29" t="s">
        <v>30</v>
      </c>
      <c r="I296" s="29">
        <v>1983</v>
      </c>
      <c r="J296" s="30">
        <v>95</v>
      </c>
      <c r="K296" s="30">
        <v>14871.9</v>
      </c>
      <c r="L296" s="30">
        <v>992520.73026462994</v>
      </c>
      <c r="M296" s="30">
        <v>4846.0251472894888</v>
      </c>
      <c r="N296" s="30">
        <v>83.467924888150179</v>
      </c>
      <c r="O296" s="30">
        <v>18372.534544741189</v>
      </c>
      <c r="P296" s="30">
        <v>1.3103548486422369</v>
      </c>
      <c r="Q296" s="30">
        <v>20047.560625904571</v>
      </c>
      <c r="R296" s="30">
        <v>26201.513838535258</v>
      </c>
      <c r="S296" s="30">
        <v>1.8278875623251714</v>
      </c>
      <c r="T296" s="30">
        <v>1.5481573294186388</v>
      </c>
      <c r="U296" s="30">
        <v>1.3134434737754028</v>
      </c>
      <c r="V296" s="30">
        <v>2.4289032299392961</v>
      </c>
      <c r="W296" s="30">
        <v>1.3472942653827031</v>
      </c>
      <c r="X296" s="30">
        <v>1.2809040435095855</v>
      </c>
      <c r="Y296" s="30">
        <v>39.301199877706509</v>
      </c>
      <c r="Z296" s="30">
        <v>37.852739101862184</v>
      </c>
      <c r="AA296" s="30">
        <v>97.620352575156986</v>
      </c>
      <c r="AB296" s="30">
        <v>1567.2626499577109</v>
      </c>
      <c r="AC296" s="29">
        <v>2.5835601268657191</v>
      </c>
      <c r="AD296" s="29">
        <v>30814.243972999575</v>
      </c>
      <c r="AE296" s="29">
        <f t="shared" si="15"/>
        <v>2021</v>
      </c>
      <c r="AF296" s="29">
        <f t="shared" si="16"/>
        <v>7</v>
      </c>
      <c r="AK296" t="e">
        <f t="shared" si="14"/>
        <v>#N/A</v>
      </c>
    </row>
    <row r="297" spans="1:37" ht="30" customHeight="1" x14ac:dyDescent="0.25">
      <c r="A297" s="30">
        <v>13521632</v>
      </c>
      <c r="B297" s="29" t="s">
        <v>68</v>
      </c>
      <c r="C297" s="29" t="s">
        <v>29</v>
      </c>
      <c r="D297" s="29" t="s">
        <v>29</v>
      </c>
      <c r="E297" s="31">
        <v>44439</v>
      </c>
      <c r="F297" s="30">
        <v>50.922537045203711</v>
      </c>
      <c r="G297" s="29" t="s">
        <v>51</v>
      </c>
      <c r="H297" s="29" t="s">
        <v>30</v>
      </c>
      <c r="I297" s="29">
        <v>1983</v>
      </c>
      <c r="J297" s="30">
        <v>95</v>
      </c>
      <c r="K297" s="30">
        <v>14871.9</v>
      </c>
      <c r="L297" s="30">
        <v>848681.97411412466</v>
      </c>
      <c r="M297" s="30">
        <v>4723.0497621040804</v>
      </c>
      <c r="N297" s="30">
        <v>82.533073572078862</v>
      </c>
      <c r="O297" s="30">
        <v>17516.969521557225</v>
      </c>
      <c r="P297" s="30">
        <v>1.77203532967723</v>
      </c>
      <c r="Q297" s="30">
        <v>15708.666100157099</v>
      </c>
      <c r="R297" s="30">
        <v>24753.089759375482</v>
      </c>
      <c r="S297" s="30">
        <v>1.5436426994509569</v>
      </c>
      <c r="T297" s="30">
        <v>2.0235646549163948</v>
      </c>
      <c r="U297" s="30">
        <v>1.7348853794655243</v>
      </c>
      <c r="V297" s="30">
        <v>2.5151572996171212</v>
      </c>
      <c r="W297" s="30">
        <v>1.4100158135466361</v>
      </c>
      <c r="X297" s="30">
        <v>1.0874976427320167</v>
      </c>
      <c r="Y297" s="30">
        <v>36.225764376413132</v>
      </c>
      <c r="Z297" s="30">
        <v>25.055224221276166</v>
      </c>
      <c r="AA297" s="30">
        <v>111.32265875818992</v>
      </c>
      <c r="AB297" s="30">
        <v>2135.4095656847676</v>
      </c>
      <c r="AC297" s="29">
        <v>2.7702547555206536</v>
      </c>
      <c r="AD297" s="29">
        <v>38908.512390731375</v>
      </c>
      <c r="AE297" s="29">
        <f t="shared" si="15"/>
        <v>2021</v>
      </c>
      <c r="AF297" s="29">
        <f t="shared" si="16"/>
        <v>8</v>
      </c>
      <c r="AK297" t="e">
        <f t="shared" si="14"/>
        <v>#N/A</v>
      </c>
    </row>
    <row r="298" spans="1:37" ht="30" customHeight="1" x14ac:dyDescent="0.25">
      <c r="A298" s="30">
        <v>13521632</v>
      </c>
      <c r="B298" s="29" t="s">
        <v>68</v>
      </c>
      <c r="C298" s="29" t="s">
        <v>29</v>
      </c>
      <c r="D298" s="29" t="s">
        <v>29</v>
      </c>
      <c r="E298" s="31">
        <v>44469</v>
      </c>
      <c r="F298" s="30">
        <v>41.686938426609736</v>
      </c>
      <c r="G298" s="29" t="s">
        <v>51</v>
      </c>
      <c r="H298" s="29" t="s">
        <v>30</v>
      </c>
      <c r="I298" s="29">
        <v>1983</v>
      </c>
      <c r="J298" s="30">
        <v>95</v>
      </c>
      <c r="K298" s="30">
        <v>14871.9</v>
      </c>
      <c r="L298" s="30">
        <v>1010838.7807353438</v>
      </c>
      <c r="M298" s="30">
        <v>4999.6069216571868</v>
      </c>
      <c r="N298" s="30">
        <v>97.700646246148807</v>
      </c>
      <c r="O298" s="30">
        <v>22666.986433569153</v>
      </c>
      <c r="P298" s="30">
        <v>1.2591022589039345</v>
      </c>
      <c r="Q298" s="30">
        <v>20558.833923546259</v>
      </c>
      <c r="R298" s="30">
        <v>34002.304515370473</v>
      </c>
      <c r="S298" s="30">
        <v>1.8317065431981607</v>
      </c>
      <c r="T298" s="30">
        <v>2.3216249126867869</v>
      </c>
      <c r="U298" s="30">
        <v>1.4645405935795435</v>
      </c>
      <c r="V298" s="30">
        <v>2.4655981045602933</v>
      </c>
      <c r="W298" s="30">
        <v>1.2799230830669273</v>
      </c>
      <c r="X298" s="30">
        <v>1.4869350089704987</v>
      </c>
      <c r="Y298" s="30">
        <v>26.284238938321405</v>
      </c>
      <c r="Z298" s="30">
        <v>40.185337351015662</v>
      </c>
      <c r="AA298" s="30">
        <v>95.078308550226083</v>
      </c>
      <c r="AB298" s="30">
        <v>2242.7209893758832</v>
      </c>
      <c r="AC298" s="29">
        <v>2.2713904535977187</v>
      </c>
      <c r="AD298" s="29">
        <v>28649.466539605892</v>
      </c>
      <c r="AE298" s="29">
        <f t="shared" si="15"/>
        <v>2021</v>
      </c>
      <c r="AF298" s="29">
        <f t="shared" si="16"/>
        <v>9</v>
      </c>
      <c r="AK298" t="e">
        <f t="shared" si="14"/>
        <v>#N/A</v>
      </c>
    </row>
    <row r="299" spans="1:37" ht="30" customHeight="1" x14ac:dyDescent="0.25">
      <c r="A299" s="30">
        <v>13521632</v>
      </c>
      <c r="B299" s="29" t="s">
        <v>68</v>
      </c>
      <c r="C299" s="29" t="s">
        <v>29</v>
      </c>
      <c r="D299" s="29" t="s">
        <v>29</v>
      </c>
      <c r="E299" s="31">
        <v>44500</v>
      </c>
      <c r="F299" s="30">
        <v>37.316742621881936</v>
      </c>
      <c r="G299" s="29" t="s">
        <v>51</v>
      </c>
      <c r="H299" s="29" t="s">
        <v>30</v>
      </c>
      <c r="I299" s="29">
        <v>1983</v>
      </c>
      <c r="J299" s="30">
        <v>95</v>
      </c>
      <c r="K299" s="30">
        <v>14871.9</v>
      </c>
      <c r="L299" s="30">
        <v>1417123.9220732946</v>
      </c>
      <c r="M299" s="30">
        <v>4467.2307669050169</v>
      </c>
      <c r="N299" s="30">
        <v>102.76708729815525</v>
      </c>
      <c r="O299" s="30">
        <v>19950.893447142887</v>
      </c>
      <c r="P299" s="30">
        <v>1.5513261466274686</v>
      </c>
      <c r="Q299" s="30">
        <v>19944.749623612654</v>
      </c>
      <c r="R299" s="30">
        <v>24323.275266567351</v>
      </c>
      <c r="S299" s="30">
        <v>1.7169397149548768</v>
      </c>
      <c r="T299" s="30">
        <v>1.7377534336502287</v>
      </c>
      <c r="U299" s="30">
        <v>2.0516749775842431</v>
      </c>
      <c r="V299" s="30">
        <v>1.9108925190495285</v>
      </c>
      <c r="W299" s="30">
        <v>1.216613430030947</v>
      </c>
      <c r="X299" s="30">
        <v>2.0056514091632773</v>
      </c>
      <c r="Y299" s="30">
        <v>23.509754117346887</v>
      </c>
      <c r="Z299" s="30">
        <v>28.347064070230214</v>
      </c>
      <c r="AA299" s="30">
        <v>81.293107012527798</v>
      </c>
      <c r="AB299" s="30">
        <v>1226.245894843343</v>
      </c>
      <c r="AC299" s="29">
        <v>2.9876653497482142</v>
      </c>
      <c r="AD299" s="29">
        <v>44341.685115358785</v>
      </c>
      <c r="AE299" s="29">
        <f t="shared" si="15"/>
        <v>2021</v>
      </c>
      <c r="AF299" s="29">
        <f t="shared" si="16"/>
        <v>10</v>
      </c>
      <c r="AK299" t="e">
        <f t="shared" ref="AK299:AK362" si="17">_xlfn.XLOOKUP(B299, $AH$2:$AH$38,$AI$2:$AI$38)</f>
        <v>#N/A</v>
      </c>
    </row>
    <row r="300" spans="1:37" ht="30" customHeight="1" x14ac:dyDescent="0.25">
      <c r="A300" s="30">
        <v>13521632</v>
      </c>
      <c r="B300" s="29" t="s">
        <v>68</v>
      </c>
      <c r="C300" s="29" t="s">
        <v>29</v>
      </c>
      <c r="D300" s="29" t="s">
        <v>29</v>
      </c>
      <c r="E300" s="31">
        <v>44530</v>
      </c>
      <c r="F300" s="30">
        <v>39.936047498300837</v>
      </c>
      <c r="G300" s="29" t="s">
        <v>51</v>
      </c>
      <c r="H300" s="29" t="s">
        <v>30</v>
      </c>
      <c r="I300" s="29">
        <v>1983</v>
      </c>
      <c r="J300" s="30">
        <v>95</v>
      </c>
      <c r="K300" s="30">
        <v>14871.9</v>
      </c>
      <c r="L300" s="30">
        <v>1266717.0010212481</v>
      </c>
      <c r="M300" s="30">
        <v>5160.1469423619819</v>
      </c>
      <c r="N300" s="30">
        <v>103.05891536972896</v>
      </c>
      <c r="O300" s="30">
        <v>15523.373224015893</v>
      </c>
      <c r="P300" s="30">
        <v>1.2900349997838223</v>
      </c>
      <c r="Q300" s="30">
        <v>26976.7165677624</v>
      </c>
      <c r="R300" s="30">
        <v>24862.96646424416</v>
      </c>
      <c r="S300" s="30">
        <v>1.1283093654328356</v>
      </c>
      <c r="T300" s="30">
        <v>2.0257416367430157</v>
      </c>
      <c r="U300" s="30">
        <v>2.1668321853793611</v>
      </c>
      <c r="V300" s="30">
        <v>1.5790479153166068</v>
      </c>
      <c r="W300" s="30">
        <v>1.4949293124074312</v>
      </c>
      <c r="X300" s="30">
        <v>1.021532923489566</v>
      </c>
      <c r="Y300" s="30">
        <v>19.777945916654467</v>
      </c>
      <c r="Z300" s="30">
        <v>19.81276477729206</v>
      </c>
      <c r="AA300" s="30">
        <v>129.72737851366088</v>
      </c>
      <c r="AB300" s="30">
        <v>1695.763815101076</v>
      </c>
      <c r="AC300" s="29">
        <v>2.9664632317286657</v>
      </c>
      <c r="AD300" s="29">
        <v>40247.017892737073</v>
      </c>
      <c r="AE300" s="29">
        <f t="shared" si="15"/>
        <v>2021</v>
      </c>
      <c r="AF300" s="29">
        <f t="shared" si="16"/>
        <v>11</v>
      </c>
      <c r="AK300" t="e">
        <f t="shared" si="17"/>
        <v>#N/A</v>
      </c>
    </row>
    <row r="301" spans="1:37" ht="30" customHeight="1" x14ac:dyDescent="0.25">
      <c r="A301" s="30">
        <v>13521632</v>
      </c>
      <c r="B301" s="29" t="s">
        <v>68</v>
      </c>
      <c r="C301" s="29" t="s">
        <v>29</v>
      </c>
      <c r="D301" s="29" t="s">
        <v>29</v>
      </c>
      <c r="E301" s="31">
        <v>44561</v>
      </c>
      <c r="F301" s="30">
        <v>35.929195402765515</v>
      </c>
      <c r="G301" s="29" t="s">
        <v>51</v>
      </c>
      <c r="H301" s="29" t="s">
        <v>30</v>
      </c>
      <c r="I301" s="29">
        <v>1983</v>
      </c>
      <c r="J301" s="30">
        <v>95</v>
      </c>
      <c r="K301" s="30">
        <v>14871.9</v>
      </c>
      <c r="L301" s="30">
        <v>836388.91005684994</v>
      </c>
      <c r="M301" s="30">
        <v>3443.9929039876683</v>
      </c>
      <c r="N301" s="30">
        <v>64.29707847266836</v>
      </c>
      <c r="O301" s="30">
        <v>13319.181596693003</v>
      </c>
      <c r="P301" s="30">
        <v>1.0392833307738192</v>
      </c>
      <c r="Q301" s="30">
        <v>15929.502320519821</v>
      </c>
      <c r="R301" s="30">
        <v>32050.903244708108</v>
      </c>
      <c r="S301" s="30">
        <v>1.6874342124833446</v>
      </c>
      <c r="T301" s="30">
        <v>2.312209620009928</v>
      </c>
      <c r="U301" s="30">
        <v>1.5607980981290226</v>
      </c>
      <c r="V301" s="30">
        <v>2.0356041211124092</v>
      </c>
      <c r="W301" s="30">
        <v>1.5715461196243778</v>
      </c>
      <c r="X301" s="30">
        <v>1.4458190398691764</v>
      </c>
      <c r="Y301" s="30">
        <v>21.305133341895139</v>
      </c>
      <c r="Z301" s="30">
        <v>23.338514310176617</v>
      </c>
      <c r="AA301" s="30">
        <v>143.48748455322979</v>
      </c>
      <c r="AB301" s="30">
        <v>2187.7490587060561</v>
      </c>
      <c r="AC301" s="29">
        <v>3.3395749398276369</v>
      </c>
      <c r="AD301" s="29">
        <v>50800.99197158344</v>
      </c>
      <c r="AE301" s="29">
        <f t="shared" si="15"/>
        <v>2021</v>
      </c>
      <c r="AF301" s="29">
        <f t="shared" si="16"/>
        <v>12</v>
      </c>
      <c r="AK301" t="e">
        <f t="shared" si="17"/>
        <v>#N/A</v>
      </c>
    </row>
    <row r="302" spans="1:37" ht="30" customHeight="1" x14ac:dyDescent="0.25">
      <c r="A302" s="30">
        <v>13521632</v>
      </c>
      <c r="B302" s="29" t="s">
        <v>68</v>
      </c>
      <c r="C302" s="29" t="s">
        <v>29</v>
      </c>
      <c r="D302" s="29" t="s">
        <v>29</v>
      </c>
      <c r="E302" s="31">
        <v>44592</v>
      </c>
      <c r="F302" s="30">
        <v>35.85166940777264</v>
      </c>
      <c r="G302" s="29" t="s">
        <v>51</v>
      </c>
      <c r="H302" s="29" t="s">
        <v>30</v>
      </c>
      <c r="I302" s="29">
        <v>1983</v>
      </c>
      <c r="J302" s="30">
        <v>95</v>
      </c>
      <c r="K302" s="30">
        <v>14871.9</v>
      </c>
      <c r="L302" s="30">
        <v>1425607.0764911207</v>
      </c>
      <c r="M302" s="30">
        <v>3694.0853157418769</v>
      </c>
      <c r="N302" s="30">
        <v>81.202336237945033</v>
      </c>
      <c r="O302" s="30">
        <v>13716.192805071407</v>
      </c>
      <c r="P302" s="30">
        <v>1.3925069230254652</v>
      </c>
      <c r="Q302" s="30">
        <v>24493.647962498377</v>
      </c>
      <c r="R302" s="30">
        <v>33844.64132562156</v>
      </c>
      <c r="S302" s="30">
        <v>1.3010915534908341</v>
      </c>
      <c r="T302" s="30">
        <v>1.9057682877597815</v>
      </c>
      <c r="U302" s="30">
        <v>1.4191381994733396</v>
      </c>
      <c r="V302" s="30">
        <v>1.3649021300673021</v>
      </c>
      <c r="W302" s="30">
        <v>1.4856795192480052</v>
      </c>
      <c r="X302" s="30">
        <v>1.4998358084299279</v>
      </c>
      <c r="Y302" s="30">
        <v>23.043930375112637</v>
      </c>
      <c r="Z302" s="30">
        <v>32.660663965579623</v>
      </c>
      <c r="AA302" s="30">
        <v>119.66738146573577</v>
      </c>
      <c r="AB302" s="30">
        <v>1803.5514345859006</v>
      </c>
      <c r="AC302" s="29">
        <v>3.4413566299641665</v>
      </c>
      <c r="AD302" s="29">
        <v>33517.167411309223</v>
      </c>
      <c r="AE302" s="29">
        <f t="shared" si="15"/>
        <v>2022</v>
      </c>
      <c r="AF302" s="29">
        <f t="shared" si="16"/>
        <v>1</v>
      </c>
      <c r="AK302" t="e">
        <f t="shared" si="17"/>
        <v>#N/A</v>
      </c>
    </row>
    <row r="303" spans="1:37" ht="30" customHeight="1" x14ac:dyDescent="0.25">
      <c r="A303" s="30">
        <v>13521632</v>
      </c>
      <c r="B303" s="29" t="s">
        <v>68</v>
      </c>
      <c r="C303" s="29" t="s">
        <v>29</v>
      </c>
      <c r="D303" s="29" t="s">
        <v>29</v>
      </c>
      <c r="E303" s="31">
        <v>44620</v>
      </c>
      <c r="F303" s="30">
        <v>30.008015867729569</v>
      </c>
      <c r="G303" s="29" t="s">
        <v>51</v>
      </c>
      <c r="H303" s="29" t="s">
        <v>30</v>
      </c>
      <c r="I303" s="29">
        <v>1983</v>
      </c>
      <c r="J303" s="30">
        <v>95</v>
      </c>
      <c r="K303" s="30">
        <v>14871.9</v>
      </c>
      <c r="L303" s="30">
        <v>876067.36324168509</v>
      </c>
      <c r="M303" s="30">
        <v>3336.1372278792005</v>
      </c>
      <c r="N303" s="30">
        <v>67.526048117508267</v>
      </c>
      <c r="O303" s="30">
        <v>18269.483922377218</v>
      </c>
      <c r="P303" s="30">
        <v>1.4219289903826438</v>
      </c>
      <c r="Q303" s="30">
        <v>24250.834218860804</v>
      </c>
      <c r="R303" s="30">
        <v>18792.877438695235</v>
      </c>
      <c r="S303" s="30">
        <v>1.1972133206191005</v>
      </c>
      <c r="T303" s="30">
        <v>1.5809437271162323</v>
      </c>
      <c r="U303" s="30">
        <v>2.1406688107528593</v>
      </c>
      <c r="V303" s="30">
        <v>2.392632858569725</v>
      </c>
      <c r="W303" s="30">
        <v>0.97525695254118883</v>
      </c>
      <c r="X303" s="30">
        <v>1.9710337025985543</v>
      </c>
      <c r="Y303" s="30">
        <v>29.032135537839824</v>
      </c>
      <c r="Z303" s="30">
        <v>22.300866960807578</v>
      </c>
      <c r="AA303" s="30">
        <v>114.62011769125127</v>
      </c>
      <c r="AB303" s="30">
        <v>1795.3496719395193</v>
      </c>
      <c r="AC303" s="29">
        <v>3.8646627015249715</v>
      </c>
      <c r="AD303" s="29">
        <v>34340.802419673833</v>
      </c>
      <c r="AE303" s="29">
        <f t="shared" si="15"/>
        <v>2022</v>
      </c>
      <c r="AF303" s="29">
        <f t="shared" si="16"/>
        <v>2</v>
      </c>
      <c r="AK303" t="e">
        <f t="shared" si="17"/>
        <v>#N/A</v>
      </c>
    </row>
    <row r="304" spans="1:37" ht="30" customHeight="1" x14ac:dyDescent="0.25">
      <c r="A304" s="30">
        <v>13521632</v>
      </c>
      <c r="B304" s="29" t="s">
        <v>68</v>
      </c>
      <c r="C304" s="29" t="s">
        <v>29</v>
      </c>
      <c r="D304" s="29" t="s">
        <v>29</v>
      </c>
      <c r="E304" s="31">
        <v>44651</v>
      </c>
      <c r="F304" s="30">
        <v>30.042117183161015</v>
      </c>
      <c r="G304" s="29" t="s">
        <v>51</v>
      </c>
      <c r="H304" s="29" t="s">
        <v>30</v>
      </c>
      <c r="I304" s="29">
        <v>1983</v>
      </c>
      <c r="J304" s="30">
        <v>95</v>
      </c>
      <c r="K304" s="30">
        <v>14871.9</v>
      </c>
      <c r="L304" s="30">
        <v>1360250.4703717828</v>
      </c>
      <c r="M304" s="30">
        <v>3140.3741254093684</v>
      </c>
      <c r="N304" s="30">
        <v>87.571030910768542</v>
      </c>
      <c r="O304" s="30">
        <v>13098.022209503157</v>
      </c>
      <c r="P304" s="30">
        <v>1.6255891380248522</v>
      </c>
      <c r="Q304" s="30">
        <v>17106.439970836502</v>
      </c>
      <c r="R304" s="30">
        <v>23851.593472889581</v>
      </c>
      <c r="S304" s="30">
        <v>1.0939051534531072</v>
      </c>
      <c r="T304" s="30">
        <v>2.311318949011167</v>
      </c>
      <c r="U304" s="30">
        <v>1.9238104124855442</v>
      </c>
      <c r="V304" s="30">
        <v>2.4658607566865225</v>
      </c>
      <c r="W304" s="30">
        <v>1.101981964425383</v>
      </c>
      <c r="X304" s="30">
        <v>1.5038436407759219</v>
      </c>
      <c r="Y304" s="30">
        <v>26.698608091862109</v>
      </c>
      <c r="Z304" s="30">
        <v>22.775949957871472</v>
      </c>
      <c r="AA304" s="30">
        <v>137.80985403903983</v>
      </c>
      <c r="AB304" s="30">
        <v>2108.552222281121</v>
      </c>
      <c r="AC304" s="29">
        <v>2.7832647690744086</v>
      </c>
      <c r="AD304" s="29">
        <v>39732.66431913375</v>
      </c>
      <c r="AE304" s="29">
        <f t="shared" si="15"/>
        <v>2022</v>
      </c>
      <c r="AF304" s="29">
        <f t="shared" si="16"/>
        <v>3</v>
      </c>
      <c r="AK304" t="e">
        <f t="shared" si="17"/>
        <v>#N/A</v>
      </c>
    </row>
    <row r="305" spans="1:37" ht="30" customHeight="1" x14ac:dyDescent="0.25">
      <c r="A305" s="30">
        <v>13521632</v>
      </c>
      <c r="B305" s="29" t="s">
        <v>68</v>
      </c>
      <c r="C305" s="29" t="s">
        <v>29</v>
      </c>
      <c r="D305" s="29" t="s">
        <v>29</v>
      </c>
      <c r="E305" s="31">
        <v>44681</v>
      </c>
      <c r="F305" s="30">
        <v>37.096150939782859</v>
      </c>
      <c r="G305" s="29" t="s">
        <v>51</v>
      </c>
      <c r="H305" s="29" t="s">
        <v>30</v>
      </c>
      <c r="I305" s="29">
        <v>1983</v>
      </c>
      <c r="J305" s="30">
        <v>95</v>
      </c>
      <c r="K305" s="30">
        <v>14871.9</v>
      </c>
      <c r="L305" s="30">
        <v>815512.02412584645</v>
      </c>
      <c r="M305" s="30">
        <v>2792.9118063410101</v>
      </c>
      <c r="N305" s="30">
        <v>66.84534130890944</v>
      </c>
      <c r="O305" s="30">
        <v>14758.542623578749</v>
      </c>
      <c r="P305" s="30">
        <v>1.3039760226379185</v>
      </c>
      <c r="Q305" s="30">
        <v>16254.149740367186</v>
      </c>
      <c r="R305" s="30">
        <v>18309.503525445281</v>
      </c>
      <c r="S305" s="30">
        <v>1.9535481570026152</v>
      </c>
      <c r="T305" s="30">
        <v>1.5442379033570033</v>
      </c>
      <c r="U305" s="30">
        <v>1.9071308980674986</v>
      </c>
      <c r="V305" s="30">
        <v>2.4815568440362568</v>
      </c>
      <c r="W305" s="30">
        <v>1.1037437201539364</v>
      </c>
      <c r="X305" s="30">
        <v>1.2980811877582712</v>
      </c>
      <c r="Y305" s="30">
        <v>32.990446153390764</v>
      </c>
      <c r="Z305" s="30">
        <v>32.287336338217827</v>
      </c>
      <c r="AA305" s="30">
        <v>101.7992853466468</v>
      </c>
      <c r="AB305" s="30">
        <v>1764.9207633531505</v>
      </c>
      <c r="AC305" s="29">
        <v>2.9050855751465328</v>
      </c>
      <c r="AD305" s="29">
        <v>36889.329332877234</v>
      </c>
      <c r="AE305" s="29">
        <f t="shared" si="15"/>
        <v>2022</v>
      </c>
      <c r="AF305" s="29">
        <f t="shared" si="16"/>
        <v>4</v>
      </c>
      <c r="AK305" t="e">
        <f t="shared" si="17"/>
        <v>#N/A</v>
      </c>
    </row>
    <row r="306" spans="1:37" ht="30" customHeight="1" x14ac:dyDescent="0.25">
      <c r="A306" s="30">
        <v>13521632</v>
      </c>
      <c r="B306" s="29" t="s">
        <v>68</v>
      </c>
      <c r="C306" s="29" t="s">
        <v>29</v>
      </c>
      <c r="D306" s="29" t="s">
        <v>29</v>
      </c>
      <c r="E306" s="31">
        <v>44712</v>
      </c>
      <c r="F306" s="30">
        <v>36.96265795435518</v>
      </c>
      <c r="G306" s="29" t="s">
        <v>51</v>
      </c>
      <c r="H306" s="29" t="s">
        <v>30</v>
      </c>
      <c r="I306" s="29">
        <v>1983</v>
      </c>
      <c r="J306" s="30">
        <v>95</v>
      </c>
      <c r="K306" s="30">
        <v>14871.9</v>
      </c>
      <c r="L306" s="30">
        <v>852062.4984772756</v>
      </c>
      <c r="M306" s="30">
        <v>3365.1084432409043</v>
      </c>
      <c r="N306" s="30">
        <v>93.376729562944817</v>
      </c>
      <c r="O306" s="30">
        <v>19640.736535653763</v>
      </c>
      <c r="P306" s="30">
        <v>1.4444517417432159</v>
      </c>
      <c r="Q306" s="30">
        <v>21966.819733495977</v>
      </c>
      <c r="R306" s="30">
        <v>36035.607455609337</v>
      </c>
      <c r="S306" s="30">
        <v>1.5656459450118989</v>
      </c>
      <c r="T306" s="30">
        <v>2.3723948191580284</v>
      </c>
      <c r="U306" s="30">
        <v>2.0660799311098992</v>
      </c>
      <c r="V306" s="30">
        <v>2.4497099180576969</v>
      </c>
      <c r="W306" s="30">
        <v>1.6449763617633142</v>
      </c>
      <c r="X306" s="30">
        <v>1.5193427604173304</v>
      </c>
      <c r="Y306" s="30">
        <v>30.21802062688046</v>
      </c>
      <c r="Z306" s="30">
        <v>37.310825548123546</v>
      </c>
      <c r="AA306" s="30">
        <v>85.585337905784755</v>
      </c>
      <c r="AB306" s="30">
        <v>1529.0406816335126</v>
      </c>
      <c r="AC306" s="29">
        <v>3.7987014291472447</v>
      </c>
      <c r="AD306" s="29">
        <v>51809.976727321278</v>
      </c>
      <c r="AE306" s="29">
        <f t="shared" si="15"/>
        <v>2022</v>
      </c>
      <c r="AF306" s="29">
        <f t="shared" si="16"/>
        <v>5</v>
      </c>
      <c r="AK306" t="e">
        <f t="shared" si="17"/>
        <v>#N/A</v>
      </c>
    </row>
    <row r="307" spans="1:37" ht="30" customHeight="1" x14ac:dyDescent="0.25">
      <c r="A307" s="30">
        <v>13521632</v>
      </c>
      <c r="B307" s="29" t="s">
        <v>68</v>
      </c>
      <c r="C307" s="29" t="s">
        <v>29</v>
      </c>
      <c r="D307" s="29" t="s">
        <v>29</v>
      </c>
      <c r="E307" s="31">
        <v>44742</v>
      </c>
      <c r="F307" s="30">
        <v>33.783350455927916</v>
      </c>
      <c r="G307" s="29" t="s">
        <v>51</v>
      </c>
      <c r="H307" s="29" t="s">
        <v>30</v>
      </c>
      <c r="I307" s="29">
        <v>1983</v>
      </c>
      <c r="J307" s="30">
        <v>95</v>
      </c>
      <c r="K307" s="30">
        <v>14871.9</v>
      </c>
      <c r="L307" s="30">
        <v>1189672.8992872089</v>
      </c>
      <c r="M307" s="30">
        <v>2795.6102173061217</v>
      </c>
      <c r="N307" s="30">
        <v>66.896991843655897</v>
      </c>
      <c r="O307" s="30">
        <v>25193.70807781419</v>
      </c>
      <c r="P307" s="30">
        <v>1.1051817378808979</v>
      </c>
      <c r="Q307" s="30">
        <v>30156.362004353487</v>
      </c>
      <c r="R307" s="30">
        <v>19903.846507440379</v>
      </c>
      <c r="S307" s="30">
        <v>1.2930123664234443</v>
      </c>
      <c r="T307" s="30">
        <v>2.0730044042221611</v>
      </c>
      <c r="U307" s="30">
        <v>1.9876177417261809</v>
      </c>
      <c r="V307" s="30">
        <v>1.497409669714868</v>
      </c>
      <c r="W307" s="30">
        <v>1.6160724205337174</v>
      </c>
      <c r="X307" s="30">
        <v>1.6042331673893153</v>
      </c>
      <c r="Y307" s="30">
        <v>38.648586580256115</v>
      </c>
      <c r="Z307" s="30">
        <v>32.609191083165335</v>
      </c>
      <c r="AA307" s="30">
        <v>148.8580725161066</v>
      </c>
      <c r="AB307" s="30">
        <v>1952.5534126875107</v>
      </c>
      <c r="AC307" s="29">
        <v>2.6819375158723808</v>
      </c>
      <c r="AD307" s="29">
        <v>52879.612464459744</v>
      </c>
      <c r="AE307" s="29">
        <f t="shared" si="15"/>
        <v>2022</v>
      </c>
      <c r="AF307" s="29">
        <f t="shared" si="16"/>
        <v>6</v>
      </c>
      <c r="AK307" t="e">
        <f t="shared" si="17"/>
        <v>#N/A</v>
      </c>
    </row>
    <row r="308" spans="1:37" ht="30" customHeight="1" x14ac:dyDescent="0.25">
      <c r="A308" s="30">
        <v>13521632</v>
      </c>
      <c r="B308" s="29" t="s">
        <v>68</v>
      </c>
      <c r="C308" s="29" t="s">
        <v>29</v>
      </c>
      <c r="D308" s="29" t="s">
        <v>29</v>
      </c>
      <c r="E308" s="31">
        <v>44773</v>
      </c>
      <c r="F308" s="30">
        <v>39.086959388551925</v>
      </c>
      <c r="G308" s="29" t="s">
        <v>51</v>
      </c>
      <c r="H308" s="29" t="s">
        <v>30</v>
      </c>
      <c r="I308" s="29">
        <v>1983</v>
      </c>
      <c r="J308" s="30">
        <v>95</v>
      </c>
      <c r="K308" s="30">
        <v>14871.9</v>
      </c>
      <c r="L308" s="30">
        <v>806271.63932743028</v>
      </c>
      <c r="M308" s="30">
        <v>3582.9324582075469</v>
      </c>
      <c r="N308" s="30">
        <v>56.489164413160431</v>
      </c>
      <c r="O308" s="30">
        <v>13655.091137560015</v>
      </c>
      <c r="P308" s="30">
        <v>1.1569289333435651</v>
      </c>
      <c r="Q308" s="30">
        <v>23085.575407310414</v>
      </c>
      <c r="R308" s="30">
        <v>27453.70160333587</v>
      </c>
      <c r="S308" s="30">
        <v>1.0573443702906093</v>
      </c>
      <c r="T308" s="30">
        <v>2.0537402269053202</v>
      </c>
      <c r="U308" s="30">
        <v>1.9114473085681194</v>
      </c>
      <c r="V308" s="30">
        <v>2.2116409325000141</v>
      </c>
      <c r="W308" s="30">
        <v>1.6853901634692734</v>
      </c>
      <c r="X308" s="30">
        <v>1.3826532009178052</v>
      </c>
      <c r="Y308" s="30">
        <v>32.132499052210186</v>
      </c>
      <c r="Z308" s="30">
        <v>21.307786632633601</v>
      </c>
      <c r="AA308" s="30">
        <v>91.771481632375583</v>
      </c>
      <c r="AB308" s="30">
        <v>2215.101719576076</v>
      </c>
      <c r="AC308" s="29">
        <v>2.2016401463712736</v>
      </c>
      <c r="AD308" s="29">
        <v>43286.658507025801</v>
      </c>
      <c r="AE308" s="29">
        <f t="shared" ref="AE308:AE371" si="18">IF(E308 = "", "", YEAR(E308))</f>
        <v>2022</v>
      </c>
      <c r="AF308" s="29">
        <f t="shared" si="16"/>
        <v>7</v>
      </c>
      <c r="AK308" t="e">
        <f t="shared" si="17"/>
        <v>#N/A</v>
      </c>
    </row>
    <row r="309" spans="1:37" ht="30" customHeight="1" x14ac:dyDescent="0.25">
      <c r="A309" s="30">
        <v>13521632</v>
      </c>
      <c r="B309" s="29" t="s">
        <v>68</v>
      </c>
      <c r="C309" s="29" t="s">
        <v>29</v>
      </c>
      <c r="D309" s="29" t="s">
        <v>29</v>
      </c>
      <c r="E309" s="31">
        <v>44804</v>
      </c>
      <c r="F309" s="30">
        <v>44.762022847857963</v>
      </c>
      <c r="G309" s="29" t="s">
        <v>51</v>
      </c>
      <c r="H309" s="29" t="s">
        <v>30</v>
      </c>
      <c r="I309" s="29">
        <v>1983</v>
      </c>
      <c r="J309" s="30">
        <v>95</v>
      </c>
      <c r="K309" s="30">
        <v>14871.9</v>
      </c>
      <c r="L309" s="30">
        <v>1444283.235077</v>
      </c>
      <c r="M309" s="30">
        <v>4471.9373694015994</v>
      </c>
      <c r="N309" s="30">
        <v>81.020331273275687</v>
      </c>
      <c r="O309" s="30">
        <v>22188.539567050469</v>
      </c>
      <c r="P309" s="30">
        <v>1.4265860946791911</v>
      </c>
      <c r="Q309" s="30">
        <v>30603.603182036928</v>
      </c>
      <c r="R309" s="30">
        <v>22570.643454616722</v>
      </c>
      <c r="S309" s="30">
        <v>1.5818010375041156</v>
      </c>
      <c r="T309" s="30">
        <v>2.2425202938905402</v>
      </c>
      <c r="U309" s="30">
        <v>2.0054316415986531</v>
      </c>
      <c r="V309" s="30">
        <v>1.9507682738476504</v>
      </c>
      <c r="W309" s="30">
        <v>1.5116888732718239</v>
      </c>
      <c r="X309" s="30">
        <v>1.9603244895137677</v>
      </c>
      <c r="Y309" s="30">
        <v>23.552236337835996</v>
      </c>
      <c r="Z309" s="30">
        <v>29.656426793323913</v>
      </c>
      <c r="AA309" s="30">
        <v>129.16316928524373</v>
      </c>
      <c r="AB309" s="30">
        <v>1408.3388878115379</v>
      </c>
      <c r="AC309" s="29">
        <v>2.6495695006507907</v>
      </c>
      <c r="AD309" s="29">
        <v>32463.199254096617</v>
      </c>
      <c r="AE309" s="29">
        <f t="shared" si="18"/>
        <v>2022</v>
      </c>
      <c r="AF309" s="29">
        <f t="shared" si="16"/>
        <v>8</v>
      </c>
      <c r="AK309" t="e">
        <f t="shared" si="17"/>
        <v>#N/A</v>
      </c>
    </row>
    <row r="310" spans="1:37" ht="30" customHeight="1" x14ac:dyDescent="0.25">
      <c r="A310" s="30">
        <v>13521632</v>
      </c>
      <c r="B310" s="29" t="s">
        <v>68</v>
      </c>
      <c r="C310" s="29" t="s">
        <v>29</v>
      </c>
      <c r="D310" s="29" t="s">
        <v>29</v>
      </c>
      <c r="E310" s="31">
        <v>44834</v>
      </c>
      <c r="F310" s="30">
        <v>28.025893690177693</v>
      </c>
      <c r="G310" s="29" t="s">
        <v>51</v>
      </c>
      <c r="H310" s="29" t="s">
        <v>30</v>
      </c>
      <c r="I310" s="29">
        <v>1983</v>
      </c>
      <c r="J310" s="30">
        <v>95</v>
      </c>
      <c r="K310" s="30">
        <v>14871.9</v>
      </c>
      <c r="L310" s="30">
        <v>1318508.6069861276</v>
      </c>
      <c r="M310" s="30">
        <v>5482.5730037030189</v>
      </c>
      <c r="N310" s="30">
        <v>83.81217936428456</v>
      </c>
      <c r="O310" s="30">
        <v>24769.10831469718</v>
      </c>
      <c r="P310" s="30">
        <v>1.2155087811039793</v>
      </c>
      <c r="Q310" s="30">
        <v>20506.280618073444</v>
      </c>
      <c r="R310" s="30">
        <v>19503.484950612259</v>
      </c>
      <c r="S310" s="30">
        <v>1.1161360981785675</v>
      </c>
      <c r="T310" s="30">
        <v>1.3938447429341818</v>
      </c>
      <c r="U310" s="30">
        <v>1.7636970159059042</v>
      </c>
      <c r="V310" s="30">
        <v>2.3578873720792077</v>
      </c>
      <c r="W310" s="30">
        <v>1.3691056081877659</v>
      </c>
      <c r="X310" s="30">
        <v>2.0433147183437268</v>
      </c>
      <c r="Y310" s="30">
        <v>29.920150122969879</v>
      </c>
      <c r="Z310" s="30">
        <v>35.251880444997866</v>
      </c>
      <c r="AA310" s="30">
        <v>76.965812196878787</v>
      </c>
      <c r="AB310" s="30">
        <v>1644.9095003063187</v>
      </c>
      <c r="AC310" s="29">
        <v>3.2850902048038733</v>
      </c>
      <c r="AD310" s="29">
        <v>29051.085100335968</v>
      </c>
      <c r="AE310" s="29">
        <f t="shared" si="18"/>
        <v>2022</v>
      </c>
      <c r="AF310" s="29">
        <f t="shared" si="16"/>
        <v>9</v>
      </c>
      <c r="AK310" t="e">
        <f t="shared" si="17"/>
        <v>#N/A</v>
      </c>
    </row>
    <row r="311" spans="1:37" ht="30" customHeight="1" x14ac:dyDescent="0.25">
      <c r="A311" s="30">
        <v>13521632</v>
      </c>
      <c r="B311" s="29" t="s">
        <v>68</v>
      </c>
      <c r="C311" s="29" t="s">
        <v>29</v>
      </c>
      <c r="D311" s="29" t="s">
        <v>29</v>
      </c>
      <c r="E311" s="31">
        <v>44865</v>
      </c>
      <c r="F311" s="30">
        <v>43.630190243714338</v>
      </c>
      <c r="G311" s="29" t="s">
        <v>51</v>
      </c>
      <c r="H311" s="29" t="s">
        <v>30</v>
      </c>
      <c r="I311" s="29">
        <v>1983</v>
      </c>
      <c r="J311" s="30">
        <v>95</v>
      </c>
      <c r="K311" s="30">
        <v>14871.9</v>
      </c>
      <c r="L311" s="30">
        <v>973092.4603307175</v>
      </c>
      <c r="M311" s="30">
        <v>5144.3481530174431</v>
      </c>
      <c r="N311" s="30">
        <v>99.179793339984201</v>
      </c>
      <c r="O311" s="30">
        <v>20884.419374561105</v>
      </c>
      <c r="P311" s="30">
        <v>0.94722311720287733</v>
      </c>
      <c r="Q311" s="30">
        <v>26022.297560717048</v>
      </c>
      <c r="R311" s="30">
        <v>30403.389899093483</v>
      </c>
      <c r="S311" s="30">
        <v>1.8439103073262246</v>
      </c>
      <c r="T311" s="30">
        <v>1.3501280976878094</v>
      </c>
      <c r="U311" s="30">
        <v>1.7865700145671894</v>
      </c>
      <c r="V311" s="30">
        <v>1.3485440176788464</v>
      </c>
      <c r="W311" s="30">
        <v>1.2374146395564232</v>
      </c>
      <c r="X311" s="30">
        <v>1.4482798911125121</v>
      </c>
      <c r="Y311" s="30">
        <v>34.481987821433471</v>
      </c>
      <c r="Z311" s="30">
        <v>38.980455540490695</v>
      </c>
      <c r="AA311" s="30">
        <v>119.97867839390619</v>
      </c>
      <c r="AB311" s="30">
        <v>1306.8501164460336</v>
      </c>
      <c r="AC311" s="29">
        <v>3.1345613311686713</v>
      </c>
      <c r="AD311" s="29">
        <v>43388.370313416402</v>
      </c>
      <c r="AE311" s="29">
        <f t="shared" si="18"/>
        <v>2022</v>
      </c>
      <c r="AF311" s="29">
        <f t="shared" si="16"/>
        <v>10</v>
      </c>
      <c r="AK311" t="e">
        <f t="shared" si="17"/>
        <v>#N/A</v>
      </c>
    </row>
    <row r="312" spans="1:37" ht="30" customHeight="1" x14ac:dyDescent="0.25">
      <c r="A312" s="30">
        <v>13521632</v>
      </c>
      <c r="B312" s="29" t="s">
        <v>68</v>
      </c>
      <c r="C312" s="29" t="s">
        <v>29</v>
      </c>
      <c r="D312" s="29" t="s">
        <v>29</v>
      </c>
      <c r="E312" s="31">
        <v>44895</v>
      </c>
      <c r="F312" s="30">
        <v>25.976305944422116</v>
      </c>
      <c r="G312" s="29" t="s">
        <v>51</v>
      </c>
      <c r="H312" s="29" t="s">
        <v>30</v>
      </c>
      <c r="I312" s="29">
        <v>1983</v>
      </c>
      <c r="J312" s="30">
        <v>95</v>
      </c>
      <c r="K312" s="30">
        <v>14871.9</v>
      </c>
      <c r="L312" s="30">
        <v>1098681.5248591015</v>
      </c>
      <c r="M312" s="30">
        <v>4951.3719951638777</v>
      </c>
      <c r="N312" s="30">
        <v>97.513559872753007</v>
      </c>
      <c r="O312" s="30">
        <v>23904.833553019787</v>
      </c>
      <c r="P312" s="30">
        <v>1.4592654069670836</v>
      </c>
      <c r="Q312" s="30">
        <v>18257.687200484248</v>
      </c>
      <c r="R312" s="30">
        <v>26204.83817841468</v>
      </c>
      <c r="S312" s="30">
        <v>1.588285333150298</v>
      </c>
      <c r="T312" s="30">
        <v>1.5335203474511852</v>
      </c>
      <c r="U312" s="30">
        <v>1.5726537242138117</v>
      </c>
      <c r="V312" s="30">
        <v>2.1584597624743767</v>
      </c>
      <c r="W312" s="30">
        <v>1.2206850986542654</v>
      </c>
      <c r="X312" s="30">
        <v>1.7580574012918615</v>
      </c>
      <c r="Y312" s="30">
        <v>33.31143352212284</v>
      </c>
      <c r="Z312" s="30">
        <v>35.834890975560974</v>
      </c>
      <c r="AA312" s="30">
        <v>91.624161464381544</v>
      </c>
      <c r="AB312" s="30">
        <v>1633.21732766024</v>
      </c>
      <c r="AC312" s="29">
        <v>3.4418647531490985</v>
      </c>
      <c r="AD312" s="29">
        <v>38438.335145375655</v>
      </c>
      <c r="AE312" s="29">
        <f t="shared" si="18"/>
        <v>2022</v>
      </c>
      <c r="AF312" s="29">
        <f t="shared" si="16"/>
        <v>11</v>
      </c>
      <c r="AK312" t="e">
        <f t="shared" si="17"/>
        <v>#N/A</v>
      </c>
    </row>
    <row r="313" spans="1:37" ht="30" customHeight="1" x14ac:dyDescent="0.25">
      <c r="A313" s="30">
        <v>13521632</v>
      </c>
      <c r="B313" s="29" t="s">
        <v>68</v>
      </c>
      <c r="C313" s="29" t="s">
        <v>29</v>
      </c>
      <c r="D313" s="29" t="s">
        <v>29</v>
      </c>
      <c r="E313" s="31">
        <v>44926</v>
      </c>
      <c r="F313" s="30">
        <v>28.734050213175014</v>
      </c>
      <c r="G313" s="29" t="s">
        <v>51</v>
      </c>
      <c r="H313" s="29" t="s">
        <v>30</v>
      </c>
      <c r="I313" s="29">
        <v>1983</v>
      </c>
      <c r="J313" s="30">
        <v>95</v>
      </c>
      <c r="K313" s="30">
        <v>14871.9</v>
      </c>
      <c r="L313" s="30">
        <v>1259165.0341892289</v>
      </c>
      <c r="M313" s="30">
        <v>4996.106872359217</v>
      </c>
      <c r="N313" s="30">
        <v>67.183962014963342</v>
      </c>
      <c r="O313" s="30">
        <v>21760.548765619831</v>
      </c>
      <c r="P313" s="30">
        <v>1.2496585060787604</v>
      </c>
      <c r="Q313" s="30">
        <v>21808.848223266345</v>
      </c>
      <c r="R313" s="30">
        <v>34055.000053578624</v>
      </c>
      <c r="S313" s="30">
        <v>2.0948369986323345</v>
      </c>
      <c r="T313" s="30">
        <v>1.5772949758903145</v>
      </c>
      <c r="U313" s="30">
        <v>1.3425857493300077</v>
      </c>
      <c r="V313" s="30">
        <v>1.7836662921048263</v>
      </c>
      <c r="W313" s="30">
        <v>1.631749386974876</v>
      </c>
      <c r="X313" s="30">
        <v>1.3555959502519206</v>
      </c>
      <c r="Y313" s="30">
        <v>24.124939532255357</v>
      </c>
      <c r="Z313" s="30">
        <v>28.065120929685026</v>
      </c>
      <c r="AA313" s="30">
        <v>99.608937413709967</v>
      </c>
      <c r="AB313" s="30">
        <v>1361.1077238982114</v>
      </c>
      <c r="AC313" s="29">
        <v>3.3531533949297749</v>
      </c>
      <c r="AD313" s="29">
        <v>36161.576784421886</v>
      </c>
      <c r="AE313" s="29">
        <f t="shared" si="18"/>
        <v>2022</v>
      </c>
      <c r="AF313" s="29">
        <f t="shared" si="16"/>
        <v>12</v>
      </c>
      <c r="AK313" t="e">
        <f t="shared" si="17"/>
        <v>#N/A</v>
      </c>
    </row>
    <row r="314" spans="1:37" ht="30" customHeight="1" x14ac:dyDescent="0.25">
      <c r="A314" s="30">
        <v>13521632</v>
      </c>
      <c r="B314" s="29" t="s">
        <v>68</v>
      </c>
      <c r="C314" s="29" t="s">
        <v>29</v>
      </c>
      <c r="D314" s="29" t="s">
        <v>29</v>
      </c>
      <c r="E314" s="31">
        <v>44957</v>
      </c>
      <c r="F314" s="30">
        <v>40.420547234681912</v>
      </c>
      <c r="G314" s="29" t="s">
        <v>51</v>
      </c>
      <c r="H314" s="29" t="s">
        <v>30</v>
      </c>
      <c r="I314" s="29">
        <v>1983</v>
      </c>
      <c r="J314" s="30">
        <v>95</v>
      </c>
      <c r="K314" s="30">
        <v>14871.9</v>
      </c>
      <c r="L314" s="30">
        <v>1492051.9669006318</v>
      </c>
      <c r="M314" s="30">
        <v>5237.6618472377795</v>
      </c>
      <c r="N314" s="30">
        <v>82.027118786203516</v>
      </c>
      <c r="O314" s="30">
        <v>22298.25265943159</v>
      </c>
      <c r="P314" s="30">
        <v>1.6446048941727898</v>
      </c>
      <c r="Q314" s="30">
        <v>21503.219205081332</v>
      </c>
      <c r="R314" s="30">
        <v>25235.643623147538</v>
      </c>
      <c r="S314" s="30">
        <v>1.6459020720143698</v>
      </c>
      <c r="T314" s="30">
        <v>1.6716823105948677</v>
      </c>
      <c r="U314" s="30">
        <v>1.7765816467164053</v>
      </c>
      <c r="V314" s="30">
        <v>1.465534113314519</v>
      </c>
      <c r="W314" s="30">
        <v>1.2580181940151653</v>
      </c>
      <c r="X314" s="30">
        <v>1.0832443267951539</v>
      </c>
      <c r="Y314" s="30">
        <v>43.263854317242675</v>
      </c>
      <c r="Z314" s="30">
        <v>35.615424082441734</v>
      </c>
      <c r="AA314" s="30">
        <v>131.32060115111372</v>
      </c>
      <c r="AB314" s="30">
        <v>1687.7245147326096</v>
      </c>
      <c r="AC314" s="29">
        <v>3.1308722858398421</v>
      </c>
      <c r="AD314" s="29">
        <v>51693.226099109859</v>
      </c>
      <c r="AE314" s="29">
        <f t="shared" si="18"/>
        <v>2023</v>
      </c>
      <c r="AF314" s="29">
        <f t="shared" si="16"/>
        <v>1</v>
      </c>
      <c r="AK314" t="e">
        <f t="shared" si="17"/>
        <v>#N/A</v>
      </c>
    </row>
    <row r="315" spans="1:37" ht="30" customHeight="1" x14ac:dyDescent="0.25">
      <c r="A315" s="30">
        <v>13521632</v>
      </c>
      <c r="B315" s="29" t="s">
        <v>68</v>
      </c>
      <c r="C315" s="29" t="s">
        <v>29</v>
      </c>
      <c r="D315" s="29" t="s">
        <v>29</v>
      </c>
      <c r="E315" s="31">
        <v>44985</v>
      </c>
      <c r="F315" s="30">
        <v>43.433172499709102</v>
      </c>
      <c r="G315" s="29" t="s">
        <v>51</v>
      </c>
      <c r="H315" s="29" t="s">
        <v>30</v>
      </c>
      <c r="I315" s="29">
        <v>1983</v>
      </c>
      <c r="J315" s="30">
        <v>95</v>
      </c>
      <c r="K315" s="30">
        <v>14871.9</v>
      </c>
      <c r="L315" s="30">
        <v>1363249.847239367</v>
      </c>
      <c r="M315" s="30">
        <v>5411.0664081179384</v>
      </c>
      <c r="N315" s="30">
        <v>97.568456301056173</v>
      </c>
      <c r="O315" s="30">
        <v>13340.826454153215</v>
      </c>
      <c r="P315" s="30">
        <v>1.5718065967534516</v>
      </c>
      <c r="Q315" s="30">
        <v>26226.597482707115</v>
      </c>
      <c r="R315" s="30">
        <v>36032.211755543925</v>
      </c>
      <c r="S315" s="30">
        <v>1.2310426839479467</v>
      </c>
      <c r="T315" s="30">
        <v>2.2014548477469176</v>
      </c>
      <c r="U315" s="30">
        <v>2.1874990542934385</v>
      </c>
      <c r="V315" s="30">
        <v>2.1464121534487317</v>
      </c>
      <c r="W315" s="30">
        <v>1.4334948230076949</v>
      </c>
      <c r="X315" s="30">
        <v>1.6569492557003918</v>
      </c>
      <c r="Y315" s="30">
        <v>31.995802297242282</v>
      </c>
      <c r="Z315" s="30">
        <v>36.197564765624406</v>
      </c>
      <c r="AA315" s="30">
        <v>140.5122227350038</v>
      </c>
      <c r="AB315" s="30">
        <v>1357.9988237424166</v>
      </c>
      <c r="AC315" s="30">
        <v>3.3315230046851645</v>
      </c>
      <c r="AD315" s="30">
        <v>44007.280719765753</v>
      </c>
      <c r="AE315" s="29">
        <f t="shared" si="18"/>
        <v>2023</v>
      </c>
      <c r="AF315" s="29">
        <f t="shared" si="16"/>
        <v>2</v>
      </c>
      <c r="AK315" t="e">
        <f t="shared" si="17"/>
        <v>#N/A</v>
      </c>
    </row>
    <row r="316" spans="1:37" ht="30" customHeight="1" x14ac:dyDescent="0.25">
      <c r="A316" s="30">
        <v>13521632</v>
      </c>
      <c r="B316" s="29" t="s">
        <v>68</v>
      </c>
      <c r="C316" s="29" t="s">
        <v>29</v>
      </c>
      <c r="D316" s="29" t="s">
        <v>29</v>
      </c>
      <c r="E316" s="31">
        <v>45016</v>
      </c>
      <c r="F316" s="29">
        <v>30.611225264927374</v>
      </c>
      <c r="G316" s="29" t="s">
        <v>51</v>
      </c>
      <c r="H316" s="29" t="s">
        <v>30</v>
      </c>
      <c r="I316" s="29">
        <v>1983</v>
      </c>
      <c r="J316" s="30">
        <v>95</v>
      </c>
      <c r="K316" s="30">
        <v>14871.9</v>
      </c>
      <c r="L316" s="29">
        <v>1392778.3577915484</v>
      </c>
      <c r="M316" s="29">
        <v>4811.6124902179045</v>
      </c>
      <c r="N316" s="29">
        <v>106.47421618050409</v>
      </c>
      <c r="O316" s="30">
        <v>13757.894248680501</v>
      </c>
      <c r="P316" s="30">
        <v>1.7883586802263516</v>
      </c>
      <c r="Q316" s="29">
        <v>27421.631375880104</v>
      </c>
      <c r="R316" s="29">
        <v>22626.891511088412</v>
      </c>
      <c r="S316" s="29">
        <v>1.2554164793602158</v>
      </c>
      <c r="T316" s="29">
        <v>2.4392954370714182</v>
      </c>
      <c r="U316" s="29">
        <v>1.8242709517148399</v>
      </c>
      <c r="V316" s="29">
        <v>1.558761729878092</v>
      </c>
      <c r="W316" s="30">
        <v>1.5081103930985127</v>
      </c>
      <c r="X316" s="30">
        <v>2.0429969735137625</v>
      </c>
      <c r="Y316" s="29">
        <v>25.402128484150463</v>
      </c>
      <c r="Z316" s="29">
        <v>27.45820345804135</v>
      </c>
      <c r="AA316" s="29">
        <v>151.71477067900082</v>
      </c>
      <c r="AB316" s="29">
        <v>1615.9954329393042</v>
      </c>
      <c r="AC316" s="30">
        <v>2.2558239276463881</v>
      </c>
      <c r="AD316" s="30">
        <v>35735.147702628696</v>
      </c>
      <c r="AE316" s="29">
        <f t="shared" si="18"/>
        <v>2023</v>
      </c>
      <c r="AF316" s="29">
        <f t="shared" si="16"/>
        <v>3</v>
      </c>
      <c r="AK316" t="e">
        <f t="shared" si="17"/>
        <v>#N/A</v>
      </c>
    </row>
    <row r="317" spans="1:37" ht="30" customHeight="1" x14ac:dyDescent="0.25">
      <c r="A317" s="30">
        <v>13521632</v>
      </c>
      <c r="B317" s="29" t="s">
        <v>68</v>
      </c>
      <c r="C317" s="29" t="s">
        <v>29</v>
      </c>
      <c r="D317" s="29" t="s">
        <v>29</v>
      </c>
      <c r="E317" s="31">
        <v>45046</v>
      </c>
      <c r="F317" s="29">
        <v>41.217787744042241</v>
      </c>
      <c r="G317" s="29" t="s">
        <v>51</v>
      </c>
      <c r="H317" s="29" t="s">
        <v>30</v>
      </c>
      <c r="I317" s="29">
        <v>1983</v>
      </c>
      <c r="J317" s="30">
        <v>95</v>
      </c>
      <c r="K317" s="30">
        <v>14871.9</v>
      </c>
      <c r="L317" s="29">
        <v>1430878.5101540026</v>
      </c>
      <c r="M317" s="29">
        <v>5385.5342761831207</v>
      </c>
      <c r="N317" s="29">
        <v>86.782426313077096</v>
      </c>
      <c r="O317" s="30">
        <v>16475.296665030495</v>
      </c>
      <c r="P317" s="30">
        <v>1.6605388161321821</v>
      </c>
      <c r="Q317" s="29">
        <v>17938.611531576502</v>
      </c>
      <c r="R317" s="29">
        <v>26062.299861850308</v>
      </c>
      <c r="S317" s="29">
        <v>1.7412481861983069</v>
      </c>
      <c r="T317" s="29">
        <v>2.0434695891467496</v>
      </c>
      <c r="U317" s="29">
        <v>1.9237884426648184</v>
      </c>
      <c r="V317" s="29">
        <v>1.7691400686628047</v>
      </c>
      <c r="W317" s="30">
        <v>1.3575263232818915</v>
      </c>
      <c r="X317" s="30">
        <v>2.0640799863921395</v>
      </c>
      <c r="Y317" s="29">
        <v>28.095062454068316</v>
      </c>
      <c r="Z317" s="29">
        <v>46.123569949595236</v>
      </c>
      <c r="AA317" s="29">
        <v>114.46900093073081</v>
      </c>
      <c r="AB317" s="29">
        <v>1549.9295199037606</v>
      </c>
      <c r="AC317" s="30">
        <v>2.7646014917683037</v>
      </c>
      <c r="AD317" s="30">
        <v>35587.690837210568</v>
      </c>
      <c r="AE317" s="29">
        <f t="shared" si="18"/>
        <v>2023</v>
      </c>
      <c r="AF317" s="29">
        <f t="shared" si="16"/>
        <v>4</v>
      </c>
      <c r="AK317" t="e">
        <f t="shared" si="17"/>
        <v>#N/A</v>
      </c>
    </row>
    <row r="318" spans="1:37" ht="30" customHeight="1" x14ac:dyDescent="0.25">
      <c r="A318" s="30">
        <v>13521632</v>
      </c>
      <c r="B318" s="29" t="s">
        <v>68</v>
      </c>
      <c r="C318" s="29" t="s">
        <v>29</v>
      </c>
      <c r="D318" s="29" t="s">
        <v>29</v>
      </c>
      <c r="E318" s="31">
        <v>45077</v>
      </c>
      <c r="F318" s="29">
        <v>43.669388384308618</v>
      </c>
      <c r="G318" s="29" t="s">
        <v>51</v>
      </c>
      <c r="H318" s="29" t="s">
        <v>30</v>
      </c>
      <c r="I318" s="29">
        <v>1983</v>
      </c>
      <c r="J318" s="30">
        <v>95</v>
      </c>
      <c r="K318" s="30">
        <v>14871.9</v>
      </c>
      <c r="L318" s="29">
        <v>887016.6598149921</v>
      </c>
      <c r="M318" s="29">
        <v>3034.4283354302434</v>
      </c>
      <c r="N318" s="29">
        <v>94.236662120952658</v>
      </c>
      <c r="O318" s="30">
        <v>16869.781445262113</v>
      </c>
      <c r="P318" s="30">
        <v>1.501180338840951</v>
      </c>
      <c r="Q318" s="29">
        <v>26246.802798039102</v>
      </c>
      <c r="R318" s="29">
        <v>26427.300268976916</v>
      </c>
      <c r="S318" s="29">
        <v>1.8841849886793931</v>
      </c>
      <c r="T318" s="29">
        <v>1.3334132237037344</v>
      </c>
      <c r="U318" s="29">
        <v>2.1347473648478359</v>
      </c>
      <c r="V318" s="29">
        <v>2.1794239491996201</v>
      </c>
      <c r="W318" s="30">
        <v>0.88763874982469038</v>
      </c>
      <c r="X318" s="30">
        <v>1.8855611067752831</v>
      </c>
      <c r="Y318" s="29">
        <v>40.783733333144284</v>
      </c>
      <c r="Z318" s="29">
        <v>39.733680673809886</v>
      </c>
      <c r="AA318" s="29">
        <v>121.52663791686511</v>
      </c>
      <c r="AB318" s="29">
        <v>2058.682879720624</v>
      </c>
      <c r="AC318" s="30">
        <v>2.4215767380246613</v>
      </c>
      <c r="AD318" s="30">
        <v>51814.775952731383</v>
      </c>
      <c r="AE318" s="29">
        <f t="shared" si="18"/>
        <v>2023</v>
      </c>
      <c r="AF318" s="29">
        <f t="shared" si="16"/>
        <v>5</v>
      </c>
      <c r="AK318" t="e">
        <f t="shared" si="17"/>
        <v>#N/A</v>
      </c>
    </row>
    <row r="319" spans="1:37" ht="30" customHeight="1" x14ac:dyDescent="0.25">
      <c r="A319" s="30">
        <v>13521632</v>
      </c>
      <c r="B319" s="29" t="s">
        <v>68</v>
      </c>
      <c r="C319" s="29" t="s">
        <v>29</v>
      </c>
      <c r="D319" s="29" t="s">
        <v>29</v>
      </c>
      <c r="E319" s="31">
        <v>45107</v>
      </c>
      <c r="F319" s="29">
        <v>36.571490806307253</v>
      </c>
      <c r="G319" s="29" t="s">
        <v>51</v>
      </c>
      <c r="H319" s="29" t="s">
        <v>30</v>
      </c>
      <c r="I319" s="29">
        <v>1983</v>
      </c>
      <c r="J319" s="30">
        <v>95</v>
      </c>
      <c r="K319" s="30">
        <v>14871.9</v>
      </c>
      <c r="L319" s="29">
        <v>1458622.2914102739</v>
      </c>
      <c r="M319" s="29">
        <v>3830.4705371265086</v>
      </c>
      <c r="N319" s="29">
        <v>59.930240872884085</v>
      </c>
      <c r="O319" s="30">
        <v>23722.824239777849</v>
      </c>
      <c r="P319" s="30">
        <v>0.97642109310997693</v>
      </c>
      <c r="Q319" s="29">
        <v>18329.751948200523</v>
      </c>
      <c r="R319" s="29">
        <v>36995.23362249833</v>
      </c>
      <c r="S319" s="29">
        <v>1.5756416611658994</v>
      </c>
      <c r="T319" s="29">
        <v>1.3788676087477925</v>
      </c>
      <c r="U319" s="29">
        <v>1.6889623089023762</v>
      </c>
      <c r="V319" s="29">
        <v>1.3495517319343036</v>
      </c>
      <c r="W319" s="30">
        <v>1.5397128923740973</v>
      </c>
      <c r="X319" s="30">
        <v>1.3553102577384406</v>
      </c>
      <c r="Y319" s="29">
        <v>25.419989570096629</v>
      </c>
      <c r="Z319" s="29">
        <v>35.701365633275593</v>
      </c>
      <c r="AA319" s="29">
        <v>135.28393248130342</v>
      </c>
      <c r="AB319" s="29">
        <v>1257.5442502880062</v>
      </c>
      <c r="AC319" s="30">
        <v>2.4252609119330435</v>
      </c>
      <c r="AD319" s="30">
        <v>39802.689806511349</v>
      </c>
      <c r="AE319" s="29">
        <f t="shared" si="18"/>
        <v>2023</v>
      </c>
      <c r="AF319" s="29">
        <f t="shared" si="16"/>
        <v>6</v>
      </c>
      <c r="AK319" t="e">
        <f t="shared" si="17"/>
        <v>#N/A</v>
      </c>
    </row>
    <row r="320" spans="1:37" ht="30" customHeight="1" x14ac:dyDescent="0.25">
      <c r="A320" s="30">
        <v>13521632</v>
      </c>
      <c r="B320" s="29" t="s">
        <v>68</v>
      </c>
      <c r="C320" s="29" t="s">
        <v>29</v>
      </c>
      <c r="D320" s="29" t="s">
        <v>29</v>
      </c>
      <c r="E320" s="31">
        <v>45138</v>
      </c>
      <c r="F320" s="29">
        <v>30.517153411195025</v>
      </c>
      <c r="G320" s="29" t="s">
        <v>51</v>
      </c>
      <c r="H320" s="29" t="s">
        <v>30</v>
      </c>
      <c r="I320" s="29">
        <v>1983</v>
      </c>
      <c r="J320" s="30">
        <v>95</v>
      </c>
      <c r="K320" s="30">
        <v>14871.9</v>
      </c>
      <c r="L320" s="29">
        <v>1505085.2377932696</v>
      </c>
      <c r="M320" s="29">
        <v>3976.8652120090592</v>
      </c>
      <c r="N320" s="29">
        <v>103.54311433490797</v>
      </c>
      <c r="O320" s="30">
        <v>18606.223727045068</v>
      </c>
      <c r="P320" s="30">
        <v>1.2180858735344369</v>
      </c>
      <c r="Q320" s="29">
        <v>21936.940348838802</v>
      </c>
      <c r="R320" s="29">
        <v>24984.057315959235</v>
      </c>
      <c r="S320" s="29">
        <v>1.325515372079775</v>
      </c>
      <c r="T320" s="29">
        <v>1.806177078489706</v>
      </c>
      <c r="U320" s="29">
        <v>2.1527929370183791</v>
      </c>
      <c r="V320" s="29">
        <v>2.0231744522475701</v>
      </c>
      <c r="W320" s="30">
        <v>1.1193157132106248</v>
      </c>
      <c r="X320" s="30">
        <v>1.5100704183646396</v>
      </c>
      <c r="Y320" s="29">
        <v>36.102003801678791</v>
      </c>
      <c r="Z320" s="29">
        <v>31.200563868366832</v>
      </c>
      <c r="AA320" s="29">
        <v>110.47359237992764</v>
      </c>
      <c r="AB320" s="29">
        <v>1440.725043995451</v>
      </c>
      <c r="AC320" s="30">
        <v>3.3983333929711916</v>
      </c>
      <c r="AD320" s="30">
        <v>41106.827583623235</v>
      </c>
      <c r="AE320" s="29">
        <f t="shared" si="18"/>
        <v>2023</v>
      </c>
      <c r="AF320" s="29">
        <f t="shared" si="16"/>
        <v>7</v>
      </c>
      <c r="AK320" t="e">
        <f t="shared" si="17"/>
        <v>#N/A</v>
      </c>
    </row>
    <row r="321" spans="1:37" ht="30" customHeight="1" x14ac:dyDescent="0.25">
      <c r="A321" s="30">
        <v>13521632</v>
      </c>
      <c r="B321" s="29" t="s">
        <v>68</v>
      </c>
      <c r="C321" s="29" t="s">
        <v>29</v>
      </c>
      <c r="D321" s="29" t="s">
        <v>29</v>
      </c>
      <c r="E321" s="31">
        <v>45169</v>
      </c>
      <c r="F321" s="29">
        <v>35.538215776523963</v>
      </c>
      <c r="G321" s="29" t="s">
        <v>51</v>
      </c>
      <c r="H321" s="29" t="s">
        <v>30</v>
      </c>
      <c r="I321" s="29">
        <v>1983</v>
      </c>
      <c r="J321" s="30">
        <v>95</v>
      </c>
      <c r="K321" s="30">
        <v>14871.9</v>
      </c>
      <c r="L321" s="29">
        <v>802063.66383642738</v>
      </c>
      <c r="M321" s="29">
        <v>4062.6160169592749</v>
      </c>
      <c r="N321" s="29">
        <v>70.781080396803532</v>
      </c>
      <c r="O321" s="30">
        <v>19326.552030284132</v>
      </c>
      <c r="P321" s="30">
        <v>1.2523963716914805</v>
      </c>
      <c r="Q321" s="29">
        <v>24344.430911628577</v>
      </c>
      <c r="R321" s="29">
        <v>32499.272375491706</v>
      </c>
      <c r="S321" s="29">
        <v>2.0146258620739439</v>
      </c>
      <c r="T321" s="29">
        <v>1.95007832032008</v>
      </c>
      <c r="U321" s="29">
        <v>1.3306493848020298</v>
      </c>
      <c r="V321" s="29">
        <v>1.9740705829910432</v>
      </c>
      <c r="W321" s="30">
        <v>1.2205694754817151</v>
      </c>
      <c r="X321" s="30">
        <v>1.3962340698035838</v>
      </c>
      <c r="Y321" s="29">
        <v>24.391671201749705</v>
      </c>
      <c r="Z321" s="29">
        <v>31.800565835298052</v>
      </c>
      <c r="AA321" s="29">
        <v>129.17696428870136</v>
      </c>
      <c r="AB321" s="29">
        <v>2002.8009466073715</v>
      </c>
      <c r="AC321" s="30">
        <v>3.30601179508063</v>
      </c>
      <c r="AD321" s="30">
        <v>50668.105297185517</v>
      </c>
      <c r="AE321" s="29">
        <f t="shared" si="18"/>
        <v>2023</v>
      </c>
      <c r="AF321" s="29">
        <f t="shared" si="16"/>
        <v>8</v>
      </c>
      <c r="AK321" t="e">
        <f t="shared" si="17"/>
        <v>#N/A</v>
      </c>
    </row>
    <row r="322" spans="1:37" ht="30" customHeight="1" x14ac:dyDescent="0.25">
      <c r="A322" s="30">
        <v>13521632</v>
      </c>
      <c r="B322" s="29" t="s">
        <v>68</v>
      </c>
      <c r="C322" s="29" t="s">
        <v>29</v>
      </c>
      <c r="D322" s="29" t="s">
        <v>29</v>
      </c>
      <c r="E322" s="31">
        <v>45199</v>
      </c>
      <c r="F322" s="29">
        <v>45.79317577603139</v>
      </c>
      <c r="G322" s="29" t="s">
        <v>51</v>
      </c>
      <c r="H322" s="29" t="s">
        <v>30</v>
      </c>
      <c r="I322" s="29">
        <v>1983</v>
      </c>
      <c r="J322" s="30">
        <v>95</v>
      </c>
      <c r="K322" s="30">
        <v>14871.9</v>
      </c>
      <c r="L322" s="29">
        <v>973292.5991342311</v>
      </c>
      <c r="M322" s="29">
        <v>3625.2786853503039</v>
      </c>
      <c r="N322" s="29">
        <v>92.431214891416062</v>
      </c>
      <c r="O322" s="30">
        <v>24307.498907103127</v>
      </c>
      <c r="P322" s="30">
        <v>1.48899226813543</v>
      </c>
      <c r="Q322" s="29">
        <v>26556.986636196554</v>
      </c>
      <c r="R322" s="29">
        <v>22310.659272511151</v>
      </c>
      <c r="S322" s="29">
        <v>1.9234603747517511</v>
      </c>
      <c r="T322" s="29">
        <v>1.6059665731483574</v>
      </c>
      <c r="U322" s="29">
        <v>1.3247101952907316</v>
      </c>
      <c r="V322" s="29">
        <v>1.9262858594790013</v>
      </c>
      <c r="W322" s="30">
        <v>0.87452946080089544</v>
      </c>
      <c r="X322" s="30">
        <v>1.6754203864993673</v>
      </c>
      <c r="Y322" s="29">
        <v>36.003455509111127</v>
      </c>
      <c r="Z322" s="29">
        <v>24.147713858348574</v>
      </c>
      <c r="AA322" s="29">
        <v>137.25631493878109</v>
      </c>
      <c r="AB322" s="29">
        <v>2139.6673464015466</v>
      </c>
      <c r="AC322" s="30">
        <v>3.2604750689014201</v>
      </c>
      <c r="AD322" s="30">
        <v>29236.236011350167</v>
      </c>
      <c r="AE322" s="29">
        <f t="shared" si="18"/>
        <v>2023</v>
      </c>
      <c r="AF322" s="29">
        <f t="shared" si="16"/>
        <v>9</v>
      </c>
      <c r="AK322" t="e">
        <f t="shared" si="17"/>
        <v>#N/A</v>
      </c>
    </row>
    <row r="323" spans="1:37" ht="30" customHeight="1" x14ac:dyDescent="0.25">
      <c r="A323" s="30">
        <v>13521632</v>
      </c>
      <c r="B323" s="29" t="s">
        <v>68</v>
      </c>
      <c r="C323" s="29" t="s">
        <v>29</v>
      </c>
      <c r="D323" s="29" t="s">
        <v>29</v>
      </c>
      <c r="E323" s="31">
        <v>45230</v>
      </c>
      <c r="F323" s="29">
        <v>31.81656995808985</v>
      </c>
      <c r="G323" s="29" t="s">
        <v>51</v>
      </c>
      <c r="H323" s="29" t="s">
        <v>30</v>
      </c>
      <c r="I323" s="29">
        <v>1983</v>
      </c>
      <c r="J323" s="30">
        <v>95</v>
      </c>
      <c r="K323" s="30">
        <v>14871.9</v>
      </c>
      <c r="L323" s="29">
        <v>1140829.9337358088</v>
      </c>
      <c r="M323" s="29">
        <v>3127.2950183272915</v>
      </c>
      <c r="N323" s="29">
        <v>102.64604024307339</v>
      </c>
      <c r="O323" s="30">
        <v>25171.030424142045</v>
      </c>
      <c r="P323" s="30">
        <v>1.0931683581387586</v>
      </c>
      <c r="Q323" s="29">
        <v>16627.903151425846</v>
      </c>
      <c r="R323" s="29">
        <v>19880.590710192293</v>
      </c>
      <c r="S323" s="29">
        <v>1.253499258878471</v>
      </c>
      <c r="T323" s="29">
        <v>1.9974347795744736</v>
      </c>
      <c r="U323" s="29">
        <v>1.5215856653559736</v>
      </c>
      <c r="V323" s="29">
        <v>1.805098941025012</v>
      </c>
      <c r="W323" s="30">
        <v>1.3487611073249797</v>
      </c>
      <c r="X323" s="30">
        <v>1.7681368986565793</v>
      </c>
      <c r="Y323" s="29">
        <v>28.148668162379533</v>
      </c>
      <c r="Z323" s="29">
        <v>39.803350930078309</v>
      </c>
      <c r="AA323" s="29">
        <v>111.98585946446836</v>
      </c>
      <c r="AB323" s="29">
        <v>1254.2361217385685</v>
      </c>
      <c r="AC323" s="30">
        <v>2.0566894650694394</v>
      </c>
      <c r="AD323" s="30">
        <v>56080.862856556254</v>
      </c>
      <c r="AE323" s="29">
        <f t="shared" si="18"/>
        <v>2023</v>
      </c>
      <c r="AF323" s="29">
        <f t="shared" si="16"/>
        <v>10</v>
      </c>
      <c r="AK323" t="e">
        <f t="shared" si="17"/>
        <v>#N/A</v>
      </c>
    </row>
    <row r="324" spans="1:37" ht="30" customHeight="1" x14ac:dyDescent="0.25">
      <c r="A324" s="30">
        <v>13521632</v>
      </c>
      <c r="B324" s="29" t="s">
        <v>68</v>
      </c>
      <c r="C324" s="29" t="s">
        <v>29</v>
      </c>
      <c r="D324" s="29" t="s">
        <v>29</v>
      </c>
      <c r="E324" s="31">
        <v>45260</v>
      </c>
      <c r="F324" s="29">
        <v>36.294049739441498</v>
      </c>
      <c r="G324" s="29" t="s">
        <v>51</v>
      </c>
      <c r="H324" s="29" t="s">
        <v>30</v>
      </c>
      <c r="I324" s="29">
        <v>1983</v>
      </c>
      <c r="J324" s="30">
        <v>95</v>
      </c>
      <c r="K324" s="30">
        <v>14871.9</v>
      </c>
      <c r="L324" s="29">
        <v>1442873.9971351726</v>
      </c>
      <c r="M324" s="29">
        <v>4477.7770599832065</v>
      </c>
      <c r="N324" s="29">
        <v>66.803804794302764</v>
      </c>
      <c r="O324" s="30">
        <v>19676.554518863071</v>
      </c>
      <c r="P324" s="30">
        <v>1.6244773010394677</v>
      </c>
      <c r="Q324" s="29">
        <v>25534.480050598602</v>
      </c>
      <c r="R324" s="29">
        <v>32827.412005840939</v>
      </c>
      <c r="S324" s="29">
        <v>1.0698093258616148</v>
      </c>
      <c r="T324" s="29">
        <v>1.7575498306161896</v>
      </c>
      <c r="U324" s="29">
        <v>1.5006728784084873</v>
      </c>
      <c r="V324" s="29">
        <v>2.3448576309054774</v>
      </c>
      <c r="W324" s="30">
        <v>1.4632853087640567</v>
      </c>
      <c r="X324" s="30">
        <v>1.2861221810596966</v>
      </c>
      <c r="Y324" s="29">
        <v>23.488584146437812</v>
      </c>
      <c r="Z324" s="29">
        <v>37.931872373974521</v>
      </c>
      <c r="AA324" s="29">
        <v>137.90251086375991</v>
      </c>
      <c r="AB324" s="29">
        <v>2100.9766185257554</v>
      </c>
      <c r="AC324" s="30">
        <v>2.7513765442188483</v>
      </c>
      <c r="AD324" s="30">
        <v>43652.812244227483</v>
      </c>
      <c r="AE324" s="29">
        <f t="shared" si="18"/>
        <v>2023</v>
      </c>
      <c r="AF324" s="29">
        <f t="shared" si="16"/>
        <v>11</v>
      </c>
      <c r="AK324" t="e">
        <f t="shared" si="17"/>
        <v>#N/A</v>
      </c>
    </row>
    <row r="325" spans="1:37" ht="30" customHeight="1" x14ac:dyDescent="0.25">
      <c r="A325" s="30">
        <v>13521632</v>
      </c>
      <c r="B325" s="29" t="s">
        <v>68</v>
      </c>
      <c r="C325" s="29" t="s">
        <v>29</v>
      </c>
      <c r="D325" s="29" t="s">
        <v>29</v>
      </c>
      <c r="E325" s="31">
        <v>45291</v>
      </c>
      <c r="F325" s="29">
        <v>40.788267259247121</v>
      </c>
      <c r="G325" s="29" t="s">
        <v>51</v>
      </c>
      <c r="H325" s="29" t="s">
        <v>30</v>
      </c>
      <c r="I325" s="29">
        <v>1983</v>
      </c>
      <c r="J325" s="30">
        <v>95</v>
      </c>
      <c r="K325" s="30">
        <v>14871.9</v>
      </c>
      <c r="L325" s="29">
        <v>1298274.8469577865</v>
      </c>
      <c r="M325" s="29">
        <v>2985.7872324660707</v>
      </c>
      <c r="N325" s="29">
        <v>56.737077695131056</v>
      </c>
      <c r="O325" s="30">
        <v>14627.067985131725</v>
      </c>
      <c r="P325" s="30">
        <v>1.5793730574866558</v>
      </c>
      <c r="Q325" s="29">
        <v>15222.882187392028</v>
      </c>
      <c r="R325" s="29">
        <v>18607.178623102875</v>
      </c>
      <c r="S325" s="29">
        <v>1.4784282986439747</v>
      </c>
      <c r="T325" s="29">
        <v>2.2835890577048299</v>
      </c>
      <c r="U325" s="29">
        <v>1.5362982335235071</v>
      </c>
      <c r="V325" s="29">
        <v>1.6618223309991271</v>
      </c>
      <c r="W325" s="30">
        <v>0.91717923830842052</v>
      </c>
      <c r="X325" s="30">
        <v>1.7524179835914206</v>
      </c>
      <c r="Y325" s="29">
        <v>21.576427327088261</v>
      </c>
      <c r="Z325" s="29">
        <v>21.441621498546127</v>
      </c>
      <c r="AA325" s="29">
        <v>88.775155509026106</v>
      </c>
      <c r="AB325" s="29">
        <v>1648.7297030234636</v>
      </c>
      <c r="AC325" s="30">
        <v>2.5216684106209364</v>
      </c>
      <c r="AD325" s="30">
        <v>44131.229453874636</v>
      </c>
      <c r="AE325" s="29">
        <f t="shared" si="18"/>
        <v>2023</v>
      </c>
      <c r="AF325" s="29">
        <f t="shared" si="16"/>
        <v>12</v>
      </c>
      <c r="AK325" t="e">
        <f t="shared" si="17"/>
        <v>#N/A</v>
      </c>
    </row>
    <row r="326" spans="1:37" ht="30" customHeight="1" x14ac:dyDescent="0.25">
      <c r="A326" s="30">
        <v>13521632</v>
      </c>
      <c r="B326" s="29" t="s">
        <v>68</v>
      </c>
      <c r="C326" s="29" t="s">
        <v>29</v>
      </c>
      <c r="D326" s="29" t="s">
        <v>29</v>
      </c>
      <c r="E326" s="31">
        <v>45322</v>
      </c>
      <c r="F326" s="29">
        <v>50.368331968225064</v>
      </c>
      <c r="G326" s="29" t="s">
        <v>51</v>
      </c>
      <c r="H326" s="29" t="s">
        <v>30</v>
      </c>
      <c r="I326" s="29">
        <v>1983</v>
      </c>
      <c r="J326" s="30">
        <v>95</v>
      </c>
      <c r="K326" s="30">
        <v>14871.9</v>
      </c>
      <c r="L326" s="29">
        <v>891948.19710192527</v>
      </c>
      <c r="M326" s="29">
        <v>5099.8471339562193</v>
      </c>
      <c r="N326" s="29">
        <v>102.51930305910962</v>
      </c>
      <c r="O326" s="30">
        <v>13595.412879505886</v>
      </c>
      <c r="P326" s="30">
        <v>1.3171146470904787</v>
      </c>
      <c r="Q326" s="29">
        <v>28794.59551903337</v>
      </c>
      <c r="R326" s="29">
        <v>20055.929234669904</v>
      </c>
      <c r="S326" s="29">
        <v>1.079272943495567</v>
      </c>
      <c r="T326" s="29">
        <v>2.3188841128298598</v>
      </c>
      <c r="U326" s="29">
        <v>2.106501143899723</v>
      </c>
      <c r="V326" s="29">
        <v>2.6060049939640497</v>
      </c>
      <c r="W326" s="30">
        <v>1.1130699096354857</v>
      </c>
      <c r="X326" s="30">
        <v>1.9284631012018136</v>
      </c>
      <c r="Y326" s="29">
        <v>31.237710852695681</v>
      </c>
      <c r="Z326" s="29">
        <v>26.442640073636593</v>
      </c>
      <c r="AA326" s="29">
        <v>146.8595094874311</v>
      </c>
      <c r="AB326" s="29">
        <v>2168.8719478225044</v>
      </c>
      <c r="AC326" s="30" t="s">
        <v>31</v>
      </c>
      <c r="AD326" s="30" t="s">
        <v>31</v>
      </c>
      <c r="AE326" s="29">
        <f t="shared" si="18"/>
        <v>2024</v>
      </c>
      <c r="AF326" s="29">
        <f t="shared" si="16"/>
        <v>1</v>
      </c>
      <c r="AK326" t="e">
        <f t="shared" si="17"/>
        <v>#N/A</v>
      </c>
    </row>
    <row r="327" spans="1:37" ht="30" customHeight="1" x14ac:dyDescent="0.25">
      <c r="A327" s="30">
        <v>13521632</v>
      </c>
      <c r="B327" s="29" t="s">
        <v>68</v>
      </c>
      <c r="C327" s="29" t="s">
        <v>29</v>
      </c>
      <c r="D327" s="29" t="s">
        <v>29</v>
      </c>
      <c r="E327" s="31">
        <v>45351</v>
      </c>
      <c r="F327" s="29">
        <v>51.800293884507099</v>
      </c>
      <c r="G327" s="29" t="s">
        <v>51</v>
      </c>
      <c r="H327" s="29" t="s">
        <v>30</v>
      </c>
      <c r="I327" s="29">
        <v>1983</v>
      </c>
      <c r="J327" s="30">
        <v>95</v>
      </c>
      <c r="K327" s="30">
        <v>14871.9</v>
      </c>
      <c r="L327" s="29">
        <v>1582744.0273309294</v>
      </c>
      <c r="M327" s="29">
        <v>5571.9138577040349</v>
      </c>
      <c r="N327" s="29">
        <v>75.52444360274157</v>
      </c>
      <c r="O327" s="30">
        <v>24187.027810642459</v>
      </c>
      <c r="P327" s="30">
        <v>1.1183209720046852</v>
      </c>
      <c r="Q327" s="29">
        <v>22208.491981623127</v>
      </c>
      <c r="R327" s="29">
        <v>32621.867337923464</v>
      </c>
      <c r="S327" s="29">
        <v>1.5014969727668404</v>
      </c>
      <c r="T327" s="29">
        <v>1.5932705799323403</v>
      </c>
      <c r="U327" s="29">
        <v>1.2468537899057142</v>
      </c>
      <c r="V327" s="29">
        <v>2.3512252928445863</v>
      </c>
      <c r="W327" s="30">
        <v>1.4985786602737232</v>
      </c>
      <c r="X327" s="30">
        <v>1.8019090924444194</v>
      </c>
      <c r="Y327" s="29">
        <v>26.719301639897211</v>
      </c>
      <c r="Z327" s="29">
        <v>31.154892756797267</v>
      </c>
      <c r="AA327" s="29">
        <v>112.22527748392945</v>
      </c>
      <c r="AB327" s="29">
        <v>1621.3544088435535</v>
      </c>
      <c r="AC327" s="30" t="s">
        <v>31</v>
      </c>
      <c r="AD327" s="30" t="s">
        <v>31</v>
      </c>
      <c r="AE327" s="29">
        <f t="shared" si="18"/>
        <v>2024</v>
      </c>
      <c r="AF327" s="29">
        <f t="shared" si="16"/>
        <v>2</v>
      </c>
      <c r="AK327" t="e">
        <f t="shared" si="17"/>
        <v>#N/A</v>
      </c>
    </row>
    <row r="328" spans="1:37" ht="30" customHeight="1" x14ac:dyDescent="0.25">
      <c r="A328" s="30">
        <v>13521632</v>
      </c>
      <c r="B328" s="29" t="s">
        <v>68</v>
      </c>
      <c r="C328" s="29" t="s">
        <v>29</v>
      </c>
      <c r="D328" s="29" t="s">
        <v>29</v>
      </c>
      <c r="E328" s="31">
        <v>45382</v>
      </c>
      <c r="F328" s="29">
        <v>51.041016028036402</v>
      </c>
      <c r="G328" s="29" t="s">
        <v>51</v>
      </c>
      <c r="H328" s="29" t="s">
        <v>30</v>
      </c>
      <c r="I328" s="29">
        <v>1983</v>
      </c>
      <c r="J328" s="30">
        <v>95</v>
      </c>
      <c r="K328" s="30">
        <v>14871.9</v>
      </c>
      <c r="L328" s="29">
        <v>1304638.9203364127</v>
      </c>
      <c r="M328" s="29">
        <v>5676.3095115941778</v>
      </c>
      <c r="N328" s="29">
        <v>61.248457042312538</v>
      </c>
      <c r="O328" s="29">
        <v>18017.363582657883</v>
      </c>
      <c r="P328" s="29">
        <v>1.3847538968136768</v>
      </c>
      <c r="Q328" s="29">
        <v>19209.754821340481</v>
      </c>
      <c r="R328" s="29">
        <v>18337.497542291203</v>
      </c>
      <c r="S328" s="29">
        <v>1.1563256439106326</v>
      </c>
      <c r="T328" s="29">
        <v>2.2688035272864702</v>
      </c>
      <c r="U328" s="29">
        <v>1.549344637117358</v>
      </c>
      <c r="V328" s="29">
        <v>2.0480592374252753</v>
      </c>
      <c r="W328" s="30">
        <v>1.5081328240729253</v>
      </c>
      <c r="X328" s="30">
        <v>1.2744844623851248</v>
      </c>
      <c r="Y328" s="29">
        <v>38.509390855781504</v>
      </c>
      <c r="Z328" s="29">
        <v>33.48217310955873</v>
      </c>
      <c r="AA328" s="30">
        <v>103.94649656900934</v>
      </c>
      <c r="AB328" s="30">
        <v>1126.1883858261415</v>
      </c>
      <c r="AC328" s="29" t="s">
        <v>31</v>
      </c>
      <c r="AD328" s="29" t="s">
        <v>31</v>
      </c>
      <c r="AE328" s="29">
        <f t="shared" si="18"/>
        <v>2024</v>
      </c>
      <c r="AF328" s="29">
        <f t="shared" si="16"/>
        <v>3</v>
      </c>
      <c r="AK328" t="e">
        <f t="shared" si="17"/>
        <v>#N/A</v>
      </c>
    </row>
    <row r="329" spans="1:37" ht="30" customHeight="1" x14ac:dyDescent="0.25">
      <c r="A329" s="30">
        <v>13521632</v>
      </c>
      <c r="B329" s="29" t="s">
        <v>68</v>
      </c>
      <c r="C329" s="29" t="s">
        <v>29</v>
      </c>
      <c r="D329" s="29" t="s">
        <v>29</v>
      </c>
      <c r="E329" s="31">
        <v>45412</v>
      </c>
      <c r="F329" s="29">
        <v>35.607807054224409</v>
      </c>
      <c r="G329" s="29" t="s">
        <v>51</v>
      </c>
      <c r="H329" s="29" t="s">
        <v>30</v>
      </c>
      <c r="I329" s="29">
        <v>1983</v>
      </c>
      <c r="J329" s="30">
        <v>95</v>
      </c>
      <c r="K329" s="30">
        <v>14871.9</v>
      </c>
      <c r="L329" s="29">
        <v>1497951.6858156677</v>
      </c>
      <c r="M329" s="29">
        <v>5238.3753530151007</v>
      </c>
      <c r="N329" s="29">
        <v>82.581117804939112</v>
      </c>
      <c r="O329" s="29">
        <v>16417.786168499482</v>
      </c>
      <c r="P329" s="29">
        <v>1.0298368098820365</v>
      </c>
      <c r="Q329" s="29">
        <v>17763.239937693535</v>
      </c>
      <c r="R329" s="29">
        <v>20348.636006450848</v>
      </c>
      <c r="S329" s="29">
        <v>1.9024436862562955</v>
      </c>
      <c r="T329" s="29">
        <v>1.4619241181144855</v>
      </c>
      <c r="U329" s="29">
        <v>1.1008362234145945</v>
      </c>
      <c r="V329" s="29">
        <v>2.6265519598415259</v>
      </c>
      <c r="W329" s="30">
        <v>1.0523961743181898</v>
      </c>
      <c r="X329" s="30">
        <v>1.1215834165048757</v>
      </c>
      <c r="Y329" s="29">
        <v>20.590333632521499</v>
      </c>
      <c r="Z329" s="29">
        <v>26.445335166565467</v>
      </c>
      <c r="AA329" s="30">
        <v>100.39674543222309</v>
      </c>
      <c r="AB329" s="30">
        <v>1521.6463465719223</v>
      </c>
      <c r="AC329" s="29" t="s">
        <v>31</v>
      </c>
      <c r="AD329" s="29" t="s">
        <v>31</v>
      </c>
      <c r="AE329" s="29">
        <f t="shared" si="18"/>
        <v>2024</v>
      </c>
      <c r="AF329" s="29">
        <f t="shared" si="16"/>
        <v>4</v>
      </c>
      <c r="AK329" t="e">
        <f t="shared" si="17"/>
        <v>#N/A</v>
      </c>
    </row>
    <row r="330" spans="1:37" ht="30" customHeight="1" x14ac:dyDescent="0.25">
      <c r="A330" s="30">
        <v>13521632</v>
      </c>
      <c r="B330" s="29" t="s">
        <v>68</v>
      </c>
      <c r="C330" s="29" t="s">
        <v>29</v>
      </c>
      <c r="D330" s="29" t="s">
        <v>29</v>
      </c>
      <c r="E330" s="31">
        <v>45443</v>
      </c>
      <c r="F330" s="29">
        <v>51.296462438199868</v>
      </c>
      <c r="G330" s="29" t="s">
        <v>51</v>
      </c>
      <c r="H330" s="29" t="s">
        <v>30</v>
      </c>
      <c r="I330" s="29">
        <v>1983</v>
      </c>
      <c r="J330" s="30">
        <v>95</v>
      </c>
      <c r="K330" s="30">
        <v>14871.9</v>
      </c>
      <c r="L330" s="29">
        <v>1500725.6326609547</v>
      </c>
      <c r="M330" s="29">
        <v>5678.2937030492976</v>
      </c>
      <c r="N330" s="29">
        <v>104.66939793928765</v>
      </c>
      <c r="O330" s="29">
        <v>12798.797413501658</v>
      </c>
      <c r="P330" s="29">
        <v>1.0380260985670797</v>
      </c>
      <c r="Q330" s="29">
        <v>28353.46449130675</v>
      </c>
      <c r="R330" s="29">
        <v>20737.412911060881</v>
      </c>
      <c r="S330" s="29">
        <v>1.994045922771895</v>
      </c>
      <c r="T330" s="29">
        <v>2.1948808746761967</v>
      </c>
      <c r="U330" s="29">
        <v>1.4237372924133851</v>
      </c>
      <c r="V330" s="29">
        <v>1.9935991640582142</v>
      </c>
      <c r="W330" s="30">
        <v>1.3045554401748631</v>
      </c>
      <c r="X330" s="30">
        <v>1.7172364361268502</v>
      </c>
      <c r="Y330" s="29">
        <v>34.138004764025126</v>
      </c>
      <c r="Z330" s="29">
        <v>19.642083169152954</v>
      </c>
      <c r="AA330" s="30">
        <v>100.82557002744298</v>
      </c>
      <c r="AB330" s="30">
        <v>1621.5901507829453</v>
      </c>
      <c r="AC330" s="29" t="s">
        <v>31</v>
      </c>
      <c r="AD330" s="29" t="s">
        <v>31</v>
      </c>
      <c r="AE330" s="29">
        <f t="shared" si="18"/>
        <v>2024</v>
      </c>
      <c r="AF330" s="29">
        <f t="shared" si="16"/>
        <v>5</v>
      </c>
      <c r="AK330" t="e">
        <f t="shared" si="17"/>
        <v>#N/A</v>
      </c>
    </row>
    <row r="331" spans="1:37" ht="30" customHeight="1" x14ac:dyDescent="0.25">
      <c r="A331" s="30">
        <v>13521632</v>
      </c>
      <c r="B331" s="29" t="s">
        <v>68</v>
      </c>
      <c r="C331" s="29" t="s">
        <v>29</v>
      </c>
      <c r="D331" s="29" t="s">
        <v>29</v>
      </c>
      <c r="E331" s="31">
        <v>45473</v>
      </c>
      <c r="F331" s="29">
        <v>45.125034575123358</v>
      </c>
      <c r="G331" s="29" t="s">
        <v>51</v>
      </c>
      <c r="H331" s="29" t="s">
        <v>30</v>
      </c>
      <c r="I331" s="29">
        <v>1983</v>
      </c>
      <c r="J331" s="30">
        <v>95</v>
      </c>
      <c r="K331" s="30">
        <v>14871.9</v>
      </c>
      <c r="L331" s="29">
        <v>1064711.4259821016</v>
      </c>
      <c r="M331" s="29">
        <v>3555.5113749504098</v>
      </c>
      <c r="N331" s="29">
        <v>105.68360578869888</v>
      </c>
      <c r="O331" s="29">
        <v>21737.269565928516</v>
      </c>
      <c r="P331" s="29">
        <v>1.7414977769390396</v>
      </c>
      <c r="Q331" s="29">
        <v>16027.355383850749</v>
      </c>
      <c r="R331" s="29">
        <v>19720.827812684463</v>
      </c>
      <c r="S331" s="29">
        <v>1.7175278562617953</v>
      </c>
      <c r="T331" s="29">
        <v>1.9783935644842503</v>
      </c>
      <c r="U331" s="29">
        <v>1.3374120724757808</v>
      </c>
      <c r="V331" s="29">
        <v>2.282901016199864</v>
      </c>
      <c r="W331" s="30">
        <v>1.0952940089787204</v>
      </c>
      <c r="X331" s="30">
        <v>1.2968644384173957</v>
      </c>
      <c r="Y331" s="29">
        <v>33.006135114108531</v>
      </c>
      <c r="Z331" s="29">
        <v>33.302176883259882</v>
      </c>
      <c r="AA331" s="30">
        <v>96.94870040436966</v>
      </c>
      <c r="AB331" s="30">
        <v>1929.4722994493804</v>
      </c>
      <c r="AC331" s="29" t="s">
        <v>31</v>
      </c>
      <c r="AD331" s="29" t="s">
        <v>31</v>
      </c>
      <c r="AE331" s="29">
        <f t="shared" si="18"/>
        <v>2024</v>
      </c>
      <c r="AF331" s="29">
        <f t="shared" si="16"/>
        <v>6</v>
      </c>
      <c r="AK331" t="e">
        <f t="shared" si="17"/>
        <v>#N/A</v>
      </c>
    </row>
    <row r="332" spans="1:37" ht="30" customHeight="1" x14ac:dyDescent="0.25">
      <c r="A332" s="30">
        <v>13521632</v>
      </c>
      <c r="B332" s="29" t="s">
        <v>68</v>
      </c>
      <c r="C332" s="29" t="s">
        <v>29</v>
      </c>
      <c r="D332" s="29" t="s">
        <v>29</v>
      </c>
      <c r="E332" s="31">
        <v>45504</v>
      </c>
      <c r="F332" s="29" t="s">
        <v>31</v>
      </c>
      <c r="G332" s="29" t="s">
        <v>51</v>
      </c>
      <c r="H332" s="29" t="s">
        <v>30</v>
      </c>
      <c r="I332" s="29">
        <v>1983</v>
      </c>
      <c r="J332" s="30">
        <v>95</v>
      </c>
      <c r="K332" s="30">
        <v>14871.9</v>
      </c>
      <c r="L332" s="29" t="s">
        <v>31</v>
      </c>
      <c r="M332" s="29" t="s">
        <v>31</v>
      </c>
      <c r="N332" s="29" t="s">
        <v>31</v>
      </c>
      <c r="O332" s="29" t="s">
        <v>31</v>
      </c>
      <c r="P332" s="29" t="s">
        <v>31</v>
      </c>
      <c r="Q332" s="29" t="s">
        <v>31</v>
      </c>
      <c r="R332" s="29" t="s">
        <v>31</v>
      </c>
      <c r="S332" s="29" t="s">
        <v>31</v>
      </c>
      <c r="T332" s="29" t="s">
        <v>31</v>
      </c>
      <c r="U332" s="29" t="s">
        <v>31</v>
      </c>
      <c r="V332" s="29" t="s">
        <v>31</v>
      </c>
      <c r="W332" s="30">
        <v>1.2239323748898248</v>
      </c>
      <c r="X332" s="30">
        <v>1.4924514905820185</v>
      </c>
      <c r="Y332" s="29" t="s">
        <v>31</v>
      </c>
      <c r="Z332" s="29" t="s">
        <v>31</v>
      </c>
      <c r="AA332" s="30" t="s">
        <v>31</v>
      </c>
      <c r="AB332" s="30" t="s">
        <v>31</v>
      </c>
      <c r="AC332" s="29" t="s">
        <v>31</v>
      </c>
      <c r="AD332" s="29" t="s">
        <v>31</v>
      </c>
      <c r="AE332" s="29">
        <f t="shared" si="18"/>
        <v>2024</v>
      </c>
      <c r="AF332" s="29">
        <f t="shared" si="16"/>
        <v>7</v>
      </c>
      <c r="AK332" t="e">
        <f t="shared" si="17"/>
        <v>#N/A</v>
      </c>
    </row>
    <row r="333" spans="1:37" ht="30" customHeight="1" x14ac:dyDescent="0.25">
      <c r="A333" s="30">
        <v>13521632</v>
      </c>
      <c r="B333" s="29" t="s">
        <v>68</v>
      </c>
      <c r="C333" s="29" t="s">
        <v>29</v>
      </c>
      <c r="D333" s="29" t="s">
        <v>29</v>
      </c>
      <c r="E333" s="31">
        <v>45535</v>
      </c>
      <c r="F333" s="29" t="s">
        <v>31</v>
      </c>
      <c r="G333" s="29" t="s">
        <v>51</v>
      </c>
      <c r="H333" s="29" t="s">
        <v>30</v>
      </c>
      <c r="I333" s="29">
        <v>1983</v>
      </c>
      <c r="J333" s="30">
        <v>95</v>
      </c>
      <c r="K333" s="30">
        <v>14871.9</v>
      </c>
      <c r="L333" s="29" t="s">
        <v>31</v>
      </c>
      <c r="M333" s="29" t="s">
        <v>31</v>
      </c>
      <c r="N333" s="29" t="s">
        <v>31</v>
      </c>
      <c r="O333" s="29" t="s">
        <v>31</v>
      </c>
      <c r="P333" s="29" t="s">
        <v>31</v>
      </c>
      <c r="Q333" s="29" t="s">
        <v>31</v>
      </c>
      <c r="R333" s="29" t="s">
        <v>31</v>
      </c>
      <c r="S333" s="29" t="s">
        <v>31</v>
      </c>
      <c r="T333" s="29" t="s">
        <v>31</v>
      </c>
      <c r="U333" s="29" t="s">
        <v>31</v>
      </c>
      <c r="V333" s="29" t="s">
        <v>31</v>
      </c>
      <c r="W333" s="30">
        <v>1.2979668780760689</v>
      </c>
      <c r="X333" s="30">
        <v>1.4483017995919938</v>
      </c>
      <c r="Y333" s="29" t="s">
        <v>31</v>
      </c>
      <c r="Z333" s="29" t="s">
        <v>31</v>
      </c>
      <c r="AA333" s="30" t="s">
        <v>31</v>
      </c>
      <c r="AB333" s="30" t="s">
        <v>31</v>
      </c>
      <c r="AC333" s="29" t="s">
        <v>31</v>
      </c>
      <c r="AD333" s="29" t="s">
        <v>31</v>
      </c>
      <c r="AE333" s="29">
        <f t="shared" si="18"/>
        <v>2024</v>
      </c>
      <c r="AF333" s="29">
        <f t="shared" si="16"/>
        <v>8</v>
      </c>
      <c r="AK333" t="e">
        <f t="shared" si="17"/>
        <v>#N/A</v>
      </c>
    </row>
    <row r="334" spans="1:37" ht="30" customHeight="1" x14ac:dyDescent="0.25">
      <c r="A334" s="30">
        <v>13521632</v>
      </c>
      <c r="B334" s="29" t="s">
        <v>68</v>
      </c>
      <c r="C334" s="29" t="s">
        <v>29</v>
      </c>
      <c r="D334" s="29" t="s">
        <v>29</v>
      </c>
      <c r="E334" s="31">
        <v>45565</v>
      </c>
      <c r="F334" s="29" t="s">
        <v>31</v>
      </c>
      <c r="G334" s="29" t="s">
        <v>51</v>
      </c>
      <c r="H334" s="29" t="s">
        <v>30</v>
      </c>
      <c r="I334" s="29">
        <v>1983</v>
      </c>
      <c r="J334" s="30">
        <v>95</v>
      </c>
      <c r="K334" s="30">
        <v>14871.9</v>
      </c>
      <c r="L334" s="29" t="s">
        <v>31</v>
      </c>
      <c r="M334" s="29" t="s">
        <v>31</v>
      </c>
      <c r="N334" s="29" t="s">
        <v>31</v>
      </c>
      <c r="O334" s="29" t="s">
        <v>31</v>
      </c>
      <c r="P334" s="29" t="s">
        <v>31</v>
      </c>
      <c r="Q334" s="29" t="s">
        <v>31</v>
      </c>
      <c r="R334" s="29" t="s">
        <v>31</v>
      </c>
      <c r="S334" s="29" t="s">
        <v>31</v>
      </c>
      <c r="T334" s="29" t="s">
        <v>31</v>
      </c>
      <c r="U334" s="29" t="s">
        <v>31</v>
      </c>
      <c r="V334" s="29" t="s">
        <v>31</v>
      </c>
      <c r="W334" s="30">
        <v>1.102217535406798</v>
      </c>
      <c r="X334" s="30">
        <v>1.6534667929561693</v>
      </c>
      <c r="Y334" s="29" t="s">
        <v>31</v>
      </c>
      <c r="Z334" s="29" t="s">
        <v>31</v>
      </c>
      <c r="AA334" s="30" t="s">
        <v>31</v>
      </c>
      <c r="AB334" s="30" t="s">
        <v>31</v>
      </c>
      <c r="AC334" s="29" t="s">
        <v>31</v>
      </c>
      <c r="AD334" s="29" t="s">
        <v>31</v>
      </c>
      <c r="AE334" s="29">
        <f t="shared" si="18"/>
        <v>2024</v>
      </c>
      <c r="AF334" s="29">
        <f t="shared" si="16"/>
        <v>9</v>
      </c>
      <c r="AK334" t="e">
        <f t="shared" si="17"/>
        <v>#N/A</v>
      </c>
    </row>
    <row r="335" spans="1:37" ht="30" customHeight="1" x14ac:dyDescent="0.25">
      <c r="A335" s="30">
        <v>13521632</v>
      </c>
      <c r="B335" s="29" t="s">
        <v>68</v>
      </c>
      <c r="C335" s="29" t="s">
        <v>29</v>
      </c>
      <c r="D335" s="29" t="s">
        <v>29</v>
      </c>
      <c r="E335" s="31">
        <v>45596</v>
      </c>
      <c r="F335" s="29" t="s">
        <v>31</v>
      </c>
      <c r="G335" s="29" t="s">
        <v>51</v>
      </c>
      <c r="H335" s="29" t="s">
        <v>30</v>
      </c>
      <c r="I335" s="29">
        <v>1983</v>
      </c>
      <c r="J335" s="30">
        <v>95</v>
      </c>
      <c r="K335" s="30">
        <v>14871.9</v>
      </c>
      <c r="L335" s="29" t="s">
        <v>31</v>
      </c>
      <c r="M335" s="29" t="s">
        <v>31</v>
      </c>
      <c r="N335" s="29" t="s">
        <v>31</v>
      </c>
      <c r="O335" s="29" t="s">
        <v>31</v>
      </c>
      <c r="P335" s="29" t="s">
        <v>31</v>
      </c>
      <c r="Q335" s="29" t="s">
        <v>31</v>
      </c>
      <c r="R335" s="29" t="s">
        <v>31</v>
      </c>
      <c r="S335" s="29" t="s">
        <v>31</v>
      </c>
      <c r="T335" s="29" t="s">
        <v>31</v>
      </c>
      <c r="U335" s="29" t="s">
        <v>31</v>
      </c>
      <c r="V335" s="29" t="s">
        <v>31</v>
      </c>
      <c r="W335" s="30">
        <v>1.4280570947573419</v>
      </c>
      <c r="X335" s="30">
        <v>1.7814771986366831</v>
      </c>
      <c r="Y335" s="29" t="s">
        <v>31</v>
      </c>
      <c r="Z335" s="29" t="s">
        <v>31</v>
      </c>
      <c r="AA335" s="30" t="s">
        <v>31</v>
      </c>
      <c r="AB335" s="30" t="s">
        <v>31</v>
      </c>
      <c r="AC335" s="29" t="s">
        <v>31</v>
      </c>
      <c r="AD335" s="29" t="s">
        <v>31</v>
      </c>
      <c r="AE335" s="29">
        <f t="shared" si="18"/>
        <v>2024</v>
      </c>
      <c r="AF335" s="29">
        <f t="shared" si="16"/>
        <v>10</v>
      </c>
      <c r="AK335" t="e">
        <f t="shared" si="17"/>
        <v>#N/A</v>
      </c>
    </row>
    <row r="336" spans="1:37" ht="30" customHeight="1" x14ac:dyDescent="0.25">
      <c r="A336" s="30">
        <v>13521632</v>
      </c>
      <c r="B336" s="29" t="s">
        <v>68</v>
      </c>
      <c r="C336" s="29" t="s">
        <v>29</v>
      </c>
      <c r="D336" s="29" t="s">
        <v>29</v>
      </c>
      <c r="E336" s="31">
        <v>45626</v>
      </c>
      <c r="F336" s="29" t="s">
        <v>31</v>
      </c>
      <c r="G336" s="29" t="s">
        <v>51</v>
      </c>
      <c r="H336" s="29" t="s">
        <v>30</v>
      </c>
      <c r="I336" s="29">
        <v>1983</v>
      </c>
      <c r="J336" s="30">
        <v>95</v>
      </c>
      <c r="K336" s="30">
        <v>14871.9</v>
      </c>
      <c r="L336" s="29" t="s">
        <v>31</v>
      </c>
      <c r="M336" s="29" t="s">
        <v>31</v>
      </c>
      <c r="N336" s="29" t="s">
        <v>31</v>
      </c>
      <c r="O336" s="29" t="s">
        <v>31</v>
      </c>
      <c r="P336" s="29" t="s">
        <v>31</v>
      </c>
      <c r="Q336" s="29" t="s">
        <v>31</v>
      </c>
      <c r="R336" s="29" t="s">
        <v>31</v>
      </c>
      <c r="S336" s="29" t="s">
        <v>31</v>
      </c>
      <c r="T336" s="29" t="s">
        <v>31</v>
      </c>
      <c r="U336" s="29" t="s">
        <v>31</v>
      </c>
      <c r="V336" s="29" t="s">
        <v>31</v>
      </c>
      <c r="W336" s="30">
        <v>0.92921170539123465</v>
      </c>
      <c r="X336" s="30">
        <v>2.0184467431787754</v>
      </c>
      <c r="Y336" s="29" t="s">
        <v>31</v>
      </c>
      <c r="Z336" s="29" t="s">
        <v>31</v>
      </c>
      <c r="AA336" s="30" t="s">
        <v>31</v>
      </c>
      <c r="AB336" s="30" t="s">
        <v>31</v>
      </c>
      <c r="AC336" s="29" t="s">
        <v>31</v>
      </c>
      <c r="AD336" s="29" t="s">
        <v>31</v>
      </c>
      <c r="AE336" s="29">
        <f t="shared" si="18"/>
        <v>2024</v>
      </c>
      <c r="AF336" s="29">
        <f t="shared" si="16"/>
        <v>11</v>
      </c>
      <c r="AK336" t="e">
        <f t="shared" si="17"/>
        <v>#N/A</v>
      </c>
    </row>
    <row r="337" spans="1:37" ht="30" customHeight="1" x14ac:dyDescent="0.25">
      <c r="A337" s="30">
        <v>13521632</v>
      </c>
      <c r="B337" s="29" t="s">
        <v>68</v>
      </c>
      <c r="C337" s="29" t="s">
        <v>29</v>
      </c>
      <c r="D337" s="29" t="s">
        <v>29</v>
      </c>
      <c r="E337" s="31">
        <v>45657</v>
      </c>
      <c r="F337" s="29" t="s">
        <v>31</v>
      </c>
      <c r="G337" s="29" t="s">
        <v>51</v>
      </c>
      <c r="H337" s="29" t="s">
        <v>30</v>
      </c>
      <c r="I337" s="29">
        <v>1983</v>
      </c>
      <c r="J337" s="30">
        <v>95</v>
      </c>
      <c r="K337" s="30">
        <v>14871.9</v>
      </c>
      <c r="L337" s="29" t="s">
        <v>31</v>
      </c>
      <c r="M337" s="29" t="s">
        <v>31</v>
      </c>
      <c r="N337" s="29" t="s">
        <v>31</v>
      </c>
      <c r="O337" s="29" t="s">
        <v>31</v>
      </c>
      <c r="P337" s="29" t="s">
        <v>31</v>
      </c>
      <c r="Q337" s="29" t="s">
        <v>31</v>
      </c>
      <c r="R337" s="29" t="s">
        <v>31</v>
      </c>
      <c r="S337" s="29" t="s">
        <v>31</v>
      </c>
      <c r="T337" s="29" t="s">
        <v>31</v>
      </c>
      <c r="U337" s="29" t="s">
        <v>31</v>
      </c>
      <c r="V337" s="29" t="s">
        <v>31</v>
      </c>
      <c r="W337" s="30">
        <v>1.0889919329722997</v>
      </c>
      <c r="X337" s="30">
        <v>1.7505857131584572</v>
      </c>
      <c r="Y337" s="29" t="s">
        <v>31</v>
      </c>
      <c r="Z337" s="29" t="s">
        <v>31</v>
      </c>
      <c r="AA337" s="30" t="s">
        <v>31</v>
      </c>
      <c r="AB337" s="30" t="s">
        <v>31</v>
      </c>
      <c r="AC337" s="29" t="s">
        <v>31</v>
      </c>
      <c r="AD337" s="29" t="s">
        <v>31</v>
      </c>
      <c r="AE337" s="29">
        <f t="shared" si="18"/>
        <v>2024</v>
      </c>
      <c r="AF337" s="29">
        <f t="shared" si="16"/>
        <v>12</v>
      </c>
      <c r="AK337" t="e">
        <f t="shared" si="17"/>
        <v>#N/A</v>
      </c>
    </row>
    <row r="338" spans="1:37" ht="30" customHeight="1" x14ac:dyDescent="0.25">
      <c r="A338" s="30">
        <v>13521722</v>
      </c>
      <c r="B338" s="29" t="s">
        <v>69</v>
      </c>
      <c r="C338" s="29" t="s">
        <v>29</v>
      </c>
      <c r="D338" s="29" t="s">
        <v>29</v>
      </c>
      <c r="E338" s="31">
        <v>43496</v>
      </c>
      <c r="F338" s="29" t="s">
        <v>31</v>
      </c>
      <c r="G338" s="29" t="s">
        <v>51</v>
      </c>
      <c r="H338" s="29" t="s">
        <v>30</v>
      </c>
      <c r="I338" s="29">
        <v>1979</v>
      </c>
      <c r="J338" s="30">
        <v>95</v>
      </c>
      <c r="K338" s="30">
        <v>33238.9</v>
      </c>
      <c r="L338" s="29" t="s">
        <v>31</v>
      </c>
      <c r="M338" s="29" t="s">
        <v>31</v>
      </c>
      <c r="N338" s="29" t="s">
        <v>31</v>
      </c>
      <c r="O338" s="29" t="s">
        <v>31</v>
      </c>
      <c r="P338" s="29" t="s">
        <v>31</v>
      </c>
      <c r="Q338" s="29" t="s">
        <v>31</v>
      </c>
      <c r="R338" s="29" t="s">
        <v>31</v>
      </c>
      <c r="S338" s="29" t="s">
        <v>31</v>
      </c>
      <c r="T338" s="29" t="s">
        <v>31</v>
      </c>
      <c r="U338" s="29" t="s">
        <v>31</v>
      </c>
      <c r="V338" s="29" t="s">
        <v>31</v>
      </c>
      <c r="W338" s="30">
        <v>1.2458272582086047</v>
      </c>
      <c r="X338" s="30">
        <v>1.2631118174364344</v>
      </c>
      <c r="Y338" s="29" t="s">
        <v>31</v>
      </c>
      <c r="Z338" s="29" t="s">
        <v>31</v>
      </c>
      <c r="AA338" s="30" t="s">
        <v>31</v>
      </c>
      <c r="AB338" s="30" t="s">
        <v>31</v>
      </c>
      <c r="AC338" s="29" t="s">
        <v>31</v>
      </c>
      <c r="AD338" s="29" t="s">
        <v>31</v>
      </c>
      <c r="AE338" s="29">
        <f t="shared" si="18"/>
        <v>2019</v>
      </c>
      <c r="AF338" s="29">
        <f t="shared" si="16"/>
        <v>1</v>
      </c>
      <c r="AK338" t="e">
        <f t="shared" si="17"/>
        <v>#N/A</v>
      </c>
    </row>
    <row r="339" spans="1:37" ht="30" customHeight="1" x14ac:dyDescent="0.25">
      <c r="A339" s="30">
        <v>13521722</v>
      </c>
      <c r="B339" s="29" t="s">
        <v>69</v>
      </c>
      <c r="C339" s="29" t="s">
        <v>29</v>
      </c>
      <c r="D339" s="29" t="s">
        <v>29</v>
      </c>
      <c r="E339" s="31">
        <v>43524</v>
      </c>
      <c r="F339" s="29" t="s">
        <v>31</v>
      </c>
      <c r="G339" s="29" t="s">
        <v>51</v>
      </c>
      <c r="H339" s="29" t="s">
        <v>30</v>
      </c>
      <c r="I339" s="29">
        <v>1979</v>
      </c>
      <c r="J339" s="30">
        <v>95</v>
      </c>
      <c r="K339" s="30">
        <v>33238.9</v>
      </c>
      <c r="L339" s="29" t="s">
        <v>31</v>
      </c>
      <c r="M339" s="29" t="s">
        <v>31</v>
      </c>
      <c r="N339" s="29" t="s">
        <v>31</v>
      </c>
      <c r="O339" s="29" t="s">
        <v>31</v>
      </c>
      <c r="P339" s="29" t="s">
        <v>31</v>
      </c>
      <c r="Q339" s="29" t="s">
        <v>31</v>
      </c>
      <c r="R339" s="29" t="s">
        <v>31</v>
      </c>
      <c r="S339" s="29" t="s">
        <v>31</v>
      </c>
      <c r="T339" s="29" t="s">
        <v>31</v>
      </c>
      <c r="U339" s="29" t="s">
        <v>31</v>
      </c>
      <c r="V339" s="29" t="s">
        <v>31</v>
      </c>
      <c r="W339" s="30">
        <v>1.1176093522818167</v>
      </c>
      <c r="X339" s="30">
        <v>1.8999364950684168</v>
      </c>
      <c r="Y339" s="29" t="s">
        <v>31</v>
      </c>
      <c r="Z339" s="29" t="s">
        <v>31</v>
      </c>
      <c r="AA339" s="30" t="s">
        <v>31</v>
      </c>
      <c r="AB339" s="30" t="s">
        <v>31</v>
      </c>
      <c r="AC339" s="29" t="s">
        <v>31</v>
      </c>
      <c r="AD339" s="29" t="s">
        <v>31</v>
      </c>
      <c r="AE339" s="29">
        <f t="shared" si="18"/>
        <v>2019</v>
      </c>
      <c r="AF339" s="29">
        <f t="shared" ref="AF339:AF402" si="19">IF(E339 = "", "", MONTH(E339))</f>
        <v>2</v>
      </c>
      <c r="AK339" t="e">
        <f t="shared" si="17"/>
        <v>#N/A</v>
      </c>
    </row>
    <row r="340" spans="1:37" ht="30" customHeight="1" x14ac:dyDescent="0.25">
      <c r="A340" s="30">
        <v>13521722</v>
      </c>
      <c r="B340" s="29" t="s">
        <v>69</v>
      </c>
      <c r="C340" s="29" t="s">
        <v>29</v>
      </c>
      <c r="D340" s="29" t="s">
        <v>29</v>
      </c>
      <c r="E340" s="31">
        <v>43555</v>
      </c>
      <c r="F340" s="29" t="s">
        <v>31</v>
      </c>
      <c r="G340" s="29" t="s">
        <v>51</v>
      </c>
      <c r="H340" s="29" t="s">
        <v>30</v>
      </c>
      <c r="I340" s="29">
        <v>1979</v>
      </c>
      <c r="J340" s="30">
        <v>95</v>
      </c>
      <c r="K340" s="30">
        <v>33238.9</v>
      </c>
      <c r="L340" s="29" t="s">
        <v>31</v>
      </c>
      <c r="M340" s="29" t="s">
        <v>31</v>
      </c>
      <c r="N340" s="29" t="s">
        <v>31</v>
      </c>
      <c r="O340" s="29" t="s">
        <v>31</v>
      </c>
      <c r="P340" s="29" t="s">
        <v>31</v>
      </c>
      <c r="Q340" s="29" t="s">
        <v>31</v>
      </c>
      <c r="R340" s="29" t="s">
        <v>31</v>
      </c>
      <c r="S340" s="29" t="s">
        <v>31</v>
      </c>
      <c r="T340" s="29" t="s">
        <v>31</v>
      </c>
      <c r="U340" s="29" t="s">
        <v>31</v>
      </c>
      <c r="V340" s="29" t="s">
        <v>31</v>
      </c>
      <c r="W340" s="30">
        <v>1.3719585297041073</v>
      </c>
      <c r="X340" s="30">
        <v>1.1969248668996406</v>
      </c>
      <c r="Y340" s="29" t="s">
        <v>31</v>
      </c>
      <c r="Z340" s="29" t="s">
        <v>31</v>
      </c>
      <c r="AA340" s="29" t="s">
        <v>31</v>
      </c>
      <c r="AB340" s="29" t="s">
        <v>31</v>
      </c>
      <c r="AC340" s="29" t="s">
        <v>31</v>
      </c>
      <c r="AD340" s="29" t="s">
        <v>31</v>
      </c>
      <c r="AE340" s="29">
        <f t="shared" si="18"/>
        <v>2019</v>
      </c>
      <c r="AF340" s="29">
        <f t="shared" si="19"/>
        <v>3</v>
      </c>
      <c r="AK340" t="e">
        <f t="shared" si="17"/>
        <v>#N/A</v>
      </c>
    </row>
    <row r="341" spans="1:37" ht="30" customHeight="1" x14ac:dyDescent="0.25">
      <c r="A341" s="30">
        <v>13521722</v>
      </c>
      <c r="B341" s="29" t="s">
        <v>69</v>
      </c>
      <c r="C341" s="29" t="s">
        <v>29</v>
      </c>
      <c r="D341" s="29" t="s">
        <v>29</v>
      </c>
      <c r="E341" s="31">
        <v>43585</v>
      </c>
      <c r="F341" s="29" t="s">
        <v>31</v>
      </c>
      <c r="G341" s="29" t="s">
        <v>51</v>
      </c>
      <c r="H341" s="29" t="s">
        <v>30</v>
      </c>
      <c r="I341" s="29">
        <v>1979</v>
      </c>
      <c r="J341" s="30">
        <v>95</v>
      </c>
      <c r="K341" s="30">
        <v>33238.9</v>
      </c>
      <c r="L341" s="29" t="s">
        <v>31</v>
      </c>
      <c r="M341" s="29" t="s">
        <v>31</v>
      </c>
      <c r="N341" s="29" t="s">
        <v>31</v>
      </c>
      <c r="O341" s="29" t="s">
        <v>31</v>
      </c>
      <c r="P341" s="29" t="s">
        <v>31</v>
      </c>
      <c r="Q341" s="29" t="s">
        <v>31</v>
      </c>
      <c r="R341" s="29" t="s">
        <v>31</v>
      </c>
      <c r="S341" s="29" t="s">
        <v>31</v>
      </c>
      <c r="T341" s="29" t="s">
        <v>31</v>
      </c>
      <c r="U341" s="29" t="s">
        <v>31</v>
      </c>
      <c r="V341" s="29" t="s">
        <v>31</v>
      </c>
      <c r="W341" s="30">
        <v>1.0290257270992846</v>
      </c>
      <c r="X341" s="30">
        <v>1.1785501955995981</v>
      </c>
      <c r="Y341" s="29" t="s">
        <v>31</v>
      </c>
      <c r="Z341" s="29" t="s">
        <v>31</v>
      </c>
      <c r="AA341" s="29" t="s">
        <v>31</v>
      </c>
      <c r="AB341" s="29" t="s">
        <v>31</v>
      </c>
      <c r="AC341" s="29" t="s">
        <v>31</v>
      </c>
      <c r="AD341" s="29" t="s">
        <v>31</v>
      </c>
      <c r="AE341" s="29">
        <f t="shared" si="18"/>
        <v>2019</v>
      </c>
      <c r="AF341" s="29">
        <f t="shared" si="19"/>
        <v>4</v>
      </c>
      <c r="AK341" t="e">
        <f t="shared" si="17"/>
        <v>#N/A</v>
      </c>
    </row>
    <row r="342" spans="1:37" ht="30" customHeight="1" x14ac:dyDescent="0.25">
      <c r="A342" s="30">
        <v>13521722</v>
      </c>
      <c r="B342" s="29" t="s">
        <v>69</v>
      </c>
      <c r="C342" s="29" t="s">
        <v>29</v>
      </c>
      <c r="D342" s="29" t="s">
        <v>29</v>
      </c>
      <c r="E342" s="31">
        <v>43616</v>
      </c>
      <c r="F342" s="29" t="s">
        <v>31</v>
      </c>
      <c r="G342" s="29" t="s">
        <v>51</v>
      </c>
      <c r="H342" s="29" t="s">
        <v>30</v>
      </c>
      <c r="I342" s="29">
        <v>1979</v>
      </c>
      <c r="J342" s="30">
        <v>95</v>
      </c>
      <c r="K342" s="30">
        <v>33238.9</v>
      </c>
      <c r="L342" s="29" t="s">
        <v>31</v>
      </c>
      <c r="M342" s="29" t="s">
        <v>31</v>
      </c>
      <c r="N342" s="29" t="s">
        <v>31</v>
      </c>
      <c r="O342" s="29" t="s">
        <v>31</v>
      </c>
      <c r="P342" s="29" t="s">
        <v>31</v>
      </c>
      <c r="Q342" s="29" t="s">
        <v>31</v>
      </c>
      <c r="R342" s="29" t="s">
        <v>31</v>
      </c>
      <c r="S342" s="29" t="s">
        <v>31</v>
      </c>
      <c r="T342" s="29" t="s">
        <v>31</v>
      </c>
      <c r="U342" s="29" t="s">
        <v>31</v>
      </c>
      <c r="V342" s="29" t="s">
        <v>31</v>
      </c>
      <c r="W342" s="30">
        <v>1.413730901542797</v>
      </c>
      <c r="X342" s="30">
        <v>1.1490042017697577</v>
      </c>
      <c r="Y342" s="29" t="s">
        <v>31</v>
      </c>
      <c r="Z342" s="29" t="s">
        <v>31</v>
      </c>
      <c r="AA342" s="29" t="s">
        <v>31</v>
      </c>
      <c r="AB342" s="29" t="s">
        <v>31</v>
      </c>
      <c r="AC342" s="29" t="s">
        <v>31</v>
      </c>
      <c r="AD342" s="29" t="s">
        <v>31</v>
      </c>
      <c r="AE342" s="29">
        <f t="shared" si="18"/>
        <v>2019</v>
      </c>
      <c r="AF342" s="29">
        <f t="shared" si="19"/>
        <v>5</v>
      </c>
      <c r="AK342" t="e">
        <f t="shared" si="17"/>
        <v>#N/A</v>
      </c>
    </row>
    <row r="343" spans="1:37" ht="30" customHeight="1" x14ac:dyDescent="0.25">
      <c r="A343" s="30">
        <v>13521722</v>
      </c>
      <c r="B343" s="29" t="s">
        <v>69</v>
      </c>
      <c r="C343" s="29" t="s">
        <v>29</v>
      </c>
      <c r="D343" s="29" t="s">
        <v>29</v>
      </c>
      <c r="E343" s="31">
        <v>43646</v>
      </c>
      <c r="F343" s="29" t="s">
        <v>31</v>
      </c>
      <c r="G343" s="29" t="s">
        <v>51</v>
      </c>
      <c r="H343" s="29" t="s">
        <v>30</v>
      </c>
      <c r="I343" s="29">
        <v>1979</v>
      </c>
      <c r="J343" s="30">
        <v>95</v>
      </c>
      <c r="K343" s="30">
        <v>33238.9</v>
      </c>
      <c r="L343" s="29" t="s">
        <v>31</v>
      </c>
      <c r="M343" s="29" t="s">
        <v>31</v>
      </c>
      <c r="N343" s="29" t="s">
        <v>31</v>
      </c>
      <c r="O343" s="29" t="s">
        <v>31</v>
      </c>
      <c r="P343" s="29" t="s">
        <v>31</v>
      </c>
      <c r="Q343" s="29" t="s">
        <v>31</v>
      </c>
      <c r="R343" s="29" t="s">
        <v>31</v>
      </c>
      <c r="S343" s="29" t="s">
        <v>31</v>
      </c>
      <c r="T343" s="29" t="s">
        <v>31</v>
      </c>
      <c r="U343" s="29" t="s">
        <v>31</v>
      </c>
      <c r="V343" s="29" t="s">
        <v>31</v>
      </c>
      <c r="W343" s="30">
        <v>1.0491681723117106</v>
      </c>
      <c r="X343" s="30">
        <v>1.14837805768282</v>
      </c>
      <c r="Y343" s="29" t="s">
        <v>31</v>
      </c>
      <c r="Z343" s="29" t="s">
        <v>31</v>
      </c>
      <c r="AA343" s="29" t="s">
        <v>31</v>
      </c>
      <c r="AB343" s="29" t="s">
        <v>31</v>
      </c>
      <c r="AC343" s="29" t="s">
        <v>31</v>
      </c>
      <c r="AD343" s="29" t="s">
        <v>31</v>
      </c>
      <c r="AE343" s="29">
        <f t="shared" si="18"/>
        <v>2019</v>
      </c>
      <c r="AF343" s="29">
        <f t="shared" si="19"/>
        <v>6</v>
      </c>
      <c r="AK343" t="e">
        <f t="shared" si="17"/>
        <v>#N/A</v>
      </c>
    </row>
    <row r="344" spans="1:37" ht="30" customHeight="1" x14ac:dyDescent="0.25">
      <c r="A344" s="30">
        <v>13521722</v>
      </c>
      <c r="B344" s="29" t="s">
        <v>69</v>
      </c>
      <c r="C344" s="29" t="s">
        <v>29</v>
      </c>
      <c r="D344" s="29" t="s">
        <v>29</v>
      </c>
      <c r="E344" s="31">
        <v>43677</v>
      </c>
      <c r="F344" s="29" t="s">
        <v>31</v>
      </c>
      <c r="G344" s="29" t="s">
        <v>51</v>
      </c>
      <c r="H344" s="29" t="s">
        <v>30</v>
      </c>
      <c r="I344" s="29">
        <v>1979</v>
      </c>
      <c r="J344" s="30">
        <v>95</v>
      </c>
      <c r="K344" s="30">
        <v>33238.9</v>
      </c>
      <c r="L344" s="29" t="s">
        <v>31</v>
      </c>
      <c r="M344" s="29" t="s">
        <v>31</v>
      </c>
      <c r="N344" s="29" t="s">
        <v>31</v>
      </c>
      <c r="O344" s="29" t="s">
        <v>31</v>
      </c>
      <c r="P344" s="29" t="s">
        <v>31</v>
      </c>
      <c r="Q344" s="29" t="s">
        <v>31</v>
      </c>
      <c r="R344" s="29" t="s">
        <v>31</v>
      </c>
      <c r="S344" s="29" t="s">
        <v>31</v>
      </c>
      <c r="T344" s="29" t="s">
        <v>31</v>
      </c>
      <c r="U344" s="29" t="s">
        <v>31</v>
      </c>
      <c r="V344" s="29" t="s">
        <v>31</v>
      </c>
      <c r="W344" s="30">
        <v>1.3562913882499867</v>
      </c>
      <c r="X344" s="30">
        <v>2.277986596229272</v>
      </c>
      <c r="Y344" s="29" t="s">
        <v>31</v>
      </c>
      <c r="Z344" s="29" t="s">
        <v>31</v>
      </c>
      <c r="AA344" s="29" t="s">
        <v>31</v>
      </c>
      <c r="AB344" s="29" t="s">
        <v>31</v>
      </c>
      <c r="AC344" s="29" t="s">
        <v>31</v>
      </c>
      <c r="AD344" s="29" t="s">
        <v>31</v>
      </c>
      <c r="AE344" s="29">
        <f t="shared" si="18"/>
        <v>2019</v>
      </c>
      <c r="AF344" s="29">
        <f t="shared" si="19"/>
        <v>7</v>
      </c>
      <c r="AK344" t="e">
        <f t="shared" si="17"/>
        <v>#N/A</v>
      </c>
    </row>
    <row r="345" spans="1:37" ht="30" customHeight="1" x14ac:dyDescent="0.25">
      <c r="A345" s="30">
        <v>13521722</v>
      </c>
      <c r="B345" s="29" t="s">
        <v>69</v>
      </c>
      <c r="C345" s="29" t="s">
        <v>29</v>
      </c>
      <c r="D345" s="29" t="s">
        <v>29</v>
      </c>
      <c r="E345" s="31">
        <v>43708</v>
      </c>
      <c r="F345" s="29" t="s">
        <v>31</v>
      </c>
      <c r="G345" s="29" t="s">
        <v>51</v>
      </c>
      <c r="H345" s="29" t="s">
        <v>30</v>
      </c>
      <c r="I345" s="29">
        <v>1979</v>
      </c>
      <c r="J345" s="30">
        <v>95</v>
      </c>
      <c r="K345" s="30">
        <v>33238.9</v>
      </c>
      <c r="L345" s="29" t="s">
        <v>31</v>
      </c>
      <c r="M345" s="29" t="s">
        <v>31</v>
      </c>
      <c r="N345" s="29" t="s">
        <v>31</v>
      </c>
      <c r="O345" s="29" t="s">
        <v>31</v>
      </c>
      <c r="P345" s="29" t="s">
        <v>31</v>
      </c>
      <c r="Q345" s="29" t="s">
        <v>31</v>
      </c>
      <c r="R345" s="29" t="s">
        <v>31</v>
      </c>
      <c r="S345" s="29" t="s">
        <v>31</v>
      </c>
      <c r="T345" s="29" t="s">
        <v>31</v>
      </c>
      <c r="U345" s="29" t="s">
        <v>31</v>
      </c>
      <c r="V345" s="29" t="s">
        <v>31</v>
      </c>
      <c r="W345" s="30">
        <v>0.86045337706546932</v>
      </c>
      <c r="X345" s="30">
        <v>1.7358656428605108</v>
      </c>
      <c r="Y345" s="29" t="s">
        <v>31</v>
      </c>
      <c r="Z345" s="29" t="s">
        <v>31</v>
      </c>
      <c r="AA345" s="29" t="s">
        <v>31</v>
      </c>
      <c r="AB345" s="29" t="s">
        <v>31</v>
      </c>
      <c r="AC345" s="29" t="s">
        <v>31</v>
      </c>
      <c r="AD345" s="29" t="s">
        <v>31</v>
      </c>
      <c r="AE345" s="29">
        <f t="shared" si="18"/>
        <v>2019</v>
      </c>
      <c r="AF345" s="29">
        <f t="shared" si="19"/>
        <v>8</v>
      </c>
      <c r="AK345" t="e">
        <f t="shared" si="17"/>
        <v>#N/A</v>
      </c>
    </row>
    <row r="346" spans="1:37" ht="30" customHeight="1" x14ac:dyDescent="0.25">
      <c r="A346" s="30">
        <v>13521722</v>
      </c>
      <c r="B346" s="29" t="s">
        <v>69</v>
      </c>
      <c r="C346" s="29" t="s">
        <v>29</v>
      </c>
      <c r="D346" s="29" t="s">
        <v>29</v>
      </c>
      <c r="E346" s="31">
        <v>43738</v>
      </c>
      <c r="F346" s="29" t="s">
        <v>31</v>
      </c>
      <c r="G346" s="29" t="s">
        <v>51</v>
      </c>
      <c r="H346" s="29" t="s">
        <v>30</v>
      </c>
      <c r="I346" s="29">
        <v>1979</v>
      </c>
      <c r="J346" s="30">
        <v>95</v>
      </c>
      <c r="K346" s="30">
        <v>33238.9</v>
      </c>
      <c r="L346" s="29" t="s">
        <v>31</v>
      </c>
      <c r="M346" s="29" t="s">
        <v>31</v>
      </c>
      <c r="N346" s="29" t="s">
        <v>31</v>
      </c>
      <c r="O346" s="29" t="s">
        <v>31</v>
      </c>
      <c r="P346" s="29" t="s">
        <v>31</v>
      </c>
      <c r="Q346" s="29" t="s">
        <v>31</v>
      </c>
      <c r="R346" s="29" t="s">
        <v>31</v>
      </c>
      <c r="S346" s="29" t="s">
        <v>31</v>
      </c>
      <c r="T346" s="29" t="s">
        <v>31</v>
      </c>
      <c r="U346" s="29" t="s">
        <v>31</v>
      </c>
      <c r="V346" s="29" t="s">
        <v>31</v>
      </c>
      <c r="W346" s="30">
        <v>1.6215699199129525</v>
      </c>
      <c r="X346" s="30">
        <v>1.7465859580843572</v>
      </c>
      <c r="Y346" s="29" t="s">
        <v>31</v>
      </c>
      <c r="Z346" s="29" t="s">
        <v>31</v>
      </c>
      <c r="AA346" s="29" t="s">
        <v>31</v>
      </c>
      <c r="AB346" s="29" t="s">
        <v>31</v>
      </c>
      <c r="AC346" s="29" t="s">
        <v>31</v>
      </c>
      <c r="AD346" s="29" t="s">
        <v>31</v>
      </c>
      <c r="AE346" s="29">
        <f t="shared" si="18"/>
        <v>2019</v>
      </c>
      <c r="AF346" s="29">
        <f t="shared" si="19"/>
        <v>9</v>
      </c>
      <c r="AK346" t="e">
        <f t="shared" si="17"/>
        <v>#N/A</v>
      </c>
    </row>
    <row r="347" spans="1:37" ht="30" customHeight="1" x14ac:dyDescent="0.25">
      <c r="A347" s="30">
        <v>13521722</v>
      </c>
      <c r="B347" s="29" t="s">
        <v>69</v>
      </c>
      <c r="C347" s="29" t="s">
        <v>29</v>
      </c>
      <c r="D347" s="29" t="s">
        <v>29</v>
      </c>
      <c r="E347" s="31">
        <v>43769</v>
      </c>
      <c r="F347" s="29" t="s">
        <v>31</v>
      </c>
      <c r="G347" s="29" t="s">
        <v>51</v>
      </c>
      <c r="H347" s="29" t="s">
        <v>30</v>
      </c>
      <c r="I347" s="29">
        <v>1979</v>
      </c>
      <c r="J347" s="30">
        <v>95</v>
      </c>
      <c r="K347" s="30">
        <v>33238.9</v>
      </c>
      <c r="L347" s="29" t="s">
        <v>31</v>
      </c>
      <c r="M347" s="29" t="s">
        <v>31</v>
      </c>
      <c r="N347" s="29" t="s">
        <v>31</v>
      </c>
      <c r="O347" s="29" t="s">
        <v>31</v>
      </c>
      <c r="P347" s="29" t="s">
        <v>31</v>
      </c>
      <c r="Q347" s="29" t="s">
        <v>31</v>
      </c>
      <c r="R347" s="29" t="s">
        <v>31</v>
      </c>
      <c r="S347" s="29" t="s">
        <v>31</v>
      </c>
      <c r="T347" s="29" t="s">
        <v>31</v>
      </c>
      <c r="U347" s="29" t="s">
        <v>31</v>
      </c>
      <c r="V347" s="29" t="s">
        <v>31</v>
      </c>
      <c r="W347" s="30">
        <v>1.5441066351273176</v>
      </c>
      <c r="X347" s="30">
        <v>1.4994298816801326</v>
      </c>
      <c r="Y347" s="29" t="s">
        <v>31</v>
      </c>
      <c r="Z347" s="29" t="s">
        <v>31</v>
      </c>
      <c r="AA347" s="29" t="s">
        <v>31</v>
      </c>
      <c r="AB347" s="29" t="s">
        <v>31</v>
      </c>
      <c r="AC347" s="29" t="s">
        <v>31</v>
      </c>
      <c r="AD347" s="29" t="s">
        <v>31</v>
      </c>
      <c r="AE347" s="29">
        <f t="shared" si="18"/>
        <v>2019</v>
      </c>
      <c r="AF347" s="29">
        <f t="shared" si="19"/>
        <v>10</v>
      </c>
      <c r="AK347" t="e">
        <f t="shared" si="17"/>
        <v>#N/A</v>
      </c>
    </row>
    <row r="348" spans="1:37" ht="30" customHeight="1" x14ac:dyDescent="0.25">
      <c r="A348" s="30">
        <v>13521722</v>
      </c>
      <c r="B348" s="29" t="s">
        <v>69</v>
      </c>
      <c r="C348" s="29" t="s">
        <v>29</v>
      </c>
      <c r="D348" s="29" t="s">
        <v>29</v>
      </c>
      <c r="E348" s="31">
        <v>43799</v>
      </c>
      <c r="F348" s="29" t="s">
        <v>31</v>
      </c>
      <c r="G348" s="29" t="s">
        <v>51</v>
      </c>
      <c r="H348" s="29" t="s">
        <v>30</v>
      </c>
      <c r="I348" s="29">
        <v>1979</v>
      </c>
      <c r="J348" s="30">
        <v>95</v>
      </c>
      <c r="K348" s="30">
        <v>33238.9</v>
      </c>
      <c r="L348" s="29" t="s">
        <v>31</v>
      </c>
      <c r="M348" s="29" t="s">
        <v>31</v>
      </c>
      <c r="N348" s="29" t="s">
        <v>31</v>
      </c>
      <c r="O348" s="29" t="s">
        <v>31</v>
      </c>
      <c r="P348" s="29" t="s">
        <v>31</v>
      </c>
      <c r="Q348" s="29" t="s">
        <v>31</v>
      </c>
      <c r="R348" s="29" t="s">
        <v>31</v>
      </c>
      <c r="S348" s="29" t="s">
        <v>31</v>
      </c>
      <c r="T348" s="29" t="s">
        <v>31</v>
      </c>
      <c r="U348" s="29" t="s">
        <v>31</v>
      </c>
      <c r="V348" s="29" t="s">
        <v>31</v>
      </c>
      <c r="W348" s="30">
        <v>1.0974841992757369</v>
      </c>
      <c r="X348" s="30">
        <v>1.3894975263833653</v>
      </c>
      <c r="Y348" s="29" t="s">
        <v>31</v>
      </c>
      <c r="Z348" s="29" t="s">
        <v>31</v>
      </c>
      <c r="AA348" s="29" t="s">
        <v>31</v>
      </c>
      <c r="AB348" s="29" t="s">
        <v>31</v>
      </c>
      <c r="AC348" s="29" t="s">
        <v>31</v>
      </c>
      <c r="AD348" s="29" t="s">
        <v>31</v>
      </c>
      <c r="AE348" s="29">
        <f t="shared" si="18"/>
        <v>2019</v>
      </c>
      <c r="AF348" s="29">
        <f t="shared" si="19"/>
        <v>11</v>
      </c>
      <c r="AK348" t="e">
        <f t="shared" si="17"/>
        <v>#N/A</v>
      </c>
    </row>
    <row r="349" spans="1:37" ht="30" customHeight="1" x14ac:dyDescent="0.25">
      <c r="A349" s="30">
        <v>13521722</v>
      </c>
      <c r="B349" s="29" t="s">
        <v>69</v>
      </c>
      <c r="C349" s="29" t="s">
        <v>29</v>
      </c>
      <c r="D349" s="29" t="s">
        <v>29</v>
      </c>
      <c r="E349" s="31">
        <v>43830</v>
      </c>
      <c r="F349" s="29">
        <v>70.069141756949847</v>
      </c>
      <c r="G349" s="29" t="s">
        <v>51</v>
      </c>
      <c r="H349" s="29" t="s">
        <v>30</v>
      </c>
      <c r="I349" s="29">
        <v>1979</v>
      </c>
      <c r="J349" s="30">
        <v>95</v>
      </c>
      <c r="K349" s="30">
        <v>33238.9</v>
      </c>
      <c r="L349" s="29">
        <v>1484501.271560353</v>
      </c>
      <c r="M349" s="29">
        <v>5125.4679071645196</v>
      </c>
      <c r="N349" s="29">
        <v>46.837876846951367</v>
      </c>
      <c r="O349" s="29">
        <v>34046.379979551566</v>
      </c>
      <c r="P349" s="29">
        <v>0.91872902112719868</v>
      </c>
      <c r="Q349" s="29">
        <v>45633.137111060831</v>
      </c>
      <c r="R349" s="29">
        <v>65239.95661995608</v>
      </c>
      <c r="S349" s="29">
        <v>1.5772043973542453</v>
      </c>
      <c r="T349" s="29">
        <v>1.8107029154608065</v>
      </c>
      <c r="U349" s="29">
        <v>1.1265333007843017</v>
      </c>
      <c r="V349" s="29">
        <v>2.0334618913144853</v>
      </c>
      <c r="W349" s="30">
        <v>1.3851286705051988</v>
      </c>
      <c r="X349" s="30">
        <v>1.6577676569104527</v>
      </c>
      <c r="Y349" s="29">
        <v>1.6562275389988721</v>
      </c>
      <c r="Z349" s="29">
        <v>2.1825636569197591</v>
      </c>
      <c r="AA349" s="29">
        <v>114.32104763244581</v>
      </c>
      <c r="AB349" s="29">
        <v>3911.8289753052682</v>
      </c>
      <c r="AC349" s="29">
        <v>3.2165061137443889</v>
      </c>
      <c r="AD349" s="29">
        <v>125651.1750273787</v>
      </c>
      <c r="AE349" s="29">
        <f t="shared" si="18"/>
        <v>2019</v>
      </c>
      <c r="AF349" s="29">
        <f t="shared" si="19"/>
        <v>12</v>
      </c>
      <c r="AK349" t="e">
        <f t="shared" si="17"/>
        <v>#N/A</v>
      </c>
    </row>
    <row r="350" spans="1:37" ht="30" customHeight="1" x14ac:dyDescent="0.25">
      <c r="A350" s="30">
        <v>13521722</v>
      </c>
      <c r="B350" s="29" t="s">
        <v>69</v>
      </c>
      <c r="C350" s="29" t="s">
        <v>29</v>
      </c>
      <c r="D350" s="29" t="s">
        <v>29</v>
      </c>
      <c r="E350" s="31">
        <v>43861</v>
      </c>
      <c r="F350" s="29">
        <v>64.492954944572816</v>
      </c>
      <c r="G350" s="29" t="s">
        <v>51</v>
      </c>
      <c r="H350" s="29" t="s">
        <v>30</v>
      </c>
      <c r="I350" s="29">
        <v>1979</v>
      </c>
      <c r="J350" s="30">
        <v>95</v>
      </c>
      <c r="K350" s="30">
        <v>33238.9</v>
      </c>
      <c r="L350" s="29">
        <v>2459846.9230518914</v>
      </c>
      <c r="M350" s="29">
        <v>6349.9500212707508</v>
      </c>
      <c r="N350" s="29">
        <v>37.904104009961173</v>
      </c>
      <c r="O350" s="29">
        <v>42570.661768481688</v>
      </c>
      <c r="P350" s="29">
        <v>1.1726016677844233</v>
      </c>
      <c r="Q350" s="29">
        <v>41176.153156146182</v>
      </c>
      <c r="R350" s="29">
        <v>49198.354579430197</v>
      </c>
      <c r="S350" s="29">
        <v>1.4621638651551752</v>
      </c>
      <c r="T350" s="29">
        <v>1.5399855117564514</v>
      </c>
      <c r="U350" s="29">
        <v>0.8892774317719615</v>
      </c>
      <c r="V350" s="29">
        <v>1.7248562211261309</v>
      </c>
      <c r="W350" s="30">
        <v>1.0601703429799194</v>
      </c>
      <c r="X350" s="30">
        <v>1.6673741395205086</v>
      </c>
      <c r="Y350" s="29">
        <v>5.5539195769907295</v>
      </c>
      <c r="Z350" s="29">
        <v>4.098768474457434</v>
      </c>
      <c r="AA350" s="29">
        <v>68.059804652393623</v>
      </c>
      <c r="AB350" s="29">
        <v>3212.7720730327023</v>
      </c>
      <c r="AC350" s="29">
        <v>2.6822665642642689</v>
      </c>
      <c r="AD350" s="29">
        <v>132976.2947036252</v>
      </c>
      <c r="AE350" s="29">
        <f t="shared" si="18"/>
        <v>2020</v>
      </c>
      <c r="AF350" s="29">
        <f t="shared" si="19"/>
        <v>1</v>
      </c>
      <c r="AK350" t="e">
        <f t="shared" si="17"/>
        <v>#N/A</v>
      </c>
    </row>
    <row r="351" spans="1:37" ht="30" customHeight="1" x14ac:dyDescent="0.25">
      <c r="A351" s="30">
        <v>13521722</v>
      </c>
      <c r="B351" s="29" t="s">
        <v>69</v>
      </c>
      <c r="C351" s="29" t="s">
        <v>29</v>
      </c>
      <c r="D351" s="29" t="s">
        <v>29</v>
      </c>
      <c r="E351" s="31">
        <v>43890</v>
      </c>
      <c r="F351" s="30">
        <v>83.521913275362436</v>
      </c>
      <c r="G351" s="29" t="s">
        <v>51</v>
      </c>
      <c r="H351" s="29" t="s">
        <v>30</v>
      </c>
      <c r="I351" s="29">
        <v>1979</v>
      </c>
      <c r="J351" s="30">
        <v>95</v>
      </c>
      <c r="K351" s="30">
        <v>33238.9</v>
      </c>
      <c r="L351" s="30">
        <v>1436952.3380798213</v>
      </c>
      <c r="M351" s="30">
        <v>5267.3293592720174</v>
      </c>
      <c r="N351" s="30">
        <v>66.005926877359727</v>
      </c>
      <c r="O351" s="30">
        <v>36842.279931219848</v>
      </c>
      <c r="P351" s="30">
        <v>1.4926705131380666</v>
      </c>
      <c r="Q351" s="30">
        <v>43177.125225731572</v>
      </c>
      <c r="R351" s="30">
        <v>62286.557602930247</v>
      </c>
      <c r="S351" s="30">
        <v>0.90868464656379899</v>
      </c>
      <c r="T351" s="30">
        <v>1.6919487955356916</v>
      </c>
      <c r="U351" s="30">
        <v>1.5273440526044484</v>
      </c>
      <c r="V351" s="30">
        <v>2.0442711814371379</v>
      </c>
      <c r="W351" s="30">
        <v>1.4146408675870805</v>
      </c>
      <c r="X351" s="30">
        <v>1.5701927632752333</v>
      </c>
      <c r="Y351" s="30">
        <v>4.0482300338690651</v>
      </c>
      <c r="Z351" s="30">
        <v>2.2380528510043427</v>
      </c>
      <c r="AA351" s="30">
        <v>90.856814195459464</v>
      </c>
      <c r="AB351" s="30">
        <v>2786.6808819520438</v>
      </c>
      <c r="AC351" s="30">
        <v>2.6676367122710904</v>
      </c>
      <c r="AD351" s="30">
        <v>128858.94936468381</v>
      </c>
      <c r="AE351" s="29">
        <f t="shared" si="18"/>
        <v>2020</v>
      </c>
      <c r="AF351" s="29">
        <f t="shared" si="19"/>
        <v>2</v>
      </c>
      <c r="AK351" t="e">
        <f t="shared" si="17"/>
        <v>#N/A</v>
      </c>
    </row>
    <row r="352" spans="1:37" ht="30" customHeight="1" x14ac:dyDescent="0.25">
      <c r="A352" s="30">
        <v>13521722</v>
      </c>
      <c r="B352" s="29" t="s">
        <v>69</v>
      </c>
      <c r="C352" s="29" t="s">
        <v>29</v>
      </c>
      <c r="D352" s="29" t="s">
        <v>29</v>
      </c>
      <c r="E352" s="31">
        <v>43921</v>
      </c>
      <c r="F352" s="30">
        <v>88.897991611172941</v>
      </c>
      <c r="G352" s="29" t="s">
        <v>51</v>
      </c>
      <c r="H352" s="29" t="s">
        <v>30</v>
      </c>
      <c r="I352" s="29">
        <v>1979</v>
      </c>
      <c r="J352" s="30">
        <v>95</v>
      </c>
      <c r="K352" s="30">
        <v>33238.9</v>
      </c>
      <c r="L352" s="30">
        <v>1361388.7011641038</v>
      </c>
      <c r="M352" s="30">
        <v>4443.3768987425919</v>
      </c>
      <c r="N352" s="30">
        <v>60.334286080212848</v>
      </c>
      <c r="O352" s="30">
        <v>37337.949350725721</v>
      </c>
      <c r="P352" s="30">
        <v>0.82698190256334658</v>
      </c>
      <c r="Q352" s="30">
        <v>52153.833442400821</v>
      </c>
      <c r="R352" s="30">
        <v>55240.80422209495</v>
      </c>
      <c r="S352" s="30">
        <v>1.3720569014727748</v>
      </c>
      <c r="T352" s="30">
        <v>1.3785050750671013</v>
      </c>
      <c r="U352" s="30">
        <v>1.2717661888906346</v>
      </c>
      <c r="V352" s="30">
        <v>1.0744799870821076</v>
      </c>
      <c r="W352" s="30">
        <v>1.2993277737942899</v>
      </c>
      <c r="X352" s="30">
        <v>1.9644601208859536</v>
      </c>
      <c r="Y352" s="30">
        <v>3.796791430486008</v>
      </c>
      <c r="Z352" s="30">
        <v>3.0557556359749563</v>
      </c>
      <c r="AA352" s="30">
        <v>88.304751988506013</v>
      </c>
      <c r="AB352" s="30">
        <v>2045.7473620135625</v>
      </c>
      <c r="AC352" s="30">
        <v>4.4575162467811582</v>
      </c>
      <c r="AD352" s="30">
        <v>161521.82170424087</v>
      </c>
      <c r="AE352" s="29">
        <f t="shared" si="18"/>
        <v>2020</v>
      </c>
      <c r="AF352" s="29">
        <f t="shared" si="19"/>
        <v>3</v>
      </c>
      <c r="AK352" t="e">
        <f t="shared" si="17"/>
        <v>#N/A</v>
      </c>
    </row>
    <row r="353" spans="1:37" ht="30" customHeight="1" x14ac:dyDescent="0.25">
      <c r="A353" s="30">
        <v>13521722</v>
      </c>
      <c r="B353" s="29" t="s">
        <v>69</v>
      </c>
      <c r="C353" s="29" t="s">
        <v>29</v>
      </c>
      <c r="D353" s="29" t="s">
        <v>29</v>
      </c>
      <c r="E353" s="31">
        <v>43951</v>
      </c>
      <c r="F353" s="30">
        <v>81.61503728289469</v>
      </c>
      <c r="G353" s="29" t="s">
        <v>51</v>
      </c>
      <c r="H353" s="29" t="s">
        <v>30</v>
      </c>
      <c r="I353" s="29">
        <v>1979</v>
      </c>
      <c r="J353" s="30">
        <v>95</v>
      </c>
      <c r="K353" s="30">
        <v>33238.9</v>
      </c>
      <c r="L353" s="30">
        <v>1969980.8477775329</v>
      </c>
      <c r="M353" s="30">
        <v>5624.5093873403684</v>
      </c>
      <c r="N353" s="30">
        <v>69.617127971496998</v>
      </c>
      <c r="O353" s="30">
        <v>34101.694214662886</v>
      </c>
      <c r="P353" s="30">
        <v>1.0488569544320541</v>
      </c>
      <c r="Q353" s="30">
        <v>33609.771396185482</v>
      </c>
      <c r="R353" s="30">
        <v>46250.863162919653</v>
      </c>
      <c r="S353" s="30">
        <v>1.6896721547630931</v>
      </c>
      <c r="T353" s="30">
        <v>1.1800190462294062</v>
      </c>
      <c r="U353" s="30">
        <v>1.5671088692385671</v>
      </c>
      <c r="V353" s="30">
        <v>1.9416980312841858</v>
      </c>
      <c r="W353" s="30">
        <v>0.99794390126823207</v>
      </c>
      <c r="X353" s="30">
        <v>1.5439863090359329</v>
      </c>
      <c r="Y353" s="30">
        <v>3.9899976718873917</v>
      </c>
      <c r="Z353" s="30">
        <v>5.1498587330887364</v>
      </c>
      <c r="AA353" s="30">
        <v>78.436332356387325</v>
      </c>
      <c r="AB353" s="30">
        <v>2977.2992574248487</v>
      </c>
      <c r="AC353" s="30">
        <v>4.4145336794260617</v>
      </c>
      <c r="AD353" s="30">
        <v>151453.76907580375</v>
      </c>
      <c r="AE353" s="29">
        <f t="shared" si="18"/>
        <v>2020</v>
      </c>
      <c r="AF353" s="29">
        <f t="shared" si="19"/>
        <v>4</v>
      </c>
      <c r="AK353" t="e">
        <f t="shared" si="17"/>
        <v>#N/A</v>
      </c>
    </row>
    <row r="354" spans="1:37" ht="30" customHeight="1" x14ac:dyDescent="0.25">
      <c r="A354" s="30">
        <v>13521722</v>
      </c>
      <c r="B354" s="29" t="s">
        <v>69</v>
      </c>
      <c r="C354" s="29" t="s">
        <v>29</v>
      </c>
      <c r="D354" s="29" t="s">
        <v>29</v>
      </c>
      <c r="E354" s="31">
        <v>43982</v>
      </c>
      <c r="F354" s="30">
        <v>49.547632287552787</v>
      </c>
      <c r="G354" s="29" t="s">
        <v>51</v>
      </c>
      <c r="H354" s="29" t="s">
        <v>30</v>
      </c>
      <c r="I354" s="29">
        <v>1979</v>
      </c>
      <c r="J354" s="30">
        <v>95</v>
      </c>
      <c r="K354" s="30">
        <v>33238.9</v>
      </c>
      <c r="L354" s="30">
        <v>1665149.9659556616</v>
      </c>
      <c r="M354" s="30">
        <v>5158.6715042843534</v>
      </c>
      <c r="N354" s="30">
        <v>73.137514008547186</v>
      </c>
      <c r="O354" s="30">
        <v>38005.115954797868</v>
      </c>
      <c r="P354" s="30">
        <v>0.84179623908849721</v>
      </c>
      <c r="Q354" s="30">
        <v>35802.883041240493</v>
      </c>
      <c r="R354" s="30">
        <v>64566.096139510228</v>
      </c>
      <c r="S354" s="30">
        <v>1.5559874124852477</v>
      </c>
      <c r="T354" s="30">
        <v>1.2478675020081234</v>
      </c>
      <c r="U354" s="30">
        <v>1.5188964428642258</v>
      </c>
      <c r="V354" s="30">
        <v>1.2596469944169149</v>
      </c>
      <c r="W354" s="30">
        <v>0.93802005314218251</v>
      </c>
      <c r="X354" s="30">
        <v>1.1143001302295603</v>
      </c>
      <c r="Y354" s="30">
        <v>7.1363743810146376</v>
      </c>
      <c r="Z354" s="30">
        <v>3.947868519838031</v>
      </c>
      <c r="AA354" s="30">
        <v>100.81200461575018</v>
      </c>
      <c r="AB354" s="30">
        <v>3546.8064001600337</v>
      </c>
      <c r="AC354" s="30">
        <v>2.9024171683864224</v>
      </c>
      <c r="AD354" s="30">
        <v>168663.78607215293</v>
      </c>
      <c r="AE354" s="29">
        <f t="shared" si="18"/>
        <v>2020</v>
      </c>
      <c r="AF354" s="29">
        <f t="shared" si="19"/>
        <v>5</v>
      </c>
      <c r="AK354" t="e">
        <f t="shared" si="17"/>
        <v>#N/A</v>
      </c>
    </row>
    <row r="355" spans="1:37" ht="30" customHeight="1" x14ac:dyDescent="0.25">
      <c r="A355" s="30">
        <v>13521722</v>
      </c>
      <c r="B355" s="29" t="s">
        <v>69</v>
      </c>
      <c r="C355" s="29" t="s">
        <v>29</v>
      </c>
      <c r="D355" s="29" t="s">
        <v>29</v>
      </c>
      <c r="E355" s="31">
        <v>44012</v>
      </c>
      <c r="F355" s="30">
        <v>72.430742137259131</v>
      </c>
      <c r="G355" s="29" t="s">
        <v>51</v>
      </c>
      <c r="H355" s="29" t="s">
        <v>30</v>
      </c>
      <c r="I355" s="29">
        <v>1979</v>
      </c>
      <c r="J355" s="30">
        <v>95</v>
      </c>
      <c r="K355" s="30">
        <v>33238.9</v>
      </c>
      <c r="L355" s="30">
        <v>2312146.7873304524</v>
      </c>
      <c r="M355" s="30">
        <v>6115.2727167043186</v>
      </c>
      <c r="N355" s="30">
        <v>73.194713290326277</v>
      </c>
      <c r="O355" s="30">
        <v>48977.923743975087</v>
      </c>
      <c r="P355" s="30">
        <v>1.0494071576041988</v>
      </c>
      <c r="Q355" s="30">
        <v>43988.009697459878</v>
      </c>
      <c r="R355" s="30">
        <v>65408.996416827395</v>
      </c>
      <c r="S355" s="30">
        <v>1.3674830953257382</v>
      </c>
      <c r="T355" s="30">
        <v>1.3121258857534848</v>
      </c>
      <c r="U355" s="30">
        <v>1.1080409067428212</v>
      </c>
      <c r="V355" s="30">
        <v>1.067605512391024</v>
      </c>
      <c r="W355" s="30">
        <v>1.67012349063578</v>
      </c>
      <c r="X355" s="30">
        <v>1.0637012480624726</v>
      </c>
      <c r="Y355" s="30">
        <v>8.3576740783390235</v>
      </c>
      <c r="Z355" s="30">
        <v>8.0905362398034377</v>
      </c>
      <c r="AA355" s="30">
        <v>84.320976982984902</v>
      </c>
      <c r="AB355" s="30">
        <v>2259.1309581418659</v>
      </c>
      <c r="AC355" s="30">
        <v>3.3715389485673679</v>
      </c>
      <c r="AD355" s="30">
        <v>135023.4892631337</v>
      </c>
      <c r="AE355" s="29">
        <f t="shared" si="18"/>
        <v>2020</v>
      </c>
      <c r="AF355" s="29">
        <f t="shared" si="19"/>
        <v>6</v>
      </c>
      <c r="AK355" t="e">
        <f t="shared" si="17"/>
        <v>#N/A</v>
      </c>
    </row>
    <row r="356" spans="1:37" ht="30" customHeight="1" x14ac:dyDescent="0.25">
      <c r="A356" s="30">
        <v>13521722</v>
      </c>
      <c r="B356" s="29" t="s">
        <v>69</v>
      </c>
      <c r="C356" s="29" t="s">
        <v>29</v>
      </c>
      <c r="D356" s="29" t="s">
        <v>29</v>
      </c>
      <c r="E356" s="31">
        <v>44043</v>
      </c>
      <c r="F356" s="30">
        <v>50.989262944986194</v>
      </c>
      <c r="G356" s="29" t="s">
        <v>51</v>
      </c>
      <c r="H356" s="29" t="s">
        <v>30</v>
      </c>
      <c r="I356" s="29">
        <v>1979</v>
      </c>
      <c r="J356" s="30">
        <v>95</v>
      </c>
      <c r="K356" s="30">
        <v>33238.9</v>
      </c>
      <c r="L356" s="30">
        <v>1740516.9907142175</v>
      </c>
      <c r="M356" s="30">
        <v>5435.2799288569186</v>
      </c>
      <c r="N356" s="30">
        <v>50.875800196852509</v>
      </c>
      <c r="O356" s="30">
        <v>34733.659316292724</v>
      </c>
      <c r="P356" s="30">
        <v>1.1486355687166592</v>
      </c>
      <c r="Q356" s="30">
        <v>34804.47384066529</v>
      </c>
      <c r="R356" s="30">
        <v>43295.148237744354</v>
      </c>
      <c r="S356" s="30">
        <v>1.1799140242690525</v>
      </c>
      <c r="T356" s="30">
        <v>1.365996491649597</v>
      </c>
      <c r="U356" s="30">
        <v>1.5522205969641727</v>
      </c>
      <c r="V356" s="30">
        <v>1.9083745529116387</v>
      </c>
      <c r="W356" s="30">
        <v>1.6664404316533354</v>
      </c>
      <c r="X356" s="30">
        <v>1.4881040466844817</v>
      </c>
      <c r="Y356" s="30">
        <v>4.3950296232839108</v>
      </c>
      <c r="Z356" s="30">
        <v>7.0402066159130001</v>
      </c>
      <c r="AA356" s="30">
        <v>98.591365440132876</v>
      </c>
      <c r="AB356" s="30">
        <v>3802.0627248402843</v>
      </c>
      <c r="AC356" s="30">
        <v>2.6398148185532446</v>
      </c>
      <c r="AD356" s="30">
        <v>116187.47260245479</v>
      </c>
      <c r="AE356" s="29">
        <f t="shared" si="18"/>
        <v>2020</v>
      </c>
      <c r="AF356" s="29">
        <f t="shared" si="19"/>
        <v>7</v>
      </c>
      <c r="AK356" t="e">
        <f t="shared" si="17"/>
        <v>#N/A</v>
      </c>
    </row>
    <row r="357" spans="1:37" ht="30" customHeight="1" x14ac:dyDescent="0.25">
      <c r="A357" s="30">
        <v>13521722</v>
      </c>
      <c r="B357" s="29" t="s">
        <v>69</v>
      </c>
      <c r="C357" s="29" t="s">
        <v>29</v>
      </c>
      <c r="D357" s="29" t="s">
        <v>29</v>
      </c>
      <c r="E357" s="31">
        <v>44074</v>
      </c>
      <c r="F357" s="30">
        <v>64.902431203762092</v>
      </c>
      <c r="G357" s="29" t="s">
        <v>51</v>
      </c>
      <c r="H357" s="29" t="s">
        <v>30</v>
      </c>
      <c r="I357" s="29">
        <v>1979</v>
      </c>
      <c r="J357" s="30">
        <v>95</v>
      </c>
      <c r="K357" s="30">
        <v>33238.9</v>
      </c>
      <c r="L357" s="30">
        <v>1270902.0915090272</v>
      </c>
      <c r="M357" s="30">
        <v>4751.4445731216483</v>
      </c>
      <c r="N357" s="30">
        <v>71.075808664803247</v>
      </c>
      <c r="O357" s="30">
        <v>46296.667443744846</v>
      </c>
      <c r="P357" s="30">
        <v>1.1756090956920711</v>
      </c>
      <c r="Q357" s="30">
        <v>42282.156313080195</v>
      </c>
      <c r="R357" s="30">
        <v>68051.73258526971</v>
      </c>
      <c r="S357" s="30">
        <v>1.087851649666737</v>
      </c>
      <c r="T357" s="30">
        <v>1.0988800089609609</v>
      </c>
      <c r="U357" s="30">
        <v>1.7474851454453539</v>
      </c>
      <c r="V357" s="30">
        <v>1.454358739185327</v>
      </c>
      <c r="W357" s="30">
        <v>1.3753529640623932</v>
      </c>
      <c r="X357" s="30">
        <v>1.7364621432523948</v>
      </c>
      <c r="Y357" s="30">
        <v>4.6707342196527017</v>
      </c>
      <c r="Z357" s="30">
        <v>5.2953602374928836</v>
      </c>
      <c r="AA357" s="30">
        <v>77.489558309251606</v>
      </c>
      <c r="AB357" s="30">
        <v>4039.4375058633982</v>
      </c>
      <c r="AC357" s="30">
        <v>3.646138431931762</v>
      </c>
      <c r="AD357" s="30">
        <v>144964.41668296503</v>
      </c>
      <c r="AE357" s="29">
        <f t="shared" si="18"/>
        <v>2020</v>
      </c>
      <c r="AF357" s="29">
        <f t="shared" si="19"/>
        <v>8</v>
      </c>
      <c r="AK357" t="e">
        <f t="shared" si="17"/>
        <v>#N/A</v>
      </c>
    </row>
    <row r="358" spans="1:37" ht="30" customHeight="1" x14ac:dyDescent="0.25">
      <c r="A358" s="30">
        <v>13521722</v>
      </c>
      <c r="B358" s="29" t="s">
        <v>69</v>
      </c>
      <c r="C358" s="29" t="s">
        <v>29</v>
      </c>
      <c r="D358" s="29" t="s">
        <v>29</v>
      </c>
      <c r="E358" s="31">
        <v>44104</v>
      </c>
      <c r="F358" s="30">
        <v>80.073799302015743</v>
      </c>
      <c r="G358" s="29" t="s">
        <v>51</v>
      </c>
      <c r="H358" s="29" t="s">
        <v>30</v>
      </c>
      <c r="I358" s="29">
        <v>1979</v>
      </c>
      <c r="J358" s="30">
        <v>95</v>
      </c>
      <c r="K358" s="30">
        <v>33238.9</v>
      </c>
      <c r="L358" s="30">
        <v>1352386.8243045523</v>
      </c>
      <c r="M358" s="30">
        <v>8472.487442572452</v>
      </c>
      <c r="N358" s="30">
        <v>40.608162035439072</v>
      </c>
      <c r="O358" s="30">
        <v>35718.71196202415</v>
      </c>
      <c r="P358" s="30">
        <v>1.1088585066490593</v>
      </c>
      <c r="Q358" s="30">
        <v>37595.879723878381</v>
      </c>
      <c r="R358" s="30">
        <v>55343.33729228656</v>
      </c>
      <c r="S358" s="30">
        <v>1.5574118307265468</v>
      </c>
      <c r="T358" s="30">
        <v>1.6320242537456064</v>
      </c>
      <c r="U358" s="30">
        <v>1.0734118268201507</v>
      </c>
      <c r="V358" s="30">
        <v>2.0183485583774243</v>
      </c>
      <c r="W358" s="30">
        <v>0.90832620578386181</v>
      </c>
      <c r="X358" s="30">
        <v>1.2865829269776623</v>
      </c>
      <c r="Y358" s="30">
        <v>5.2284758098298463</v>
      </c>
      <c r="Z358" s="30">
        <v>4.9487674382316387</v>
      </c>
      <c r="AA358" s="30">
        <v>78.951561520868637</v>
      </c>
      <c r="AB358" s="30">
        <v>2752.9654302304421</v>
      </c>
      <c r="AC358" s="30">
        <v>4.9660899151334386</v>
      </c>
      <c r="AD358" s="30">
        <v>145882.72106779608</v>
      </c>
      <c r="AE358" s="29">
        <f t="shared" si="18"/>
        <v>2020</v>
      </c>
      <c r="AF358" s="29">
        <f t="shared" si="19"/>
        <v>9</v>
      </c>
      <c r="AK358" t="e">
        <f t="shared" si="17"/>
        <v>#N/A</v>
      </c>
    </row>
    <row r="359" spans="1:37" ht="30" customHeight="1" x14ac:dyDescent="0.25">
      <c r="A359" s="30">
        <v>13521722</v>
      </c>
      <c r="B359" s="29" t="s">
        <v>69</v>
      </c>
      <c r="C359" s="29" t="s">
        <v>29</v>
      </c>
      <c r="D359" s="29" t="s">
        <v>29</v>
      </c>
      <c r="E359" s="31">
        <v>44135</v>
      </c>
      <c r="F359" s="30">
        <v>83.573993836571319</v>
      </c>
      <c r="G359" s="29" t="s">
        <v>51</v>
      </c>
      <c r="H359" s="29" t="s">
        <v>30</v>
      </c>
      <c r="I359" s="29">
        <v>1979</v>
      </c>
      <c r="J359" s="30">
        <v>95</v>
      </c>
      <c r="K359" s="30">
        <v>33238.9</v>
      </c>
      <c r="L359" s="30">
        <v>1718344.8834080624</v>
      </c>
      <c r="M359" s="30">
        <v>8273.745238075122</v>
      </c>
      <c r="N359" s="30">
        <v>54.185422834978603</v>
      </c>
      <c r="O359" s="30">
        <v>33425.522074128632</v>
      </c>
      <c r="P359" s="30">
        <v>0.85607515720905036</v>
      </c>
      <c r="Q359" s="30">
        <v>46865.054119647808</v>
      </c>
      <c r="R359" s="30">
        <v>48169.147967593999</v>
      </c>
      <c r="S359" s="30">
        <v>1.0864544087870824</v>
      </c>
      <c r="T359" s="30">
        <v>1.4739626413772762</v>
      </c>
      <c r="U359" s="30">
        <v>1.7381752304676705</v>
      </c>
      <c r="V359" s="30">
        <v>1.3082679298730968</v>
      </c>
      <c r="W359" s="30">
        <v>1.265097647276838</v>
      </c>
      <c r="X359" s="30">
        <v>1.0671132270214851</v>
      </c>
      <c r="Y359" s="30">
        <v>5.5854141162523536</v>
      </c>
      <c r="Z359" s="30">
        <v>6.4960442349220227</v>
      </c>
      <c r="AA359" s="30">
        <v>64.574115801551599</v>
      </c>
      <c r="AB359" s="30">
        <v>2499.8689429112646</v>
      </c>
      <c r="AC359" s="30">
        <v>3.3382017685734149</v>
      </c>
      <c r="AD359" s="30">
        <v>86714.173662688918</v>
      </c>
      <c r="AE359" s="29">
        <f t="shared" si="18"/>
        <v>2020</v>
      </c>
      <c r="AF359" s="29">
        <f t="shared" si="19"/>
        <v>10</v>
      </c>
      <c r="AK359" t="e">
        <f t="shared" si="17"/>
        <v>#N/A</v>
      </c>
    </row>
    <row r="360" spans="1:37" ht="30" customHeight="1" x14ac:dyDescent="0.25">
      <c r="A360" s="30">
        <v>13521722</v>
      </c>
      <c r="B360" s="29" t="s">
        <v>69</v>
      </c>
      <c r="C360" s="29" t="s">
        <v>29</v>
      </c>
      <c r="D360" s="29" t="s">
        <v>29</v>
      </c>
      <c r="E360" s="31">
        <v>44165</v>
      </c>
      <c r="F360" s="30">
        <v>67.206203234343178</v>
      </c>
      <c r="G360" s="29" t="s">
        <v>51</v>
      </c>
      <c r="H360" s="29" t="s">
        <v>30</v>
      </c>
      <c r="I360" s="29">
        <v>1979</v>
      </c>
      <c r="J360" s="30">
        <v>95</v>
      </c>
      <c r="K360" s="30">
        <v>33238.9</v>
      </c>
      <c r="L360" s="30">
        <v>1938165.4602177453</v>
      </c>
      <c r="M360" s="30">
        <v>6169.7120670039531</v>
      </c>
      <c r="N360" s="30">
        <v>39.378723255994252</v>
      </c>
      <c r="O360" s="30">
        <v>49086.885546838676</v>
      </c>
      <c r="P360" s="30">
        <v>1.2671823153460642</v>
      </c>
      <c r="Q360" s="30">
        <v>55027.246321888662</v>
      </c>
      <c r="R360" s="30">
        <v>44511.742655353992</v>
      </c>
      <c r="S360" s="30">
        <v>1.1847163742837363</v>
      </c>
      <c r="T360" s="30">
        <v>1.4592020192303099</v>
      </c>
      <c r="U360" s="30">
        <v>1.3774350610701409</v>
      </c>
      <c r="V360" s="30">
        <v>1.7689037064995894</v>
      </c>
      <c r="W360" s="30">
        <v>1.3610037074958607</v>
      </c>
      <c r="X360" s="30">
        <v>1.329326155872925</v>
      </c>
      <c r="Y360" s="30">
        <v>6.9521607547984443</v>
      </c>
      <c r="Z360" s="30">
        <v>7.5811568322920646</v>
      </c>
      <c r="AA360" s="30">
        <v>62.997836546365505</v>
      </c>
      <c r="AB360" s="30">
        <v>3253.4437021364238</v>
      </c>
      <c r="AC360" s="30">
        <v>3.8322627044422775</v>
      </c>
      <c r="AD360" s="30">
        <v>105439.69477928951</v>
      </c>
      <c r="AE360" s="29">
        <f t="shared" si="18"/>
        <v>2020</v>
      </c>
      <c r="AF360" s="29">
        <f t="shared" si="19"/>
        <v>11</v>
      </c>
      <c r="AK360" t="e">
        <f t="shared" si="17"/>
        <v>#N/A</v>
      </c>
    </row>
    <row r="361" spans="1:37" ht="30" customHeight="1" x14ac:dyDescent="0.25">
      <c r="A361" s="30">
        <v>13521722</v>
      </c>
      <c r="B361" s="29" t="s">
        <v>69</v>
      </c>
      <c r="C361" s="29" t="s">
        <v>29</v>
      </c>
      <c r="D361" s="29" t="s">
        <v>29</v>
      </c>
      <c r="E361" s="31">
        <v>44196</v>
      </c>
      <c r="F361" s="30">
        <v>80.847721441934596</v>
      </c>
      <c r="G361" s="29" t="s">
        <v>51</v>
      </c>
      <c r="H361" s="29" t="s">
        <v>30</v>
      </c>
      <c r="I361" s="29">
        <v>1979</v>
      </c>
      <c r="J361" s="30">
        <v>95</v>
      </c>
      <c r="K361" s="30">
        <v>33238.9</v>
      </c>
      <c r="L361" s="30">
        <v>1631773.3912684282</v>
      </c>
      <c r="M361" s="30">
        <v>5877.330751381538</v>
      </c>
      <c r="N361" s="30">
        <v>68.86727237333038</v>
      </c>
      <c r="O361" s="30">
        <v>33840.762228999367</v>
      </c>
      <c r="P361" s="30">
        <v>0.97947807039658241</v>
      </c>
      <c r="Q361" s="30">
        <v>52702.378017010895</v>
      </c>
      <c r="R361" s="30">
        <v>50843.059553346844</v>
      </c>
      <c r="S361" s="30">
        <v>1.1728588203715218</v>
      </c>
      <c r="T361" s="30">
        <v>1.5913883116184524</v>
      </c>
      <c r="U361" s="30">
        <v>1.4456020240393308</v>
      </c>
      <c r="V361" s="30">
        <v>1.6027570934466826</v>
      </c>
      <c r="W361" s="30">
        <v>1.1194243841678224</v>
      </c>
      <c r="X361" s="30">
        <v>1.5401970354264414</v>
      </c>
      <c r="Y361" s="30">
        <v>5.009090706602457</v>
      </c>
      <c r="Z361" s="30">
        <v>8.9950190321253416</v>
      </c>
      <c r="AA361" s="30">
        <v>74.695619674067501</v>
      </c>
      <c r="AB361" s="30">
        <v>4008.3459701435436</v>
      </c>
      <c r="AC361" s="30">
        <v>3.7387713035582433</v>
      </c>
      <c r="AD361" s="30">
        <v>146800.06447405508</v>
      </c>
      <c r="AE361" s="29">
        <f t="shared" si="18"/>
        <v>2020</v>
      </c>
      <c r="AF361" s="29">
        <f t="shared" si="19"/>
        <v>12</v>
      </c>
      <c r="AK361" t="e">
        <f t="shared" si="17"/>
        <v>#N/A</v>
      </c>
    </row>
    <row r="362" spans="1:37" ht="30" customHeight="1" x14ac:dyDescent="0.25">
      <c r="A362" s="30">
        <v>13521722</v>
      </c>
      <c r="B362" s="29" t="s">
        <v>69</v>
      </c>
      <c r="C362" s="29" t="s">
        <v>29</v>
      </c>
      <c r="D362" s="29" t="s">
        <v>29</v>
      </c>
      <c r="E362" s="31">
        <v>44227</v>
      </c>
      <c r="F362" s="30">
        <v>58.525204998004718</v>
      </c>
      <c r="G362" s="29" t="s">
        <v>51</v>
      </c>
      <c r="H362" s="29" t="s">
        <v>30</v>
      </c>
      <c r="I362" s="29">
        <v>1979</v>
      </c>
      <c r="J362" s="30">
        <v>95</v>
      </c>
      <c r="K362" s="30">
        <v>33238.9</v>
      </c>
      <c r="L362" s="30">
        <v>2412794.687962228</v>
      </c>
      <c r="M362" s="30">
        <v>7540.2221180570623</v>
      </c>
      <c r="N362" s="30">
        <v>63.081304826977266</v>
      </c>
      <c r="O362" s="30">
        <v>33543.774372578686</v>
      </c>
      <c r="P362" s="30">
        <v>0.79119351485881151</v>
      </c>
      <c r="Q362" s="30">
        <v>49443.656187896195</v>
      </c>
      <c r="R362" s="30">
        <v>44807.762063955379</v>
      </c>
      <c r="S362" s="30">
        <v>1.5366742755464984</v>
      </c>
      <c r="T362" s="30">
        <v>1.3810710091553766</v>
      </c>
      <c r="U362" s="30">
        <v>1.6160645276599188</v>
      </c>
      <c r="V362" s="30">
        <v>1.9314975957558489</v>
      </c>
      <c r="W362" s="30">
        <v>1.543547560077138</v>
      </c>
      <c r="X362" s="30">
        <v>1.7156192615682495</v>
      </c>
      <c r="Y362" s="30">
        <v>4.8922538983457979</v>
      </c>
      <c r="Z362" s="30">
        <v>5.7766195922565027</v>
      </c>
      <c r="AA362" s="30">
        <v>120.31202015923643</v>
      </c>
      <c r="AB362" s="30">
        <v>2416.2134436857632</v>
      </c>
      <c r="AC362" s="30">
        <v>2.8944061297910157</v>
      </c>
      <c r="AD362" s="30">
        <v>143745.40303924156</v>
      </c>
      <c r="AE362" s="29">
        <f t="shared" si="18"/>
        <v>2021</v>
      </c>
      <c r="AF362" s="29">
        <f t="shared" si="19"/>
        <v>1</v>
      </c>
      <c r="AK362" t="e">
        <f t="shared" si="17"/>
        <v>#N/A</v>
      </c>
    </row>
    <row r="363" spans="1:37" ht="30" customHeight="1" x14ac:dyDescent="0.25">
      <c r="A363" s="30">
        <v>13521722</v>
      </c>
      <c r="B363" s="29" t="s">
        <v>69</v>
      </c>
      <c r="C363" s="29" t="s">
        <v>29</v>
      </c>
      <c r="D363" s="29" t="s">
        <v>29</v>
      </c>
      <c r="E363" s="31">
        <v>44255</v>
      </c>
      <c r="F363" s="30">
        <v>51.996338608055012</v>
      </c>
      <c r="G363" s="29" t="s">
        <v>51</v>
      </c>
      <c r="H363" s="29" t="s">
        <v>30</v>
      </c>
      <c r="I363" s="29">
        <v>1979</v>
      </c>
      <c r="J363" s="30">
        <v>95</v>
      </c>
      <c r="K363" s="30">
        <v>33238.9</v>
      </c>
      <c r="L363" s="30">
        <v>2327572.1605707458</v>
      </c>
      <c r="M363" s="30">
        <v>6901.8012500512295</v>
      </c>
      <c r="N363" s="30">
        <v>65.551385355552952</v>
      </c>
      <c r="O363" s="30">
        <v>37966.136853011529</v>
      </c>
      <c r="P363" s="30">
        <v>0.87150801947527756</v>
      </c>
      <c r="Q363" s="30">
        <v>51589.095749644956</v>
      </c>
      <c r="R363" s="30">
        <v>51837.483502959854</v>
      </c>
      <c r="S363" s="30">
        <v>1.0753815911429148</v>
      </c>
      <c r="T363" s="30">
        <v>2.0629097102983955</v>
      </c>
      <c r="U363" s="30">
        <v>1.7639712002628423</v>
      </c>
      <c r="V363" s="30">
        <v>1.2807122806275635</v>
      </c>
      <c r="W363" s="30">
        <v>1.5431813265450744</v>
      </c>
      <c r="X363" s="30">
        <v>1.3565500381892608</v>
      </c>
      <c r="Y363" s="30">
        <v>4.7252630416337214</v>
      </c>
      <c r="Z363" s="30">
        <v>4.3462752271221934</v>
      </c>
      <c r="AA363" s="30">
        <v>110.70327911020098</v>
      </c>
      <c r="AB363" s="30">
        <v>3491.8926667402875</v>
      </c>
      <c r="AC363" s="30">
        <v>4.1150130722522551</v>
      </c>
      <c r="AD363" s="30">
        <v>160929.92938688223</v>
      </c>
      <c r="AE363" s="29">
        <f t="shared" si="18"/>
        <v>2021</v>
      </c>
      <c r="AF363" s="29">
        <f t="shared" si="19"/>
        <v>2</v>
      </c>
      <c r="AK363" t="e">
        <f t="shared" ref="AK363:AK426" si="20">_xlfn.XLOOKUP(B363, $AH$2:$AH$38,$AI$2:$AI$38)</f>
        <v>#N/A</v>
      </c>
    </row>
    <row r="364" spans="1:37" ht="30" customHeight="1" x14ac:dyDescent="0.25">
      <c r="A364" s="30">
        <v>13521722</v>
      </c>
      <c r="B364" s="29" t="s">
        <v>69</v>
      </c>
      <c r="C364" s="29" t="s">
        <v>29</v>
      </c>
      <c r="D364" s="29" t="s">
        <v>29</v>
      </c>
      <c r="E364" s="31">
        <v>44286</v>
      </c>
      <c r="F364" s="30">
        <v>66.07287078274895</v>
      </c>
      <c r="G364" s="29" t="s">
        <v>51</v>
      </c>
      <c r="H364" s="29" t="s">
        <v>30</v>
      </c>
      <c r="I364" s="29">
        <v>1979</v>
      </c>
      <c r="J364" s="30">
        <v>95</v>
      </c>
      <c r="K364" s="30">
        <v>33238.9</v>
      </c>
      <c r="L364" s="30">
        <v>1654923.027994643</v>
      </c>
      <c r="M364" s="30">
        <v>6145.1638259131014</v>
      </c>
      <c r="N364" s="30">
        <v>46.243344172639191</v>
      </c>
      <c r="O364" s="30">
        <v>28452.284519354635</v>
      </c>
      <c r="P364" s="30">
        <v>1.010885612394063</v>
      </c>
      <c r="Q364" s="30">
        <v>52404.687108989645</v>
      </c>
      <c r="R364" s="30">
        <v>51624.906725087239</v>
      </c>
      <c r="S364" s="30">
        <v>1.6732159808440936</v>
      </c>
      <c r="T364" s="30">
        <v>1.4655708895375466</v>
      </c>
      <c r="U364" s="30">
        <v>1.7494165699026132</v>
      </c>
      <c r="V364" s="30">
        <v>1.3158868704731488</v>
      </c>
      <c r="W364" s="30">
        <v>1.1109048019036212</v>
      </c>
      <c r="X364" s="30">
        <v>1.5397249985700638</v>
      </c>
      <c r="Y364" s="30">
        <v>6.4029418273660292</v>
      </c>
      <c r="Z364" s="30">
        <v>5.5881346623993204</v>
      </c>
      <c r="AA364" s="30">
        <v>115.2086278746158</v>
      </c>
      <c r="AB364" s="30">
        <v>4042.6612768864852</v>
      </c>
      <c r="AC364" s="30">
        <v>3.7093088388011215</v>
      </c>
      <c r="AD364" s="30">
        <v>155127.82361562373</v>
      </c>
      <c r="AE364" s="29">
        <f t="shared" si="18"/>
        <v>2021</v>
      </c>
      <c r="AF364" s="29">
        <f t="shared" si="19"/>
        <v>3</v>
      </c>
      <c r="AK364" t="e">
        <f t="shared" si="20"/>
        <v>#N/A</v>
      </c>
    </row>
    <row r="365" spans="1:37" ht="30" customHeight="1" x14ac:dyDescent="0.25">
      <c r="A365" s="30">
        <v>13521722</v>
      </c>
      <c r="B365" s="29" t="s">
        <v>69</v>
      </c>
      <c r="C365" s="29" t="s">
        <v>29</v>
      </c>
      <c r="D365" s="29" t="s">
        <v>29</v>
      </c>
      <c r="E365" s="31">
        <v>44316</v>
      </c>
      <c r="F365" s="30">
        <v>56.760667386241415</v>
      </c>
      <c r="G365" s="29" t="s">
        <v>51</v>
      </c>
      <c r="H365" s="29" t="s">
        <v>30</v>
      </c>
      <c r="I365" s="29">
        <v>1979</v>
      </c>
      <c r="J365" s="30">
        <v>95</v>
      </c>
      <c r="K365" s="30">
        <v>33238.9</v>
      </c>
      <c r="L365" s="30">
        <v>2035304.6969946406</v>
      </c>
      <c r="M365" s="30">
        <v>8157.8139154389419</v>
      </c>
      <c r="N365" s="30">
        <v>44.750038977864342</v>
      </c>
      <c r="O365" s="30">
        <v>42119.506010931902</v>
      </c>
      <c r="P365" s="30">
        <v>1.2159225586267073</v>
      </c>
      <c r="Q365" s="30">
        <v>50213.050798578064</v>
      </c>
      <c r="R365" s="30">
        <v>52072.153195192346</v>
      </c>
      <c r="S365" s="30">
        <v>1.6544215278194707</v>
      </c>
      <c r="T365" s="30">
        <v>1.4685943601162355</v>
      </c>
      <c r="U365" s="30">
        <v>1.1330008986718738</v>
      </c>
      <c r="V365" s="30">
        <v>1.7324986414432524</v>
      </c>
      <c r="W365" s="30">
        <v>0.87418145692660787</v>
      </c>
      <c r="X365" s="30">
        <v>1.5236977102511191</v>
      </c>
      <c r="Y365" s="30">
        <v>3.7120269234744905</v>
      </c>
      <c r="Z365" s="30">
        <v>2.7027067365760096</v>
      </c>
      <c r="AA365" s="30">
        <v>77.421758721521456</v>
      </c>
      <c r="AB365" s="30">
        <v>3833.6424832500566</v>
      </c>
      <c r="AC365" s="30">
        <v>3.8060221863933847</v>
      </c>
      <c r="AD365" s="30">
        <v>154029.66554752117</v>
      </c>
      <c r="AE365" s="29">
        <f t="shared" si="18"/>
        <v>2021</v>
      </c>
      <c r="AF365" s="29">
        <f t="shared" si="19"/>
        <v>4</v>
      </c>
      <c r="AK365" t="e">
        <f t="shared" si="20"/>
        <v>#N/A</v>
      </c>
    </row>
    <row r="366" spans="1:37" ht="30" customHeight="1" x14ac:dyDescent="0.25">
      <c r="A366" s="30">
        <v>13521722</v>
      </c>
      <c r="B366" s="29" t="s">
        <v>69</v>
      </c>
      <c r="C366" s="29" t="s">
        <v>29</v>
      </c>
      <c r="D366" s="29" t="s">
        <v>29</v>
      </c>
      <c r="E366" s="31">
        <v>44347</v>
      </c>
      <c r="F366" s="30">
        <v>55.466276113424982</v>
      </c>
      <c r="G366" s="29" t="s">
        <v>51</v>
      </c>
      <c r="H366" s="29" t="s">
        <v>30</v>
      </c>
      <c r="I366" s="29">
        <v>1979</v>
      </c>
      <c r="J366" s="30">
        <v>95</v>
      </c>
      <c r="K366" s="30">
        <v>33238.9</v>
      </c>
      <c r="L366" s="30">
        <v>1650921.3977326548</v>
      </c>
      <c r="M366" s="30">
        <v>7995.2695055690047</v>
      </c>
      <c r="N366" s="30">
        <v>52.06310721244477</v>
      </c>
      <c r="O366" s="30">
        <v>36336.163256803709</v>
      </c>
      <c r="P366" s="30">
        <v>0.83794945883029925</v>
      </c>
      <c r="Q366" s="30">
        <v>51496.729735364293</v>
      </c>
      <c r="R366" s="30">
        <v>45891.899098119648</v>
      </c>
      <c r="S366" s="30">
        <v>1.1241417485937899</v>
      </c>
      <c r="T366" s="30">
        <v>1.2164713797775433</v>
      </c>
      <c r="U366" s="30">
        <v>0.89913055638123673</v>
      </c>
      <c r="V366" s="30">
        <v>1.993515013868935</v>
      </c>
      <c r="W366" s="30">
        <v>0.92571561078998033</v>
      </c>
      <c r="X366" s="30">
        <v>0.99311068795278401</v>
      </c>
      <c r="Y366" s="30">
        <v>4.3372208127256133</v>
      </c>
      <c r="Z366" s="30">
        <v>4.7352467595988434</v>
      </c>
      <c r="AA366" s="30">
        <v>112.96846744081915</v>
      </c>
      <c r="AB366" s="30">
        <v>2983.7235564735111</v>
      </c>
      <c r="AC366" s="30">
        <v>4.7677989184610556</v>
      </c>
      <c r="AD366" s="30">
        <v>155354.74036761365</v>
      </c>
      <c r="AE366" s="29">
        <f t="shared" si="18"/>
        <v>2021</v>
      </c>
      <c r="AF366" s="29">
        <f t="shared" si="19"/>
        <v>5</v>
      </c>
      <c r="AK366" t="e">
        <f t="shared" si="20"/>
        <v>#N/A</v>
      </c>
    </row>
    <row r="367" spans="1:37" ht="30" customHeight="1" x14ac:dyDescent="0.25">
      <c r="A367" s="30">
        <v>13521722</v>
      </c>
      <c r="B367" s="29" t="s">
        <v>69</v>
      </c>
      <c r="C367" s="29" t="s">
        <v>29</v>
      </c>
      <c r="D367" s="29" t="s">
        <v>29</v>
      </c>
      <c r="E367" s="31">
        <v>44377</v>
      </c>
      <c r="F367" s="30">
        <v>57.035775338153123</v>
      </c>
      <c r="G367" s="29" t="s">
        <v>51</v>
      </c>
      <c r="H367" s="29" t="s">
        <v>30</v>
      </c>
      <c r="I367" s="29">
        <v>1979</v>
      </c>
      <c r="J367" s="30">
        <v>95</v>
      </c>
      <c r="K367" s="30">
        <v>33238.9</v>
      </c>
      <c r="L367" s="30">
        <v>1855119.5623032143</v>
      </c>
      <c r="M367" s="30">
        <v>7740.0960115645357</v>
      </c>
      <c r="N367" s="30">
        <v>39.732400426607128</v>
      </c>
      <c r="O367" s="30">
        <v>44603.53315738128</v>
      </c>
      <c r="P367" s="30">
        <v>1.4478847712689682</v>
      </c>
      <c r="Q367" s="30">
        <v>51657.769668965993</v>
      </c>
      <c r="R367" s="30">
        <v>49653.8782610938</v>
      </c>
      <c r="S367" s="30">
        <v>1.4240492177261628</v>
      </c>
      <c r="T367" s="30">
        <v>1.0517861885125674</v>
      </c>
      <c r="U367" s="30">
        <v>1.3910877450500858</v>
      </c>
      <c r="V367" s="30">
        <v>2.0084193208834207</v>
      </c>
      <c r="W367" s="30">
        <v>1.051242986818375</v>
      </c>
      <c r="X367" s="30">
        <v>1.0415426014207865</v>
      </c>
      <c r="Y367" s="30">
        <v>2.6547287879355088</v>
      </c>
      <c r="Z367" s="30">
        <v>3.3793982331961132</v>
      </c>
      <c r="AA367" s="30">
        <v>109.84879406968112</v>
      </c>
      <c r="AB367" s="30">
        <v>2120.947287372579</v>
      </c>
      <c r="AC367" s="30">
        <v>4.2614491259401088</v>
      </c>
      <c r="AD367" s="30">
        <v>146701.26663239137</v>
      </c>
      <c r="AE367" s="29">
        <f t="shared" si="18"/>
        <v>2021</v>
      </c>
      <c r="AF367" s="29">
        <f t="shared" si="19"/>
        <v>6</v>
      </c>
      <c r="AK367" t="e">
        <f t="shared" si="20"/>
        <v>#N/A</v>
      </c>
    </row>
    <row r="368" spans="1:37" ht="30" customHeight="1" x14ac:dyDescent="0.25">
      <c r="A368" s="30">
        <v>13521722</v>
      </c>
      <c r="B368" s="29" t="s">
        <v>69</v>
      </c>
      <c r="C368" s="29" t="s">
        <v>29</v>
      </c>
      <c r="D368" s="29" t="s">
        <v>29</v>
      </c>
      <c r="E368" s="31">
        <v>44408</v>
      </c>
      <c r="F368" s="30">
        <v>59.459599530454497</v>
      </c>
      <c r="G368" s="29" t="s">
        <v>51</v>
      </c>
      <c r="H368" s="29" t="s">
        <v>30</v>
      </c>
      <c r="I368" s="29">
        <v>1979</v>
      </c>
      <c r="J368" s="30">
        <v>95</v>
      </c>
      <c r="K368" s="30">
        <v>33238.9</v>
      </c>
      <c r="L368" s="30">
        <v>2008393.7571021116</v>
      </c>
      <c r="M368" s="30">
        <v>5796.9993617755918</v>
      </c>
      <c r="N368" s="30">
        <v>44.227649880365824</v>
      </c>
      <c r="O368" s="30">
        <v>36788.582698270577</v>
      </c>
      <c r="P368" s="30">
        <v>1.4992019211636363</v>
      </c>
      <c r="Q368" s="30">
        <v>49347.165189384286</v>
      </c>
      <c r="R368" s="30">
        <v>65846.148018626889</v>
      </c>
      <c r="S368" s="30">
        <v>1.529786042080544</v>
      </c>
      <c r="T368" s="30">
        <v>1.6787145414970006</v>
      </c>
      <c r="U368" s="30">
        <v>1.0422707175478321</v>
      </c>
      <c r="V368" s="30">
        <v>1.5570288848238865</v>
      </c>
      <c r="W368" s="30">
        <v>1.375976113490686</v>
      </c>
      <c r="X368" s="30">
        <v>1.4802164685580161</v>
      </c>
      <c r="Y368" s="30">
        <v>2.3028337820625047</v>
      </c>
      <c r="Z368" s="30">
        <v>2.6462683747908144</v>
      </c>
      <c r="AA368" s="30">
        <v>68.174520563889985</v>
      </c>
      <c r="AB368" s="30">
        <v>2960.6182496186739</v>
      </c>
      <c r="AC368" s="30">
        <v>5.1080346402648491</v>
      </c>
      <c r="AD368" s="30">
        <v>101717.01733985505</v>
      </c>
      <c r="AE368" s="29">
        <f t="shared" si="18"/>
        <v>2021</v>
      </c>
      <c r="AF368" s="29">
        <f t="shared" si="19"/>
        <v>7</v>
      </c>
      <c r="AK368" t="e">
        <f t="shared" si="20"/>
        <v>#N/A</v>
      </c>
    </row>
    <row r="369" spans="1:37" ht="30" customHeight="1" x14ac:dyDescent="0.25">
      <c r="A369" s="30">
        <v>13521722</v>
      </c>
      <c r="B369" s="29" t="s">
        <v>69</v>
      </c>
      <c r="C369" s="29" t="s">
        <v>29</v>
      </c>
      <c r="D369" s="29" t="s">
        <v>29</v>
      </c>
      <c r="E369" s="31">
        <v>44439</v>
      </c>
      <c r="F369" s="30">
        <v>84.042743917031459</v>
      </c>
      <c r="G369" s="29" t="s">
        <v>51</v>
      </c>
      <c r="H369" s="29" t="s">
        <v>30</v>
      </c>
      <c r="I369" s="29">
        <v>1979</v>
      </c>
      <c r="J369" s="30">
        <v>95</v>
      </c>
      <c r="K369" s="30">
        <v>33238.9</v>
      </c>
      <c r="L369" s="30">
        <v>2378921.7838597214</v>
      </c>
      <c r="M369" s="30">
        <v>6321.8181289298564</v>
      </c>
      <c r="N369" s="30">
        <v>52.47403202443229</v>
      </c>
      <c r="O369" s="30">
        <v>37098.076885120252</v>
      </c>
      <c r="P369" s="30">
        <v>0.76993850731031621</v>
      </c>
      <c r="Q369" s="30">
        <v>46025.172769673271</v>
      </c>
      <c r="R369" s="30">
        <v>48103.178244250405</v>
      </c>
      <c r="S369" s="30">
        <v>0.96986122448072676</v>
      </c>
      <c r="T369" s="30">
        <v>1.2384401359695674</v>
      </c>
      <c r="U369" s="30">
        <v>1.1366677075955176</v>
      </c>
      <c r="V369" s="30">
        <v>1.3509187031632039</v>
      </c>
      <c r="W369" s="30">
        <v>1.5605436563710293</v>
      </c>
      <c r="X369" s="30">
        <v>1.824454670856861</v>
      </c>
      <c r="Y369" s="30">
        <v>2.9606849552398544</v>
      </c>
      <c r="Z369" s="30">
        <v>1.79644529740063</v>
      </c>
      <c r="AA369" s="30">
        <v>78.326858364811144</v>
      </c>
      <c r="AB369" s="30">
        <v>3572.8927462442339</v>
      </c>
      <c r="AC369" s="30">
        <v>3.3167340489357713</v>
      </c>
      <c r="AD369" s="30">
        <v>112405.33550257572</v>
      </c>
      <c r="AE369" s="29">
        <f t="shared" si="18"/>
        <v>2021</v>
      </c>
      <c r="AF369" s="29">
        <f t="shared" si="19"/>
        <v>8</v>
      </c>
      <c r="AK369" t="e">
        <f t="shared" si="20"/>
        <v>#N/A</v>
      </c>
    </row>
    <row r="370" spans="1:37" ht="30" customHeight="1" x14ac:dyDescent="0.25">
      <c r="A370" s="30">
        <v>13521722</v>
      </c>
      <c r="B370" s="29" t="s">
        <v>69</v>
      </c>
      <c r="C370" s="29" t="s">
        <v>29</v>
      </c>
      <c r="D370" s="29" t="s">
        <v>29</v>
      </c>
      <c r="E370" s="31">
        <v>44469</v>
      </c>
      <c r="F370" s="30">
        <v>86.672215250160491</v>
      </c>
      <c r="G370" s="29" t="s">
        <v>51</v>
      </c>
      <c r="H370" s="29" t="s">
        <v>30</v>
      </c>
      <c r="I370" s="29">
        <v>1979</v>
      </c>
      <c r="J370" s="30">
        <v>95</v>
      </c>
      <c r="K370" s="30">
        <v>33238.9</v>
      </c>
      <c r="L370" s="30">
        <v>1933327.5952635326</v>
      </c>
      <c r="M370" s="30">
        <v>5216.7004358508939</v>
      </c>
      <c r="N370" s="30">
        <v>43.782960773427732</v>
      </c>
      <c r="O370" s="30">
        <v>26081.571272344023</v>
      </c>
      <c r="P370" s="30">
        <v>1.4698227422230588</v>
      </c>
      <c r="Q370" s="30">
        <v>32097.913935719862</v>
      </c>
      <c r="R370" s="30">
        <v>45710.56368367136</v>
      </c>
      <c r="S370" s="30">
        <v>1.6074866285479199</v>
      </c>
      <c r="T370" s="30">
        <v>1.3977403638988908</v>
      </c>
      <c r="U370" s="30">
        <v>1.0527129094531302</v>
      </c>
      <c r="V370" s="30">
        <v>1.543625385208848</v>
      </c>
      <c r="W370" s="30">
        <v>0.93375384807737871</v>
      </c>
      <c r="X370" s="30">
        <v>1.3046177810756721</v>
      </c>
      <c r="Y370" s="30">
        <v>3.3010841228758454</v>
      </c>
      <c r="Z370" s="30">
        <v>2.3249128701734327</v>
      </c>
      <c r="AA370" s="30">
        <v>115.38813268020427</v>
      </c>
      <c r="AB370" s="30">
        <v>2667.7252968168427</v>
      </c>
      <c r="AC370" s="30">
        <v>3.0859444451674931</v>
      </c>
      <c r="AD370" s="30">
        <v>153316.98744518717</v>
      </c>
      <c r="AE370" s="29">
        <f t="shared" si="18"/>
        <v>2021</v>
      </c>
      <c r="AF370" s="29">
        <f t="shared" si="19"/>
        <v>9</v>
      </c>
      <c r="AK370" t="e">
        <f t="shared" si="20"/>
        <v>#N/A</v>
      </c>
    </row>
    <row r="371" spans="1:37" ht="30" customHeight="1" x14ac:dyDescent="0.25">
      <c r="A371" s="30">
        <v>13521722</v>
      </c>
      <c r="B371" s="29" t="s">
        <v>69</v>
      </c>
      <c r="C371" s="29" t="s">
        <v>29</v>
      </c>
      <c r="D371" s="29" t="s">
        <v>29</v>
      </c>
      <c r="E371" s="31">
        <v>44500</v>
      </c>
      <c r="F371" s="30">
        <v>66.798384081129342</v>
      </c>
      <c r="G371" s="29" t="s">
        <v>51</v>
      </c>
      <c r="H371" s="29" t="s">
        <v>30</v>
      </c>
      <c r="I371" s="29">
        <v>1979</v>
      </c>
      <c r="J371" s="30">
        <v>95</v>
      </c>
      <c r="K371" s="30">
        <v>33238.9</v>
      </c>
      <c r="L371" s="30">
        <v>2306309.3188938266</v>
      </c>
      <c r="M371" s="30">
        <v>5497.807116003326</v>
      </c>
      <c r="N371" s="30">
        <v>59.08687351926271</v>
      </c>
      <c r="O371" s="30">
        <v>31973.432706873955</v>
      </c>
      <c r="P371" s="30">
        <v>1.4876952286382674</v>
      </c>
      <c r="Q371" s="30">
        <v>46475.173621898168</v>
      </c>
      <c r="R371" s="30">
        <v>59910.365177963649</v>
      </c>
      <c r="S371" s="30">
        <v>0.98298041178036599</v>
      </c>
      <c r="T371" s="30">
        <v>1.1574886516844609</v>
      </c>
      <c r="U371" s="30">
        <v>1.3213609825360704</v>
      </c>
      <c r="V371" s="30">
        <v>2.0603949657100857</v>
      </c>
      <c r="W371" s="30">
        <v>1.3389886527933657</v>
      </c>
      <c r="X371" s="30">
        <v>0.98597640782961615</v>
      </c>
      <c r="Y371" s="30">
        <v>2.7332692084360217</v>
      </c>
      <c r="Z371" s="30">
        <v>1.4370819479664716</v>
      </c>
      <c r="AA371" s="30">
        <v>66.251148632035765</v>
      </c>
      <c r="AB371" s="30">
        <v>3404.3296671737139</v>
      </c>
      <c r="AC371" s="30">
        <v>2.7346092831211224</v>
      </c>
      <c r="AD371" s="30">
        <v>116615.72361141218</v>
      </c>
      <c r="AE371" s="29">
        <f t="shared" si="18"/>
        <v>2021</v>
      </c>
      <c r="AF371" s="29">
        <f t="shared" si="19"/>
        <v>10</v>
      </c>
      <c r="AK371" t="e">
        <f t="shared" si="20"/>
        <v>#N/A</v>
      </c>
    </row>
    <row r="372" spans="1:37" ht="30" customHeight="1" x14ac:dyDescent="0.25">
      <c r="A372" s="30">
        <v>13521722</v>
      </c>
      <c r="B372" s="29" t="s">
        <v>69</v>
      </c>
      <c r="C372" s="29" t="s">
        <v>29</v>
      </c>
      <c r="D372" s="29" t="s">
        <v>29</v>
      </c>
      <c r="E372" s="31">
        <v>44530</v>
      </c>
      <c r="F372" s="30">
        <v>82.001642944085134</v>
      </c>
      <c r="G372" s="29" t="s">
        <v>51</v>
      </c>
      <c r="H372" s="29" t="s">
        <v>30</v>
      </c>
      <c r="I372" s="29">
        <v>1979</v>
      </c>
      <c r="J372" s="30">
        <v>95</v>
      </c>
      <c r="K372" s="30">
        <v>33238.9</v>
      </c>
      <c r="L372" s="30">
        <v>2063803.3716552139</v>
      </c>
      <c r="M372" s="30">
        <v>6057.6191429348182</v>
      </c>
      <c r="N372" s="30">
        <v>42.428005475286902</v>
      </c>
      <c r="O372" s="30">
        <v>42339.957516375325</v>
      </c>
      <c r="P372" s="30">
        <v>0.94603358123847736</v>
      </c>
      <c r="Q372" s="30">
        <v>31132.208017989342</v>
      </c>
      <c r="R372" s="30">
        <v>46399.741918880558</v>
      </c>
      <c r="S372" s="30">
        <v>1.100591245665798</v>
      </c>
      <c r="T372" s="30">
        <v>1.0872296669798549</v>
      </c>
      <c r="U372" s="30">
        <v>0.99036401987461142</v>
      </c>
      <c r="V372" s="30">
        <v>1.4876770913564752</v>
      </c>
      <c r="W372" s="30">
        <v>1.3912939512682676</v>
      </c>
      <c r="X372" s="30">
        <v>1.8393519548817507</v>
      </c>
      <c r="Y372" s="30">
        <v>-0.12423275400706886</v>
      </c>
      <c r="Z372" s="30">
        <v>-0.18378267606626913</v>
      </c>
      <c r="AA372" s="30">
        <v>110.77473166489705</v>
      </c>
      <c r="AB372" s="30">
        <v>3389.0535926264133</v>
      </c>
      <c r="AC372" s="30">
        <v>3.2664928161485149</v>
      </c>
      <c r="AD372" s="30">
        <v>135718.19554310641</v>
      </c>
      <c r="AE372" s="29">
        <f t="shared" ref="AE372:AE435" si="21">IF(E372 = "", "", YEAR(E372))</f>
        <v>2021</v>
      </c>
      <c r="AF372" s="29">
        <f t="shared" si="19"/>
        <v>11</v>
      </c>
      <c r="AK372" t="e">
        <f t="shared" si="20"/>
        <v>#N/A</v>
      </c>
    </row>
    <row r="373" spans="1:37" ht="30" customHeight="1" x14ac:dyDescent="0.25">
      <c r="A373" s="30">
        <v>13521722</v>
      </c>
      <c r="B373" s="29" t="s">
        <v>69</v>
      </c>
      <c r="C373" s="29" t="s">
        <v>29</v>
      </c>
      <c r="D373" s="29" t="s">
        <v>29</v>
      </c>
      <c r="E373" s="31">
        <v>44561</v>
      </c>
      <c r="F373" s="30">
        <v>53.0264001617115</v>
      </c>
      <c r="G373" s="29" t="s">
        <v>51</v>
      </c>
      <c r="H373" s="29" t="s">
        <v>30</v>
      </c>
      <c r="I373" s="29">
        <v>1979</v>
      </c>
      <c r="J373" s="30">
        <v>95</v>
      </c>
      <c r="K373" s="30">
        <v>33238.9</v>
      </c>
      <c r="L373" s="30">
        <v>2347195.844355287</v>
      </c>
      <c r="M373" s="30">
        <v>8176.0715655735012</v>
      </c>
      <c r="N373" s="30">
        <v>42.115485204506264</v>
      </c>
      <c r="O373" s="30">
        <v>45493.411374174771</v>
      </c>
      <c r="P373" s="30">
        <v>1.3145376774502426</v>
      </c>
      <c r="Q373" s="30">
        <v>54138.856708292318</v>
      </c>
      <c r="R373" s="30">
        <v>39102.10601020055</v>
      </c>
      <c r="S373" s="30">
        <v>1.3821462749920521</v>
      </c>
      <c r="T373" s="30">
        <v>1.7219642578555119</v>
      </c>
      <c r="U373" s="30">
        <v>1.7569557194783056</v>
      </c>
      <c r="V373" s="30">
        <v>1.7957257115830754</v>
      </c>
      <c r="W373" s="30">
        <v>0.93995648552223732</v>
      </c>
      <c r="X373" s="30">
        <v>1.0703744800858812</v>
      </c>
      <c r="Y373" s="30">
        <v>0.50063917879213193</v>
      </c>
      <c r="Z373" s="30">
        <v>0.59444505474122111</v>
      </c>
      <c r="AA373" s="30">
        <v>73.210365633584189</v>
      </c>
      <c r="AB373" s="30">
        <v>3410.0663744069302</v>
      </c>
      <c r="AC373" s="30">
        <v>4.1377581735158708</v>
      </c>
      <c r="AD373" s="30">
        <v>129427.0837790783</v>
      </c>
      <c r="AE373" s="29">
        <f t="shared" si="21"/>
        <v>2021</v>
      </c>
      <c r="AF373" s="29">
        <f t="shared" si="19"/>
        <v>12</v>
      </c>
      <c r="AK373" t="e">
        <f t="shared" si="20"/>
        <v>#N/A</v>
      </c>
    </row>
    <row r="374" spans="1:37" ht="30" customHeight="1" x14ac:dyDescent="0.25">
      <c r="A374" s="30">
        <v>13521722</v>
      </c>
      <c r="B374" s="29" t="s">
        <v>69</v>
      </c>
      <c r="C374" s="29" t="s">
        <v>29</v>
      </c>
      <c r="D374" s="29" t="s">
        <v>29</v>
      </c>
      <c r="E374" s="31">
        <v>44592</v>
      </c>
      <c r="F374" s="30">
        <v>64.176378729389029</v>
      </c>
      <c r="G374" s="29" t="s">
        <v>51</v>
      </c>
      <c r="H374" s="29" t="s">
        <v>30</v>
      </c>
      <c r="I374" s="29">
        <v>1979</v>
      </c>
      <c r="J374" s="30">
        <v>95</v>
      </c>
      <c r="K374" s="30">
        <v>33238.9</v>
      </c>
      <c r="L374" s="30">
        <v>2199927.7861578497</v>
      </c>
      <c r="M374" s="30">
        <v>8035.4345264549956</v>
      </c>
      <c r="N374" s="30">
        <v>53.76929493381131</v>
      </c>
      <c r="O374" s="30">
        <v>27862.033559271644</v>
      </c>
      <c r="P374" s="30">
        <v>1.1771310608877852</v>
      </c>
      <c r="Q374" s="30">
        <v>39219.481616655314</v>
      </c>
      <c r="R374" s="30">
        <v>50999.428423628895</v>
      </c>
      <c r="S374" s="30">
        <v>1.0898558501927518</v>
      </c>
      <c r="T374" s="30">
        <v>1.7007136447095685</v>
      </c>
      <c r="U374" s="30">
        <v>1.7220320365103616</v>
      </c>
      <c r="V374" s="30">
        <v>1.4802126986670914</v>
      </c>
      <c r="W374" s="30">
        <v>1.4313846476843961</v>
      </c>
      <c r="X374" s="30">
        <v>1.8826716674136785</v>
      </c>
      <c r="Y374" s="30">
        <v>0.59930196705316163</v>
      </c>
      <c r="Z374" s="30">
        <v>0.42026860762165463</v>
      </c>
      <c r="AA374" s="30">
        <v>98.335202833333469</v>
      </c>
      <c r="AB374" s="30">
        <v>2527.4572796514612</v>
      </c>
      <c r="AC374" s="30">
        <v>4.1251056594708659</v>
      </c>
      <c r="AD374" s="30">
        <v>151375.40051869699</v>
      </c>
      <c r="AE374" s="29">
        <f t="shared" si="21"/>
        <v>2022</v>
      </c>
      <c r="AF374" s="29">
        <f t="shared" si="19"/>
        <v>1</v>
      </c>
      <c r="AK374" t="e">
        <f t="shared" si="20"/>
        <v>#N/A</v>
      </c>
    </row>
    <row r="375" spans="1:37" ht="30" customHeight="1" x14ac:dyDescent="0.25">
      <c r="A375" s="30">
        <v>13521722</v>
      </c>
      <c r="B375" s="29" t="s">
        <v>69</v>
      </c>
      <c r="C375" s="29" t="s">
        <v>29</v>
      </c>
      <c r="D375" s="29" t="s">
        <v>29</v>
      </c>
      <c r="E375" s="31">
        <v>44620</v>
      </c>
      <c r="F375" s="30">
        <v>88.896119748197108</v>
      </c>
      <c r="G375" s="29" t="s">
        <v>51</v>
      </c>
      <c r="H375" s="29" t="s">
        <v>30</v>
      </c>
      <c r="I375" s="29">
        <v>1979</v>
      </c>
      <c r="J375" s="30">
        <v>95</v>
      </c>
      <c r="K375" s="30">
        <v>33238.9</v>
      </c>
      <c r="L375" s="30">
        <v>1793397.2791155926</v>
      </c>
      <c r="M375" s="30">
        <v>7320.0706504266755</v>
      </c>
      <c r="N375" s="30">
        <v>65.991540884651229</v>
      </c>
      <c r="O375" s="30">
        <v>31934.475124785666</v>
      </c>
      <c r="P375" s="30">
        <v>0.8210961233246945</v>
      </c>
      <c r="Q375" s="30">
        <v>31722.145308333871</v>
      </c>
      <c r="R375" s="30">
        <v>61754.335067386419</v>
      </c>
      <c r="S375" s="30">
        <v>1.1672956094143463</v>
      </c>
      <c r="T375" s="30">
        <v>0.98504190191867669</v>
      </c>
      <c r="U375" s="30">
        <v>1.6116681228015546</v>
      </c>
      <c r="V375" s="30">
        <v>2.0465510312196487</v>
      </c>
      <c r="W375" s="30">
        <v>1.0259774737499723</v>
      </c>
      <c r="X375" s="30">
        <v>1.9332428652834068</v>
      </c>
      <c r="Y375" s="30">
        <v>-0.57813654815278481</v>
      </c>
      <c r="Z375" s="30">
        <v>-0.40345462793328191</v>
      </c>
      <c r="AA375" s="30">
        <v>104.20191507957857</v>
      </c>
      <c r="AB375" s="30">
        <v>2751.4734948556461</v>
      </c>
      <c r="AC375" s="30">
        <v>3.5689590218503175</v>
      </c>
      <c r="AD375" s="30">
        <v>152373.79302753755</v>
      </c>
      <c r="AE375" s="29">
        <f t="shared" si="21"/>
        <v>2022</v>
      </c>
      <c r="AF375" s="29">
        <f t="shared" si="19"/>
        <v>2</v>
      </c>
      <c r="AK375" t="e">
        <f t="shared" si="20"/>
        <v>#N/A</v>
      </c>
    </row>
    <row r="376" spans="1:37" ht="30" customHeight="1" x14ac:dyDescent="0.25">
      <c r="A376" s="30">
        <v>13521722</v>
      </c>
      <c r="B376" s="29" t="s">
        <v>69</v>
      </c>
      <c r="C376" s="29" t="s">
        <v>29</v>
      </c>
      <c r="D376" s="29" t="s">
        <v>29</v>
      </c>
      <c r="E376" s="31">
        <v>44651</v>
      </c>
      <c r="F376" s="29">
        <v>52.731624311252048</v>
      </c>
      <c r="G376" s="29" t="s">
        <v>51</v>
      </c>
      <c r="H376" s="29" t="s">
        <v>30</v>
      </c>
      <c r="I376" s="29">
        <v>1979</v>
      </c>
      <c r="J376" s="30">
        <v>95</v>
      </c>
      <c r="K376" s="30">
        <v>33238.9</v>
      </c>
      <c r="L376" s="29">
        <v>2349223.6059609889</v>
      </c>
      <c r="M376" s="29">
        <v>5801.7763627849909</v>
      </c>
      <c r="N376" s="29">
        <v>73.168356848453271</v>
      </c>
      <c r="O376" s="30">
        <v>44637.831257352533</v>
      </c>
      <c r="P376" s="30">
        <v>1.1017304847230802</v>
      </c>
      <c r="Q376" s="29">
        <v>29722.868298738809</v>
      </c>
      <c r="R376" s="29">
        <v>62323.59337470201</v>
      </c>
      <c r="S376" s="29">
        <v>1.0835304358319564</v>
      </c>
      <c r="T376" s="29">
        <v>1.8510096356162518</v>
      </c>
      <c r="U376" s="29">
        <v>1.2045196409197869</v>
      </c>
      <c r="V376" s="29">
        <v>1.828607595527221</v>
      </c>
      <c r="W376" s="30">
        <v>0.86321303907611602</v>
      </c>
      <c r="X376" s="30">
        <v>1.5697794690390423</v>
      </c>
      <c r="Y376" s="29">
        <v>0</v>
      </c>
      <c r="Z376" s="29">
        <v>0</v>
      </c>
      <c r="AA376" s="29">
        <v>93.134302950766951</v>
      </c>
      <c r="AB376" s="29">
        <v>1996.4671371317413</v>
      </c>
      <c r="AC376" s="30">
        <v>4.969299901333585</v>
      </c>
      <c r="AD376" s="30">
        <v>117032.31301498217</v>
      </c>
      <c r="AE376" s="29">
        <f t="shared" si="21"/>
        <v>2022</v>
      </c>
      <c r="AF376" s="29">
        <f t="shared" si="19"/>
        <v>3</v>
      </c>
      <c r="AK376" t="e">
        <f t="shared" si="20"/>
        <v>#N/A</v>
      </c>
    </row>
    <row r="377" spans="1:37" ht="30" customHeight="1" x14ac:dyDescent="0.25">
      <c r="A377" s="30">
        <v>13521722</v>
      </c>
      <c r="B377" s="29" t="s">
        <v>69</v>
      </c>
      <c r="C377" s="29" t="s">
        <v>29</v>
      </c>
      <c r="D377" s="29" t="s">
        <v>29</v>
      </c>
      <c r="E377" s="31">
        <v>44681</v>
      </c>
      <c r="F377" s="29">
        <v>72.552809346216918</v>
      </c>
      <c r="G377" s="29" t="s">
        <v>51</v>
      </c>
      <c r="H377" s="29" t="s">
        <v>30</v>
      </c>
      <c r="I377" s="29">
        <v>1979</v>
      </c>
      <c r="J377" s="30">
        <v>95</v>
      </c>
      <c r="K377" s="30">
        <v>33238.9</v>
      </c>
      <c r="L377" s="29">
        <v>1278395.2581144166</v>
      </c>
      <c r="M377" s="29">
        <v>7593.5100782156887</v>
      </c>
      <c r="N377" s="29">
        <v>63.483689063537071</v>
      </c>
      <c r="O377" s="30">
        <v>30808.746735591318</v>
      </c>
      <c r="P377" s="30">
        <v>1.3243867954922681</v>
      </c>
      <c r="Q377" s="29">
        <v>28938.499918827481</v>
      </c>
      <c r="R377" s="29">
        <v>56407.566287721209</v>
      </c>
      <c r="S377" s="29">
        <v>1.5135345892735041</v>
      </c>
      <c r="T377" s="29">
        <v>1.1958091463397693</v>
      </c>
      <c r="U377" s="29">
        <v>0.9924016078020329</v>
      </c>
      <c r="V377" s="29">
        <v>1.3371852152620771</v>
      </c>
      <c r="W377" s="30">
        <v>1.1496818555087309</v>
      </c>
      <c r="X377" s="30">
        <v>1.4987853153737039</v>
      </c>
      <c r="Y377" s="29">
        <v>0.83270824196414361</v>
      </c>
      <c r="Z377" s="29">
        <v>0.73669704858404428</v>
      </c>
      <c r="AA377" s="29">
        <v>116.06380618165977</v>
      </c>
      <c r="AB377" s="29">
        <v>3911.882268934211</v>
      </c>
      <c r="AC377" s="30">
        <v>3.055137747836516</v>
      </c>
      <c r="AD377" s="30">
        <v>163046.6411745809</v>
      </c>
      <c r="AE377" s="29">
        <f t="shared" si="21"/>
        <v>2022</v>
      </c>
      <c r="AF377" s="29">
        <f t="shared" si="19"/>
        <v>4</v>
      </c>
      <c r="AK377" t="e">
        <f t="shared" si="20"/>
        <v>#N/A</v>
      </c>
    </row>
    <row r="378" spans="1:37" ht="30" customHeight="1" x14ac:dyDescent="0.25">
      <c r="A378" s="30">
        <v>13521722</v>
      </c>
      <c r="B378" s="29" t="s">
        <v>69</v>
      </c>
      <c r="C378" s="29" t="s">
        <v>29</v>
      </c>
      <c r="D378" s="29" t="s">
        <v>29</v>
      </c>
      <c r="E378" s="31">
        <v>44712</v>
      </c>
      <c r="F378" s="29">
        <v>63.353021381252582</v>
      </c>
      <c r="G378" s="29" t="s">
        <v>51</v>
      </c>
      <c r="H378" s="29" t="s">
        <v>30</v>
      </c>
      <c r="I378" s="29">
        <v>1979</v>
      </c>
      <c r="J378" s="30">
        <v>95</v>
      </c>
      <c r="K378" s="30">
        <v>33238.9</v>
      </c>
      <c r="L378" s="29">
        <v>1370175.2497341498</v>
      </c>
      <c r="M378" s="29">
        <v>6856.2137504785851</v>
      </c>
      <c r="N378" s="29">
        <v>54.578106914634418</v>
      </c>
      <c r="O378" s="30">
        <v>29857.011519617881</v>
      </c>
      <c r="P378" s="30">
        <v>1.3617988752234778</v>
      </c>
      <c r="Q378" s="29">
        <v>28832.390340277499</v>
      </c>
      <c r="R378" s="29">
        <v>56970.106158988558</v>
      </c>
      <c r="S378" s="29">
        <v>0.98924072926757267</v>
      </c>
      <c r="T378" s="29">
        <v>1.7122291899648925</v>
      </c>
      <c r="U378" s="29">
        <v>1.5868881533553056</v>
      </c>
      <c r="V378" s="29">
        <v>2.0199146089147408</v>
      </c>
      <c r="W378" s="30">
        <v>1.1106930848018475</v>
      </c>
      <c r="X378" s="30">
        <v>1.7825396563497726</v>
      </c>
      <c r="Y378" s="29">
        <v>1.0630557017998628</v>
      </c>
      <c r="Z378" s="29">
        <v>0.94043286286890282</v>
      </c>
      <c r="AA378" s="29">
        <v>96.902720853849601</v>
      </c>
      <c r="AB378" s="29">
        <v>3426.7556405584569</v>
      </c>
      <c r="AC378" s="30">
        <v>5.2042623084482278</v>
      </c>
      <c r="AD378" s="30">
        <v>105557.63790783455</v>
      </c>
      <c r="AE378" s="29">
        <f t="shared" si="21"/>
        <v>2022</v>
      </c>
      <c r="AF378" s="29">
        <f t="shared" si="19"/>
        <v>5</v>
      </c>
      <c r="AK378" t="e">
        <f t="shared" si="20"/>
        <v>#N/A</v>
      </c>
    </row>
    <row r="379" spans="1:37" ht="30" customHeight="1" x14ac:dyDescent="0.25">
      <c r="A379" s="30">
        <v>13521722</v>
      </c>
      <c r="B379" s="29" t="s">
        <v>69</v>
      </c>
      <c r="C379" s="29" t="s">
        <v>29</v>
      </c>
      <c r="D379" s="29" t="s">
        <v>29</v>
      </c>
      <c r="E379" s="31">
        <v>44742</v>
      </c>
      <c r="F379" s="29">
        <v>61.98477160989394</v>
      </c>
      <c r="G379" s="29" t="s">
        <v>51</v>
      </c>
      <c r="H379" s="29" t="s">
        <v>30</v>
      </c>
      <c r="I379" s="29">
        <v>1979</v>
      </c>
      <c r="J379" s="30">
        <v>95</v>
      </c>
      <c r="K379" s="30">
        <v>33238.9</v>
      </c>
      <c r="L379" s="29">
        <v>1681473.4904843676</v>
      </c>
      <c r="M379" s="29">
        <v>6125.6088990283242</v>
      </c>
      <c r="N379" s="29">
        <v>43.057589732719201</v>
      </c>
      <c r="O379" s="30">
        <v>43669.16600722458</v>
      </c>
      <c r="P379" s="30">
        <v>1.2187954124368514</v>
      </c>
      <c r="Q379" s="29">
        <v>38850.739498315568</v>
      </c>
      <c r="R379" s="29">
        <v>51416.640531013101</v>
      </c>
      <c r="S379" s="29">
        <v>1.2238806053932163</v>
      </c>
      <c r="T379" s="29">
        <v>1.2611569109976695</v>
      </c>
      <c r="U379" s="29">
        <v>0.94910840761083459</v>
      </c>
      <c r="V379" s="29">
        <v>2.0517188800714061</v>
      </c>
      <c r="W379" s="30">
        <v>1.1114997346633444</v>
      </c>
      <c r="X379" s="30">
        <v>1.0019796389536171</v>
      </c>
      <c r="Y379" s="29">
        <v>1.2646232887469677</v>
      </c>
      <c r="Z379" s="29">
        <v>0.73026757878712067</v>
      </c>
      <c r="AA379" s="29">
        <v>74.553019585713045</v>
      </c>
      <c r="AB379" s="29">
        <v>2656.9869280575977</v>
      </c>
      <c r="AC379" s="30">
        <v>4.3384786331674645</v>
      </c>
      <c r="AD379" s="30">
        <v>124044.7148582293</v>
      </c>
      <c r="AE379" s="29">
        <f t="shared" si="21"/>
        <v>2022</v>
      </c>
      <c r="AF379" s="29">
        <f t="shared" si="19"/>
        <v>6</v>
      </c>
      <c r="AK379" t="e">
        <f t="shared" si="20"/>
        <v>#N/A</v>
      </c>
    </row>
    <row r="380" spans="1:37" ht="30" customHeight="1" x14ac:dyDescent="0.25">
      <c r="A380" s="30">
        <v>13521722</v>
      </c>
      <c r="B380" s="29" t="s">
        <v>69</v>
      </c>
      <c r="C380" s="29" t="s">
        <v>29</v>
      </c>
      <c r="D380" s="29" t="s">
        <v>29</v>
      </c>
      <c r="E380" s="31">
        <v>44773</v>
      </c>
      <c r="F380" s="29">
        <v>52.326026431953636</v>
      </c>
      <c r="G380" s="29" t="s">
        <v>51</v>
      </c>
      <c r="H380" s="29" t="s">
        <v>30</v>
      </c>
      <c r="I380" s="29">
        <v>1979</v>
      </c>
      <c r="J380" s="30">
        <v>95</v>
      </c>
      <c r="K380" s="30">
        <v>33238.9</v>
      </c>
      <c r="L380" s="29">
        <v>1965340.9841640915</v>
      </c>
      <c r="M380" s="29">
        <v>6005.2465321073714</v>
      </c>
      <c r="N380" s="29">
        <v>58.122897743192617</v>
      </c>
      <c r="O380" s="30">
        <v>32144.422150480954</v>
      </c>
      <c r="P380" s="30">
        <v>1.1133234367051856</v>
      </c>
      <c r="Q380" s="29">
        <v>30265.655619296609</v>
      </c>
      <c r="R380" s="29">
        <v>40303.174453898442</v>
      </c>
      <c r="S380" s="29">
        <v>1.1329696317507907</v>
      </c>
      <c r="T380" s="29">
        <v>1.7058354935799147</v>
      </c>
      <c r="U380" s="29">
        <v>1.6550502279782469</v>
      </c>
      <c r="V380" s="29">
        <v>1.2611981991319265</v>
      </c>
      <c r="W380" s="30">
        <v>1.1861105190510881</v>
      </c>
      <c r="X380" s="30">
        <v>1.9652897901269486</v>
      </c>
      <c r="Y380" s="29">
        <v>0.7690728394519597</v>
      </c>
      <c r="Z380" s="29">
        <v>1.3775599060772585</v>
      </c>
      <c r="AA380" s="29">
        <v>94.601945435451299</v>
      </c>
      <c r="AB380" s="29">
        <v>2912.7059769897332</v>
      </c>
      <c r="AC380" s="30">
        <v>4.729397376211371</v>
      </c>
      <c r="AD380" s="30">
        <v>120035.34111702358</v>
      </c>
      <c r="AE380" s="29">
        <f t="shared" si="21"/>
        <v>2022</v>
      </c>
      <c r="AF380" s="29">
        <f t="shared" si="19"/>
        <v>7</v>
      </c>
      <c r="AK380" t="e">
        <f t="shared" si="20"/>
        <v>#N/A</v>
      </c>
    </row>
    <row r="381" spans="1:37" ht="30" customHeight="1" x14ac:dyDescent="0.25">
      <c r="A381" s="30">
        <v>13521722</v>
      </c>
      <c r="B381" s="29" t="s">
        <v>69</v>
      </c>
      <c r="C381" s="29" t="s">
        <v>29</v>
      </c>
      <c r="D381" s="29" t="s">
        <v>29</v>
      </c>
      <c r="E381" s="31">
        <v>44804</v>
      </c>
      <c r="F381" s="29">
        <v>62.550797525863004</v>
      </c>
      <c r="G381" s="29" t="s">
        <v>51</v>
      </c>
      <c r="H381" s="29" t="s">
        <v>30</v>
      </c>
      <c r="I381" s="29">
        <v>1979</v>
      </c>
      <c r="J381" s="30">
        <v>95</v>
      </c>
      <c r="K381" s="30">
        <v>33238.9</v>
      </c>
      <c r="L381" s="29">
        <v>2190973.5927277529</v>
      </c>
      <c r="M381" s="29">
        <v>6863.0862847896015</v>
      </c>
      <c r="N381" s="29">
        <v>48.113383446955673</v>
      </c>
      <c r="O381" s="30">
        <v>38030.267691286201</v>
      </c>
      <c r="P381" s="30">
        <v>1.483607089319197</v>
      </c>
      <c r="Q381" s="29">
        <v>48366.891246669737</v>
      </c>
      <c r="R381" s="29">
        <v>58731.796086866801</v>
      </c>
      <c r="S381" s="29">
        <v>1.2939656180967982</v>
      </c>
      <c r="T381" s="29">
        <v>1.8022116786333511</v>
      </c>
      <c r="U381" s="29">
        <v>1.2073800280491631</v>
      </c>
      <c r="V381" s="29">
        <v>1.1288146697336106</v>
      </c>
      <c r="W381" s="30">
        <v>1.398440885922773</v>
      </c>
      <c r="X381" s="30">
        <v>1.062122534740054</v>
      </c>
      <c r="Y381" s="29">
        <v>0</v>
      </c>
      <c r="Z381" s="29">
        <v>0</v>
      </c>
      <c r="AA381" s="29">
        <v>79.971203401857522</v>
      </c>
      <c r="AB381" s="29">
        <v>2433.4851532470225</v>
      </c>
      <c r="AC381" s="30">
        <v>3.3114171420091272</v>
      </c>
      <c r="AD381" s="30">
        <v>163641.66368060882</v>
      </c>
      <c r="AE381" s="29">
        <f t="shared" si="21"/>
        <v>2022</v>
      </c>
      <c r="AF381" s="29">
        <f t="shared" si="19"/>
        <v>8</v>
      </c>
      <c r="AK381" t="e">
        <f t="shared" si="20"/>
        <v>#N/A</v>
      </c>
    </row>
    <row r="382" spans="1:37" ht="30" customHeight="1" x14ac:dyDescent="0.25">
      <c r="A382" s="30">
        <v>13521722</v>
      </c>
      <c r="B382" s="29" t="s">
        <v>69</v>
      </c>
      <c r="C382" s="29" t="s">
        <v>29</v>
      </c>
      <c r="D382" s="29" t="s">
        <v>29</v>
      </c>
      <c r="E382" s="31">
        <v>44834</v>
      </c>
      <c r="F382" s="29">
        <v>50.234263637147158</v>
      </c>
      <c r="G382" s="29" t="s">
        <v>51</v>
      </c>
      <c r="H382" s="29" t="s">
        <v>30</v>
      </c>
      <c r="I382" s="29">
        <v>1979</v>
      </c>
      <c r="J382" s="30">
        <v>95</v>
      </c>
      <c r="K382" s="30">
        <v>33238.9</v>
      </c>
      <c r="L382" s="29">
        <v>2227935.4528547549</v>
      </c>
      <c r="M382" s="29">
        <v>8130.3011878394336</v>
      </c>
      <c r="N382" s="29">
        <v>46.378065063767075</v>
      </c>
      <c r="O382" s="30">
        <v>39092.146959638907</v>
      </c>
      <c r="P382" s="30">
        <v>1.4448478194228662</v>
      </c>
      <c r="Q382" s="29">
        <v>51218.98320204825</v>
      </c>
      <c r="R382" s="29">
        <v>41319.32534103674</v>
      </c>
      <c r="S382" s="29">
        <v>0.91273102029891773</v>
      </c>
      <c r="T382" s="29">
        <v>1.4620937622865642</v>
      </c>
      <c r="U382" s="29">
        <v>1.3273304255662566</v>
      </c>
      <c r="V382" s="29">
        <v>2.0141480897068789</v>
      </c>
      <c r="W382" s="30">
        <v>1.4422135362679924</v>
      </c>
      <c r="X382" s="30">
        <v>1.3272766698398746</v>
      </c>
      <c r="Y382" s="29">
        <v>-0.85280702273456854</v>
      </c>
      <c r="Z382" s="29">
        <v>-1.0680247862028081</v>
      </c>
      <c r="AA382" s="29">
        <v>63.108619515603031</v>
      </c>
      <c r="AB382" s="29">
        <v>2525.1142229174434</v>
      </c>
      <c r="AC382" s="30">
        <v>3.8912475102914197</v>
      </c>
      <c r="AD382" s="30">
        <v>126086.46321034692</v>
      </c>
      <c r="AE382" s="29">
        <f t="shared" si="21"/>
        <v>2022</v>
      </c>
      <c r="AF382" s="29">
        <f t="shared" si="19"/>
        <v>9</v>
      </c>
      <c r="AK382" t="e">
        <f t="shared" si="20"/>
        <v>#N/A</v>
      </c>
    </row>
    <row r="383" spans="1:37" ht="30" customHeight="1" x14ac:dyDescent="0.25">
      <c r="A383" s="30">
        <v>13521722</v>
      </c>
      <c r="B383" s="29" t="s">
        <v>69</v>
      </c>
      <c r="C383" s="29" t="s">
        <v>29</v>
      </c>
      <c r="D383" s="29" t="s">
        <v>29</v>
      </c>
      <c r="E383" s="31">
        <v>44865</v>
      </c>
      <c r="F383" s="29">
        <v>57.981522550961422</v>
      </c>
      <c r="G383" s="29" t="s">
        <v>51</v>
      </c>
      <c r="H383" s="29" t="s">
        <v>30</v>
      </c>
      <c r="I383" s="29">
        <v>1979</v>
      </c>
      <c r="J383" s="30">
        <v>95</v>
      </c>
      <c r="K383" s="30">
        <v>33238.9</v>
      </c>
      <c r="L383" s="29">
        <v>1775215.240511995</v>
      </c>
      <c r="M383" s="29">
        <v>6676.6059882559548</v>
      </c>
      <c r="N383" s="29">
        <v>57.823047746713442</v>
      </c>
      <c r="O383" s="30">
        <v>45167.617240973814</v>
      </c>
      <c r="P383" s="30">
        <v>1.3684354803116348</v>
      </c>
      <c r="Q383" s="29">
        <v>30345.031237976225</v>
      </c>
      <c r="R383" s="29">
        <v>34008.373382278463</v>
      </c>
      <c r="S383" s="29">
        <v>0.91991005931942504</v>
      </c>
      <c r="T383" s="29">
        <v>1.5743524091068533</v>
      </c>
      <c r="U383" s="29">
        <v>1.6883602270520255</v>
      </c>
      <c r="V383" s="29">
        <v>1.8791910751461405</v>
      </c>
      <c r="W383" s="30">
        <v>1.25388410009534</v>
      </c>
      <c r="X383" s="30">
        <v>0.99113808761757771</v>
      </c>
      <c r="Y383" s="29">
        <v>-1.5983828179411057</v>
      </c>
      <c r="Z383" s="29">
        <v>-2.2771390854250075</v>
      </c>
      <c r="AA383" s="29">
        <v>109.59864762723126</v>
      </c>
      <c r="AB383" s="29">
        <v>3506.1691058900196</v>
      </c>
      <c r="AC383" s="30">
        <v>3.8982905861922608</v>
      </c>
      <c r="AD383" s="30">
        <v>144058.59437707491</v>
      </c>
      <c r="AE383" s="29">
        <f t="shared" si="21"/>
        <v>2022</v>
      </c>
      <c r="AF383" s="29">
        <f t="shared" si="19"/>
        <v>10</v>
      </c>
      <c r="AK383" t="e">
        <f t="shared" si="20"/>
        <v>#N/A</v>
      </c>
    </row>
    <row r="384" spans="1:37" ht="30" customHeight="1" x14ac:dyDescent="0.25">
      <c r="A384" s="30">
        <v>13521722</v>
      </c>
      <c r="B384" s="29" t="s">
        <v>69</v>
      </c>
      <c r="C384" s="29" t="s">
        <v>29</v>
      </c>
      <c r="D384" s="29" t="s">
        <v>29</v>
      </c>
      <c r="E384" s="31">
        <v>44895</v>
      </c>
      <c r="F384" s="29">
        <v>72.970053106679572</v>
      </c>
      <c r="G384" s="29" t="s">
        <v>51</v>
      </c>
      <c r="H384" s="29" t="s">
        <v>30</v>
      </c>
      <c r="I384" s="29">
        <v>1979</v>
      </c>
      <c r="J384" s="30">
        <v>95</v>
      </c>
      <c r="K384" s="30">
        <v>33238.9</v>
      </c>
      <c r="L384" s="29">
        <v>1794869.6374497854</v>
      </c>
      <c r="M384" s="29">
        <v>7645.4251300398182</v>
      </c>
      <c r="N384" s="29">
        <v>41.831585850716671</v>
      </c>
      <c r="O384" s="30">
        <v>25932.294167984241</v>
      </c>
      <c r="P384" s="30">
        <v>0.76428345260572839</v>
      </c>
      <c r="Q384" s="29">
        <v>35798.257918264026</v>
      </c>
      <c r="R384" s="29">
        <v>46871.384673379151</v>
      </c>
      <c r="S384" s="29">
        <v>1.3135590851071923</v>
      </c>
      <c r="T384" s="29">
        <v>1.6935739460883217</v>
      </c>
      <c r="U384" s="29">
        <v>1.5739103772537975</v>
      </c>
      <c r="V384" s="29">
        <v>1.8254038210398464</v>
      </c>
      <c r="W384" s="30">
        <v>0.89575565620534603</v>
      </c>
      <c r="X384" s="30">
        <v>1.1312860788886132</v>
      </c>
      <c r="Y384" s="29">
        <v>1.1396732754970766</v>
      </c>
      <c r="Z384" s="29">
        <v>0.81301508315548721</v>
      </c>
      <c r="AA384" s="29">
        <v>73.28379353200765</v>
      </c>
      <c r="AB384" s="29">
        <v>2609.3104931224125</v>
      </c>
      <c r="AC384" s="30">
        <v>3.8476896666989551</v>
      </c>
      <c r="AD384" s="30">
        <v>92930.935746629868</v>
      </c>
      <c r="AE384" s="29">
        <f t="shared" si="21"/>
        <v>2022</v>
      </c>
      <c r="AF384" s="29">
        <f t="shared" si="19"/>
        <v>11</v>
      </c>
      <c r="AK384" t="e">
        <f t="shared" si="20"/>
        <v>#N/A</v>
      </c>
    </row>
    <row r="385" spans="1:37" ht="30" customHeight="1" x14ac:dyDescent="0.25">
      <c r="A385" s="30">
        <v>13521722</v>
      </c>
      <c r="B385" s="29" t="s">
        <v>69</v>
      </c>
      <c r="C385" s="29" t="s">
        <v>29</v>
      </c>
      <c r="D385" s="29" t="s">
        <v>29</v>
      </c>
      <c r="E385" s="31">
        <v>44926</v>
      </c>
      <c r="F385" s="29">
        <v>74.625072599993544</v>
      </c>
      <c r="G385" s="29" t="s">
        <v>51</v>
      </c>
      <c r="H385" s="29" t="s">
        <v>30</v>
      </c>
      <c r="I385" s="29">
        <v>1979</v>
      </c>
      <c r="J385" s="30">
        <v>95</v>
      </c>
      <c r="K385" s="30">
        <v>33238.9</v>
      </c>
      <c r="L385" s="29">
        <v>2259525.4397932691</v>
      </c>
      <c r="M385" s="29">
        <v>7642.6726191306198</v>
      </c>
      <c r="N385" s="29">
        <v>66.137584100380806</v>
      </c>
      <c r="O385" s="30">
        <v>40193.170703201693</v>
      </c>
      <c r="P385" s="30">
        <v>1.1461335625895472</v>
      </c>
      <c r="Q385" s="29">
        <v>28921.322112199479</v>
      </c>
      <c r="R385" s="29">
        <v>56783.638401129559</v>
      </c>
      <c r="S385" s="29">
        <v>1.2199575863439527</v>
      </c>
      <c r="T385" s="29">
        <v>1.1448965289168567</v>
      </c>
      <c r="U385" s="29">
        <v>1.0649177146273863</v>
      </c>
      <c r="V385" s="29">
        <v>1.89855884133263</v>
      </c>
      <c r="W385" s="30">
        <v>1.4005232573913153</v>
      </c>
      <c r="X385" s="30">
        <v>1.9304137314048775</v>
      </c>
      <c r="Y385" s="29">
        <v>1.0749161066512218</v>
      </c>
      <c r="Z385" s="29">
        <v>0.77020594392587993</v>
      </c>
      <c r="AA385" s="29">
        <v>114.51211917975735</v>
      </c>
      <c r="AB385" s="29">
        <v>3668.6066637675572</v>
      </c>
      <c r="AC385" s="30">
        <v>4.5292245130378381</v>
      </c>
      <c r="AD385" s="30">
        <v>117657.17637110806</v>
      </c>
      <c r="AE385" s="29">
        <f t="shared" si="21"/>
        <v>2022</v>
      </c>
      <c r="AF385" s="29">
        <f t="shared" si="19"/>
        <v>12</v>
      </c>
      <c r="AK385" t="e">
        <f t="shared" si="20"/>
        <v>#N/A</v>
      </c>
    </row>
    <row r="386" spans="1:37" ht="30" customHeight="1" x14ac:dyDescent="0.25">
      <c r="A386" s="30">
        <v>13521722</v>
      </c>
      <c r="B386" s="29" t="s">
        <v>69</v>
      </c>
      <c r="C386" s="29" t="s">
        <v>29</v>
      </c>
      <c r="D386" s="29" t="s">
        <v>29</v>
      </c>
      <c r="E386" s="31">
        <v>44957</v>
      </c>
      <c r="F386" s="29">
        <v>86.027473079892346</v>
      </c>
      <c r="G386" s="29" t="s">
        <v>51</v>
      </c>
      <c r="H386" s="29" t="s">
        <v>30</v>
      </c>
      <c r="I386" s="29">
        <v>1979</v>
      </c>
      <c r="J386" s="30">
        <v>95</v>
      </c>
      <c r="K386" s="30">
        <v>33238.9</v>
      </c>
      <c r="L386" s="29">
        <v>2086611.8999702192</v>
      </c>
      <c r="M386" s="29">
        <v>8646.1792070965093</v>
      </c>
      <c r="N386" s="29">
        <v>64.668277352403862</v>
      </c>
      <c r="O386" s="30">
        <v>35914.106418734773</v>
      </c>
      <c r="P386" s="30">
        <v>0.82826370068788924</v>
      </c>
      <c r="Q386" s="29">
        <v>29632.682130893591</v>
      </c>
      <c r="R386" s="29">
        <v>53276.781027826779</v>
      </c>
      <c r="S386" s="29">
        <v>1.3842546903438615</v>
      </c>
      <c r="T386" s="29">
        <v>1.1164044020447095</v>
      </c>
      <c r="U386" s="29">
        <v>1.317127266776227</v>
      </c>
      <c r="V386" s="29">
        <v>1.1298804495725827</v>
      </c>
      <c r="W386" s="30">
        <v>1.18519056548624</v>
      </c>
      <c r="X386" s="30">
        <v>1.7873951409864721</v>
      </c>
      <c r="Y386" s="29">
        <v>0.35673590772094571</v>
      </c>
      <c r="Z386" s="29">
        <v>0.34286958705121684</v>
      </c>
      <c r="AA386" s="29">
        <v>105.20408532626739</v>
      </c>
      <c r="AB386" s="29">
        <v>3368.8798629809253</v>
      </c>
      <c r="AC386" s="30">
        <v>4.3015913129358694</v>
      </c>
      <c r="AD386" s="30">
        <v>149596.03912899696</v>
      </c>
      <c r="AE386" s="29">
        <f t="shared" si="21"/>
        <v>2023</v>
      </c>
      <c r="AF386" s="29">
        <f t="shared" si="19"/>
        <v>1</v>
      </c>
      <c r="AK386" t="e">
        <f t="shared" si="20"/>
        <v>#N/A</v>
      </c>
    </row>
    <row r="387" spans="1:37" ht="30" customHeight="1" x14ac:dyDescent="0.25">
      <c r="A387" s="30">
        <v>13521722</v>
      </c>
      <c r="B387" s="29" t="s">
        <v>69</v>
      </c>
      <c r="C387" s="29" t="s">
        <v>29</v>
      </c>
      <c r="D387" s="29" t="s">
        <v>29</v>
      </c>
      <c r="E387" s="31">
        <v>44985</v>
      </c>
      <c r="F387" s="29">
        <v>57.214796033157761</v>
      </c>
      <c r="G387" s="29" t="s">
        <v>51</v>
      </c>
      <c r="H387" s="29" t="s">
        <v>30</v>
      </c>
      <c r="I387" s="29">
        <v>1979</v>
      </c>
      <c r="J387" s="30">
        <v>95</v>
      </c>
      <c r="K387" s="30">
        <v>33238.9</v>
      </c>
      <c r="L387" s="29">
        <v>1504578.8107615001</v>
      </c>
      <c r="M387" s="29">
        <v>8630.5494012577929</v>
      </c>
      <c r="N387" s="29">
        <v>46.076698086490559</v>
      </c>
      <c r="O387" s="30">
        <v>35455.573622877942</v>
      </c>
      <c r="P387" s="30">
        <v>1.1103178669426299</v>
      </c>
      <c r="Q387" s="29">
        <v>48139.112520705901</v>
      </c>
      <c r="R387" s="29">
        <v>58745.626993256687</v>
      </c>
      <c r="S387" s="29">
        <v>1.0272405319717697</v>
      </c>
      <c r="T387" s="29">
        <v>1.8501047937426041</v>
      </c>
      <c r="U387" s="29">
        <v>1.1754364586531165</v>
      </c>
      <c r="V387" s="29">
        <v>1.7999223707569185</v>
      </c>
      <c r="W387" s="30">
        <v>1.0686197733682534</v>
      </c>
      <c r="X387" s="30">
        <v>1.1002061189893246</v>
      </c>
      <c r="Y387" s="29">
        <v>0.35270553207606314</v>
      </c>
      <c r="Z387" s="29">
        <v>0.50389907178455784</v>
      </c>
      <c r="AA387" s="29">
        <v>93.363055210193977</v>
      </c>
      <c r="AB387" s="29">
        <v>3336.3476992548799</v>
      </c>
      <c r="AC387" s="30">
        <v>3.5757272258157196</v>
      </c>
      <c r="AD387" s="30">
        <v>159317.55530702465</v>
      </c>
      <c r="AE387" s="29">
        <f t="shared" si="21"/>
        <v>2023</v>
      </c>
      <c r="AF387" s="29">
        <f t="shared" si="19"/>
        <v>2</v>
      </c>
      <c r="AK387" t="e">
        <f t="shared" si="20"/>
        <v>#N/A</v>
      </c>
    </row>
    <row r="388" spans="1:37" ht="30" customHeight="1" x14ac:dyDescent="0.25">
      <c r="A388" s="30">
        <v>13521722</v>
      </c>
      <c r="B388" s="29" t="s">
        <v>69</v>
      </c>
      <c r="C388" s="29" t="s">
        <v>29</v>
      </c>
      <c r="D388" s="29" t="s">
        <v>29</v>
      </c>
      <c r="E388" s="31">
        <v>45016</v>
      </c>
      <c r="F388" s="29">
        <v>69.197150044393098</v>
      </c>
      <c r="G388" s="29" t="s">
        <v>51</v>
      </c>
      <c r="H388" s="29" t="s">
        <v>30</v>
      </c>
      <c r="I388" s="29">
        <v>1979</v>
      </c>
      <c r="J388" s="30">
        <v>95</v>
      </c>
      <c r="K388" s="30">
        <v>33238.9</v>
      </c>
      <c r="L388" s="29">
        <v>2069280.4103439711</v>
      </c>
      <c r="M388" s="29">
        <v>8245.2071110509351</v>
      </c>
      <c r="N388" s="29">
        <v>43.585297046630309</v>
      </c>
      <c r="O388" s="29">
        <v>28223.707432541898</v>
      </c>
      <c r="P388" s="29">
        <v>1.228566979905672</v>
      </c>
      <c r="Q388" s="29">
        <v>42143.870865823497</v>
      </c>
      <c r="R388" s="29">
        <v>56092.382069257786</v>
      </c>
      <c r="S388" s="29">
        <v>1.0763821557345798</v>
      </c>
      <c r="T388" s="29">
        <v>1.4269480278881745</v>
      </c>
      <c r="U388" s="29">
        <v>1.3900336898556442</v>
      </c>
      <c r="V388" s="29">
        <v>1.3402849950582669</v>
      </c>
      <c r="W388" s="30">
        <v>1.649001780062471</v>
      </c>
      <c r="X388" s="30">
        <v>1.8122866142642826</v>
      </c>
      <c r="Y388" s="29">
        <v>1.274898720459521</v>
      </c>
      <c r="Z388" s="29">
        <v>1.1007297305348722</v>
      </c>
      <c r="AA388" s="30">
        <v>68.240888891546703</v>
      </c>
      <c r="AB388" s="30">
        <v>3861.2102045333577</v>
      </c>
      <c r="AC388" s="29">
        <v>2.8546198090971089</v>
      </c>
      <c r="AD388" s="29">
        <v>90083.031944884191</v>
      </c>
      <c r="AE388" s="29">
        <f t="shared" si="21"/>
        <v>2023</v>
      </c>
      <c r="AF388" s="29">
        <f t="shared" si="19"/>
        <v>3</v>
      </c>
      <c r="AK388" t="e">
        <f t="shared" si="20"/>
        <v>#N/A</v>
      </c>
    </row>
    <row r="389" spans="1:37" ht="30" customHeight="1" x14ac:dyDescent="0.25">
      <c r="A389" s="30">
        <v>13521722</v>
      </c>
      <c r="B389" s="29" t="s">
        <v>69</v>
      </c>
      <c r="C389" s="29" t="s">
        <v>29</v>
      </c>
      <c r="D389" s="29" t="s">
        <v>29</v>
      </c>
      <c r="E389" s="31">
        <v>45046</v>
      </c>
      <c r="F389" s="29">
        <v>61.686424566028492</v>
      </c>
      <c r="G389" s="29" t="s">
        <v>51</v>
      </c>
      <c r="H389" s="29" t="s">
        <v>30</v>
      </c>
      <c r="I389" s="29">
        <v>1979</v>
      </c>
      <c r="J389" s="30">
        <v>95</v>
      </c>
      <c r="K389" s="30">
        <v>33238.9</v>
      </c>
      <c r="L389" s="29">
        <v>1779506.3595716141</v>
      </c>
      <c r="M389" s="29">
        <v>7557.387609727095</v>
      </c>
      <c r="N389" s="29">
        <v>40.928926091419711</v>
      </c>
      <c r="O389" s="29">
        <v>33552.324612306635</v>
      </c>
      <c r="P389" s="29">
        <v>1.4029823626195737</v>
      </c>
      <c r="Q389" s="29">
        <v>41259.105854980058</v>
      </c>
      <c r="R389" s="29">
        <v>40024.028204839138</v>
      </c>
      <c r="S389" s="29">
        <v>1.1531837372946818</v>
      </c>
      <c r="T389" s="29">
        <v>1.3289067579118914</v>
      </c>
      <c r="U389" s="29">
        <v>1.5174815185418313</v>
      </c>
      <c r="V389" s="29">
        <v>1.6235069398186734</v>
      </c>
      <c r="W389" s="30">
        <v>1.5870740293883749</v>
      </c>
      <c r="X389" s="30">
        <v>1.943031873548277</v>
      </c>
      <c r="Y389" s="29">
        <v>1.2329172532499308</v>
      </c>
      <c r="Z389" s="29">
        <v>1.1426990922083289</v>
      </c>
      <c r="AA389" s="30">
        <v>113.14901805897919</v>
      </c>
      <c r="AB389" s="30">
        <v>3762.2433612150812</v>
      </c>
      <c r="AC389" s="29">
        <v>3.6700240161500615</v>
      </c>
      <c r="AD389" s="29">
        <v>146686.55770015533</v>
      </c>
      <c r="AE389" s="29">
        <f t="shared" si="21"/>
        <v>2023</v>
      </c>
      <c r="AF389" s="29">
        <f t="shared" si="19"/>
        <v>4</v>
      </c>
      <c r="AK389" t="e">
        <f t="shared" si="20"/>
        <v>#N/A</v>
      </c>
    </row>
    <row r="390" spans="1:37" ht="30" customHeight="1" x14ac:dyDescent="0.25">
      <c r="A390" s="30">
        <v>13521722</v>
      </c>
      <c r="B390" s="29" t="s">
        <v>69</v>
      </c>
      <c r="C390" s="29" t="s">
        <v>29</v>
      </c>
      <c r="D390" s="29" t="s">
        <v>29</v>
      </c>
      <c r="E390" s="31">
        <v>45077</v>
      </c>
      <c r="F390" s="29">
        <v>74.218179448324761</v>
      </c>
      <c r="G390" s="29" t="s">
        <v>51</v>
      </c>
      <c r="H390" s="29" t="s">
        <v>30</v>
      </c>
      <c r="I390" s="29">
        <v>1979</v>
      </c>
      <c r="J390" s="30">
        <v>95</v>
      </c>
      <c r="K390" s="30">
        <v>33238.9</v>
      </c>
      <c r="L390" s="29">
        <v>2000540.1506100965</v>
      </c>
      <c r="M390" s="29">
        <v>6142.6767626109604</v>
      </c>
      <c r="N390" s="29">
        <v>46.790797127623101</v>
      </c>
      <c r="O390" s="29">
        <v>27281.925533896956</v>
      </c>
      <c r="P390" s="29">
        <v>0.90073633324513702</v>
      </c>
      <c r="Q390" s="29">
        <v>28814.857712931229</v>
      </c>
      <c r="R390" s="29">
        <v>35655.411776156223</v>
      </c>
      <c r="S390" s="29">
        <v>1.1790576461997415</v>
      </c>
      <c r="T390" s="29">
        <v>1.4630616257359175</v>
      </c>
      <c r="U390" s="29">
        <v>1.6267261130329973</v>
      </c>
      <c r="V390" s="29">
        <v>1.7544593373528778</v>
      </c>
      <c r="W390" s="30">
        <v>1.4200003589401125</v>
      </c>
      <c r="X390" s="30">
        <v>1.9116956615073046</v>
      </c>
      <c r="Y390" s="29">
        <v>0.32741000140970855</v>
      </c>
      <c r="Z390" s="29">
        <v>0.20832218803516078</v>
      </c>
      <c r="AA390" s="30">
        <v>119.9576591855712</v>
      </c>
      <c r="AB390" s="30">
        <v>2459.5590336581026</v>
      </c>
      <c r="AC390" s="29">
        <v>3.297316340617833</v>
      </c>
      <c r="AD390" s="29">
        <v>150285.90123772321</v>
      </c>
      <c r="AE390" s="29">
        <f t="shared" si="21"/>
        <v>2023</v>
      </c>
      <c r="AF390" s="29">
        <f t="shared" si="19"/>
        <v>5</v>
      </c>
      <c r="AK390" t="e">
        <f t="shared" si="20"/>
        <v>#N/A</v>
      </c>
    </row>
    <row r="391" spans="1:37" ht="30" customHeight="1" x14ac:dyDescent="0.25">
      <c r="A391" s="30">
        <v>13521722</v>
      </c>
      <c r="B391" s="29" t="s">
        <v>69</v>
      </c>
      <c r="C391" s="29" t="s">
        <v>29</v>
      </c>
      <c r="D391" s="29" t="s">
        <v>29</v>
      </c>
      <c r="E391" s="31">
        <v>45107</v>
      </c>
      <c r="F391" s="29">
        <v>97.26586387145754</v>
      </c>
      <c r="G391" s="29" t="s">
        <v>51</v>
      </c>
      <c r="H391" s="29" t="s">
        <v>30</v>
      </c>
      <c r="I391" s="29">
        <v>1979</v>
      </c>
      <c r="J391" s="30">
        <v>95</v>
      </c>
      <c r="K391" s="30">
        <v>33238.9</v>
      </c>
      <c r="L391" s="29">
        <v>1816760.2152626163</v>
      </c>
      <c r="M391" s="29">
        <v>5226.9901353489195</v>
      </c>
      <c r="N391" s="29">
        <v>38.65070055440777</v>
      </c>
      <c r="O391" s="29">
        <v>23912.004750962875</v>
      </c>
      <c r="P391" s="29">
        <v>0.83387080829468274</v>
      </c>
      <c r="Q391" s="29">
        <v>50939.0554044893</v>
      </c>
      <c r="R391" s="29">
        <v>59776.288392301802</v>
      </c>
      <c r="S391" s="29">
        <v>1.5874005892203009</v>
      </c>
      <c r="T391" s="29">
        <v>1.0139089517864259</v>
      </c>
      <c r="U391" s="29">
        <v>1.1197629262061835</v>
      </c>
      <c r="V391" s="29">
        <v>1.3415250828319027</v>
      </c>
      <c r="W391" s="30">
        <v>1.6251352322767496</v>
      </c>
      <c r="X391" s="30">
        <v>1.7827891764028925</v>
      </c>
      <c r="Y391" s="29">
        <v>0.30050649353842762</v>
      </c>
      <c r="Z391" s="29">
        <v>0.30708185651428876</v>
      </c>
      <c r="AA391" s="30">
        <v>61.304010280492484</v>
      </c>
      <c r="AB391" s="30">
        <v>3533.6842005356557</v>
      </c>
      <c r="AC391" s="29">
        <v>3.504416348497768</v>
      </c>
      <c r="AD391" s="29">
        <v>157298.67844587439</v>
      </c>
      <c r="AE391" s="29">
        <f t="shared" si="21"/>
        <v>2023</v>
      </c>
      <c r="AF391" s="29">
        <f t="shared" si="19"/>
        <v>6</v>
      </c>
      <c r="AK391" t="e">
        <f t="shared" si="20"/>
        <v>#N/A</v>
      </c>
    </row>
    <row r="392" spans="1:37" ht="30" customHeight="1" x14ac:dyDescent="0.25">
      <c r="A392" s="30">
        <v>13521722</v>
      </c>
      <c r="B392" s="29" t="s">
        <v>69</v>
      </c>
      <c r="C392" s="29" t="s">
        <v>29</v>
      </c>
      <c r="D392" s="29" t="s">
        <v>29</v>
      </c>
      <c r="E392" s="31">
        <v>45138</v>
      </c>
      <c r="F392" s="29">
        <v>49.450539663417906</v>
      </c>
      <c r="G392" s="29" t="s">
        <v>51</v>
      </c>
      <c r="H392" s="29" t="s">
        <v>30</v>
      </c>
      <c r="I392" s="29">
        <v>1979</v>
      </c>
      <c r="J392" s="30">
        <v>95</v>
      </c>
      <c r="K392" s="30">
        <v>33238.9</v>
      </c>
      <c r="L392" s="29">
        <v>2466449.4528560303</v>
      </c>
      <c r="M392" s="29">
        <v>8210.6555914704222</v>
      </c>
      <c r="N392" s="29">
        <v>61.248529618288131</v>
      </c>
      <c r="O392" s="29">
        <v>31420.060866393294</v>
      </c>
      <c r="P392" s="29">
        <v>0.85631092444669354</v>
      </c>
      <c r="Q392" s="29">
        <v>30451.927581840941</v>
      </c>
      <c r="R392" s="29">
        <v>61550.498155922658</v>
      </c>
      <c r="S392" s="29">
        <v>1.1415804818634632</v>
      </c>
      <c r="T392" s="29">
        <v>1.5600747884385386</v>
      </c>
      <c r="U392" s="29">
        <v>1.6894867341732616</v>
      </c>
      <c r="V392" s="29">
        <v>1.7982954732449838</v>
      </c>
      <c r="W392" s="30">
        <v>1.1979760957455576</v>
      </c>
      <c r="X392" s="30">
        <v>1.7501928662811301</v>
      </c>
      <c r="Y392" s="29">
        <v>0.83826842700463</v>
      </c>
      <c r="Z392" s="29">
        <v>0.65321567594527374</v>
      </c>
      <c r="AA392" s="30">
        <v>79.754043623784739</v>
      </c>
      <c r="AB392" s="30">
        <v>2884.8468257574432</v>
      </c>
      <c r="AC392" s="29">
        <v>4.0170725281496127</v>
      </c>
      <c r="AD392" s="29">
        <v>148616.68435632795</v>
      </c>
      <c r="AE392" s="29">
        <f t="shared" si="21"/>
        <v>2023</v>
      </c>
      <c r="AF392" s="29">
        <f t="shared" si="19"/>
        <v>7</v>
      </c>
      <c r="AK392" t="e">
        <f t="shared" si="20"/>
        <v>#N/A</v>
      </c>
    </row>
    <row r="393" spans="1:37" ht="30" customHeight="1" x14ac:dyDescent="0.25">
      <c r="A393" s="30">
        <v>13521722</v>
      </c>
      <c r="B393" s="29" t="s">
        <v>69</v>
      </c>
      <c r="C393" s="29" t="s">
        <v>29</v>
      </c>
      <c r="D393" s="29" t="s">
        <v>29</v>
      </c>
      <c r="E393" s="31">
        <v>45169</v>
      </c>
      <c r="F393" s="29">
        <v>55.481610215390504</v>
      </c>
      <c r="G393" s="29" t="s">
        <v>51</v>
      </c>
      <c r="H393" s="29" t="s">
        <v>30</v>
      </c>
      <c r="I393" s="29">
        <v>1979</v>
      </c>
      <c r="J393" s="30">
        <v>95</v>
      </c>
      <c r="K393" s="30">
        <v>33238.9</v>
      </c>
      <c r="L393" s="29">
        <v>1373326.9905496943</v>
      </c>
      <c r="M393" s="29">
        <v>4849.1305849278415</v>
      </c>
      <c r="N393" s="29">
        <v>73.329638856862502</v>
      </c>
      <c r="O393" s="29">
        <v>36374.676050671645</v>
      </c>
      <c r="P393" s="29">
        <v>1.4120789468893498</v>
      </c>
      <c r="Q393" s="29">
        <v>28596.104613594092</v>
      </c>
      <c r="R393" s="29">
        <v>42179.694814125563</v>
      </c>
      <c r="S393" s="29">
        <v>1.0325991667224794</v>
      </c>
      <c r="T393" s="29">
        <v>1.2050893810832</v>
      </c>
      <c r="U393" s="29">
        <v>1.7586631522177198</v>
      </c>
      <c r="V393" s="29">
        <v>1.6902393789835124</v>
      </c>
      <c r="W393" s="30">
        <v>1.2441274868902457</v>
      </c>
      <c r="X393" s="30">
        <v>1.89588419577822</v>
      </c>
      <c r="Y393" s="29">
        <v>1.6941918937834952</v>
      </c>
      <c r="Z393" s="29">
        <v>1.4494061692860918</v>
      </c>
      <c r="AA393" s="30">
        <v>69.673554058063544</v>
      </c>
      <c r="AB393" s="30">
        <v>2587.8919125469638</v>
      </c>
      <c r="AC393" s="29">
        <v>3.7318524972816371</v>
      </c>
      <c r="AD393" s="29">
        <v>115766.13556175555</v>
      </c>
      <c r="AE393" s="29">
        <f t="shared" si="21"/>
        <v>2023</v>
      </c>
      <c r="AF393" s="29">
        <f t="shared" si="19"/>
        <v>8</v>
      </c>
      <c r="AK393" t="e">
        <f t="shared" si="20"/>
        <v>#N/A</v>
      </c>
    </row>
    <row r="394" spans="1:37" ht="30" customHeight="1" x14ac:dyDescent="0.25">
      <c r="A394" s="30">
        <v>13521722</v>
      </c>
      <c r="B394" s="29" t="s">
        <v>69</v>
      </c>
      <c r="C394" s="29" t="s">
        <v>29</v>
      </c>
      <c r="D394" s="29" t="s">
        <v>29</v>
      </c>
      <c r="E394" s="31">
        <v>45199</v>
      </c>
      <c r="F394" s="29">
        <v>70.348755783671322</v>
      </c>
      <c r="G394" s="29" t="s">
        <v>51</v>
      </c>
      <c r="H394" s="29" t="s">
        <v>30</v>
      </c>
      <c r="I394" s="29">
        <v>1979</v>
      </c>
      <c r="J394" s="30">
        <v>95</v>
      </c>
      <c r="K394" s="30">
        <v>33238.9</v>
      </c>
      <c r="L394" s="29">
        <v>1943230.0094537316</v>
      </c>
      <c r="M394" s="29">
        <v>6433.1746019531092</v>
      </c>
      <c r="N394" s="29">
        <v>59.843789352454799</v>
      </c>
      <c r="O394" s="29">
        <v>35171.230026259327</v>
      </c>
      <c r="P394" s="29">
        <v>0.88912892660879872</v>
      </c>
      <c r="Q394" s="29">
        <v>51170.132752842073</v>
      </c>
      <c r="R394" s="29">
        <v>54338.8997284629</v>
      </c>
      <c r="S394" s="29">
        <v>0.94867705769237498</v>
      </c>
      <c r="T394" s="29">
        <v>1.4957052686553152</v>
      </c>
      <c r="U394" s="29">
        <v>1.5997187885413218</v>
      </c>
      <c r="V394" s="29">
        <v>1.1527769960839762</v>
      </c>
      <c r="W394" s="30">
        <v>1.2205598678597276</v>
      </c>
      <c r="X394" s="30">
        <v>1.4382266311094096</v>
      </c>
      <c r="Y394" s="29">
        <v>2.2416966193535819</v>
      </c>
      <c r="Z394" s="29">
        <v>2.3500397701670277</v>
      </c>
      <c r="AA394" s="30">
        <v>71.116443785338205</v>
      </c>
      <c r="AB394" s="30">
        <v>2131.2107826268934</v>
      </c>
      <c r="AC394" s="29">
        <v>4.5636982379679738</v>
      </c>
      <c r="AD394" s="29">
        <v>117972.61037863708</v>
      </c>
      <c r="AE394" s="29">
        <f t="shared" si="21"/>
        <v>2023</v>
      </c>
      <c r="AF394" s="29">
        <f t="shared" si="19"/>
        <v>9</v>
      </c>
      <c r="AK394" t="e">
        <f t="shared" si="20"/>
        <v>#N/A</v>
      </c>
    </row>
    <row r="395" spans="1:37" ht="30" customHeight="1" x14ac:dyDescent="0.25">
      <c r="A395" s="30">
        <v>13521722</v>
      </c>
      <c r="B395" s="29" t="s">
        <v>69</v>
      </c>
      <c r="C395" s="29" t="s">
        <v>29</v>
      </c>
      <c r="D395" s="29" t="s">
        <v>29</v>
      </c>
      <c r="E395" s="31">
        <v>45230</v>
      </c>
      <c r="F395" s="29">
        <v>89.261140727946483</v>
      </c>
      <c r="G395" s="29" t="s">
        <v>51</v>
      </c>
      <c r="H395" s="29" t="s">
        <v>30</v>
      </c>
      <c r="I395" s="29">
        <v>1979</v>
      </c>
      <c r="J395" s="30">
        <v>95</v>
      </c>
      <c r="K395" s="30">
        <v>33238.9</v>
      </c>
      <c r="L395" s="29">
        <v>1420923.0555324857</v>
      </c>
      <c r="M395" s="29">
        <v>9049.8832571967578</v>
      </c>
      <c r="N395" s="29">
        <v>47.831500889281124</v>
      </c>
      <c r="O395" s="29">
        <v>38749.089972528469</v>
      </c>
      <c r="P395" s="29">
        <v>0.99139615378758195</v>
      </c>
      <c r="Q395" s="29">
        <v>52955.544612365426</v>
      </c>
      <c r="R395" s="29">
        <v>40008.402630268101</v>
      </c>
      <c r="S395" s="29">
        <v>1.5080949138623025</v>
      </c>
      <c r="T395" s="29">
        <v>1.870135979939868</v>
      </c>
      <c r="U395" s="29">
        <v>1.6801832297071726</v>
      </c>
      <c r="V395" s="29">
        <v>2.0950537736660335</v>
      </c>
      <c r="W395" s="30">
        <v>1.4295342402754474</v>
      </c>
      <c r="X395" s="30">
        <v>1.1870660688919246</v>
      </c>
      <c r="Y395" s="29">
        <v>2.4153133184063154</v>
      </c>
      <c r="Z395" s="29">
        <v>2.2359839895608498</v>
      </c>
      <c r="AA395" s="30">
        <v>85.771964164633872</v>
      </c>
      <c r="AB395" s="30">
        <v>3717.7873636438549</v>
      </c>
      <c r="AC395" s="29">
        <v>4.666512354860183</v>
      </c>
      <c r="AD395" s="29">
        <v>142520.98441593893</v>
      </c>
      <c r="AE395" s="29">
        <f t="shared" si="21"/>
        <v>2023</v>
      </c>
      <c r="AF395" s="29">
        <f t="shared" si="19"/>
        <v>10</v>
      </c>
      <c r="AK395" t="e">
        <f t="shared" si="20"/>
        <v>#N/A</v>
      </c>
    </row>
    <row r="396" spans="1:37" ht="30" customHeight="1" x14ac:dyDescent="0.25">
      <c r="A396" s="30">
        <v>13521722</v>
      </c>
      <c r="B396" s="29" t="s">
        <v>69</v>
      </c>
      <c r="C396" s="29" t="s">
        <v>29</v>
      </c>
      <c r="D396" s="29" t="s">
        <v>29</v>
      </c>
      <c r="E396" s="31">
        <v>45260</v>
      </c>
      <c r="F396" s="29">
        <v>94.315905426179711</v>
      </c>
      <c r="G396" s="29" t="s">
        <v>51</v>
      </c>
      <c r="H396" s="29" t="s">
        <v>30</v>
      </c>
      <c r="I396" s="29">
        <v>1979</v>
      </c>
      <c r="J396" s="30">
        <v>95</v>
      </c>
      <c r="K396" s="30">
        <v>33238.9</v>
      </c>
      <c r="L396" s="29">
        <v>1677809.4827096087</v>
      </c>
      <c r="M396" s="29">
        <v>8307.4620516625073</v>
      </c>
      <c r="N396" s="29">
        <v>54.78136156435351</v>
      </c>
      <c r="O396" s="29">
        <v>30054.726585626271</v>
      </c>
      <c r="P396" s="29">
        <v>1.2832277973774788</v>
      </c>
      <c r="Q396" s="29">
        <v>51844.984405930576</v>
      </c>
      <c r="R396" s="29">
        <v>56496.596306065316</v>
      </c>
      <c r="S396" s="29">
        <v>1.0708687519440041</v>
      </c>
      <c r="T396" s="29">
        <v>1.5086130741037858</v>
      </c>
      <c r="U396" s="29">
        <v>1.3741353413838215</v>
      </c>
      <c r="V396" s="29">
        <v>1.6316541603239481</v>
      </c>
      <c r="W396" s="30">
        <v>0.95351759309961936</v>
      </c>
      <c r="X396" s="30">
        <v>1.0965741520064485</v>
      </c>
      <c r="Y396" s="29">
        <v>1.8415445177215428</v>
      </c>
      <c r="Z396" s="29">
        <v>1.5425423438621308</v>
      </c>
      <c r="AA396" s="30">
        <v>84.078637333512702</v>
      </c>
      <c r="AB396" s="30">
        <v>3196.2718464837653</v>
      </c>
      <c r="AC396" s="29">
        <v>4.4320603598863348</v>
      </c>
      <c r="AD396" s="29">
        <v>97414.262295533947</v>
      </c>
      <c r="AE396" s="29">
        <f t="shared" si="21"/>
        <v>2023</v>
      </c>
      <c r="AF396" s="29">
        <f t="shared" si="19"/>
        <v>11</v>
      </c>
      <c r="AK396" t="e">
        <f t="shared" si="20"/>
        <v>#N/A</v>
      </c>
    </row>
    <row r="397" spans="1:37" ht="30" customHeight="1" x14ac:dyDescent="0.25">
      <c r="A397" s="30">
        <v>13521722</v>
      </c>
      <c r="B397" s="29" t="s">
        <v>69</v>
      </c>
      <c r="C397" s="29" t="s">
        <v>29</v>
      </c>
      <c r="D397" s="29" t="s">
        <v>29</v>
      </c>
      <c r="E397" s="31">
        <v>45291</v>
      </c>
      <c r="F397" s="29">
        <v>93.646410935219791</v>
      </c>
      <c r="G397" s="29" t="s">
        <v>51</v>
      </c>
      <c r="H397" s="29" t="s">
        <v>30</v>
      </c>
      <c r="I397" s="29">
        <v>1979</v>
      </c>
      <c r="J397" s="30">
        <v>95</v>
      </c>
      <c r="K397" s="30">
        <v>33238.9</v>
      </c>
      <c r="L397" s="29">
        <v>1733126.5971730344</v>
      </c>
      <c r="M397" s="29">
        <v>6855.3145356224195</v>
      </c>
      <c r="N397" s="29">
        <v>67.442584715514258</v>
      </c>
      <c r="O397" s="29">
        <v>37472.486862940597</v>
      </c>
      <c r="P397" s="29">
        <v>1.1216924018780328</v>
      </c>
      <c r="Q397" s="29">
        <v>28542.917905499373</v>
      </c>
      <c r="R397" s="29">
        <v>55064.875708723026</v>
      </c>
      <c r="S397" s="29">
        <v>1.0165829044302208</v>
      </c>
      <c r="T397" s="29">
        <v>1.5061513673180256</v>
      </c>
      <c r="U397" s="29">
        <v>1.0085398931914245</v>
      </c>
      <c r="V397" s="29">
        <v>1.5854263060537148</v>
      </c>
      <c r="W397" s="30">
        <v>0.97702434383727987</v>
      </c>
      <c r="X397" s="30">
        <v>1.3980300578692815</v>
      </c>
      <c r="Y397" s="29">
        <v>-0.54680855789993332</v>
      </c>
      <c r="Z397" s="29">
        <v>-0.73237198067363285</v>
      </c>
      <c r="AA397" s="30">
        <v>87.353095353830199</v>
      </c>
      <c r="AB397" s="30">
        <v>3597.3382250792865</v>
      </c>
      <c r="AC397" s="29">
        <v>5.0478450957857266</v>
      </c>
      <c r="AD397" s="29">
        <v>119925.46154029481</v>
      </c>
      <c r="AE397" s="29">
        <f t="shared" si="21"/>
        <v>2023</v>
      </c>
      <c r="AF397" s="29">
        <f t="shared" si="19"/>
        <v>12</v>
      </c>
      <c r="AK397" t="e">
        <f t="shared" si="20"/>
        <v>#N/A</v>
      </c>
    </row>
    <row r="398" spans="1:37" ht="30" customHeight="1" x14ac:dyDescent="0.25">
      <c r="A398" s="30">
        <v>13521722</v>
      </c>
      <c r="B398" s="29" t="s">
        <v>69</v>
      </c>
      <c r="C398" s="29" t="s">
        <v>29</v>
      </c>
      <c r="D398" s="29" t="s">
        <v>29</v>
      </c>
      <c r="E398" s="31">
        <v>45322</v>
      </c>
      <c r="F398" s="29">
        <v>60.1810990585778</v>
      </c>
      <c r="G398" s="29" t="s">
        <v>51</v>
      </c>
      <c r="H398" s="29" t="s">
        <v>30</v>
      </c>
      <c r="I398" s="29">
        <v>1979</v>
      </c>
      <c r="J398" s="30">
        <v>95</v>
      </c>
      <c r="K398" s="30">
        <v>33238.9</v>
      </c>
      <c r="L398" s="29">
        <v>2279789.5016338397</v>
      </c>
      <c r="M398" s="29">
        <v>8626.9115174584986</v>
      </c>
      <c r="N398" s="29">
        <v>46.926525529769847</v>
      </c>
      <c r="O398" s="29">
        <v>24446.758529157763</v>
      </c>
      <c r="P398" s="29">
        <v>0.96562075403007297</v>
      </c>
      <c r="Q398" s="29">
        <v>42685.773369320545</v>
      </c>
      <c r="R398" s="29">
        <v>36169.657305946675</v>
      </c>
      <c r="S398" s="29">
        <v>1.183126103964508</v>
      </c>
      <c r="T398" s="29">
        <v>1.6631482000996309</v>
      </c>
      <c r="U398" s="29">
        <v>1.6586577954650104</v>
      </c>
      <c r="V398" s="29">
        <v>1.59991508971976</v>
      </c>
      <c r="W398" s="30">
        <v>1.2844697365004258</v>
      </c>
      <c r="X398" s="30">
        <v>1.790249662654444</v>
      </c>
      <c r="Y398" s="29">
        <v>-0.6678023114402859</v>
      </c>
      <c r="Z398" s="29">
        <v>-0.74838938918019182</v>
      </c>
      <c r="AA398" s="30">
        <v>88.107143888626169</v>
      </c>
      <c r="AB398" s="30">
        <v>2740.2854780786747</v>
      </c>
      <c r="AC398" s="29" t="s">
        <v>31</v>
      </c>
      <c r="AD398" s="29" t="s">
        <v>31</v>
      </c>
      <c r="AE398" s="29">
        <f t="shared" si="21"/>
        <v>2024</v>
      </c>
      <c r="AF398" s="29">
        <f t="shared" si="19"/>
        <v>1</v>
      </c>
      <c r="AK398" t="e">
        <f t="shared" si="20"/>
        <v>#N/A</v>
      </c>
    </row>
    <row r="399" spans="1:37" ht="30" customHeight="1" x14ac:dyDescent="0.25">
      <c r="A399" s="30">
        <v>13521722</v>
      </c>
      <c r="B399" s="29" t="s">
        <v>69</v>
      </c>
      <c r="C399" s="29" t="s">
        <v>29</v>
      </c>
      <c r="D399" s="29" t="s">
        <v>29</v>
      </c>
      <c r="E399" s="31">
        <v>45351</v>
      </c>
      <c r="F399" s="29">
        <v>93.022841269973839</v>
      </c>
      <c r="G399" s="29" t="s">
        <v>51</v>
      </c>
      <c r="H399" s="29" t="s">
        <v>30</v>
      </c>
      <c r="I399" s="29">
        <v>1979</v>
      </c>
      <c r="J399" s="30">
        <v>95</v>
      </c>
      <c r="K399" s="30">
        <v>33238.9</v>
      </c>
      <c r="L399" s="29">
        <v>1968095.6473527269</v>
      </c>
      <c r="M399" s="29">
        <v>9028.320351622102</v>
      </c>
      <c r="N399" s="29">
        <v>57.587500171634076</v>
      </c>
      <c r="O399" s="29">
        <v>36067.455953313736</v>
      </c>
      <c r="P399" s="29">
        <v>1.3425476964880294</v>
      </c>
      <c r="Q399" s="29">
        <v>41956.574117812037</v>
      </c>
      <c r="R399" s="29">
        <v>55403.491899006578</v>
      </c>
      <c r="S399" s="29">
        <v>1.3017922075639601</v>
      </c>
      <c r="T399" s="29">
        <v>1.2386969094130571</v>
      </c>
      <c r="U399" s="29">
        <v>0.98176108160676379</v>
      </c>
      <c r="V399" s="29">
        <v>1.7309744081960103</v>
      </c>
      <c r="W399" s="30">
        <v>1.3785765922813658</v>
      </c>
      <c r="X399" s="30">
        <v>1.0761651174990639</v>
      </c>
      <c r="Y399" s="29">
        <v>-0.33819916036634723</v>
      </c>
      <c r="Z399" s="29">
        <v>-0.35518874157545938</v>
      </c>
      <c r="AA399" s="30">
        <v>104.82854459782104</v>
      </c>
      <c r="AB399" s="30">
        <v>2257.5826828358458</v>
      </c>
      <c r="AC399" s="29" t="s">
        <v>31</v>
      </c>
      <c r="AD399" s="29" t="s">
        <v>31</v>
      </c>
      <c r="AE399" s="29">
        <f t="shared" si="21"/>
        <v>2024</v>
      </c>
      <c r="AF399" s="29">
        <f t="shared" si="19"/>
        <v>2</v>
      </c>
      <c r="AK399" t="e">
        <f t="shared" si="20"/>
        <v>#N/A</v>
      </c>
    </row>
    <row r="400" spans="1:37" ht="30" customHeight="1" x14ac:dyDescent="0.25">
      <c r="A400" s="30">
        <v>13521722</v>
      </c>
      <c r="B400" s="29" t="s">
        <v>69</v>
      </c>
      <c r="C400" s="29" t="s">
        <v>29</v>
      </c>
      <c r="D400" s="29" t="s">
        <v>29</v>
      </c>
      <c r="E400" s="31">
        <v>45382</v>
      </c>
      <c r="F400" s="29">
        <v>80.77649476152942</v>
      </c>
      <c r="G400" s="29" t="s">
        <v>51</v>
      </c>
      <c r="H400" s="29" t="s">
        <v>30</v>
      </c>
      <c r="I400" s="29">
        <v>1979</v>
      </c>
      <c r="J400" s="30">
        <v>95</v>
      </c>
      <c r="K400" s="30">
        <v>33238.9</v>
      </c>
      <c r="L400" s="29">
        <v>2496234.5773476991</v>
      </c>
      <c r="M400" s="29">
        <v>8289.0587485529595</v>
      </c>
      <c r="N400" s="29">
        <v>49.471892723570207</v>
      </c>
      <c r="O400" s="29">
        <v>37682.341950038193</v>
      </c>
      <c r="P400" s="29">
        <v>1.4403922121635675</v>
      </c>
      <c r="Q400" s="29">
        <v>36662.392258835622</v>
      </c>
      <c r="R400" s="29">
        <v>56612.457108813534</v>
      </c>
      <c r="S400" s="29">
        <v>1.363442057042819</v>
      </c>
      <c r="T400" s="29">
        <v>1.1185017768463628</v>
      </c>
      <c r="U400" s="29">
        <v>1.4876270704924124</v>
      </c>
      <c r="V400" s="29">
        <v>1.0913838715893858</v>
      </c>
      <c r="W400" s="30">
        <v>1.6091502752391547</v>
      </c>
      <c r="X400" s="30">
        <v>1.1513673456335227</v>
      </c>
      <c r="Y400" s="29">
        <v>-0.58990283540976263</v>
      </c>
      <c r="Z400" s="29">
        <v>-0.46803656608571081</v>
      </c>
      <c r="AA400" s="29">
        <v>62.092368867340319</v>
      </c>
      <c r="AB400" s="29">
        <v>3795.0942296950802</v>
      </c>
      <c r="AC400" s="29" t="s">
        <v>31</v>
      </c>
      <c r="AD400" s="29" t="s">
        <v>31</v>
      </c>
      <c r="AE400" s="29">
        <f t="shared" si="21"/>
        <v>2024</v>
      </c>
      <c r="AF400" s="29">
        <f t="shared" si="19"/>
        <v>3</v>
      </c>
      <c r="AK400" t="e">
        <f t="shared" si="20"/>
        <v>#N/A</v>
      </c>
    </row>
    <row r="401" spans="1:37" ht="30" customHeight="1" x14ac:dyDescent="0.25">
      <c r="A401" s="30">
        <v>13521722</v>
      </c>
      <c r="B401" s="29" t="s">
        <v>69</v>
      </c>
      <c r="C401" s="29" t="s">
        <v>29</v>
      </c>
      <c r="D401" s="29" t="s">
        <v>29</v>
      </c>
      <c r="E401" s="31">
        <v>45412</v>
      </c>
      <c r="F401" s="29">
        <v>52.34628661763913</v>
      </c>
      <c r="G401" s="29" t="s">
        <v>51</v>
      </c>
      <c r="H401" s="29" t="s">
        <v>30</v>
      </c>
      <c r="I401" s="29">
        <v>1979</v>
      </c>
      <c r="J401" s="30">
        <v>95</v>
      </c>
      <c r="K401" s="30">
        <v>33238.9</v>
      </c>
      <c r="L401" s="29">
        <v>1642098.2514088489</v>
      </c>
      <c r="M401" s="29">
        <v>8458.0463420647538</v>
      </c>
      <c r="N401" s="29">
        <v>51.644644270030433</v>
      </c>
      <c r="O401" s="29">
        <v>25780.522105564083</v>
      </c>
      <c r="P401" s="29">
        <v>1.5170761757362661</v>
      </c>
      <c r="Q401" s="29">
        <v>49449.30969935561</v>
      </c>
      <c r="R401" s="29">
        <v>51704.656538393618</v>
      </c>
      <c r="S401" s="29">
        <v>1.2919252730042463</v>
      </c>
      <c r="T401" s="29">
        <v>1.5497771974787884</v>
      </c>
      <c r="U401" s="29">
        <v>1.3523791260779356</v>
      </c>
      <c r="V401" s="29">
        <v>1.1262014875220547</v>
      </c>
      <c r="W401" s="30">
        <v>1.2908295276001833</v>
      </c>
      <c r="X401" s="30">
        <v>1.7577585314256536</v>
      </c>
      <c r="Y401" s="29">
        <v>0.25222586436798172</v>
      </c>
      <c r="Z401" s="29">
        <v>0.30293621322296166</v>
      </c>
      <c r="AA401" s="29">
        <v>98.811720503901995</v>
      </c>
      <c r="AB401" s="29">
        <v>3724.2458514706495</v>
      </c>
      <c r="AC401" s="29" t="s">
        <v>31</v>
      </c>
      <c r="AD401" s="29" t="s">
        <v>31</v>
      </c>
      <c r="AE401" s="29">
        <f t="shared" si="21"/>
        <v>2024</v>
      </c>
      <c r="AF401" s="29">
        <f t="shared" si="19"/>
        <v>4</v>
      </c>
      <c r="AK401" t="e">
        <f t="shared" si="20"/>
        <v>#N/A</v>
      </c>
    </row>
    <row r="402" spans="1:37" ht="30" customHeight="1" x14ac:dyDescent="0.25">
      <c r="A402" s="30">
        <v>13521722</v>
      </c>
      <c r="B402" s="29" t="s">
        <v>69</v>
      </c>
      <c r="C402" s="29" t="s">
        <v>29</v>
      </c>
      <c r="D402" s="29" t="s">
        <v>29</v>
      </c>
      <c r="E402" s="31">
        <v>45443</v>
      </c>
      <c r="F402" s="29">
        <v>78.551989058486441</v>
      </c>
      <c r="G402" s="29" t="s">
        <v>51</v>
      </c>
      <c r="H402" s="29" t="s">
        <v>30</v>
      </c>
      <c r="I402" s="29">
        <v>1979</v>
      </c>
      <c r="J402" s="30">
        <v>95</v>
      </c>
      <c r="K402" s="30">
        <v>33238.9</v>
      </c>
      <c r="L402" s="29">
        <v>2177674.606274277</v>
      </c>
      <c r="M402" s="29">
        <v>7552.7083775633946</v>
      </c>
      <c r="N402" s="29">
        <v>71.98628701218729</v>
      </c>
      <c r="O402" s="29">
        <v>43100.364026134506</v>
      </c>
      <c r="P402" s="29">
        <v>0.88980700959361136</v>
      </c>
      <c r="Q402" s="29">
        <v>41906.177784808111</v>
      </c>
      <c r="R402" s="29">
        <v>53766.884700746697</v>
      </c>
      <c r="S402" s="29">
        <v>0.89117863569103761</v>
      </c>
      <c r="T402" s="29">
        <v>1.054773454753815</v>
      </c>
      <c r="U402" s="29">
        <v>1.3880509881321468</v>
      </c>
      <c r="V402" s="29">
        <v>1.444695745866738</v>
      </c>
      <c r="W402" s="30">
        <v>1.1961731732442533</v>
      </c>
      <c r="X402" s="30">
        <v>1.6740194899882286</v>
      </c>
      <c r="Y402" s="29">
        <v>2.1432422886373983</v>
      </c>
      <c r="Z402" s="29">
        <v>1.4837244541300199</v>
      </c>
      <c r="AA402" s="29">
        <v>101.81472683995582</v>
      </c>
      <c r="AB402" s="29">
        <v>3328.6727427155624</v>
      </c>
      <c r="AC402" s="29" t="s">
        <v>31</v>
      </c>
      <c r="AD402" s="29" t="s">
        <v>31</v>
      </c>
      <c r="AE402" s="29">
        <f t="shared" si="21"/>
        <v>2024</v>
      </c>
      <c r="AF402" s="29">
        <f t="shared" si="19"/>
        <v>5</v>
      </c>
      <c r="AK402" t="e">
        <f t="shared" si="20"/>
        <v>#N/A</v>
      </c>
    </row>
    <row r="403" spans="1:37" ht="30" customHeight="1" x14ac:dyDescent="0.25">
      <c r="A403" s="30">
        <v>13521722</v>
      </c>
      <c r="B403" s="29" t="s">
        <v>69</v>
      </c>
      <c r="C403" s="29" t="s">
        <v>29</v>
      </c>
      <c r="D403" s="29" t="s">
        <v>29</v>
      </c>
      <c r="E403" s="31">
        <v>45473</v>
      </c>
      <c r="F403" s="29">
        <v>79.924027433846817</v>
      </c>
      <c r="G403" s="29" t="s">
        <v>51</v>
      </c>
      <c r="H403" s="29" t="s">
        <v>30</v>
      </c>
      <c r="I403" s="29">
        <v>1979</v>
      </c>
      <c r="J403" s="30">
        <v>95</v>
      </c>
      <c r="K403" s="30">
        <v>33238.9</v>
      </c>
      <c r="L403" s="29">
        <v>2167594.1690584933</v>
      </c>
      <c r="M403" s="29">
        <v>8266.8111140162473</v>
      </c>
      <c r="N403" s="29">
        <v>66.784092902681337</v>
      </c>
      <c r="O403" s="29">
        <v>39684.646810883045</v>
      </c>
      <c r="P403" s="29">
        <v>0.98047227185964592</v>
      </c>
      <c r="Q403" s="29">
        <v>48160.887094857339</v>
      </c>
      <c r="R403" s="29">
        <v>40924.548301186071</v>
      </c>
      <c r="S403" s="29">
        <v>1.3469847873437315</v>
      </c>
      <c r="T403" s="29">
        <v>1.1274345938734451</v>
      </c>
      <c r="U403" s="29">
        <v>1.0123485835118995</v>
      </c>
      <c r="V403" s="29">
        <v>1.1672063925906353</v>
      </c>
      <c r="W403" s="30">
        <v>0.96824158275446714</v>
      </c>
      <c r="X403" s="30">
        <v>1.1973255770710971</v>
      </c>
      <c r="Y403" s="29">
        <v>2.0020966887097695</v>
      </c>
      <c r="Z403" s="29">
        <v>1.5366180494129931</v>
      </c>
      <c r="AA403" s="29">
        <v>118.15712423754844</v>
      </c>
      <c r="AB403" s="29">
        <v>2696.3611668957865</v>
      </c>
      <c r="AC403" s="29" t="s">
        <v>31</v>
      </c>
      <c r="AD403" s="29" t="s">
        <v>31</v>
      </c>
      <c r="AE403" s="29">
        <f t="shared" si="21"/>
        <v>2024</v>
      </c>
      <c r="AF403" s="29">
        <f t="shared" ref="AF403:AF466" si="22">IF(E403 = "", "", MONTH(E403))</f>
        <v>6</v>
      </c>
      <c r="AK403" t="e">
        <f t="shared" si="20"/>
        <v>#N/A</v>
      </c>
    </row>
    <row r="404" spans="1:37" ht="30" customHeight="1" x14ac:dyDescent="0.25">
      <c r="A404" s="30">
        <v>13521722</v>
      </c>
      <c r="B404" s="29" t="s">
        <v>69</v>
      </c>
      <c r="C404" s="29" t="s">
        <v>29</v>
      </c>
      <c r="D404" s="29" t="s">
        <v>29</v>
      </c>
      <c r="E404" s="31">
        <v>45504</v>
      </c>
      <c r="F404" s="29" t="s">
        <v>31</v>
      </c>
      <c r="G404" s="29" t="s">
        <v>51</v>
      </c>
      <c r="H404" s="29" t="s">
        <v>30</v>
      </c>
      <c r="I404" s="29">
        <v>1979</v>
      </c>
      <c r="J404" s="30">
        <v>95</v>
      </c>
      <c r="K404" s="30">
        <v>33238.9</v>
      </c>
      <c r="L404" s="29" t="s">
        <v>31</v>
      </c>
      <c r="M404" s="29" t="s">
        <v>31</v>
      </c>
      <c r="N404" s="29" t="s">
        <v>31</v>
      </c>
      <c r="O404" s="29" t="s">
        <v>31</v>
      </c>
      <c r="P404" s="29" t="s">
        <v>31</v>
      </c>
      <c r="Q404" s="29" t="s">
        <v>31</v>
      </c>
      <c r="R404" s="29" t="s">
        <v>31</v>
      </c>
      <c r="S404" s="29" t="s">
        <v>31</v>
      </c>
      <c r="T404" s="29" t="s">
        <v>31</v>
      </c>
      <c r="U404" s="29" t="s">
        <v>31</v>
      </c>
      <c r="V404" s="29" t="s">
        <v>31</v>
      </c>
      <c r="W404" s="30">
        <v>0.9735301895920091</v>
      </c>
      <c r="X404" s="30">
        <v>1.4223853333258485</v>
      </c>
      <c r="Y404" s="29" t="s">
        <v>31</v>
      </c>
      <c r="Z404" s="29" t="s">
        <v>31</v>
      </c>
      <c r="AA404" s="29" t="s">
        <v>31</v>
      </c>
      <c r="AB404" s="29" t="s">
        <v>31</v>
      </c>
      <c r="AC404" s="29" t="s">
        <v>31</v>
      </c>
      <c r="AD404" s="29" t="s">
        <v>31</v>
      </c>
      <c r="AE404" s="29">
        <f t="shared" si="21"/>
        <v>2024</v>
      </c>
      <c r="AF404" s="29">
        <f t="shared" si="22"/>
        <v>7</v>
      </c>
      <c r="AK404" t="e">
        <f t="shared" si="20"/>
        <v>#N/A</v>
      </c>
    </row>
    <row r="405" spans="1:37" ht="30" customHeight="1" x14ac:dyDescent="0.25">
      <c r="A405" s="30">
        <v>13521722</v>
      </c>
      <c r="B405" s="29" t="s">
        <v>69</v>
      </c>
      <c r="C405" s="29" t="s">
        <v>29</v>
      </c>
      <c r="D405" s="29" t="s">
        <v>29</v>
      </c>
      <c r="E405" s="31">
        <v>45535</v>
      </c>
      <c r="F405" s="29" t="s">
        <v>31</v>
      </c>
      <c r="G405" s="29" t="s">
        <v>51</v>
      </c>
      <c r="H405" s="29" t="s">
        <v>30</v>
      </c>
      <c r="I405" s="29">
        <v>1979</v>
      </c>
      <c r="J405" s="30">
        <v>95</v>
      </c>
      <c r="K405" s="30">
        <v>33238.9</v>
      </c>
      <c r="L405" s="29" t="s">
        <v>31</v>
      </c>
      <c r="M405" s="29" t="s">
        <v>31</v>
      </c>
      <c r="N405" s="29" t="s">
        <v>31</v>
      </c>
      <c r="O405" s="29" t="s">
        <v>31</v>
      </c>
      <c r="P405" s="29" t="s">
        <v>31</v>
      </c>
      <c r="Q405" s="29" t="s">
        <v>31</v>
      </c>
      <c r="R405" s="29" t="s">
        <v>31</v>
      </c>
      <c r="S405" s="29" t="s">
        <v>31</v>
      </c>
      <c r="T405" s="29" t="s">
        <v>31</v>
      </c>
      <c r="U405" s="29" t="s">
        <v>31</v>
      </c>
      <c r="V405" s="29" t="s">
        <v>31</v>
      </c>
      <c r="W405" s="30">
        <v>1.3592433117239278</v>
      </c>
      <c r="X405" s="30">
        <v>1.6214773859190543</v>
      </c>
      <c r="Y405" s="29" t="s">
        <v>31</v>
      </c>
      <c r="Z405" s="29" t="s">
        <v>31</v>
      </c>
      <c r="AA405" s="29" t="s">
        <v>31</v>
      </c>
      <c r="AB405" s="29" t="s">
        <v>31</v>
      </c>
      <c r="AC405" s="29" t="s">
        <v>31</v>
      </c>
      <c r="AD405" s="29" t="s">
        <v>31</v>
      </c>
      <c r="AE405" s="29">
        <f t="shared" si="21"/>
        <v>2024</v>
      </c>
      <c r="AF405" s="29">
        <f t="shared" si="22"/>
        <v>8</v>
      </c>
      <c r="AK405" t="e">
        <f t="shared" si="20"/>
        <v>#N/A</v>
      </c>
    </row>
    <row r="406" spans="1:37" ht="30" customHeight="1" x14ac:dyDescent="0.25">
      <c r="A406" s="30">
        <v>13521722</v>
      </c>
      <c r="B406" s="29" t="s">
        <v>69</v>
      </c>
      <c r="C406" s="29" t="s">
        <v>29</v>
      </c>
      <c r="D406" s="29" t="s">
        <v>29</v>
      </c>
      <c r="E406" s="31">
        <v>45565</v>
      </c>
      <c r="F406" s="29" t="s">
        <v>31</v>
      </c>
      <c r="G406" s="29" t="s">
        <v>51</v>
      </c>
      <c r="H406" s="29" t="s">
        <v>30</v>
      </c>
      <c r="I406" s="29">
        <v>1979</v>
      </c>
      <c r="J406" s="30">
        <v>95</v>
      </c>
      <c r="K406" s="30">
        <v>33238.9</v>
      </c>
      <c r="L406" s="29" t="s">
        <v>31</v>
      </c>
      <c r="M406" s="29" t="s">
        <v>31</v>
      </c>
      <c r="N406" s="29" t="s">
        <v>31</v>
      </c>
      <c r="O406" s="29" t="s">
        <v>31</v>
      </c>
      <c r="P406" s="29" t="s">
        <v>31</v>
      </c>
      <c r="Q406" s="29" t="s">
        <v>31</v>
      </c>
      <c r="R406" s="29" t="s">
        <v>31</v>
      </c>
      <c r="S406" s="29" t="s">
        <v>31</v>
      </c>
      <c r="T406" s="29" t="s">
        <v>31</v>
      </c>
      <c r="U406" s="29" t="s">
        <v>31</v>
      </c>
      <c r="V406" s="29" t="s">
        <v>31</v>
      </c>
      <c r="W406" s="30">
        <v>0.84780383973374718</v>
      </c>
      <c r="X406" s="30">
        <v>1.1586801332403776</v>
      </c>
      <c r="Y406" s="29" t="s">
        <v>31</v>
      </c>
      <c r="Z406" s="29" t="s">
        <v>31</v>
      </c>
      <c r="AA406" s="29" t="s">
        <v>31</v>
      </c>
      <c r="AB406" s="29" t="s">
        <v>31</v>
      </c>
      <c r="AC406" s="29" t="s">
        <v>31</v>
      </c>
      <c r="AD406" s="29" t="s">
        <v>31</v>
      </c>
      <c r="AE406" s="29">
        <f t="shared" si="21"/>
        <v>2024</v>
      </c>
      <c r="AF406" s="29">
        <f t="shared" si="22"/>
        <v>9</v>
      </c>
      <c r="AK406" t="e">
        <f t="shared" si="20"/>
        <v>#N/A</v>
      </c>
    </row>
    <row r="407" spans="1:37" ht="30" customHeight="1" x14ac:dyDescent="0.25">
      <c r="A407" s="30">
        <v>13521722</v>
      </c>
      <c r="B407" s="29" t="s">
        <v>69</v>
      </c>
      <c r="C407" s="29" t="s">
        <v>29</v>
      </c>
      <c r="D407" s="29" t="s">
        <v>29</v>
      </c>
      <c r="E407" s="31">
        <v>45596</v>
      </c>
      <c r="F407" s="29" t="s">
        <v>31</v>
      </c>
      <c r="G407" s="29" t="s">
        <v>51</v>
      </c>
      <c r="H407" s="29" t="s">
        <v>30</v>
      </c>
      <c r="I407" s="29">
        <v>1979</v>
      </c>
      <c r="J407" s="30">
        <v>95</v>
      </c>
      <c r="K407" s="30">
        <v>33238.9</v>
      </c>
      <c r="L407" s="29" t="s">
        <v>31</v>
      </c>
      <c r="M407" s="29" t="s">
        <v>31</v>
      </c>
      <c r="N407" s="29" t="s">
        <v>31</v>
      </c>
      <c r="O407" s="29" t="s">
        <v>31</v>
      </c>
      <c r="P407" s="29" t="s">
        <v>31</v>
      </c>
      <c r="Q407" s="29" t="s">
        <v>31</v>
      </c>
      <c r="R407" s="29" t="s">
        <v>31</v>
      </c>
      <c r="S407" s="29" t="s">
        <v>31</v>
      </c>
      <c r="T407" s="29" t="s">
        <v>31</v>
      </c>
      <c r="U407" s="29" t="s">
        <v>31</v>
      </c>
      <c r="V407" s="29" t="s">
        <v>31</v>
      </c>
      <c r="W407" s="30">
        <v>1.5795527850202136</v>
      </c>
      <c r="X407" s="30">
        <v>1.7844228569938851</v>
      </c>
      <c r="Y407" s="29" t="s">
        <v>31</v>
      </c>
      <c r="Z407" s="29" t="s">
        <v>31</v>
      </c>
      <c r="AA407" s="29" t="s">
        <v>31</v>
      </c>
      <c r="AB407" s="29" t="s">
        <v>31</v>
      </c>
      <c r="AC407" s="29" t="s">
        <v>31</v>
      </c>
      <c r="AD407" s="29" t="s">
        <v>31</v>
      </c>
      <c r="AE407" s="29">
        <f t="shared" si="21"/>
        <v>2024</v>
      </c>
      <c r="AF407" s="29">
        <f t="shared" si="22"/>
        <v>10</v>
      </c>
      <c r="AK407" t="e">
        <f t="shared" si="20"/>
        <v>#N/A</v>
      </c>
    </row>
    <row r="408" spans="1:37" ht="30" customHeight="1" x14ac:dyDescent="0.25">
      <c r="A408" s="30">
        <v>13521722</v>
      </c>
      <c r="B408" s="29" t="s">
        <v>69</v>
      </c>
      <c r="C408" s="29" t="s">
        <v>29</v>
      </c>
      <c r="D408" s="29" t="s">
        <v>29</v>
      </c>
      <c r="E408" s="31">
        <v>45626</v>
      </c>
      <c r="F408" s="29" t="s">
        <v>31</v>
      </c>
      <c r="G408" s="29" t="s">
        <v>51</v>
      </c>
      <c r="H408" s="29" t="s">
        <v>30</v>
      </c>
      <c r="I408" s="29">
        <v>1979</v>
      </c>
      <c r="J408" s="30">
        <v>95</v>
      </c>
      <c r="K408" s="30">
        <v>33238.9</v>
      </c>
      <c r="L408" s="29" t="s">
        <v>31</v>
      </c>
      <c r="M408" s="29" t="s">
        <v>31</v>
      </c>
      <c r="N408" s="29" t="s">
        <v>31</v>
      </c>
      <c r="O408" s="29" t="s">
        <v>31</v>
      </c>
      <c r="P408" s="29" t="s">
        <v>31</v>
      </c>
      <c r="Q408" s="29" t="s">
        <v>31</v>
      </c>
      <c r="R408" s="29" t="s">
        <v>31</v>
      </c>
      <c r="S408" s="29" t="s">
        <v>31</v>
      </c>
      <c r="T408" s="29" t="s">
        <v>31</v>
      </c>
      <c r="U408" s="29" t="s">
        <v>31</v>
      </c>
      <c r="V408" s="29" t="s">
        <v>31</v>
      </c>
      <c r="W408" s="30">
        <v>1.0775314658107378</v>
      </c>
      <c r="X408" s="30">
        <v>1.3546347327202533</v>
      </c>
      <c r="Y408" s="29" t="s">
        <v>31</v>
      </c>
      <c r="Z408" s="29" t="s">
        <v>31</v>
      </c>
      <c r="AA408" s="29" t="s">
        <v>31</v>
      </c>
      <c r="AB408" s="29" t="s">
        <v>31</v>
      </c>
      <c r="AC408" s="29" t="s">
        <v>31</v>
      </c>
      <c r="AD408" s="29" t="s">
        <v>31</v>
      </c>
      <c r="AE408" s="29">
        <f t="shared" si="21"/>
        <v>2024</v>
      </c>
      <c r="AF408" s="29">
        <f t="shared" si="22"/>
        <v>11</v>
      </c>
      <c r="AK408" t="e">
        <f t="shared" si="20"/>
        <v>#N/A</v>
      </c>
    </row>
    <row r="409" spans="1:37" ht="30" customHeight="1" x14ac:dyDescent="0.25">
      <c r="A409" s="30">
        <v>13521722</v>
      </c>
      <c r="B409" s="29" t="s">
        <v>69</v>
      </c>
      <c r="C409" s="29" t="s">
        <v>29</v>
      </c>
      <c r="D409" s="29" t="s">
        <v>29</v>
      </c>
      <c r="E409" s="31">
        <v>45657</v>
      </c>
      <c r="F409" s="29" t="s">
        <v>31</v>
      </c>
      <c r="G409" s="29" t="s">
        <v>51</v>
      </c>
      <c r="H409" s="29" t="s">
        <v>30</v>
      </c>
      <c r="I409" s="29">
        <v>1979</v>
      </c>
      <c r="J409" s="30">
        <v>95</v>
      </c>
      <c r="K409" s="30">
        <v>33238.9</v>
      </c>
      <c r="L409" s="29" t="s">
        <v>31</v>
      </c>
      <c r="M409" s="29" t="s">
        <v>31</v>
      </c>
      <c r="N409" s="29" t="s">
        <v>31</v>
      </c>
      <c r="O409" s="29" t="s">
        <v>31</v>
      </c>
      <c r="P409" s="29" t="s">
        <v>31</v>
      </c>
      <c r="Q409" s="29" t="s">
        <v>31</v>
      </c>
      <c r="R409" s="29" t="s">
        <v>31</v>
      </c>
      <c r="S409" s="29" t="s">
        <v>31</v>
      </c>
      <c r="T409" s="29" t="s">
        <v>31</v>
      </c>
      <c r="U409" s="29" t="s">
        <v>31</v>
      </c>
      <c r="V409" s="29" t="s">
        <v>31</v>
      </c>
      <c r="W409" s="30">
        <v>1.3787619365171864</v>
      </c>
      <c r="X409" s="30">
        <v>1.8155759803861213</v>
      </c>
      <c r="Y409" s="29" t="s">
        <v>31</v>
      </c>
      <c r="Z409" s="29" t="s">
        <v>31</v>
      </c>
      <c r="AA409" s="29" t="s">
        <v>31</v>
      </c>
      <c r="AB409" s="29" t="s">
        <v>31</v>
      </c>
      <c r="AC409" s="29" t="s">
        <v>31</v>
      </c>
      <c r="AD409" s="29" t="s">
        <v>31</v>
      </c>
      <c r="AE409" s="29">
        <f t="shared" si="21"/>
        <v>2024</v>
      </c>
      <c r="AF409" s="29">
        <f t="shared" si="22"/>
        <v>12</v>
      </c>
      <c r="AK409" t="e">
        <f t="shared" si="20"/>
        <v>#N/A</v>
      </c>
    </row>
    <row r="410" spans="1:37" ht="30" customHeight="1" x14ac:dyDescent="0.25">
      <c r="A410" s="30">
        <v>13521781</v>
      </c>
      <c r="B410" s="29" t="s">
        <v>70</v>
      </c>
      <c r="C410" s="29" t="s">
        <v>29</v>
      </c>
      <c r="D410" s="29" t="s">
        <v>29</v>
      </c>
      <c r="E410" s="31">
        <v>43496</v>
      </c>
      <c r="F410" s="29" t="s">
        <v>31</v>
      </c>
      <c r="G410" s="29" t="s">
        <v>51</v>
      </c>
      <c r="H410" s="29" t="s">
        <v>30</v>
      </c>
      <c r="I410" s="29">
        <v>1979</v>
      </c>
      <c r="J410" s="30">
        <v>95</v>
      </c>
      <c r="K410" s="30">
        <v>34446.199999999997</v>
      </c>
      <c r="L410" s="29" t="s">
        <v>31</v>
      </c>
      <c r="M410" s="29" t="s">
        <v>31</v>
      </c>
      <c r="N410" s="29" t="s">
        <v>31</v>
      </c>
      <c r="O410" s="29" t="s">
        <v>31</v>
      </c>
      <c r="P410" s="29" t="s">
        <v>31</v>
      </c>
      <c r="Q410" s="29" t="s">
        <v>31</v>
      </c>
      <c r="R410" s="29" t="s">
        <v>31</v>
      </c>
      <c r="S410" s="29" t="s">
        <v>31</v>
      </c>
      <c r="T410" s="29" t="s">
        <v>31</v>
      </c>
      <c r="U410" s="29" t="s">
        <v>31</v>
      </c>
      <c r="V410" s="29" t="s">
        <v>31</v>
      </c>
      <c r="W410" s="30">
        <v>1.587785246364215</v>
      </c>
      <c r="X410" s="30">
        <v>1.2717372811540257</v>
      </c>
      <c r="Y410" s="29" t="s">
        <v>31</v>
      </c>
      <c r="Z410" s="29" t="s">
        <v>31</v>
      </c>
      <c r="AA410" s="29" t="s">
        <v>31</v>
      </c>
      <c r="AB410" s="29" t="s">
        <v>31</v>
      </c>
      <c r="AC410" s="29" t="s">
        <v>31</v>
      </c>
      <c r="AD410" s="29" t="s">
        <v>31</v>
      </c>
      <c r="AE410" s="29">
        <f t="shared" si="21"/>
        <v>2019</v>
      </c>
      <c r="AF410" s="29">
        <f t="shared" si="22"/>
        <v>1</v>
      </c>
      <c r="AK410" t="e">
        <f t="shared" si="20"/>
        <v>#N/A</v>
      </c>
    </row>
    <row r="411" spans="1:37" ht="30" customHeight="1" x14ac:dyDescent="0.25">
      <c r="A411" s="30">
        <v>13521781</v>
      </c>
      <c r="B411" s="29" t="s">
        <v>70</v>
      </c>
      <c r="C411" s="29" t="s">
        <v>29</v>
      </c>
      <c r="D411" s="29" t="s">
        <v>29</v>
      </c>
      <c r="E411" s="31">
        <v>43524</v>
      </c>
      <c r="F411" s="30" t="s">
        <v>31</v>
      </c>
      <c r="G411" s="29" t="s">
        <v>51</v>
      </c>
      <c r="H411" s="29" t="s">
        <v>30</v>
      </c>
      <c r="I411" s="29">
        <v>1979</v>
      </c>
      <c r="J411" s="30">
        <v>95</v>
      </c>
      <c r="K411" s="30">
        <v>34446.199999999997</v>
      </c>
      <c r="L411" s="30" t="s">
        <v>31</v>
      </c>
      <c r="M411" s="30" t="s">
        <v>31</v>
      </c>
      <c r="N411" s="30" t="s">
        <v>31</v>
      </c>
      <c r="O411" s="30" t="s">
        <v>31</v>
      </c>
      <c r="P411" s="30" t="s">
        <v>31</v>
      </c>
      <c r="Q411" s="30" t="s">
        <v>31</v>
      </c>
      <c r="R411" s="30" t="s">
        <v>31</v>
      </c>
      <c r="S411" s="30" t="s">
        <v>31</v>
      </c>
      <c r="T411" s="30" t="s">
        <v>31</v>
      </c>
      <c r="U411" s="30" t="s">
        <v>31</v>
      </c>
      <c r="V411" s="30" t="s">
        <v>31</v>
      </c>
      <c r="W411" s="30">
        <v>1.1301361154680178</v>
      </c>
      <c r="X411" s="30">
        <v>2.1188847736598215</v>
      </c>
      <c r="Y411" s="30" t="s">
        <v>31</v>
      </c>
      <c r="Z411" s="30" t="s">
        <v>31</v>
      </c>
      <c r="AA411" s="30" t="s">
        <v>31</v>
      </c>
      <c r="AB411" s="30" t="s">
        <v>31</v>
      </c>
      <c r="AC411" s="30" t="s">
        <v>31</v>
      </c>
      <c r="AD411" s="30" t="s">
        <v>31</v>
      </c>
      <c r="AE411" s="29">
        <f t="shared" si="21"/>
        <v>2019</v>
      </c>
      <c r="AF411" s="29">
        <f t="shared" si="22"/>
        <v>2</v>
      </c>
      <c r="AK411" t="e">
        <f t="shared" si="20"/>
        <v>#N/A</v>
      </c>
    </row>
    <row r="412" spans="1:37" ht="30" customHeight="1" x14ac:dyDescent="0.25">
      <c r="A412" s="30">
        <v>13521781</v>
      </c>
      <c r="B412" s="29" t="s">
        <v>70</v>
      </c>
      <c r="C412" s="29" t="s">
        <v>29</v>
      </c>
      <c r="D412" s="29" t="s">
        <v>29</v>
      </c>
      <c r="E412" s="31">
        <v>43555</v>
      </c>
      <c r="F412" s="30" t="s">
        <v>31</v>
      </c>
      <c r="G412" s="29" t="s">
        <v>51</v>
      </c>
      <c r="H412" s="29" t="s">
        <v>30</v>
      </c>
      <c r="I412" s="29">
        <v>1979</v>
      </c>
      <c r="J412" s="30">
        <v>95</v>
      </c>
      <c r="K412" s="30">
        <v>34446.199999999997</v>
      </c>
      <c r="L412" s="30" t="s">
        <v>31</v>
      </c>
      <c r="M412" s="30" t="s">
        <v>31</v>
      </c>
      <c r="N412" s="30" t="s">
        <v>31</v>
      </c>
      <c r="O412" s="30" t="s">
        <v>31</v>
      </c>
      <c r="P412" s="30" t="s">
        <v>31</v>
      </c>
      <c r="Q412" s="30" t="s">
        <v>31</v>
      </c>
      <c r="R412" s="30" t="s">
        <v>31</v>
      </c>
      <c r="S412" s="30" t="s">
        <v>31</v>
      </c>
      <c r="T412" s="30" t="s">
        <v>31</v>
      </c>
      <c r="U412" s="30" t="s">
        <v>31</v>
      </c>
      <c r="V412" s="30" t="s">
        <v>31</v>
      </c>
      <c r="W412" s="30">
        <v>1.095021875629985</v>
      </c>
      <c r="X412" s="30">
        <v>1.2890039892184935</v>
      </c>
      <c r="Y412" s="30" t="s">
        <v>31</v>
      </c>
      <c r="Z412" s="30" t="s">
        <v>31</v>
      </c>
      <c r="AA412" s="30" t="s">
        <v>31</v>
      </c>
      <c r="AB412" s="30" t="s">
        <v>31</v>
      </c>
      <c r="AC412" s="30" t="s">
        <v>31</v>
      </c>
      <c r="AD412" s="30" t="s">
        <v>31</v>
      </c>
      <c r="AE412" s="29">
        <f t="shared" si="21"/>
        <v>2019</v>
      </c>
      <c r="AF412" s="29">
        <f t="shared" si="22"/>
        <v>3</v>
      </c>
      <c r="AK412" t="e">
        <f t="shared" si="20"/>
        <v>#N/A</v>
      </c>
    </row>
    <row r="413" spans="1:37" ht="30" customHeight="1" x14ac:dyDescent="0.25">
      <c r="A413" s="30">
        <v>13521781</v>
      </c>
      <c r="B413" s="29" t="s">
        <v>70</v>
      </c>
      <c r="C413" s="29" t="s">
        <v>29</v>
      </c>
      <c r="D413" s="29" t="s">
        <v>29</v>
      </c>
      <c r="E413" s="31">
        <v>43585</v>
      </c>
      <c r="F413" s="30" t="s">
        <v>31</v>
      </c>
      <c r="G413" s="29" t="s">
        <v>51</v>
      </c>
      <c r="H413" s="29" t="s">
        <v>30</v>
      </c>
      <c r="I413" s="29">
        <v>1979</v>
      </c>
      <c r="J413" s="30">
        <v>95</v>
      </c>
      <c r="K413" s="30">
        <v>34446.199999999997</v>
      </c>
      <c r="L413" s="30" t="s">
        <v>31</v>
      </c>
      <c r="M413" s="30" t="s">
        <v>31</v>
      </c>
      <c r="N413" s="30" t="s">
        <v>31</v>
      </c>
      <c r="O413" s="30" t="s">
        <v>31</v>
      </c>
      <c r="P413" s="30" t="s">
        <v>31</v>
      </c>
      <c r="Q413" s="30" t="s">
        <v>31</v>
      </c>
      <c r="R413" s="30" t="s">
        <v>31</v>
      </c>
      <c r="S413" s="30" t="s">
        <v>31</v>
      </c>
      <c r="T413" s="30" t="s">
        <v>31</v>
      </c>
      <c r="U413" s="30" t="s">
        <v>31</v>
      </c>
      <c r="V413" s="30" t="s">
        <v>31</v>
      </c>
      <c r="W413" s="30">
        <v>1.0678968109016762</v>
      </c>
      <c r="X413" s="30">
        <v>1.412778374641805</v>
      </c>
      <c r="Y413" s="30" t="s">
        <v>31</v>
      </c>
      <c r="Z413" s="30" t="s">
        <v>31</v>
      </c>
      <c r="AA413" s="30" t="s">
        <v>31</v>
      </c>
      <c r="AB413" s="30" t="s">
        <v>31</v>
      </c>
      <c r="AC413" s="30" t="s">
        <v>31</v>
      </c>
      <c r="AD413" s="30" t="s">
        <v>31</v>
      </c>
      <c r="AE413" s="29">
        <f t="shared" si="21"/>
        <v>2019</v>
      </c>
      <c r="AF413" s="29">
        <f t="shared" si="22"/>
        <v>4</v>
      </c>
      <c r="AK413" t="e">
        <f t="shared" si="20"/>
        <v>#N/A</v>
      </c>
    </row>
    <row r="414" spans="1:37" ht="30" customHeight="1" x14ac:dyDescent="0.25">
      <c r="A414" s="30">
        <v>13521781</v>
      </c>
      <c r="B414" s="29" t="s">
        <v>70</v>
      </c>
      <c r="C414" s="29" t="s">
        <v>29</v>
      </c>
      <c r="D414" s="29" t="s">
        <v>29</v>
      </c>
      <c r="E414" s="31">
        <v>43616</v>
      </c>
      <c r="F414" s="30" t="s">
        <v>31</v>
      </c>
      <c r="G414" s="29" t="s">
        <v>51</v>
      </c>
      <c r="H414" s="29" t="s">
        <v>30</v>
      </c>
      <c r="I414" s="29">
        <v>1979</v>
      </c>
      <c r="J414" s="30">
        <v>95</v>
      </c>
      <c r="K414" s="30">
        <v>34446.199999999997</v>
      </c>
      <c r="L414" s="30" t="s">
        <v>31</v>
      </c>
      <c r="M414" s="30" t="s">
        <v>31</v>
      </c>
      <c r="N414" s="30" t="s">
        <v>31</v>
      </c>
      <c r="O414" s="30" t="s">
        <v>31</v>
      </c>
      <c r="P414" s="30" t="s">
        <v>31</v>
      </c>
      <c r="Q414" s="30" t="s">
        <v>31</v>
      </c>
      <c r="R414" s="30" t="s">
        <v>31</v>
      </c>
      <c r="S414" s="30" t="s">
        <v>31</v>
      </c>
      <c r="T414" s="30" t="s">
        <v>31</v>
      </c>
      <c r="U414" s="30" t="s">
        <v>31</v>
      </c>
      <c r="V414" s="30" t="s">
        <v>31</v>
      </c>
      <c r="W414" s="30">
        <v>1.1602369654070184</v>
      </c>
      <c r="X414" s="30">
        <v>1.8167892547771487</v>
      </c>
      <c r="Y414" s="30" t="s">
        <v>31</v>
      </c>
      <c r="Z414" s="30" t="s">
        <v>31</v>
      </c>
      <c r="AA414" s="30" t="s">
        <v>31</v>
      </c>
      <c r="AB414" s="30" t="s">
        <v>31</v>
      </c>
      <c r="AC414" s="30" t="s">
        <v>31</v>
      </c>
      <c r="AD414" s="30" t="s">
        <v>31</v>
      </c>
      <c r="AE414" s="29">
        <f t="shared" si="21"/>
        <v>2019</v>
      </c>
      <c r="AF414" s="29">
        <f t="shared" si="22"/>
        <v>5</v>
      </c>
      <c r="AK414" t="e">
        <f t="shared" si="20"/>
        <v>#N/A</v>
      </c>
    </row>
    <row r="415" spans="1:37" ht="30" customHeight="1" x14ac:dyDescent="0.25">
      <c r="A415" s="30">
        <v>13521781</v>
      </c>
      <c r="B415" s="29" t="s">
        <v>70</v>
      </c>
      <c r="C415" s="29" t="s">
        <v>29</v>
      </c>
      <c r="D415" s="29" t="s">
        <v>29</v>
      </c>
      <c r="E415" s="31">
        <v>43646</v>
      </c>
      <c r="F415" s="30" t="s">
        <v>31</v>
      </c>
      <c r="G415" s="29" t="s">
        <v>51</v>
      </c>
      <c r="H415" s="29" t="s">
        <v>30</v>
      </c>
      <c r="I415" s="29">
        <v>1979</v>
      </c>
      <c r="J415" s="30">
        <v>95</v>
      </c>
      <c r="K415" s="30">
        <v>34446.199999999997</v>
      </c>
      <c r="L415" s="30" t="s">
        <v>31</v>
      </c>
      <c r="M415" s="30" t="s">
        <v>31</v>
      </c>
      <c r="N415" s="30" t="s">
        <v>31</v>
      </c>
      <c r="O415" s="30" t="s">
        <v>31</v>
      </c>
      <c r="P415" s="30" t="s">
        <v>31</v>
      </c>
      <c r="Q415" s="30" t="s">
        <v>31</v>
      </c>
      <c r="R415" s="30" t="s">
        <v>31</v>
      </c>
      <c r="S415" s="30" t="s">
        <v>31</v>
      </c>
      <c r="T415" s="30" t="s">
        <v>31</v>
      </c>
      <c r="U415" s="30" t="s">
        <v>31</v>
      </c>
      <c r="V415" s="30" t="s">
        <v>31</v>
      </c>
      <c r="W415" s="30">
        <v>1.5443212867388108</v>
      </c>
      <c r="X415" s="30">
        <v>2.1478558693508054</v>
      </c>
      <c r="Y415" s="30" t="s">
        <v>31</v>
      </c>
      <c r="Z415" s="30" t="s">
        <v>31</v>
      </c>
      <c r="AA415" s="30" t="s">
        <v>31</v>
      </c>
      <c r="AB415" s="30" t="s">
        <v>31</v>
      </c>
      <c r="AC415" s="30" t="s">
        <v>31</v>
      </c>
      <c r="AD415" s="30" t="s">
        <v>31</v>
      </c>
      <c r="AE415" s="29">
        <f t="shared" si="21"/>
        <v>2019</v>
      </c>
      <c r="AF415" s="29">
        <f t="shared" si="22"/>
        <v>6</v>
      </c>
      <c r="AK415" t="e">
        <f t="shared" si="20"/>
        <v>#N/A</v>
      </c>
    </row>
    <row r="416" spans="1:37" ht="30" customHeight="1" x14ac:dyDescent="0.25">
      <c r="A416" s="30">
        <v>13521781</v>
      </c>
      <c r="B416" s="29" t="s">
        <v>70</v>
      </c>
      <c r="C416" s="29" t="s">
        <v>29</v>
      </c>
      <c r="D416" s="29" t="s">
        <v>29</v>
      </c>
      <c r="E416" s="31">
        <v>43677</v>
      </c>
      <c r="F416" s="30" t="s">
        <v>31</v>
      </c>
      <c r="G416" s="29" t="s">
        <v>51</v>
      </c>
      <c r="H416" s="29" t="s">
        <v>30</v>
      </c>
      <c r="I416" s="29">
        <v>1979</v>
      </c>
      <c r="J416" s="30">
        <v>95</v>
      </c>
      <c r="K416" s="30">
        <v>34446.199999999997</v>
      </c>
      <c r="L416" s="30" t="s">
        <v>31</v>
      </c>
      <c r="M416" s="30" t="s">
        <v>31</v>
      </c>
      <c r="N416" s="30" t="s">
        <v>31</v>
      </c>
      <c r="O416" s="30" t="s">
        <v>31</v>
      </c>
      <c r="P416" s="30" t="s">
        <v>31</v>
      </c>
      <c r="Q416" s="30" t="s">
        <v>31</v>
      </c>
      <c r="R416" s="30" t="s">
        <v>31</v>
      </c>
      <c r="S416" s="30" t="s">
        <v>31</v>
      </c>
      <c r="T416" s="30" t="s">
        <v>31</v>
      </c>
      <c r="U416" s="30" t="s">
        <v>31</v>
      </c>
      <c r="V416" s="30" t="s">
        <v>31</v>
      </c>
      <c r="W416" s="30">
        <v>1.4109951642264196</v>
      </c>
      <c r="X416" s="30">
        <v>2.0405295283271192</v>
      </c>
      <c r="Y416" s="30" t="s">
        <v>31</v>
      </c>
      <c r="Z416" s="30" t="s">
        <v>31</v>
      </c>
      <c r="AA416" s="30" t="s">
        <v>31</v>
      </c>
      <c r="AB416" s="30" t="s">
        <v>31</v>
      </c>
      <c r="AC416" s="30" t="s">
        <v>31</v>
      </c>
      <c r="AD416" s="30" t="s">
        <v>31</v>
      </c>
      <c r="AE416" s="29">
        <f t="shared" si="21"/>
        <v>2019</v>
      </c>
      <c r="AF416" s="29">
        <f t="shared" si="22"/>
        <v>7</v>
      </c>
      <c r="AK416" t="e">
        <f t="shared" si="20"/>
        <v>#N/A</v>
      </c>
    </row>
    <row r="417" spans="1:37" ht="30" customHeight="1" x14ac:dyDescent="0.25">
      <c r="A417" s="30">
        <v>13521781</v>
      </c>
      <c r="B417" s="29" t="s">
        <v>70</v>
      </c>
      <c r="C417" s="29" t="s">
        <v>29</v>
      </c>
      <c r="D417" s="29" t="s">
        <v>29</v>
      </c>
      <c r="E417" s="31">
        <v>43708</v>
      </c>
      <c r="F417" s="30" t="s">
        <v>31</v>
      </c>
      <c r="G417" s="29" t="s">
        <v>51</v>
      </c>
      <c r="H417" s="29" t="s">
        <v>30</v>
      </c>
      <c r="I417" s="29">
        <v>1979</v>
      </c>
      <c r="J417" s="30">
        <v>95</v>
      </c>
      <c r="K417" s="30">
        <v>34446.199999999997</v>
      </c>
      <c r="L417" s="30" t="s">
        <v>31</v>
      </c>
      <c r="M417" s="30" t="s">
        <v>31</v>
      </c>
      <c r="N417" s="30" t="s">
        <v>31</v>
      </c>
      <c r="O417" s="30" t="s">
        <v>31</v>
      </c>
      <c r="P417" s="30" t="s">
        <v>31</v>
      </c>
      <c r="Q417" s="30" t="s">
        <v>31</v>
      </c>
      <c r="R417" s="30" t="s">
        <v>31</v>
      </c>
      <c r="S417" s="30" t="s">
        <v>31</v>
      </c>
      <c r="T417" s="30" t="s">
        <v>31</v>
      </c>
      <c r="U417" s="30" t="s">
        <v>31</v>
      </c>
      <c r="V417" s="30" t="s">
        <v>31</v>
      </c>
      <c r="W417" s="30">
        <v>1.0387110891563365</v>
      </c>
      <c r="X417" s="30">
        <v>1.6113394959224523</v>
      </c>
      <c r="Y417" s="30" t="s">
        <v>31</v>
      </c>
      <c r="Z417" s="30" t="s">
        <v>31</v>
      </c>
      <c r="AA417" s="30" t="s">
        <v>31</v>
      </c>
      <c r="AB417" s="30" t="s">
        <v>31</v>
      </c>
      <c r="AC417" s="30" t="s">
        <v>31</v>
      </c>
      <c r="AD417" s="30" t="s">
        <v>31</v>
      </c>
      <c r="AE417" s="29">
        <f t="shared" si="21"/>
        <v>2019</v>
      </c>
      <c r="AF417" s="29">
        <f t="shared" si="22"/>
        <v>8</v>
      </c>
      <c r="AK417" t="e">
        <f t="shared" si="20"/>
        <v>#N/A</v>
      </c>
    </row>
    <row r="418" spans="1:37" ht="30" customHeight="1" x14ac:dyDescent="0.25">
      <c r="A418" s="30">
        <v>13521781</v>
      </c>
      <c r="B418" s="29" t="s">
        <v>70</v>
      </c>
      <c r="C418" s="29" t="s">
        <v>29</v>
      </c>
      <c r="D418" s="29" t="s">
        <v>29</v>
      </c>
      <c r="E418" s="31">
        <v>43738</v>
      </c>
      <c r="F418" s="30" t="s">
        <v>31</v>
      </c>
      <c r="G418" s="29" t="s">
        <v>51</v>
      </c>
      <c r="H418" s="29" t="s">
        <v>30</v>
      </c>
      <c r="I418" s="29">
        <v>1979</v>
      </c>
      <c r="J418" s="30">
        <v>95</v>
      </c>
      <c r="K418" s="30">
        <v>34446.199999999997</v>
      </c>
      <c r="L418" s="30" t="s">
        <v>31</v>
      </c>
      <c r="M418" s="30" t="s">
        <v>31</v>
      </c>
      <c r="N418" s="30" t="s">
        <v>31</v>
      </c>
      <c r="O418" s="30" t="s">
        <v>31</v>
      </c>
      <c r="P418" s="30" t="s">
        <v>31</v>
      </c>
      <c r="Q418" s="30" t="s">
        <v>31</v>
      </c>
      <c r="R418" s="30" t="s">
        <v>31</v>
      </c>
      <c r="S418" s="30" t="s">
        <v>31</v>
      </c>
      <c r="T418" s="30" t="s">
        <v>31</v>
      </c>
      <c r="U418" s="30" t="s">
        <v>31</v>
      </c>
      <c r="V418" s="30" t="s">
        <v>31</v>
      </c>
      <c r="W418" s="30">
        <v>1.0382985672539509</v>
      </c>
      <c r="X418" s="30">
        <v>1.4102304272007518</v>
      </c>
      <c r="Y418" s="30" t="s">
        <v>31</v>
      </c>
      <c r="Z418" s="30" t="s">
        <v>31</v>
      </c>
      <c r="AA418" s="30" t="s">
        <v>31</v>
      </c>
      <c r="AB418" s="30" t="s">
        <v>31</v>
      </c>
      <c r="AC418" s="30" t="s">
        <v>31</v>
      </c>
      <c r="AD418" s="30" t="s">
        <v>31</v>
      </c>
      <c r="AE418" s="29">
        <f t="shared" si="21"/>
        <v>2019</v>
      </c>
      <c r="AF418" s="29">
        <f t="shared" si="22"/>
        <v>9</v>
      </c>
      <c r="AK418" t="e">
        <f t="shared" si="20"/>
        <v>#N/A</v>
      </c>
    </row>
    <row r="419" spans="1:37" ht="30" customHeight="1" x14ac:dyDescent="0.25">
      <c r="A419" s="30">
        <v>13521781</v>
      </c>
      <c r="B419" s="29" t="s">
        <v>70</v>
      </c>
      <c r="C419" s="29" t="s">
        <v>29</v>
      </c>
      <c r="D419" s="29" t="s">
        <v>29</v>
      </c>
      <c r="E419" s="31">
        <v>43769</v>
      </c>
      <c r="F419" s="30" t="s">
        <v>31</v>
      </c>
      <c r="G419" s="29" t="s">
        <v>51</v>
      </c>
      <c r="H419" s="29" t="s">
        <v>30</v>
      </c>
      <c r="I419" s="29">
        <v>1979</v>
      </c>
      <c r="J419" s="30">
        <v>95</v>
      </c>
      <c r="K419" s="30">
        <v>34446.199999999997</v>
      </c>
      <c r="L419" s="30" t="s">
        <v>31</v>
      </c>
      <c r="M419" s="30" t="s">
        <v>31</v>
      </c>
      <c r="N419" s="30" t="s">
        <v>31</v>
      </c>
      <c r="O419" s="30" t="s">
        <v>31</v>
      </c>
      <c r="P419" s="30" t="s">
        <v>31</v>
      </c>
      <c r="Q419" s="30" t="s">
        <v>31</v>
      </c>
      <c r="R419" s="30" t="s">
        <v>31</v>
      </c>
      <c r="S419" s="30" t="s">
        <v>31</v>
      </c>
      <c r="T419" s="30" t="s">
        <v>31</v>
      </c>
      <c r="U419" s="30" t="s">
        <v>31</v>
      </c>
      <c r="V419" s="30" t="s">
        <v>31</v>
      </c>
      <c r="W419" s="30">
        <v>1.571512733677247</v>
      </c>
      <c r="X419" s="30">
        <v>1.8204242765046792</v>
      </c>
      <c r="Y419" s="30" t="s">
        <v>31</v>
      </c>
      <c r="Z419" s="30" t="s">
        <v>31</v>
      </c>
      <c r="AA419" s="30" t="s">
        <v>31</v>
      </c>
      <c r="AB419" s="30" t="s">
        <v>31</v>
      </c>
      <c r="AC419" s="30" t="s">
        <v>31</v>
      </c>
      <c r="AD419" s="30" t="s">
        <v>31</v>
      </c>
      <c r="AE419" s="29">
        <f t="shared" si="21"/>
        <v>2019</v>
      </c>
      <c r="AF419" s="29">
        <f t="shared" si="22"/>
        <v>10</v>
      </c>
      <c r="AK419" t="e">
        <f t="shared" si="20"/>
        <v>#N/A</v>
      </c>
    </row>
    <row r="420" spans="1:37" ht="30" customHeight="1" x14ac:dyDescent="0.25">
      <c r="A420" s="30">
        <v>13521781</v>
      </c>
      <c r="B420" s="29" t="s">
        <v>70</v>
      </c>
      <c r="C420" s="29" t="s">
        <v>29</v>
      </c>
      <c r="D420" s="29" t="s">
        <v>29</v>
      </c>
      <c r="E420" s="31">
        <v>43799</v>
      </c>
      <c r="F420" s="30" t="s">
        <v>31</v>
      </c>
      <c r="G420" s="29" t="s">
        <v>51</v>
      </c>
      <c r="H420" s="29" t="s">
        <v>30</v>
      </c>
      <c r="I420" s="29">
        <v>1979</v>
      </c>
      <c r="J420" s="30">
        <v>95</v>
      </c>
      <c r="K420" s="30">
        <v>34446.199999999997</v>
      </c>
      <c r="L420" s="30" t="s">
        <v>31</v>
      </c>
      <c r="M420" s="30" t="s">
        <v>31</v>
      </c>
      <c r="N420" s="30" t="s">
        <v>31</v>
      </c>
      <c r="O420" s="30" t="s">
        <v>31</v>
      </c>
      <c r="P420" s="30" t="s">
        <v>31</v>
      </c>
      <c r="Q420" s="30" t="s">
        <v>31</v>
      </c>
      <c r="R420" s="30" t="s">
        <v>31</v>
      </c>
      <c r="S420" s="30" t="s">
        <v>31</v>
      </c>
      <c r="T420" s="30" t="s">
        <v>31</v>
      </c>
      <c r="U420" s="30" t="s">
        <v>31</v>
      </c>
      <c r="V420" s="30" t="s">
        <v>31</v>
      </c>
      <c r="W420" s="30">
        <v>1.3404988094023864</v>
      </c>
      <c r="X420" s="30">
        <v>1.814436186440499</v>
      </c>
      <c r="Y420" s="30" t="s">
        <v>31</v>
      </c>
      <c r="Z420" s="30" t="s">
        <v>31</v>
      </c>
      <c r="AA420" s="30" t="s">
        <v>31</v>
      </c>
      <c r="AB420" s="30" t="s">
        <v>31</v>
      </c>
      <c r="AC420" s="30" t="s">
        <v>31</v>
      </c>
      <c r="AD420" s="30" t="s">
        <v>31</v>
      </c>
      <c r="AE420" s="29">
        <f t="shared" si="21"/>
        <v>2019</v>
      </c>
      <c r="AF420" s="29">
        <f t="shared" si="22"/>
        <v>11</v>
      </c>
      <c r="AK420" t="e">
        <f t="shared" si="20"/>
        <v>#N/A</v>
      </c>
    </row>
    <row r="421" spans="1:37" ht="30" customHeight="1" x14ac:dyDescent="0.25">
      <c r="A421" s="30">
        <v>13521781</v>
      </c>
      <c r="B421" s="29" t="s">
        <v>70</v>
      </c>
      <c r="C421" s="29" t="s">
        <v>29</v>
      </c>
      <c r="D421" s="29" t="s">
        <v>29</v>
      </c>
      <c r="E421" s="31">
        <v>43830</v>
      </c>
      <c r="F421" s="30">
        <v>48.730027958580628</v>
      </c>
      <c r="G421" s="29" t="s">
        <v>51</v>
      </c>
      <c r="H421" s="29" t="s">
        <v>30</v>
      </c>
      <c r="I421" s="29">
        <v>1979</v>
      </c>
      <c r="J421" s="30">
        <v>95</v>
      </c>
      <c r="K421" s="30">
        <v>34446.199999999997</v>
      </c>
      <c r="L421" s="30">
        <v>2400211.2457366781</v>
      </c>
      <c r="M421" s="30">
        <v>9654.6566730041977</v>
      </c>
      <c r="N421" s="30">
        <v>96.431055751176913</v>
      </c>
      <c r="O421" s="30">
        <v>35976.95145871985</v>
      </c>
      <c r="P421" s="30">
        <v>1.4109500565047417</v>
      </c>
      <c r="Q421" s="30">
        <v>42413.14315693039</v>
      </c>
      <c r="R421" s="30">
        <v>67062.869925436695</v>
      </c>
      <c r="S421" s="30">
        <v>0.9799755881217963</v>
      </c>
      <c r="T421" s="30">
        <v>2.2804487435842922</v>
      </c>
      <c r="U421" s="30">
        <v>1.7387589626572779</v>
      </c>
      <c r="V421" s="30">
        <v>1.3566898305856483</v>
      </c>
      <c r="W421" s="30">
        <v>1.2075691114965963</v>
      </c>
      <c r="X421" s="30">
        <v>1.8198059914716269</v>
      </c>
      <c r="Y421" s="30">
        <v>19.001028807865826</v>
      </c>
      <c r="Z421" s="30">
        <v>16.660875812986269</v>
      </c>
      <c r="AA421" s="30">
        <v>89.01975108336697</v>
      </c>
      <c r="AB421" s="30">
        <v>3072.7516104054503</v>
      </c>
      <c r="AC421" s="30">
        <v>2.1918326907280252</v>
      </c>
      <c r="AD421" s="30">
        <v>101446.04847211286</v>
      </c>
      <c r="AE421" s="29">
        <f t="shared" si="21"/>
        <v>2019</v>
      </c>
      <c r="AF421" s="29">
        <f t="shared" si="22"/>
        <v>12</v>
      </c>
      <c r="AK421" t="e">
        <f t="shared" si="20"/>
        <v>#N/A</v>
      </c>
    </row>
    <row r="422" spans="1:37" ht="30" customHeight="1" x14ac:dyDescent="0.25">
      <c r="A422" s="30">
        <v>13521781</v>
      </c>
      <c r="B422" s="29" t="s">
        <v>70</v>
      </c>
      <c r="C422" s="29" t="s">
        <v>29</v>
      </c>
      <c r="D422" s="29" t="s">
        <v>29</v>
      </c>
      <c r="E422" s="31">
        <v>43861</v>
      </c>
      <c r="F422" s="30">
        <v>66.205165193651212</v>
      </c>
      <c r="G422" s="29" t="s">
        <v>51</v>
      </c>
      <c r="H422" s="29" t="s">
        <v>30</v>
      </c>
      <c r="I422" s="29">
        <v>1979</v>
      </c>
      <c r="J422" s="30">
        <v>95</v>
      </c>
      <c r="K422" s="30">
        <v>34446.199999999997</v>
      </c>
      <c r="L422" s="30">
        <v>2088811.7538399172</v>
      </c>
      <c r="M422" s="30">
        <v>7135.0264844315434</v>
      </c>
      <c r="N422" s="30">
        <v>53.997326066167098</v>
      </c>
      <c r="O422" s="30">
        <v>31780.182893882236</v>
      </c>
      <c r="P422" s="30">
        <v>1.2527514168616425</v>
      </c>
      <c r="Q422" s="30">
        <v>36414.829082571436</v>
      </c>
      <c r="R422" s="30">
        <v>73604.585690184249</v>
      </c>
      <c r="S422" s="30">
        <v>1.6449132769156878</v>
      </c>
      <c r="T422" s="30">
        <v>2.0895595886290392</v>
      </c>
      <c r="U422" s="30">
        <v>1.4077691039065714</v>
      </c>
      <c r="V422" s="30">
        <v>2.217729563979566</v>
      </c>
      <c r="W422" s="30">
        <v>1.4580177806655366</v>
      </c>
      <c r="X422" s="30">
        <v>1.6223327144794522</v>
      </c>
      <c r="Y422" s="30">
        <v>17.045597002407419</v>
      </c>
      <c r="Z422" s="30">
        <v>22.7909681363125</v>
      </c>
      <c r="AA422" s="30">
        <v>144.02504771751424</v>
      </c>
      <c r="AB422" s="30">
        <v>3069.5445537498017</v>
      </c>
      <c r="AC422" s="30">
        <v>3.3914998948115085</v>
      </c>
      <c r="AD422" s="30">
        <v>77921.665012861573</v>
      </c>
      <c r="AE422" s="29">
        <f t="shared" si="21"/>
        <v>2020</v>
      </c>
      <c r="AF422" s="29">
        <f t="shared" si="22"/>
        <v>1</v>
      </c>
      <c r="AK422" t="e">
        <f t="shared" si="20"/>
        <v>#N/A</v>
      </c>
    </row>
    <row r="423" spans="1:37" ht="30" customHeight="1" x14ac:dyDescent="0.25">
      <c r="A423" s="30">
        <v>13521781</v>
      </c>
      <c r="B423" s="29" t="s">
        <v>70</v>
      </c>
      <c r="C423" s="29" t="s">
        <v>29</v>
      </c>
      <c r="D423" s="29" t="s">
        <v>29</v>
      </c>
      <c r="E423" s="31">
        <v>43890</v>
      </c>
      <c r="F423" s="30">
        <v>57.098061596832252</v>
      </c>
      <c r="G423" s="29" t="s">
        <v>51</v>
      </c>
      <c r="H423" s="29" t="s">
        <v>30</v>
      </c>
      <c r="I423" s="29">
        <v>1979</v>
      </c>
      <c r="J423" s="30">
        <v>95</v>
      </c>
      <c r="K423" s="30">
        <v>34446.199999999997</v>
      </c>
      <c r="L423" s="30">
        <v>2879930.9239534261</v>
      </c>
      <c r="M423" s="30">
        <v>7589.4242308062285</v>
      </c>
      <c r="N423" s="30">
        <v>92.505160204215969</v>
      </c>
      <c r="O423" s="30">
        <v>28099.910054450134</v>
      </c>
      <c r="P423" s="30">
        <v>0.95231456634661205</v>
      </c>
      <c r="Q423" s="30">
        <v>45893.850610652684</v>
      </c>
      <c r="R423" s="30">
        <v>59251.002239196809</v>
      </c>
      <c r="S423" s="30">
        <v>1.1432851672465481</v>
      </c>
      <c r="T423" s="30">
        <v>1.5538562449113116</v>
      </c>
      <c r="U423" s="30">
        <v>1.7073875295175194</v>
      </c>
      <c r="V423" s="30">
        <v>2.2196143864959157</v>
      </c>
      <c r="W423" s="30">
        <v>1.043869670329868</v>
      </c>
      <c r="X423" s="30">
        <v>1.5868330620747493</v>
      </c>
      <c r="Y423" s="30">
        <v>16.522183915168782</v>
      </c>
      <c r="Z423" s="30">
        <v>14.910502506515867</v>
      </c>
      <c r="AA423" s="30">
        <v>108.99501855862989</v>
      </c>
      <c r="AB423" s="30">
        <v>4569.3915146444042</v>
      </c>
      <c r="AC423" s="30">
        <v>2.2430910083968185</v>
      </c>
      <c r="AD423" s="30">
        <v>73552.441826759707</v>
      </c>
      <c r="AE423" s="29">
        <f t="shared" si="21"/>
        <v>2020</v>
      </c>
      <c r="AF423" s="29">
        <f t="shared" si="22"/>
        <v>2</v>
      </c>
      <c r="AK423" t="e">
        <f t="shared" si="20"/>
        <v>#N/A</v>
      </c>
    </row>
    <row r="424" spans="1:37" ht="30" customHeight="1" x14ac:dyDescent="0.25">
      <c r="A424" s="30">
        <v>13521781</v>
      </c>
      <c r="B424" s="29" t="s">
        <v>70</v>
      </c>
      <c r="C424" s="29" t="s">
        <v>29</v>
      </c>
      <c r="D424" s="29" t="s">
        <v>29</v>
      </c>
      <c r="E424" s="31">
        <v>43921</v>
      </c>
      <c r="F424" s="30">
        <v>57.519941791351307</v>
      </c>
      <c r="G424" s="29" t="s">
        <v>51</v>
      </c>
      <c r="H424" s="29" t="s">
        <v>30</v>
      </c>
      <c r="I424" s="29">
        <v>1979</v>
      </c>
      <c r="J424" s="30">
        <v>95</v>
      </c>
      <c r="K424" s="30">
        <v>34446.199999999997</v>
      </c>
      <c r="L424" s="30">
        <v>3561118.9603722384</v>
      </c>
      <c r="M424" s="30">
        <v>9448.1519333474062</v>
      </c>
      <c r="N424" s="30">
        <v>76.132345947015324</v>
      </c>
      <c r="O424" s="30">
        <v>44702.937198209569</v>
      </c>
      <c r="P424" s="30">
        <v>0.9209282668492601</v>
      </c>
      <c r="Q424" s="30">
        <v>58598.316684995218</v>
      </c>
      <c r="R424" s="30">
        <v>72125.012588481201</v>
      </c>
      <c r="S424" s="30">
        <v>1.4390939793562507</v>
      </c>
      <c r="T424" s="30">
        <v>1.5224068524695389</v>
      </c>
      <c r="U424" s="30">
        <v>1.6806759182780791</v>
      </c>
      <c r="V424" s="30">
        <v>1.9977223024051003</v>
      </c>
      <c r="W424" s="30">
        <v>1.4164418718435068</v>
      </c>
      <c r="X424" s="30">
        <v>1.8999672778349443</v>
      </c>
      <c r="Y424" s="30">
        <v>15.709624170674452</v>
      </c>
      <c r="Z424" s="30">
        <v>21.153277547576334</v>
      </c>
      <c r="AA424" s="30">
        <v>115.71989257490539</v>
      </c>
      <c r="AB424" s="30">
        <v>3329.2524227409563</v>
      </c>
      <c r="AC424" s="30">
        <v>2.1802660887792005</v>
      </c>
      <c r="AD424" s="30">
        <v>94897.942265038466</v>
      </c>
      <c r="AE424" s="29">
        <f t="shared" si="21"/>
        <v>2020</v>
      </c>
      <c r="AF424" s="29">
        <f t="shared" si="22"/>
        <v>3</v>
      </c>
      <c r="AK424" t="e">
        <f t="shared" si="20"/>
        <v>#N/A</v>
      </c>
    </row>
    <row r="425" spans="1:37" ht="30" customHeight="1" x14ac:dyDescent="0.25">
      <c r="A425" s="30">
        <v>13521781</v>
      </c>
      <c r="B425" s="29" t="s">
        <v>70</v>
      </c>
      <c r="C425" s="29" t="s">
        <v>29</v>
      </c>
      <c r="D425" s="29" t="s">
        <v>29</v>
      </c>
      <c r="E425" s="31">
        <v>43951</v>
      </c>
      <c r="F425" s="30">
        <v>53.300952375314317</v>
      </c>
      <c r="G425" s="29" t="s">
        <v>51</v>
      </c>
      <c r="H425" s="29" t="s">
        <v>30</v>
      </c>
      <c r="I425" s="29">
        <v>1979</v>
      </c>
      <c r="J425" s="30">
        <v>95</v>
      </c>
      <c r="K425" s="30">
        <v>34446.199999999997</v>
      </c>
      <c r="L425" s="30">
        <v>3532505.7494535898</v>
      </c>
      <c r="M425" s="30">
        <v>9190.1798611726663</v>
      </c>
      <c r="N425" s="30">
        <v>79.084068908023298</v>
      </c>
      <c r="O425" s="30">
        <v>46081.963463871834</v>
      </c>
      <c r="P425" s="30">
        <v>1.009426895907223</v>
      </c>
      <c r="Q425" s="30">
        <v>37998.817903607574</v>
      </c>
      <c r="R425" s="30">
        <v>61089.092150637065</v>
      </c>
      <c r="S425" s="30">
        <v>1.8254854858241896</v>
      </c>
      <c r="T425" s="30">
        <v>2.0873400515181739</v>
      </c>
      <c r="U425" s="30">
        <v>1.1976919736993832</v>
      </c>
      <c r="V425" s="30">
        <v>1.6969119560884554</v>
      </c>
      <c r="W425" s="30">
        <v>1.0136780117552986</v>
      </c>
      <c r="X425" s="30">
        <v>1.0743752050075839</v>
      </c>
      <c r="Y425" s="30">
        <v>15.823882749685025</v>
      </c>
      <c r="Z425" s="30">
        <v>14.293041573681974</v>
      </c>
      <c r="AA425" s="30">
        <v>99.43143275226852</v>
      </c>
      <c r="AB425" s="30">
        <v>2594.2380835128829</v>
      </c>
      <c r="AC425" s="30">
        <v>2.2920549007903879</v>
      </c>
      <c r="AD425" s="30">
        <v>89336.050776876058</v>
      </c>
      <c r="AE425" s="29">
        <f t="shared" si="21"/>
        <v>2020</v>
      </c>
      <c r="AF425" s="29">
        <f t="shared" si="22"/>
        <v>4</v>
      </c>
      <c r="AK425" t="e">
        <f t="shared" si="20"/>
        <v>#N/A</v>
      </c>
    </row>
    <row r="426" spans="1:37" ht="30" customHeight="1" x14ac:dyDescent="0.25">
      <c r="A426" s="30">
        <v>13521781</v>
      </c>
      <c r="B426" s="29" t="s">
        <v>70</v>
      </c>
      <c r="C426" s="29" t="s">
        <v>29</v>
      </c>
      <c r="D426" s="29" t="s">
        <v>29</v>
      </c>
      <c r="E426" s="31">
        <v>43982</v>
      </c>
      <c r="F426" s="30">
        <v>52.88031638059315</v>
      </c>
      <c r="G426" s="29" t="s">
        <v>51</v>
      </c>
      <c r="H426" s="29" t="s">
        <v>30</v>
      </c>
      <c r="I426" s="29">
        <v>1979</v>
      </c>
      <c r="J426" s="30">
        <v>95</v>
      </c>
      <c r="K426" s="30">
        <v>34446.199999999997</v>
      </c>
      <c r="L426" s="30">
        <v>2387587.9723566538</v>
      </c>
      <c r="M426" s="30">
        <v>6879.6968661805049</v>
      </c>
      <c r="N426" s="30">
        <v>94.563742876868872</v>
      </c>
      <c r="O426" s="30">
        <v>26061.814234637459</v>
      </c>
      <c r="P426" s="30">
        <v>0.96130171248825769</v>
      </c>
      <c r="Q426" s="30">
        <v>44498.776309877423</v>
      </c>
      <c r="R426" s="30">
        <v>51243.376085648946</v>
      </c>
      <c r="S426" s="30">
        <v>1.4884208421995959</v>
      </c>
      <c r="T426" s="30">
        <v>1.2622631758549736</v>
      </c>
      <c r="U426" s="30">
        <v>1.2554895241254618</v>
      </c>
      <c r="V426" s="30">
        <v>1.4496472447263762</v>
      </c>
      <c r="W426" s="30">
        <v>1.4919588854082779</v>
      </c>
      <c r="X426" s="30">
        <v>1.6744713561128544</v>
      </c>
      <c r="Y426" s="30">
        <v>17.40566625400799</v>
      </c>
      <c r="Z426" s="30">
        <v>11.263625798011455</v>
      </c>
      <c r="AA426" s="30">
        <v>106.63699742278466</v>
      </c>
      <c r="AB426" s="30">
        <v>4124.1202391989445</v>
      </c>
      <c r="AC426" s="30">
        <v>2.5283833426569196</v>
      </c>
      <c r="AD426" s="30">
        <v>76119.105493713796</v>
      </c>
      <c r="AE426" s="29">
        <f t="shared" si="21"/>
        <v>2020</v>
      </c>
      <c r="AF426" s="29">
        <f t="shared" si="22"/>
        <v>5</v>
      </c>
      <c r="AK426" t="e">
        <f t="shared" si="20"/>
        <v>#N/A</v>
      </c>
    </row>
    <row r="427" spans="1:37" ht="30" customHeight="1" x14ac:dyDescent="0.25">
      <c r="A427" s="30">
        <v>13521781</v>
      </c>
      <c r="B427" s="29" t="s">
        <v>70</v>
      </c>
      <c r="C427" s="29" t="s">
        <v>29</v>
      </c>
      <c r="D427" s="29" t="s">
        <v>29</v>
      </c>
      <c r="E427" s="31">
        <v>44012</v>
      </c>
      <c r="F427" s="30">
        <v>66.294018592882978</v>
      </c>
      <c r="G427" s="29" t="s">
        <v>51</v>
      </c>
      <c r="H427" s="29" t="s">
        <v>30</v>
      </c>
      <c r="I427" s="29">
        <v>1979</v>
      </c>
      <c r="J427" s="30">
        <v>95</v>
      </c>
      <c r="K427" s="30">
        <v>34446.199999999997</v>
      </c>
      <c r="L427" s="30">
        <v>2330427.2683556718</v>
      </c>
      <c r="M427" s="30">
        <v>9997.1874572356028</v>
      </c>
      <c r="N427" s="30">
        <v>104.58682811364623</v>
      </c>
      <c r="O427" s="30">
        <v>42663.754137014381</v>
      </c>
      <c r="P427" s="30">
        <v>1.4286006269201124</v>
      </c>
      <c r="Q427" s="30">
        <v>36176.240673230932</v>
      </c>
      <c r="R427" s="30">
        <v>55966.784176580506</v>
      </c>
      <c r="S427" s="30">
        <v>1.043370193147438</v>
      </c>
      <c r="T427" s="30">
        <v>1.6449630646481277</v>
      </c>
      <c r="U427" s="30">
        <v>1.7301412776651943</v>
      </c>
      <c r="V427" s="30">
        <v>1.655235152346356</v>
      </c>
      <c r="W427" s="30">
        <v>1.6428398617076476</v>
      </c>
      <c r="X427" s="30">
        <v>1.4166725259962472</v>
      </c>
      <c r="Y427" s="30">
        <v>15.518597818590704</v>
      </c>
      <c r="Z427" s="30">
        <v>13.899357562617997</v>
      </c>
      <c r="AA427" s="30">
        <v>115.58975603420163</v>
      </c>
      <c r="AB427" s="30">
        <v>2759.7228162278675</v>
      </c>
      <c r="AC427" s="30">
        <v>2.9534786805079958</v>
      </c>
      <c r="AD427" s="30">
        <v>112537.45924176001</v>
      </c>
      <c r="AE427" s="29">
        <f t="shared" si="21"/>
        <v>2020</v>
      </c>
      <c r="AF427" s="29">
        <f t="shared" si="22"/>
        <v>6</v>
      </c>
      <c r="AK427" t="e">
        <f t="shared" ref="AK427:AK490" si="23">_xlfn.XLOOKUP(B427, $AH$2:$AH$38,$AI$2:$AI$38)</f>
        <v>#N/A</v>
      </c>
    </row>
    <row r="428" spans="1:37" ht="30" customHeight="1" x14ac:dyDescent="0.25">
      <c r="A428" s="30">
        <v>13521781</v>
      </c>
      <c r="B428" s="29" t="s">
        <v>70</v>
      </c>
      <c r="C428" s="29" t="s">
        <v>29</v>
      </c>
      <c r="D428" s="29" t="s">
        <v>29</v>
      </c>
      <c r="E428" s="31">
        <v>44043</v>
      </c>
      <c r="F428" s="30">
        <v>39.935744948589083</v>
      </c>
      <c r="G428" s="29" t="s">
        <v>51</v>
      </c>
      <c r="H428" s="29" t="s">
        <v>30</v>
      </c>
      <c r="I428" s="29">
        <v>1979</v>
      </c>
      <c r="J428" s="30">
        <v>95</v>
      </c>
      <c r="K428" s="30">
        <v>34446.199999999997</v>
      </c>
      <c r="L428" s="30">
        <v>2349083.6492929934</v>
      </c>
      <c r="M428" s="30">
        <v>11195.152795473652</v>
      </c>
      <c r="N428" s="30">
        <v>100.75746581823356</v>
      </c>
      <c r="O428" s="30">
        <v>41529.376749488663</v>
      </c>
      <c r="P428" s="30">
        <v>1.1235028617181044</v>
      </c>
      <c r="Q428" s="30">
        <v>59470.183914618814</v>
      </c>
      <c r="R428" s="30">
        <v>73816.092634504967</v>
      </c>
      <c r="S428" s="30">
        <v>1.238681028608245</v>
      </c>
      <c r="T428" s="30">
        <v>1.5787825880837676</v>
      </c>
      <c r="U428" s="30">
        <v>1.3614939152673506</v>
      </c>
      <c r="V428" s="30">
        <v>1.9609425226696748</v>
      </c>
      <c r="W428" s="30">
        <v>1.0889243400387663</v>
      </c>
      <c r="X428" s="30">
        <v>1.547350691256294</v>
      </c>
      <c r="Y428" s="30">
        <v>16.302468198463014</v>
      </c>
      <c r="Z428" s="30">
        <v>15.813198142977823</v>
      </c>
      <c r="AA428" s="30">
        <v>89.427282175883661</v>
      </c>
      <c r="AB428" s="30">
        <v>4371.6990333790054</v>
      </c>
      <c r="AC428" s="30">
        <v>3.1776841203411101</v>
      </c>
      <c r="AD428" s="30">
        <v>100180.9865017297</v>
      </c>
      <c r="AE428" s="29">
        <f t="shared" si="21"/>
        <v>2020</v>
      </c>
      <c r="AF428" s="29">
        <f t="shared" si="22"/>
        <v>7</v>
      </c>
      <c r="AK428" t="e">
        <f t="shared" si="23"/>
        <v>#N/A</v>
      </c>
    </row>
    <row r="429" spans="1:37" ht="30" customHeight="1" x14ac:dyDescent="0.25">
      <c r="A429" s="30">
        <v>13521781</v>
      </c>
      <c r="B429" s="29" t="s">
        <v>70</v>
      </c>
      <c r="C429" s="29" t="s">
        <v>29</v>
      </c>
      <c r="D429" s="29" t="s">
        <v>29</v>
      </c>
      <c r="E429" s="31">
        <v>44074</v>
      </c>
      <c r="F429" s="30">
        <v>51.505869866533352</v>
      </c>
      <c r="G429" s="29" t="s">
        <v>51</v>
      </c>
      <c r="H429" s="29" t="s">
        <v>30</v>
      </c>
      <c r="I429" s="29">
        <v>1979</v>
      </c>
      <c r="J429" s="30">
        <v>95</v>
      </c>
      <c r="K429" s="30">
        <v>34446.199999999997</v>
      </c>
      <c r="L429" s="30">
        <v>2322434.6798863797</v>
      </c>
      <c r="M429" s="30">
        <v>9973.1624009683474</v>
      </c>
      <c r="N429" s="30">
        <v>58.629207052705866</v>
      </c>
      <c r="O429" s="30">
        <v>27433.688493711823</v>
      </c>
      <c r="P429" s="30">
        <v>1.0142981172786709</v>
      </c>
      <c r="Q429" s="30">
        <v>59315.223490983713</v>
      </c>
      <c r="R429" s="30">
        <v>69314.114277425935</v>
      </c>
      <c r="S429" s="30">
        <v>1.6037702296493892</v>
      </c>
      <c r="T429" s="30">
        <v>1.4401263405029545</v>
      </c>
      <c r="U429" s="30">
        <v>1.132280344952117</v>
      </c>
      <c r="V429" s="30">
        <v>2.1536795318551674</v>
      </c>
      <c r="W429" s="30">
        <v>0.91225301424335237</v>
      </c>
      <c r="X429" s="30">
        <v>1.1696910535370213</v>
      </c>
      <c r="Y429" s="30">
        <v>11.019124660470233</v>
      </c>
      <c r="Z429" s="30">
        <v>15.988420046807043</v>
      </c>
      <c r="AA429" s="30">
        <v>107.94263870351517</v>
      </c>
      <c r="AB429" s="30">
        <v>4390.7104293846032</v>
      </c>
      <c r="AC429" s="30">
        <v>1.8586824830004163</v>
      </c>
      <c r="AD429" s="30">
        <v>102945.87111486918</v>
      </c>
      <c r="AE429" s="29">
        <f t="shared" si="21"/>
        <v>2020</v>
      </c>
      <c r="AF429" s="29">
        <f t="shared" si="22"/>
        <v>8</v>
      </c>
      <c r="AK429" t="e">
        <f t="shared" si="23"/>
        <v>#N/A</v>
      </c>
    </row>
    <row r="430" spans="1:37" ht="30" customHeight="1" x14ac:dyDescent="0.25">
      <c r="A430" s="30">
        <v>13521781</v>
      </c>
      <c r="B430" s="29" t="s">
        <v>70</v>
      </c>
      <c r="C430" s="29" t="s">
        <v>29</v>
      </c>
      <c r="D430" s="29" t="s">
        <v>29</v>
      </c>
      <c r="E430" s="31">
        <v>44104</v>
      </c>
      <c r="F430" s="30">
        <v>74.717109667826819</v>
      </c>
      <c r="G430" s="29" t="s">
        <v>51</v>
      </c>
      <c r="H430" s="29" t="s">
        <v>30</v>
      </c>
      <c r="I430" s="29">
        <v>1979</v>
      </c>
      <c r="J430" s="30">
        <v>95</v>
      </c>
      <c r="K430" s="30">
        <v>34446.199999999997</v>
      </c>
      <c r="L430" s="30">
        <v>3615998.3175630844</v>
      </c>
      <c r="M430" s="30">
        <v>7984.2462736620373</v>
      </c>
      <c r="N430" s="30">
        <v>90.414684331221196</v>
      </c>
      <c r="O430" s="30">
        <v>27261.752150586442</v>
      </c>
      <c r="P430" s="30">
        <v>1.1716800841989925</v>
      </c>
      <c r="Q430" s="30">
        <v>36229.141196600918</v>
      </c>
      <c r="R430" s="30">
        <v>41622.994626455664</v>
      </c>
      <c r="S430" s="30">
        <v>1.2016916742757118</v>
      </c>
      <c r="T430" s="30">
        <v>1.7295057555509596</v>
      </c>
      <c r="U430" s="30">
        <v>1.6103531664940689</v>
      </c>
      <c r="V430" s="30">
        <v>1.8219559440682505</v>
      </c>
      <c r="W430" s="30">
        <v>1.4560688264352049</v>
      </c>
      <c r="X430" s="30">
        <v>1.6167666176596676</v>
      </c>
      <c r="Y430" s="30">
        <v>11.463575028505534</v>
      </c>
      <c r="Z430" s="30">
        <v>10.457850104003715</v>
      </c>
      <c r="AA430" s="30">
        <v>95.377846430039241</v>
      </c>
      <c r="AB430" s="30">
        <v>3009.8633184838013</v>
      </c>
      <c r="AC430" s="30">
        <v>2.9257432193651192</v>
      </c>
      <c r="AD430" s="30">
        <v>86100.945531423407</v>
      </c>
      <c r="AE430" s="29">
        <f t="shared" si="21"/>
        <v>2020</v>
      </c>
      <c r="AF430" s="29">
        <f t="shared" si="22"/>
        <v>9</v>
      </c>
      <c r="AK430" t="e">
        <f t="shared" si="23"/>
        <v>#N/A</v>
      </c>
    </row>
    <row r="431" spans="1:37" ht="30" customHeight="1" x14ac:dyDescent="0.25">
      <c r="A431" s="30">
        <v>13521781</v>
      </c>
      <c r="B431" s="29" t="s">
        <v>70</v>
      </c>
      <c r="C431" s="29" t="s">
        <v>29</v>
      </c>
      <c r="D431" s="29" t="s">
        <v>29</v>
      </c>
      <c r="E431" s="31">
        <v>44135</v>
      </c>
      <c r="F431" s="30">
        <v>75.403697588897785</v>
      </c>
      <c r="G431" s="29" t="s">
        <v>51</v>
      </c>
      <c r="H431" s="29" t="s">
        <v>30</v>
      </c>
      <c r="I431" s="29">
        <v>1979</v>
      </c>
      <c r="J431" s="30">
        <v>95</v>
      </c>
      <c r="K431" s="30">
        <v>34446.199999999997</v>
      </c>
      <c r="L431" s="30">
        <v>3277400.5049658753</v>
      </c>
      <c r="M431" s="30">
        <v>13048.626473795861</v>
      </c>
      <c r="N431" s="30">
        <v>76.451393679143024</v>
      </c>
      <c r="O431" s="30">
        <v>43756.714519695553</v>
      </c>
      <c r="P431" s="30">
        <v>1.3273346293643717</v>
      </c>
      <c r="Q431" s="30">
        <v>56000.259172830643</v>
      </c>
      <c r="R431" s="30">
        <v>75206.894166778133</v>
      </c>
      <c r="S431" s="30">
        <v>1.0122681259237387</v>
      </c>
      <c r="T431" s="30">
        <v>1.255846179128121</v>
      </c>
      <c r="U431" s="30">
        <v>1.4067798093313286</v>
      </c>
      <c r="V431" s="30">
        <v>2.0473787345003958</v>
      </c>
      <c r="W431" s="30">
        <v>0.87910267346281623</v>
      </c>
      <c r="X431" s="30">
        <v>1.434289884347782</v>
      </c>
      <c r="Y431" s="30">
        <v>8.876182555878799</v>
      </c>
      <c r="Z431" s="30">
        <v>7.5561959969637655</v>
      </c>
      <c r="AA431" s="30">
        <v>133.19041591294445</v>
      </c>
      <c r="AB431" s="30">
        <v>3796.5130708502652</v>
      </c>
      <c r="AC431" s="30">
        <v>2.9047251794819466</v>
      </c>
      <c r="AD431" s="30">
        <v>75340.027391764277</v>
      </c>
      <c r="AE431" s="29">
        <f t="shared" si="21"/>
        <v>2020</v>
      </c>
      <c r="AF431" s="29">
        <f t="shared" si="22"/>
        <v>10</v>
      </c>
      <c r="AK431" t="e">
        <f t="shared" si="23"/>
        <v>#N/A</v>
      </c>
    </row>
    <row r="432" spans="1:37" ht="30" customHeight="1" x14ac:dyDescent="0.25">
      <c r="A432" s="30">
        <v>13521781</v>
      </c>
      <c r="B432" s="29" t="s">
        <v>70</v>
      </c>
      <c r="C432" s="29" t="s">
        <v>29</v>
      </c>
      <c r="D432" s="29" t="s">
        <v>29</v>
      </c>
      <c r="E432" s="31">
        <v>44165</v>
      </c>
      <c r="F432" s="30">
        <v>61.052211086562323</v>
      </c>
      <c r="G432" s="29" t="s">
        <v>51</v>
      </c>
      <c r="H432" s="29" t="s">
        <v>30</v>
      </c>
      <c r="I432" s="29">
        <v>1979</v>
      </c>
      <c r="J432" s="30">
        <v>95</v>
      </c>
      <c r="K432" s="30">
        <v>34446.199999999997</v>
      </c>
      <c r="L432" s="30">
        <v>3170530.5517368196</v>
      </c>
      <c r="M432" s="30">
        <v>10510.730746774798</v>
      </c>
      <c r="N432" s="30">
        <v>89.679820829100009</v>
      </c>
      <c r="O432" s="30">
        <v>26311.663045424695</v>
      </c>
      <c r="P432" s="30">
        <v>0.90210611135546404</v>
      </c>
      <c r="Q432" s="30">
        <v>48331.146718046592</v>
      </c>
      <c r="R432" s="30">
        <v>61756.467665670643</v>
      </c>
      <c r="S432" s="30">
        <v>1.2698970285087383</v>
      </c>
      <c r="T432" s="30">
        <v>2.1408447162608653</v>
      </c>
      <c r="U432" s="30">
        <v>1.4221178894222299</v>
      </c>
      <c r="V432" s="30">
        <v>1.2292669225311463</v>
      </c>
      <c r="W432" s="30">
        <v>0.95798828164682381</v>
      </c>
      <c r="X432" s="30">
        <v>1.9833262652363313</v>
      </c>
      <c r="Y432" s="30">
        <v>11.429463111530799</v>
      </c>
      <c r="Z432" s="30">
        <v>8.5485306642838701</v>
      </c>
      <c r="AA432" s="30">
        <v>88.83211280442201</v>
      </c>
      <c r="AB432" s="30">
        <v>3882.9910520040025</v>
      </c>
      <c r="AC432" s="30">
        <v>2.3871277618651869</v>
      </c>
      <c r="AD432" s="30">
        <v>71944.973210236698</v>
      </c>
      <c r="AE432" s="29">
        <f t="shared" si="21"/>
        <v>2020</v>
      </c>
      <c r="AF432" s="29">
        <f t="shared" si="22"/>
        <v>11</v>
      </c>
      <c r="AK432" t="e">
        <f t="shared" si="23"/>
        <v>#N/A</v>
      </c>
    </row>
    <row r="433" spans="1:37" ht="30" customHeight="1" x14ac:dyDescent="0.25">
      <c r="A433" s="30">
        <v>13521781</v>
      </c>
      <c r="B433" s="29" t="s">
        <v>70</v>
      </c>
      <c r="C433" s="29" t="s">
        <v>29</v>
      </c>
      <c r="D433" s="29" t="s">
        <v>29</v>
      </c>
      <c r="E433" s="31">
        <v>44196</v>
      </c>
      <c r="F433" s="30">
        <v>73.944868854394514</v>
      </c>
      <c r="G433" s="29" t="s">
        <v>51</v>
      </c>
      <c r="H433" s="29" t="s">
        <v>30</v>
      </c>
      <c r="I433" s="29">
        <v>1979</v>
      </c>
      <c r="J433" s="30">
        <v>95</v>
      </c>
      <c r="K433" s="30">
        <v>34446.199999999997</v>
      </c>
      <c r="L433" s="30">
        <v>3297288.7426898153</v>
      </c>
      <c r="M433" s="30">
        <v>7379.567287832323</v>
      </c>
      <c r="N433" s="30">
        <v>102.71848290874918</v>
      </c>
      <c r="O433" s="30">
        <v>33135.250212629151</v>
      </c>
      <c r="P433" s="30">
        <v>0.75303973524413814</v>
      </c>
      <c r="Q433" s="30">
        <v>59842.036369972717</v>
      </c>
      <c r="R433" s="30">
        <v>64569.242995234374</v>
      </c>
      <c r="S433" s="30">
        <v>1.6112164564545883</v>
      </c>
      <c r="T433" s="30">
        <v>1.7875968658223018</v>
      </c>
      <c r="U433" s="30">
        <v>1.0379095623929777</v>
      </c>
      <c r="V433" s="30">
        <v>1.2123035446273893</v>
      </c>
      <c r="W433" s="30">
        <v>1.2050990581601102</v>
      </c>
      <c r="X433" s="30">
        <v>1.0630659351154581</v>
      </c>
      <c r="Y433" s="30">
        <v>6.7146707564112154</v>
      </c>
      <c r="Z433" s="30">
        <v>7.1556073846465917</v>
      </c>
      <c r="AA433" s="30">
        <v>83.253204718403893</v>
      </c>
      <c r="AB433" s="30">
        <v>3929.9825230813694</v>
      </c>
      <c r="AC433" s="30">
        <v>3.0082505631887773</v>
      </c>
      <c r="AD433" s="30">
        <v>85971.901876114527</v>
      </c>
      <c r="AE433" s="29">
        <f t="shared" si="21"/>
        <v>2020</v>
      </c>
      <c r="AF433" s="29">
        <f t="shared" si="22"/>
        <v>12</v>
      </c>
      <c r="AK433" t="e">
        <f t="shared" si="23"/>
        <v>#N/A</v>
      </c>
    </row>
    <row r="434" spans="1:37" ht="30" customHeight="1" x14ac:dyDescent="0.25">
      <c r="A434" s="30">
        <v>13521781</v>
      </c>
      <c r="B434" s="29" t="s">
        <v>70</v>
      </c>
      <c r="C434" s="29" t="s">
        <v>29</v>
      </c>
      <c r="D434" s="29" t="s">
        <v>29</v>
      </c>
      <c r="E434" s="31">
        <v>44227</v>
      </c>
      <c r="F434" s="30">
        <v>69.455158624080752</v>
      </c>
      <c r="G434" s="29" t="s">
        <v>51</v>
      </c>
      <c r="H434" s="29" t="s">
        <v>30</v>
      </c>
      <c r="I434" s="29">
        <v>1979</v>
      </c>
      <c r="J434" s="30">
        <v>95</v>
      </c>
      <c r="K434" s="30">
        <v>34446.199999999997</v>
      </c>
      <c r="L434" s="30">
        <v>2739808.9696979048</v>
      </c>
      <c r="M434" s="30">
        <v>9386.8961379275315</v>
      </c>
      <c r="N434" s="30">
        <v>55.092836193460258</v>
      </c>
      <c r="O434" s="30">
        <v>27813.203370376272</v>
      </c>
      <c r="P434" s="30">
        <v>1.1771090192902249</v>
      </c>
      <c r="Q434" s="30">
        <v>49870.763520124019</v>
      </c>
      <c r="R434" s="30">
        <v>46567.219301878664</v>
      </c>
      <c r="S434" s="30">
        <v>1.4931634983969788</v>
      </c>
      <c r="T434" s="30">
        <v>1.2495428303394664</v>
      </c>
      <c r="U434" s="30">
        <v>1.1758465970808982</v>
      </c>
      <c r="V434" s="30">
        <v>2.0613016059337248</v>
      </c>
      <c r="W434" s="30">
        <v>1.4658540634729873</v>
      </c>
      <c r="X434" s="30">
        <v>1.1320604303630706</v>
      </c>
      <c r="Y434" s="30">
        <v>10.317656249536274</v>
      </c>
      <c r="Z434" s="30">
        <v>6.9656344576324249</v>
      </c>
      <c r="AA434" s="30">
        <v>127.20223261166601</v>
      </c>
      <c r="AB434" s="30">
        <v>3938.1051389351537</v>
      </c>
      <c r="AC434" s="30">
        <v>3.3183195881016911</v>
      </c>
      <c r="AD434" s="30">
        <v>108316.77652816144</v>
      </c>
      <c r="AE434" s="29">
        <f t="shared" si="21"/>
        <v>2021</v>
      </c>
      <c r="AF434" s="29">
        <f t="shared" si="22"/>
        <v>1</v>
      </c>
      <c r="AK434" t="e">
        <f t="shared" si="23"/>
        <v>#N/A</v>
      </c>
    </row>
    <row r="435" spans="1:37" ht="30" customHeight="1" x14ac:dyDescent="0.25">
      <c r="A435" s="30">
        <v>13521781</v>
      </c>
      <c r="B435" s="29" t="s">
        <v>70</v>
      </c>
      <c r="C435" s="29" t="s">
        <v>29</v>
      </c>
      <c r="D435" s="29" t="s">
        <v>29</v>
      </c>
      <c r="E435" s="31">
        <v>44255</v>
      </c>
      <c r="F435" s="30">
        <v>59.513501522668449</v>
      </c>
      <c r="G435" s="29" t="s">
        <v>51</v>
      </c>
      <c r="H435" s="29" t="s">
        <v>30</v>
      </c>
      <c r="I435" s="29">
        <v>1979</v>
      </c>
      <c r="J435" s="30">
        <v>95</v>
      </c>
      <c r="K435" s="30">
        <v>34446.199999999997</v>
      </c>
      <c r="L435" s="30">
        <v>2085456.7627221106</v>
      </c>
      <c r="M435" s="30">
        <v>11090.541389880742</v>
      </c>
      <c r="N435" s="30">
        <v>59.422554681641365</v>
      </c>
      <c r="O435" s="30">
        <v>27410.979913836767</v>
      </c>
      <c r="P435" s="30">
        <v>0.8952087688942888</v>
      </c>
      <c r="Q435" s="30">
        <v>41374.481150196159</v>
      </c>
      <c r="R435" s="30">
        <v>54153.957941947439</v>
      </c>
      <c r="S435" s="30">
        <v>1.1104514431350596</v>
      </c>
      <c r="T435" s="30">
        <v>1.8949803611343103</v>
      </c>
      <c r="U435" s="30">
        <v>1.137851711264124</v>
      </c>
      <c r="V435" s="30">
        <v>1.9473055780969386</v>
      </c>
      <c r="W435" s="30">
        <v>1.0708055879684677</v>
      </c>
      <c r="X435" s="30">
        <v>1.9984271615268601</v>
      </c>
      <c r="Y435" s="30">
        <v>11.895944056422483</v>
      </c>
      <c r="Z435" s="30">
        <v>11.064771863598176</v>
      </c>
      <c r="AA435" s="30">
        <v>112.26236107091405</v>
      </c>
      <c r="AB435" s="30">
        <v>4268.0496525411463</v>
      </c>
      <c r="AC435" s="30">
        <v>2.1581717789016666</v>
      </c>
      <c r="AD435" s="30">
        <v>90267.149864554536</v>
      </c>
      <c r="AE435" s="29">
        <f t="shared" si="21"/>
        <v>2021</v>
      </c>
      <c r="AF435" s="29">
        <f t="shared" si="22"/>
        <v>2</v>
      </c>
      <c r="AK435" t="e">
        <f t="shared" si="23"/>
        <v>#N/A</v>
      </c>
    </row>
    <row r="436" spans="1:37" ht="30" customHeight="1" x14ac:dyDescent="0.25">
      <c r="A436" s="30">
        <v>13521781</v>
      </c>
      <c r="B436" s="29" t="s">
        <v>70</v>
      </c>
      <c r="C436" s="29" t="s">
        <v>29</v>
      </c>
      <c r="D436" s="29" t="s">
        <v>29</v>
      </c>
      <c r="E436" s="31">
        <v>44286</v>
      </c>
      <c r="F436" s="29">
        <v>48.889479559324066</v>
      </c>
      <c r="G436" s="29" t="s">
        <v>51</v>
      </c>
      <c r="H436" s="29" t="s">
        <v>30</v>
      </c>
      <c r="I436" s="29">
        <v>1979</v>
      </c>
      <c r="J436" s="30">
        <v>95</v>
      </c>
      <c r="K436" s="30">
        <v>34446.199999999997</v>
      </c>
      <c r="L436" s="29">
        <v>3452593.8889290364</v>
      </c>
      <c r="M436" s="29">
        <v>12377.365632138361</v>
      </c>
      <c r="N436" s="29">
        <v>86.685986558661753</v>
      </c>
      <c r="O436" s="30">
        <v>30784.780958621315</v>
      </c>
      <c r="P436" s="30">
        <v>1.2916625513199915</v>
      </c>
      <c r="Q436" s="29">
        <v>41625.85096061691</v>
      </c>
      <c r="R436" s="29">
        <v>47479.18086482746</v>
      </c>
      <c r="S436" s="29">
        <v>0.96324683937555255</v>
      </c>
      <c r="T436" s="29">
        <v>1.3048207418964222</v>
      </c>
      <c r="U436" s="29">
        <v>1.2871323184595538</v>
      </c>
      <c r="V436" s="29">
        <v>2.1873970793077837</v>
      </c>
      <c r="W436" s="30">
        <v>1.4937441355727652</v>
      </c>
      <c r="X436" s="30">
        <v>1.795218757114708</v>
      </c>
      <c r="Y436" s="29">
        <v>10.307491729118409</v>
      </c>
      <c r="Z436" s="29">
        <v>11.546354476758594</v>
      </c>
      <c r="AA436" s="29">
        <v>91.674094408292802</v>
      </c>
      <c r="AB436" s="29">
        <v>4121.5768330973642</v>
      </c>
      <c r="AC436" s="30">
        <v>2.846148931740724</v>
      </c>
      <c r="AD436" s="30">
        <v>101804.0336344728</v>
      </c>
      <c r="AE436" s="29">
        <f t="shared" ref="AE436:AE499" si="24">IF(E436 = "", "", YEAR(E436))</f>
        <v>2021</v>
      </c>
      <c r="AF436" s="29">
        <f t="shared" si="22"/>
        <v>3</v>
      </c>
      <c r="AK436" t="e">
        <f t="shared" si="23"/>
        <v>#N/A</v>
      </c>
    </row>
    <row r="437" spans="1:37" ht="30" customHeight="1" x14ac:dyDescent="0.25">
      <c r="A437" s="30">
        <v>13521781</v>
      </c>
      <c r="B437" s="29" t="s">
        <v>70</v>
      </c>
      <c r="C437" s="29" t="s">
        <v>29</v>
      </c>
      <c r="D437" s="29" t="s">
        <v>29</v>
      </c>
      <c r="E437" s="31">
        <v>44316</v>
      </c>
      <c r="F437" s="29">
        <v>46.093170595551364</v>
      </c>
      <c r="G437" s="29" t="s">
        <v>51</v>
      </c>
      <c r="H437" s="29" t="s">
        <v>30</v>
      </c>
      <c r="I437" s="29">
        <v>1979</v>
      </c>
      <c r="J437" s="30">
        <v>95</v>
      </c>
      <c r="K437" s="30">
        <v>34446.199999999997</v>
      </c>
      <c r="L437" s="29">
        <v>2080327.6201001043</v>
      </c>
      <c r="M437" s="29">
        <v>12301.19358065921</v>
      </c>
      <c r="N437" s="29">
        <v>102.47382057240505</v>
      </c>
      <c r="O437" s="30">
        <v>30810.261503944475</v>
      </c>
      <c r="P437" s="30">
        <v>1.1048057757027387</v>
      </c>
      <c r="Q437" s="29">
        <v>57775.021828737816</v>
      </c>
      <c r="R437" s="29">
        <v>49004.352257679879</v>
      </c>
      <c r="S437" s="29">
        <v>1.1702258440375328</v>
      </c>
      <c r="T437" s="29">
        <v>2.0474922472172152</v>
      </c>
      <c r="U437" s="29">
        <v>0.93708158493209281</v>
      </c>
      <c r="V437" s="29">
        <v>2.2198231463370366</v>
      </c>
      <c r="W437" s="30">
        <v>1.3903651932746233</v>
      </c>
      <c r="X437" s="30">
        <v>1.8737752095658364</v>
      </c>
      <c r="Y437" s="29">
        <v>8.4702449833143056</v>
      </c>
      <c r="Z437" s="29">
        <v>12.092416971177478</v>
      </c>
      <c r="AA437" s="29">
        <v>122.58714174001113</v>
      </c>
      <c r="AB437" s="29">
        <v>2552.2581963640837</v>
      </c>
      <c r="AC437" s="30">
        <v>2.5422577570920799</v>
      </c>
      <c r="AD437" s="30">
        <v>76425.624018956471</v>
      </c>
      <c r="AE437" s="29">
        <f t="shared" si="24"/>
        <v>2021</v>
      </c>
      <c r="AF437" s="29">
        <f t="shared" si="22"/>
        <v>4</v>
      </c>
      <c r="AK437" t="e">
        <f t="shared" si="23"/>
        <v>#N/A</v>
      </c>
    </row>
    <row r="438" spans="1:37" ht="30" customHeight="1" x14ac:dyDescent="0.25">
      <c r="A438" s="30">
        <v>13521781</v>
      </c>
      <c r="B438" s="29" t="s">
        <v>70</v>
      </c>
      <c r="C438" s="29" t="s">
        <v>29</v>
      </c>
      <c r="D438" s="29" t="s">
        <v>29</v>
      </c>
      <c r="E438" s="31">
        <v>44347</v>
      </c>
      <c r="F438" s="29">
        <v>80.438141058879324</v>
      </c>
      <c r="G438" s="29" t="s">
        <v>51</v>
      </c>
      <c r="H438" s="29" t="s">
        <v>30</v>
      </c>
      <c r="I438" s="29">
        <v>1979</v>
      </c>
      <c r="J438" s="30">
        <v>95</v>
      </c>
      <c r="K438" s="30">
        <v>34446.199999999997</v>
      </c>
      <c r="L438" s="29">
        <v>3168759.286364336</v>
      </c>
      <c r="M438" s="29">
        <v>7793.3767916024754</v>
      </c>
      <c r="N438" s="29">
        <v>57.1828286387342</v>
      </c>
      <c r="O438" s="30">
        <v>33471.046003294097</v>
      </c>
      <c r="P438" s="30">
        <v>1.2701508775218253</v>
      </c>
      <c r="Q438" s="29">
        <v>32704.980038572874</v>
      </c>
      <c r="R438" s="29">
        <v>45834.518027093203</v>
      </c>
      <c r="S438" s="29">
        <v>1.2928558111480268</v>
      </c>
      <c r="T438" s="29">
        <v>1.6955847439643443</v>
      </c>
      <c r="U438" s="29">
        <v>1.7932750044575583</v>
      </c>
      <c r="V438" s="29">
        <v>2.1747373893190192</v>
      </c>
      <c r="W438" s="30">
        <v>1.2425226588187781</v>
      </c>
      <c r="X438" s="30">
        <v>1.9222892368898024</v>
      </c>
      <c r="Y438" s="29">
        <v>11.147819917050644</v>
      </c>
      <c r="Z438" s="29">
        <v>8.760870080099826</v>
      </c>
      <c r="AA438" s="29">
        <v>93.331075051687819</v>
      </c>
      <c r="AB438" s="29">
        <v>4277.8210178729287</v>
      </c>
      <c r="AC438" s="30">
        <v>3.1065244802106204</v>
      </c>
      <c r="AD438" s="30">
        <v>73778.165971659735</v>
      </c>
      <c r="AE438" s="29">
        <f t="shared" si="24"/>
        <v>2021</v>
      </c>
      <c r="AF438" s="29">
        <f t="shared" si="22"/>
        <v>5</v>
      </c>
      <c r="AK438" t="e">
        <f t="shared" si="23"/>
        <v>#N/A</v>
      </c>
    </row>
    <row r="439" spans="1:37" ht="30" customHeight="1" x14ac:dyDescent="0.25">
      <c r="A439" s="30">
        <v>13521781</v>
      </c>
      <c r="B439" s="29" t="s">
        <v>70</v>
      </c>
      <c r="C439" s="29" t="s">
        <v>29</v>
      </c>
      <c r="D439" s="29" t="s">
        <v>29</v>
      </c>
      <c r="E439" s="31">
        <v>44377</v>
      </c>
      <c r="F439" s="29">
        <v>47.461618641858124</v>
      </c>
      <c r="G439" s="29" t="s">
        <v>51</v>
      </c>
      <c r="H439" s="29" t="s">
        <v>30</v>
      </c>
      <c r="I439" s="29">
        <v>1979</v>
      </c>
      <c r="J439" s="30">
        <v>95</v>
      </c>
      <c r="K439" s="30">
        <v>34446.199999999997</v>
      </c>
      <c r="L439" s="29">
        <v>3509979.575633477</v>
      </c>
      <c r="M439" s="29">
        <v>8044.5024777947383</v>
      </c>
      <c r="N439" s="29">
        <v>83.429256396787721</v>
      </c>
      <c r="O439" s="30">
        <v>35800.178316815793</v>
      </c>
      <c r="P439" s="30">
        <v>1.0650782583378728</v>
      </c>
      <c r="Q439" s="29">
        <v>59091.495832292559</v>
      </c>
      <c r="R439" s="29">
        <v>71840.263093016052</v>
      </c>
      <c r="S439" s="29">
        <v>1.7343034572265903</v>
      </c>
      <c r="T439" s="29">
        <v>1.637732751930965</v>
      </c>
      <c r="U439" s="29">
        <v>1.1228618330703917</v>
      </c>
      <c r="V439" s="29">
        <v>1.4929562398069145</v>
      </c>
      <c r="W439" s="30">
        <v>0.8912159805086679</v>
      </c>
      <c r="X439" s="30">
        <v>1.7502479923857064</v>
      </c>
      <c r="Y439" s="29">
        <v>7.5492834956766881</v>
      </c>
      <c r="Z439" s="29">
        <v>11.097691977601572</v>
      </c>
      <c r="AA439" s="29">
        <v>105.80586515809578</v>
      </c>
      <c r="AB439" s="29">
        <v>4175.6443863418044</v>
      </c>
      <c r="AC439" s="30">
        <v>1.74447328427657</v>
      </c>
      <c r="AD439" s="30">
        <v>116521.6905723472</v>
      </c>
      <c r="AE439" s="29">
        <f t="shared" si="24"/>
        <v>2021</v>
      </c>
      <c r="AF439" s="29">
        <f t="shared" si="22"/>
        <v>6</v>
      </c>
      <c r="AK439" t="e">
        <f t="shared" si="23"/>
        <v>#N/A</v>
      </c>
    </row>
    <row r="440" spans="1:37" ht="30" customHeight="1" x14ac:dyDescent="0.25">
      <c r="A440" s="30">
        <v>13521781</v>
      </c>
      <c r="B440" s="29" t="s">
        <v>70</v>
      </c>
      <c r="C440" s="29" t="s">
        <v>29</v>
      </c>
      <c r="D440" s="29" t="s">
        <v>29</v>
      </c>
      <c r="E440" s="31">
        <v>44408</v>
      </c>
      <c r="F440" s="29">
        <v>73.528344231313639</v>
      </c>
      <c r="G440" s="29" t="s">
        <v>51</v>
      </c>
      <c r="H440" s="29" t="s">
        <v>30</v>
      </c>
      <c r="I440" s="29">
        <v>1979</v>
      </c>
      <c r="J440" s="30">
        <v>95</v>
      </c>
      <c r="K440" s="30">
        <v>34446.199999999997</v>
      </c>
      <c r="L440" s="29">
        <v>2860450.999122344</v>
      </c>
      <c r="M440" s="29">
        <v>10837.01359125453</v>
      </c>
      <c r="N440" s="29">
        <v>103.69884236408404</v>
      </c>
      <c r="O440" s="30">
        <v>24653.830651402342</v>
      </c>
      <c r="P440" s="30">
        <v>0.80275287505620074</v>
      </c>
      <c r="Q440" s="29">
        <v>41161.811256655463</v>
      </c>
      <c r="R440" s="29">
        <v>38655.689308678397</v>
      </c>
      <c r="S440" s="29">
        <v>1.7073197190962079</v>
      </c>
      <c r="T440" s="29">
        <v>2.0217991994527806</v>
      </c>
      <c r="U440" s="29">
        <v>1.193719140908873</v>
      </c>
      <c r="V440" s="29">
        <v>1.7982097486424995</v>
      </c>
      <c r="W440" s="30">
        <v>1.2959592002249281</v>
      </c>
      <c r="X440" s="30">
        <v>1.3741669843538655</v>
      </c>
      <c r="Y440" s="29">
        <v>6.8380033527236703</v>
      </c>
      <c r="Z440" s="29">
        <v>7.6674655179520252</v>
      </c>
      <c r="AA440" s="29">
        <v>75.284190702893625</v>
      </c>
      <c r="AB440" s="29">
        <v>3245.1864724816851</v>
      </c>
      <c r="AC440" s="30">
        <v>2.1596244799231186</v>
      </c>
      <c r="AD440" s="30">
        <v>109137.63758125814</v>
      </c>
      <c r="AE440" s="29">
        <f t="shared" si="24"/>
        <v>2021</v>
      </c>
      <c r="AF440" s="29">
        <f t="shared" si="22"/>
        <v>7</v>
      </c>
      <c r="AK440" t="e">
        <f t="shared" si="23"/>
        <v>#N/A</v>
      </c>
    </row>
    <row r="441" spans="1:37" ht="30" customHeight="1" x14ac:dyDescent="0.25">
      <c r="A441" s="30">
        <v>13521781</v>
      </c>
      <c r="B441" s="29" t="s">
        <v>70</v>
      </c>
      <c r="C441" s="29" t="s">
        <v>29</v>
      </c>
      <c r="D441" s="29" t="s">
        <v>29</v>
      </c>
      <c r="E441" s="31">
        <v>44439</v>
      </c>
      <c r="F441" s="29">
        <v>47.864051797968656</v>
      </c>
      <c r="G441" s="29" t="s">
        <v>51</v>
      </c>
      <c r="H441" s="29" t="s">
        <v>30</v>
      </c>
      <c r="I441" s="29">
        <v>1979</v>
      </c>
      <c r="J441" s="30">
        <v>95</v>
      </c>
      <c r="K441" s="30">
        <v>34446.199999999997</v>
      </c>
      <c r="L441" s="29">
        <v>3682779.4731650776</v>
      </c>
      <c r="M441" s="29">
        <v>7009.9703434352577</v>
      </c>
      <c r="N441" s="29">
        <v>72.197451121851387</v>
      </c>
      <c r="O441" s="30">
        <v>23995.56038423732</v>
      </c>
      <c r="P441" s="30">
        <v>0.77960884407300768</v>
      </c>
      <c r="Q441" s="29">
        <v>43810.106211319384</v>
      </c>
      <c r="R441" s="29">
        <v>65467.093688986912</v>
      </c>
      <c r="S441" s="29">
        <v>1.4869273882776586</v>
      </c>
      <c r="T441" s="29">
        <v>1.5018452168931486</v>
      </c>
      <c r="U441" s="29">
        <v>1.1837764081410003</v>
      </c>
      <c r="V441" s="29">
        <v>1.3019045577935933</v>
      </c>
      <c r="W441" s="30">
        <v>1.5113325894049414</v>
      </c>
      <c r="X441" s="30">
        <v>1.6924111165037652</v>
      </c>
      <c r="Y441" s="29">
        <v>6.8422580661794665</v>
      </c>
      <c r="Z441" s="29">
        <v>12.410445520044961</v>
      </c>
      <c r="AA441" s="29">
        <v>135.01645028827147</v>
      </c>
      <c r="AB441" s="29">
        <v>2772.2515629929831</v>
      </c>
      <c r="AC441" s="30">
        <v>2.8973989684578236</v>
      </c>
      <c r="AD441" s="30">
        <v>79494.391740431252</v>
      </c>
      <c r="AE441" s="29">
        <f t="shared" si="24"/>
        <v>2021</v>
      </c>
      <c r="AF441" s="29">
        <f t="shared" si="22"/>
        <v>8</v>
      </c>
      <c r="AK441" t="e">
        <f t="shared" si="23"/>
        <v>#N/A</v>
      </c>
    </row>
    <row r="442" spans="1:37" ht="30" customHeight="1" x14ac:dyDescent="0.25">
      <c r="A442" s="30">
        <v>13521781</v>
      </c>
      <c r="B442" s="29" t="s">
        <v>70</v>
      </c>
      <c r="C442" s="29" t="s">
        <v>29</v>
      </c>
      <c r="D442" s="29" t="s">
        <v>29</v>
      </c>
      <c r="E442" s="31">
        <v>44469</v>
      </c>
      <c r="F442" s="29">
        <v>77.00534219622476</v>
      </c>
      <c r="G442" s="29" t="s">
        <v>51</v>
      </c>
      <c r="H442" s="29" t="s">
        <v>30</v>
      </c>
      <c r="I442" s="29">
        <v>1979</v>
      </c>
      <c r="J442" s="30">
        <v>95</v>
      </c>
      <c r="K442" s="30">
        <v>34446.199999999997</v>
      </c>
      <c r="L442" s="29">
        <v>2168135.5180074447</v>
      </c>
      <c r="M442" s="29">
        <v>6861.5758881576066</v>
      </c>
      <c r="N442" s="29">
        <v>61.437940916763708</v>
      </c>
      <c r="O442" s="30">
        <v>46413.549997752038</v>
      </c>
      <c r="P442" s="30">
        <v>1.4378726174489562</v>
      </c>
      <c r="Q442" s="29">
        <v>46580.312995251479</v>
      </c>
      <c r="R442" s="29">
        <v>43304.170967404643</v>
      </c>
      <c r="S442" s="29">
        <v>1.1869594859880601</v>
      </c>
      <c r="T442" s="29">
        <v>1.5207690732816403</v>
      </c>
      <c r="U442" s="29">
        <v>1.8097991662179269</v>
      </c>
      <c r="V442" s="29">
        <v>2.0043392171608656</v>
      </c>
      <c r="W442" s="30">
        <v>1.1376373703787306</v>
      </c>
      <c r="X442" s="30">
        <v>1.3891808405038626</v>
      </c>
      <c r="Y442" s="29">
        <v>10.564966566802665</v>
      </c>
      <c r="Z442" s="29">
        <v>10.413724024177265</v>
      </c>
      <c r="AA442" s="29">
        <v>131.48643725337277</v>
      </c>
      <c r="AB442" s="29">
        <v>3849.4538055100465</v>
      </c>
      <c r="AC442" s="30">
        <v>3.0701854005290716</v>
      </c>
      <c r="AD442" s="30">
        <v>79963.940433683121</v>
      </c>
      <c r="AE442" s="29">
        <f t="shared" si="24"/>
        <v>2021</v>
      </c>
      <c r="AF442" s="29">
        <f t="shared" si="22"/>
        <v>9</v>
      </c>
      <c r="AK442" t="e">
        <f t="shared" si="23"/>
        <v>#N/A</v>
      </c>
    </row>
    <row r="443" spans="1:37" ht="30" customHeight="1" x14ac:dyDescent="0.25">
      <c r="A443" s="30">
        <v>13521781</v>
      </c>
      <c r="B443" s="29" t="s">
        <v>70</v>
      </c>
      <c r="C443" s="29" t="s">
        <v>29</v>
      </c>
      <c r="D443" s="29" t="s">
        <v>29</v>
      </c>
      <c r="E443" s="31">
        <v>44500</v>
      </c>
      <c r="F443" s="29">
        <v>41.342550143186038</v>
      </c>
      <c r="G443" s="29" t="s">
        <v>51</v>
      </c>
      <c r="H443" s="29" t="s">
        <v>30</v>
      </c>
      <c r="I443" s="29">
        <v>1979</v>
      </c>
      <c r="J443" s="30">
        <v>95</v>
      </c>
      <c r="K443" s="30">
        <v>34446.199999999997</v>
      </c>
      <c r="L443" s="29">
        <v>2847502.9178795894</v>
      </c>
      <c r="M443" s="29">
        <v>11520.018775704915</v>
      </c>
      <c r="N443" s="29">
        <v>102.75615276510315</v>
      </c>
      <c r="O443" s="30">
        <v>45594.60237981363</v>
      </c>
      <c r="P443" s="30">
        <v>0.8773584245247058</v>
      </c>
      <c r="Q443" s="29">
        <v>48182.496862286192</v>
      </c>
      <c r="R443" s="29">
        <v>46290.867251048308</v>
      </c>
      <c r="S443" s="29">
        <v>1.0878945929646449</v>
      </c>
      <c r="T443" s="29">
        <v>1.3998322287501628</v>
      </c>
      <c r="U443" s="29">
        <v>1.2228799990943924</v>
      </c>
      <c r="V443" s="29">
        <v>1.7170575252094546</v>
      </c>
      <c r="W443" s="30">
        <v>1.5577290574066296</v>
      </c>
      <c r="X443" s="30">
        <v>1.874016304684371</v>
      </c>
      <c r="Y443" s="29">
        <v>9.5044031436919862</v>
      </c>
      <c r="Z443" s="29">
        <v>12.566632513018442</v>
      </c>
      <c r="AA443" s="29">
        <v>97.050520909880944</v>
      </c>
      <c r="AB443" s="29">
        <v>3382.7583509837546</v>
      </c>
      <c r="AC443" s="30">
        <v>2.9726854625751908</v>
      </c>
      <c r="AD443" s="30">
        <v>112454.90028528898</v>
      </c>
      <c r="AE443" s="29">
        <f t="shared" si="24"/>
        <v>2021</v>
      </c>
      <c r="AF443" s="29">
        <f t="shared" si="22"/>
        <v>10</v>
      </c>
      <c r="AK443" t="e">
        <f t="shared" si="23"/>
        <v>#N/A</v>
      </c>
    </row>
    <row r="444" spans="1:37" ht="30" customHeight="1" x14ac:dyDescent="0.25">
      <c r="A444" s="30">
        <v>13521781</v>
      </c>
      <c r="B444" s="29" t="s">
        <v>70</v>
      </c>
      <c r="C444" s="29" t="s">
        <v>29</v>
      </c>
      <c r="D444" s="29" t="s">
        <v>29</v>
      </c>
      <c r="E444" s="31">
        <v>44530</v>
      </c>
      <c r="F444" s="29">
        <v>68.91753916801747</v>
      </c>
      <c r="G444" s="29" t="s">
        <v>51</v>
      </c>
      <c r="H444" s="29" t="s">
        <v>30</v>
      </c>
      <c r="I444" s="29">
        <v>1979</v>
      </c>
      <c r="J444" s="30">
        <v>95</v>
      </c>
      <c r="K444" s="30">
        <v>34446.199999999997</v>
      </c>
      <c r="L444" s="29">
        <v>2341917.8680085046</v>
      </c>
      <c r="M444" s="29">
        <v>12973.94720383562</v>
      </c>
      <c r="N444" s="29">
        <v>99.959422982995747</v>
      </c>
      <c r="O444" s="30">
        <v>24679.920657487932</v>
      </c>
      <c r="P444" s="30">
        <v>1.1735284131290604</v>
      </c>
      <c r="Q444" s="29">
        <v>37991.562317821561</v>
      </c>
      <c r="R444" s="29">
        <v>51297.671659554173</v>
      </c>
      <c r="S444" s="29">
        <v>1.5210737877026563</v>
      </c>
      <c r="T444" s="29">
        <v>1.7974831432253966</v>
      </c>
      <c r="U444" s="29">
        <v>1.2530782991779079</v>
      </c>
      <c r="V444" s="29">
        <v>1.5701567582793774</v>
      </c>
      <c r="W444" s="30">
        <v>1.3189368767499621</v>
      </c>
      <c r="X444" s="30">
        <v>1.7474609460484718</v>
      </c>
      <c r="Y444" s="29">
        <v>13.48388133865298</v>
      </c>
      <c r="Z444" s="29">
        <v>13.322064335398366</v>
      </c>
      <c r="AA444" s="29">
        <v>75.44854538556605</v>
      </c>
      <c r="AB444" s="29">
        <v>4312.4044412672347</v>
      </c>
      <c r="AC444" s="30">
        <v>1.8865351867343916</v>
      </c>
      <c r="AD444" s="30">
        <v>60306.811480195807</v>
      </c>
      <c r="AE444" s="29">
        <f t="shared" si="24"/>
        <v>2021</v>
      </c>
      <c r="AF444" s="29">
        <f t="shared" si="22"/>
        <v>11</v>
      </c>
      <c r="AK444" t="e">
        <f t="shared" si="23"/>
        <v>#N/A</v>
      </c>
    </row>
    <row r="445" spans="1:37" ht="30" customHeight="1" x14ac:dyDescent="0.25">
      <c r="A445" s="30">
        <v>13521781</v>
      </c>
      <c r="B445" s="29" t="s">
        <v>70</v>
      </c>
      <c r="C445" s="29" t="s">
        <v>29</v>
      </c>
      <c r="D445" s="29" t="s">
        <v>29</v>
      </c>
      <c r="E445" s="31">
        <v>44561</v>
      </c>
      <c r="F445" s="29">
        <v>56.226986520861345</v>
      </c>
      <c r="G445" s="29" t="s">
        <v>51</v>
      </c>
      <c r="H445" s="29" t="s">
        <v>30</v>
      </c>
      <c r="I445" s="29">
        <v>1979</v>
      </c>
      <c r="J445" s="30">
        <v>95</v>
      </c>
      <c r="K445" s="30">
        <v>34446.199999999997</v>
      </c>
      <c r="L445" s="29">
        <v>2528232.166066661</v>
      </c>
      <c r="M445" s="29">
        <v>11864.785935410082</v>
      </c>
      <c r="N445" s="29">
        <v>101.10067804575229</v>
      </c>
      <c r="O445" s="30">
        <v>40161.031000546849</v>
      </c>
      <c r="P445" s="30">
        <v>1.0143931522165208</v>
      </c>
      <c r="Q445" s="29">
        <v>34588.789047813727</v>
      </c>
      <c r="R445" s="29">
        <v>71893.417127138193</v>
      </c>
      <c r="S445" s="29">
        <v>0.92932809385556558</v>
      </c>
      <c r="T445" s="29">
        <v>1.6179929614539175</v>
      </c>
      <c r="U445" s="29">
        <v>1.3534430297168447</v>
      </c>
      <c r="V445" s="29">
        <v>2.2618594672537302</v>
      </c>
      <c r="W445" s="30">
        <v>1.2468606188038187</v>
      </c>
      <c r="X445" s="30">
        <v>1.4433264227323612</v>
      </c>
      <c r="Y445" s="29">
        <v>10.236013838126285</v>
      </c>
      <c r="Z445" s="29">
        <v>11.927794873438309</v>
      </c>
      <c r="AA445" s="29">
        <v>128.08684199769982</v>
      </c>
      <c r="AB445" s="29">
        <v>3237.6991910514007</v>
      </c>
      <c r="AC445" s="30">
        <v>3.0638938817116546</v>
      </c>
      <c r="AD445" s="30">
        <v>85886.144700869379</v>
      </c>
      <c r="AE445" s="29">
        <f t="shared" si="24"/>
        <v>2021</v>
      </c>
      <c r="AF445" s="29">
        <f t="shared" si="22"/>
        <v>12</v>
      </c>
      <c r="AK445" t="e">
        <f t="shared" si="23"/>
        <v>#N/A</v>
      </c>
    </row>
    <row r="446" spans="1:37" ht="30" customHeight="1" x14ac:dyDescent="0.25">
      <c r="A446" s="30">
        <v>13521781</v>
      </c>
      <c r="B446" s="29" t="s">
        <v>70</v>
      </c>
      <c r="C446" s="29" t="s">
        <v>29</v>
      </c>
      <c r="D446" s="29" t="s">
        <v>29</v>
      </c>
      <c r="E446" s="31">
        <v>44592</v>
      </c>
      <c r="F446" s="29">
        <v>67.117994653755531</v>
      </c>
      <c r="G446" s="29" t="s">
        <v>51</v>
      </c>
      <c r="H446" s="29" t="s">
        <v>30</v>
      </c>
      <c r="I446" s="29">
        <v>1979</v>
      </c>
      <c r="J446" s="30">
        <v>95</v>
      </c>
      <c r="K446" s="30">
        <v>34446.199999999997</v>
      </c>
      <c r="L446" s="29">
        <v>2163892.7741007106</v>
      </c>
      <c r="M446" s="29">
        <v>7461.1642005191279</v>
      </c>
      <c r="N446" s="29">
        <v>77.656172654779766</v>
      </c>
      <c r="O446" s="30">
        <v>26560.968453263002</v>
      </c>
      <c r="P446" s="30">
        <v>0.9959867066254251</v>
      </c>
      <c r="Q446" s="29">
        <v>34014.858911165313</v>
      </c>
      <c r="R446" s="29">
        <v>71264.896985552346</v>
      </c>
      <c r="S446" s="29">
        <v>1.2883857091554685</v>
      </c>
      <c r="T446" s="29">
        <v>1.6242104573826412</v>
      </c>
      <c r="U446" s="29">
        <v>1.746669806707263</v>
      </c>
      <c r="V446" s="29">
        <v>2.2344451891754669</v>
      </c>
      <c r="W446" s="30">
        <v>0.83596929327391067</v>
      </c>
      <c r="X446" s="30">
        <v>1.8979524463273061</v>
      </c>
      <c r="Y446" s="29">
        <v>8.7388688046654384</v>
      </c>
      <c r="Z446" s="29">
        <v>9.8721412454433288</v>
      </c>
      <c r="AA446" s="29">
        <v>94.728888896558701</v>
      </c>
      <c r="AB446" s="29">
        <v>3744.0420524480987</v>
      </c>
      <c r="AC446" s="30">
        <v>2.4044117917521044</v>
      </c>
      <c r="AD446" s="30">
        <v>116704.82136068192</v>
      </c>
      <c r="AE446" s="29">
        <f t="shared" si="24"/>
        <v>2022</v>
      </c>
      <c r="AF446" s="29">
        <f t="shared" si="22"/>
        <v>1</v>
      </c>
      <c r="AK446" t="e">
        <f t="shared" si="23"/>
        <v>#N/A</v>
      </c>
    </row>
    <row r="447" spans="1:37" ht="30" customHeight="1" x14ac:dyDescent="0.25">
      <c r="A447" s="30">
        <v>13521781</v>
      </c>
      <c r="B447" s="29" t="s">
        <v>70</v>
      </c>
      <c r="C447" s="29" t="s">
        <v>29</v>
      </c>
      <c r="D447" s="29" t="s">
        <v>29</v>
      </c>
      <c r="E447" s="31">
        <v>44620</v>
      </c>
      <c r="F447" s="29">
        <v>57.670711017410888</v>
      </c>
      <c r="G447" s="29" t="s">
        <v>51</v>
      </c>
      <c r="H447" s="29" t="s">
        <v>30</v>
      </c>
      <c r="I447" s="29">
        <v>1979</v>
      </c>
      <c r="J447" s="30">
        <v>95</v>
      </c>
      <c r="K447" s="30">
        <v>34446.199999999997</v>
      </c>
      <c r="L447" s="29">
        <v>2780982.3425854528</v>
      </c>
      <c r="M447" s="29">
        <v>8760.0521232232204</v>
      </c>
      <c r="N447" s="29">
        <v>91.001366724272415</v>
      </c>
      <c r="O447" s="30">
        <v>23973.662212700001</v>
      </c>
      <c r="P447" s="30">
        <v>1.3368311183164341</v>
      </c>
      <c r="Q447" s="29">
        <v>36713.02647565111</v>
      </c>
      <c r="R447" s="29">
        <v>47548.038119272416</v>
      </c>
      <c r="S447" s="29">
        <v>1.4175160852263395</v>
      </c>
      <c r="T447" s="29">
        <v>1.5401586625458414</v>
      </c>
      <c r="U447" s="29">
        <v>1.0265924417611332</v>
      </c>
      <c r="V447" s="29">
        <v>2.1855441502419071</v>
      </c>
      <c r="W447" s="30">
        <v>1.2149087139943415</v>
      </c>
      <c r="X447" s="30">
        <v>1.8188377079393261</v>
      </c>
      <c r="Y447" s="29">
        <v>13.403213171927986</v>
      </c>
      <c r="Z447" s="29">
        <v>8.3100778137357061</v>
      </c>
      <c r="AA447" s="29">
        <v>122.48325732891638</v>
      </c>
      <c r="AB447" s="29">
        <v>3439.6577599903248</v>
      </c>
      <c r="AC447" s="30">
        <v>2.1121227923831132</v>
      </c>
      <c r="AD447" s="30">
        <v>126056.86654099621</v>
      </c>
      <c r="AE447" s="29">
        <f t="shared" si="24"/>
        <v>2022</v>
      </c>
      <c r="AF447" s="29">
        <f t="shared" si="22"/>
        <v>2</v>
      </c>
      <c r="AK447" t="e">
        <f t="shared" si="23"/>
        <v>#N/A</v>
      </c>
    </row>
    <row r="448" spans="1:37" ht="30" customHeight="1" x14ac:dyDescent="0.25">
      <c r="A448" s="30">
        <v>13521781</v>
      </c>
      <c r="B448" s="29" t="s">
        <v>70</v>
      </c>
      <c r="C448" s="29" t="s">
        <v>29</v>
      </c>
      <c r="D448" s="29" t="s">
        <v>29</v>
      </c>
      <c r="E448" s="31">
        <v>44651</v>
      </c>
      <c r="F448" s="29">
        <v>59.611381325756398</v>
      </c>
      <c r="G448" s="29" t="s">
        <v>51</v>
      </c>
      <c r="H448" s="29" t="s">
        <v>30</v>
      </c>
      <c r="I448" s="29">
        <v>1979</v>
      </c>
      <c r="J448" s="30">
        <v>95</v>
      </c>
      <c r="K448" s="30">
        <v>34446.199999999997</v>
      </c>
      <c r="L448" s="29">
        <v>3341308.1928630779</v>
      </c>
      <c r="M448" s="29">
        <v>9101.90129032814</v>
      </c>
      <c r="N448" s="29">
        <v>104.35477538386124</v>
      </c>
      <c r="O448" s="29">
        <v>46743.945349993533</v>
      </c>
      <c r="P448" s="29">
        <v>1.2189125772024691</v>
      </c>
      <c r="Q448" s="29">
        <v>38938.643228415276</v>
      </c>
      <c r="R448" s="29">
        <v>46674.845020791894</v>
      </c>
      <c r="S448" s="29">
        <v>1.1368994951155602</v>
      </c>
      <c r="T448" s="29">
        <v>1.8865597897623261</v>
      </c>
      <c r="U448" s="29">
        <v>1.7494313027914341</v>
      </c>
      <c r="V448" s="29">
        <v>2.0395842739035075</v>
      </c>
      <c r="W448" s="30">
        <v>1.2339511910012138</v>
      </c>
      <c r="X448" s="30">
        <v>1.1688701817350911</v>
      </c>
      <c r="Y448" s="29">
        <v>11.194779799180189</v>
      </c>
      <c r="Z448" s="29">
        <v>11.522494488903</v>
      </c>
      <c r="AA448" s="30">
        <v>114.80210671776076</v>
      </c>
      <c r="AB448" s="30">
        <v>4256.9444214783616</v>
      </c>
      <c r="AC448" s="29">
        <v>3.0242204201669587</v>
      </c>
      <c r="AD448" s="29">
        <v>65041.744246250513</v>
      </c>
      <c r="AE448" s="29">
        <f t="shared" si="24"/>
        <v>2022</v>
      </c>
      <c r="AF448" s="29">
        <f t="shared" si="22"/>
        <v>3</v>
      </c>
      <c r="AK448" t="e">
        <f t="shared" si="23"/>
        <v>#N/A</v>
      </c>
    </row>
    <row r="449" spans="1:37" ht="30" customHeight="1" x14ac:dyDescent="0.25">
      <c r="A449" s="30">
        <v>13521781</v>
      </c>
      <c r="B449" s="29" t="s">
        <v>70</v>
      </c>
      <c r="C449" s="29" t="s">
        <v>29</v>
      </c>
      <c r="D449" s="29" t="s">
        <v>29</v>
      </c>
      <c r="E449" s="31">
        <v>44681</v>
      </c>
      <c r="F449" s="29">
        <v>42.638538687796995</v>
      </c>
      <c r="G449" s="29" t="s">
        <v>51</v>
      </c>
      <c r="H449" s="29" t="s">
        <v>30</v>
      </c>
      <c r="I449" s="29">
        <v>1979</v>
      </c>
      <c r="J449" s="30">
        <v>95</v>
      </c>
      <c r="K449" s="30">
        <v>34446.199999999997</v>
      </c>
      <c r="L449" s="29">
        <v>3470255.8453491987</v>
      </c>
      <c r="M449" s="29">
        <v>7395.8254460672078</v>
      </c>
      <c r="N449" s="29">
        <v>54.59645413660553</v>
      </c>
      <c r="O449" s="29">
        <v>33407.011299742917</v>
      </c>
      <c r="P449" s="29">
        <v>1.3889459269748694</v>
      </c>
      <c r="Q449" s="29">
        <v>32726.695403579899</v>
      </c>
      <c r="R449" s="29">
        <v>56533.660299068397</v>
      </c>
      <c r="S449" s="29">
        <v>1.2821132384481295</v>
      </c>
      <c r="T449" s="29">
        <v>1.9966606642007376</v>
      </c>
      <c r="U449" s="29">
        <v>1.0226547978980947</v>
      </c>
      <c r="V449" s="29">
        <v>1.3126127285265998</v>
      </c>
      <c r="W449" s="30">
        <v>1.1153813963648032</v>
      </c>
      <c r="X449" s="30">
        <v>1.5190052430163199</v>
      </c>
      <c r="Y449" s="29">
        <v>9.9532278977592199</v>
      </c>
      <c r="Z449" s="29">
        <v>12.569531381075626</v>
      </c>
      <c r="AA449" s="30">
        <v>103.53959379605243</v>
      </c>
      <c r="AB449" s="30">
        <v>3000.8765182319062</v>
      </c>
      <c r="AC449" s="29">
        <v>2.5479284422830486</v>
      </c>
      <c r="AD449" s="29">
        <v>122129.04847387385</v>
      </c>
      <c r="AE449" s="29">
        <f t="shared" si="24"/>
        <v>2022</v>
      </c>
      <c r="AF449" s="29">
        <f t="shared" si="22"/>
        <v>4</v>
      </c>
      <c r="AK449" t="e">
        <f t="shared" si="23"/>
        <v>#N/A</v>
      </c>
    </row>
    <row r="450" spans="1:37" ht="30" customHeight="1" x14ac:dyDescent="0.25">
      <c r="A450" s="30">
        <v>13521781</v>
      </c>
      <c r="B450" s="29" t="s">
        <v>70</v>
      </c>
      <c r="C450" s="29" t="s">
        <v>29</v>
      </c>
      <c r="D450" s="29" t="s">
        <v>29</v>
      </c>
      <c r="E450" s="31">
        <v>44712</v>
      </c>
      <c r="F450" s="29">
        <v>53.35283095971495</v>
      </c>
      <c r="G450" s="29" t="s">
        <v>51</v>
      </c>
      <c r="H450" s="29" t="s">
        <v>30</v>
      </c>
      <c r="I450" s="29">
        <v>1979</v>
      </c>
      <c r="J450" s="30">
        <v>95</v>
      </c>
      <c r="K450" s="30">
        <v>34446.199999999997</v>
      </c>
      <c r="L450" s="29">
        <v>3163192.0051638042</v>
      </c>
      <c r="M450" s="29">
        <v>12828.271850316849</v>
      </c>
      <c r="N450" s="29">
        <v>69.436930016168205</v>
      </c>
      <c r="O450" s="29">
        <v>24470.3882856991</v>
      </c>
      <c r="P450" s="29">
        <v>1.1944819718298838</v>
      </c>
      <c r="Q450" s="29">
        <v>31547.207817119237</v>
      </c>
      <c r="R450" s="29">
        <v>68415.760381151267</v>
      </c>
      <c r="S450" s="29">
        <v>1.0460733512514317</v>
      </c>
      <c r="T450" s="29">
        <v>1.4883227454165948</v>
      </c>
      <c r="U450" s="29">
        <v>1.4105525054949895</v>
      </c>
      <c r="V450" s="29">
        <v>1.7383298831180465</v>
      </c>
      <c r="W450" s="30">
        <v>1.386270502092162</v>
      </c>
      <c r="X450" s="30">
        <v>1.428036255098357</v>
      </c>
      <c r="Y450" s="29">
        <v>8.1485922878187651</v>
      </c>
      <c r="Z450" s="29">
        <v>9.2810681671585691</v>
      </c>
      <c r="AA450" s="30">
        <v>112.4543510190113</v>
      </c>
      <c r="AB450" s="30">
        <v>3919.591611838202</v>
      </c>
      <c r="AC450" s="29">
        <v>3.3505312326853214</v>
      </c>
      <c r="AD450" s="29">
        <v>114040.83611343868</v>
      </c>
      <c r="AE450" s="29">
        <f t="shared" si="24"/>
        <v>2022</v>
      </c>
      <c r="AF450" s="29">
        <f t="shared" si="22"/>
        <v>5</v>
      </c>
      <c r="AK450" t="e">
        <f t="shared" si="23"/>
        <v>#N/A</v>
      </c>
    </row>
    <row r="451" spans="1:37" ht="30" customHeight="1" x14ac:dyDescent="0.25">
      <c r="A451" s="30">
        <v>13521781</v>
      </c>
      <c r="B451" s="29" t="s">
        <v>70</v>
      </c>
      <c r="C451" s="29" t="s">
        <v>29</v>
      </c>
      <c r="D451" s="29" t="s">
        <v>29</v>
      </c>
      <c r="E451" s="31">
        <v>44742</v>
      </c>
      <c r="F451" s="29">
        <v>50.336522482364842</v>
      </c>
      <c r="G451" s="29" t="s">
        <v>51</v>
      </c>
      <c r="H451" s="29" t="s">
        <v>30</v>
      </c>
      <c r="I451" s="29">
        <v>1979</v>
      </c>
      <c r="J451" s="30">
        <v>95</v>
      </c>
      <c r="K451" s="30">
        <v>34446.199999999997</v>
      </c>
      <c r="L451" s="29">
        <v>2360419.4841317451</v>
      </c>
      <c r="M451" s="29">
        <v>8191.9575274928284</v>
      </c>
      <c r="N451" s="29">
        <v>65.572842451547473</v>
      </c>
      <c r="O451" s="29">
        <v>35186.034961579753</v>
      </c>
      <c r="P451" s="29">
        <v>1.4080335904660062</v>
      </c>
      <c r="Q451" s="29">
        <v>59756.653993597283</v>
      </c>
      <c r="R451" s="29">
        <v>45458.356416914321</v>
      </c>
      <c r="S451" s="29">
        <v>1.7580791174020016</v>
      </c>
      <c r="T451" s="29">
        <v>1.8219595684623509</v>
      </c>
      <c r="U451" s="29">
        <v>1.0291534945719132</v>
      </c>
      <c r="V451" s="29">
        <v>1.5490977745936918</v>
      </c>
      <c r="W451" s="30">
        <v>1.0749640135778786</v>
      </c>
      <c r="X451" s="30">
        <v>1.7942414476877266</v>
      </c>
      <c r="Y451" s="29">
        <v>12.474239607086082</v>
      </c>
      <c r="Z451" s="29">
        <v>8.7132628247219284</v>
      </c>
      <c r="AA451" s="30">
        <v>126.78696175429344</v>
      </c>
      <c r="AB451" s="30">
        <v>2459.487214771621</v>
      </c>
      <c r="AC451" s="29">
        <v>1.9520543657032798</v>
      </c>
      <c r="AD451" s="29">
        <v>76957.140142385542</v>
      </c>
      <c r="AE451" s="29">
        <f t="shared" si="24"/>
        <v>2022</v>
      </c>
      <c r="AF451" s="29">
        <f t="shared" si="22"/>
        <v>6</v>
      </c>
      <c r="AK451" t="e">
        <f t="shared" si="23"/>
        <v>#N/A</v>
      </c>
    </row>
    <row r="452" spans="1:37" ht="30" customHeight="1" x14ac:dyDescent="0.25">
      <c r="A452" s="30">
        <v>13521781</v>
      </c>
      <c r="B452" s="29" t="s">
        <v>70</v>
      </c>
      <c r="C452" s="29" t="s">
        <v>29</v>
      </c>
      <c r="D452" s="29" t="s">
        <v>29</v>
      </c>
      <c r="E452" s="31">
        <v>44773</v>
      </c>
      <c r="F452" s="29">
        <v>47.084832166551607</v>
      </c>
      <c r="G452" s="29" t="s">
        <v>51</v>
      </c>
      <c r="H452" s="29" t="s">
        <v>30</v>
      </c>
      <c r="I452" s="29">
        <v>1979</v>
      </c>
      <c r="J452" s="30">
        <v>95</v>
      </c>
      <c r="K452" s="30">
        <v>34446.199999999997</v>
      </c>
      <c r="L452" s="29">
        <v>3583932.9426382086</v>
      </c>
      <c r="M452" s="29">
        <v>12994.093647221984</v>
      </c>
      <c r="N452" s="29">
        <v>91.881430816068615</v>
      </c>
      <c r="O452" s="29">
        <v>30062.244551709467</v>
      </c>
      <c r="P452" s="29">
        <v>0.94054145223782459</v>
      </c>
      <c r="Q452" s="29">
        <v>42135.403727715537</v>
      </c>
      <c r="R452" s="29">
        <v>50467.603854984176</v>
      </c>
      <c r="S452" s="29">
        <v>1.6616047201786874</v>
      </c>
      <c r="T452" s="29">
        <v>1.3660731243794735</v>
      </c>
      <c r="U452" s="29">
        <v>1.476920633375117</v>
      </c>
      <c r="V452" s="29">
        <v>2.1498173094086388</v>
      </c>
      <c r="W452" s="30">
        <v>1.1400317983127513</v>
      </c>
      <c r="X452" s="30">
        <v>1.780741840940586</v>
      </c>
      <c r="Y452" s="29">
        <v>12.904681769346125</v>
      </c>
      <c r="Z452" s="29">
        <v>7.5895052228903745</v>
      </c>
      <c r="AA452" s="30">
        <v>92.122526940481748</v>
      </c>
      <c r="AB452" s="30">
        <v>2380.4393569538906</v>
      </c>
      <c r="AC452" s="29">
        <v>2.9303617376082021</v>
      </c>
      <c r="AD452" s="29">
        <v>116332.692370623</v>
      </c>
      <c r="AE452" s="29">
        <f t="shared" si="24"/>
        <v>2022</v>
      </c>
      <c r="AF452" s="29">
        <f t="shared" si="22"/>
        <v>7</v>
      </c>
      <c r="AK452" t="e">
        <f t="shared" si="23"/>
        <v>#N/A</v>
      </c>
    </row>
    <row r="453" spans="1:37" ht="30" customHeight="1" x14ac:dyDescent="0.25">
      <c r="A453" s="30">
        <v>13521781</v>
      </c>
      <c r="B453" s="29" t="s">
        <v>70</v>
      </c>
      <c r="C453" s="29" t="s">
        <v>29</v>
      </c>
      <c r="D453" s="29" t="s">
        <v>29</v>
      </c>
      <c r="E453" s="31">
        <v>44804</v>
      </c>
      <c r="F453" s="29">
        <v>58.730896034727834</v>
      </c>
      <c r="G453" s="29" t="s">
        <v>51</v>
      </c>
      <c r="H453" s="29" t="s">
        <v>30</v>
      </c>
      <c r="I453" s="29">
        <v>1979</v>
      </c>
      <c r="J453" s="30">
        <v>95</v>
      </c>
      <c r="K453" s="30">
        <v>34446.199999999997</v>
      </c>
      <c r="L453" s="29">
        <v>3153825.1231392752</v>
      </c>
      <c r="M453" s="29">
        <v>10700.166565610431</v>
      </c>
      <c r="N453" s="29">
        <v>92.205049321730982</v>
      </c>
      <c r="O453" s="29">
        <v>23682.188288982707</v>
      </c>
      <c r="P453" s="29">
        <v>1.0675917498794709</v>
      </c>
      <c r="Q453" s="29">
        <v>35127.754075239318</v>
      </c>
      <c r="R453" s="29">
        <v>60957.104933509087</v>
      </c>
      <c r="S453" s="29">
        <v>1.6924514462239992</v>
      </c>
      <c r="T453" s="29">
        <v>1.7305777582701152</v>
      </c>
      <c r="U453" s="29">
        <v>1.6775977460388631</v>
      </c>
      <c r="V453" s="29">
        <v>1.1227679352728523</v>
      </c>
      <c r="W453" s="30">
        <v>1.0092945710435928</v>
      </c>
      <c r="X453" s="30">
        <v>1.2708442489424845</v>
      </c>
      <c r="Y453" s="29">
        <v>6.1373054790235857</v>
      </c>
      <c r="Z453" s="29">
        <v>9.5580385084051507</v>
      </c>
      <c r="AA453" s="30">
        <v>91.935553359437904</v>
      </c>
      <c r="AB453" s="30">
        <v>4372.5725720653309</v>
      </c>
      <c r="AC453" s="29">
        <v>3.5524990078039589</v>
      </c>
      <c r="AD453" s="29">
        <v>95453.287613741646</v>
      </c>
      <c r="AE453" s="29">
        <f t="shared" si="24"/>
        <v>2022</v>
      </c>
      <c r="AF453" s="29">
        <f t="shared" si="22"/>
        <v>8</v>
      </c>
      <c r="AK453" t="e">
        <f t="shared" si="23"/>
        <v>#N/A</v>
      </c>
    </row>
    <row r="454" spans="1:37" ht="30" customHeight="1" x14ac:dyDescent="0.25">
      <c r="A454" s="30">
        <v>13521781</v>
      </c>
      <c r="B454" s="29" t="s">
        <v>70</v>
      </c>
      <c r="C454" s="29" t="s">
        <v>29</v>
      </c>
      <c r="D454" s="29" t="s">
        <v>29</v>
      </c>
      <c r="E454" s="31">
        <v>44834</v>
      </c>
      <c r="F454" s="29">
        <v>63.11523138901228</v>
      </c>
      <c r="G454" s="29" t="s">
        <v>51</v>
      </c>
      <c r="H454" s="29" t="s">
        <v>30</v>
      </c>
      <c r="I454" s="29">
        <v>1979</v>
      </c>
      <c r="J454" s="30">
        <v>95</v>
      </c>
      <c r="K454" s="30">
        <v>34446.199999999997</v>
      </c>
      <c r="L454" s="29">
        <v>2076494.1074989182</v>
      </c>
      <c r="M454" s="29">
        <v>8237.0910159503619</v>
      </c>
      <c r="N454" s="29">
        <v>83.393950882852849</v>
      </c>
      <c r="O454" s="29">
        <v>43584.940319080226</v>
      </c>
      <c r="P454" s="29">
        <v>0.75791302332802335</v>
      </c>
      <c r="Q454" s="29">
        <v>37918.503426127085</v>
      </c>
      <c r="R454" s="29">
        <v>37765.850009100788</v>
      </c>
      <c r="S454" s="29">
        <v>0.90729770016553724</v>
      </c>
      <c r="T454" s="29">
        <v>1.4573782185502191</v>
      </c>
      <c r="U454" s="29">
        <v>1.4648411233783241</v>
      </c>
      <c r="V454" s="29">
        <v>1.6525769356509965</v>
      </c>
      <c r="W454" s="30">
        <v>1.0659711246538457</v>
      </c>
      <c r="X454" s="30">
        <v>1.8852135056125616</v>
      </c>
      <c r="Y454" s="29">
        <v>9.5603405295405803</v>
      </c>
      <c r="Z454" s="29">
        <v>10.048830384692026</v>
      </c>
      <c r="AA454" s="30">
        <v>131.45893887987984</v>
      </c>
      <c r="AB454" s="30">
        <v>4542.5927631534314</v>
      </c>
      <c r="AC454" s="29">
        <v>2.4844660057559782</v>
      </c>
      <c r="AD454" s="29">
        <v>132642.34114912976</v>
      </c>
      <c r="AE454" s="29">
        <f t="shared" si="24"/>
        <v>2022</v>
      </c>
      <c r="AF454" s="29">
        <f t="shared" si="22"/>
        <v>9</v>
      </c>
      <c r="AK454" t="e">
        <f t="shared" si="23"/>
        <v>#N/A</v>
      </c>
    </row>
    <row r="455" spans="1:37" ht="30" customHeight="1" x14ac:dyDescent="0.25">
      <c r="A455" s="30">
        <v>13521781</v>
      </c>
      <c r="B455" s="29" t="s">
        <v>70</v>
      </c>
      <c r="C455" s="29" t="s">
        <v>29</v>
      </c>
      <c r="D455" s="29" t="s">
        <v>29</v>
      </c>
      <c r="E455" s="31">
        <v>44865</v>
      </c>
      <c r="F455" s="29">
        <v>75.635079873706815</v>
      </c>
      <c r="G455" s="29" t="s">
        <v>51</v>
      </c>
      <c r="H455" s="29" t="s">
        <v>30</v>
      </c>
      <c r="I455" s="29">
        <v>1979</v>
      </c>
      <c r="J455" s="30">
        <v>95</v>
      </c>
      <c r="K455" s="30">
        <v>34446.199999999997</v>
      </c>
      <c r="L455" s="29">
        <v>3100443.8020840148</v>
      </c>
      <c r="M455" s="29">
        <v>11466.134219210639</v>
      </c>
      <c r="N455" s="29">
        <v>62.470641055283082</v>
      </c>
      <c r="O455" s="29">
        <v>45078.768888045</v>
      </c>
      <c r="P455" s="29">
        <v>0.73134720704833145</v>
      </c>
      <c r="Q455" s="29">
        <v>47803.894565442301</v>
      </c>
      <c r="R455" s="29">
        <v>46838.799829500473</v>
      </c>
      <c r="S455" s="29">
        <v>1.656693404639713</v>
      </c>
      <c r="T455" s="29">
        <v>1.9409397290142465</v>
      </c>
      <c r="U455" s="29">
        <v>1.4685399431601156</v>
      </c>
      <c r="V455" s="29">
        <v>2.1569290843189379</v>
      </c>
      <c r="W455" s="30">
        <v>0.84238531139360495</v>
      </c>
      <c r="X455" s="30">
        <v>1.0220851541908531</v>
      </c>
      <c r="Y455" s="29">
        <v>6.5958578223775897</v>
      </c>
      <c r="Z455" s="29">
        <v>6.2530082797736428</v>
      </c>
      <c r="AA455" s="30">
        <v>130.86843204961812</v>
      </c>
      <c r="AB455" s="30">
        <v>2348.6534577614848</v>
      </c>
      <c r="AC455" s="29">
        <v>3.7590121741563189</v>
      </c>
      <c r="AD455" s="29">
        <v>100958.88269056617</v>
      </c>
      <c r="AE455" s="29">
        <f t="shared" si="24"/>
        <v>2022</v>
      </c>
      <c r="AF455" s="29">
        <f t="shared" si="22"/>
        <v>10</v>
      </c>
      <c r="AK455" t="e">
        <f t="shared" si="23"/>
        <v>#N/A</v>
      </c>
    </row>
    <row r="456" spans="1:37" ht="30" customHeight="1" x14ac:dyDescent="0.25">
      <c r="A456" s="30">
        <v>13521781</v>
      </c>
      <c r="B456" s="29" t="s">
        <v>70</v>
      </c>
      <c r="C456" s="29" t="s">
        <v>29</v>
      </c>
      <c r="D456" s="29" t="s">
        <v>29</v>
      </c>
      <c r="E456" s="31">
        <v>44895</v>
      </c>
      <c r="F456" s="29">
        <v>57.543248216158148</v>
      </c>
      <c r="G456" s="29" t="s">
        <v>51</v>
      </c>
      <c r="H456" s="29" t="s">
        <v>30</v>
      </c>
      <c r="I456" s="29">
        <v>1979</v>
      </c>
      <c r="J456" s="30">
        <v>95</v>
      </c>
      <c r="K456" s="30">
        <v>34446.199999999997</v>
      </c>
      <c r="L456" s="29">
        <v>3191879.0608685552</v>
      </c>
      <c r="M456" s="29">
        <v>7686.048066399615</v>
      </c>
      <c r="N456" s="29">
        <v>72.436995468146662</v>
      </c>
      <c r="O456" s="29">
        <v>23845.989213727546</v>
      </c>
      <c r="P456" s="29">
        <v>1.2967892270709547</v>
      </c>
      <c r="Q456" s="29">
        <v>32589.394393725961</v>
      </c>
      <c r="R456" s="29">
        <v>64982.680083290586</v>
      </c>
      <c r="S456" s="29">
        <v>1.2522728983479652</v>
      </c>
      <c r="T456" s="29">
        <v>1.0885759144231297</v>
      </c>
      <c r="U456" s="29">
        <v>1.1397625814949659</v>
      </c>
      <c r="V456" s="29">
        <v>2.0962847358994905</v>
      </c>
      <c r="W456" s="30">
        <v>1.4522575147995305</v>
      </c>
      <c r="X456" s="30">
        <v>1.1140559351866883</v>
      </c>
      <c r="Y456" s="29">
        <v>8.9560237294289209</v>
      </c>
      <c r="Z456" s="29">
        <v>8.8948849948505853</v>
      </c>
      <c r="AA456" s="30">
        <v>97.316127299662284</v>
      </c>
      <c r="AB456" s="30">
        <v>3646.5676493415299</v>
      </c>
      <c r="AC456" s="29">
        <v>3.650927877812546</v>
      </c>
      <c r="AD456" s="29">
        <v>93339.35274145125</v>
      </c>
      <c r="AE456" s="29">
        <f t="shared" si="24"/>
        <v>2022</v>
      </c>
      <c r="AF456" s="29">
        <f t="shared" si="22"/>
        <v>11</v>
      </c>
      <c r="AK456" t="e">
        <f t="shared" si="23"/>
        <v>#N/A</v>
      </c>
    </row>
    <row r="457" spans="1:37" ht="30" customHeight="1" x14ac:dyDescent="0.25">
      <c r="A457" s="30">
        <v>13521781</v>
      </c>
      <c r="B457" s="29" t="s">
        <v>70</v>
      </c>
      <c r="C457" s="29" t="s">
        <v>29</v>
      </c>
      <c r="D457" s="29" t="s">
        <v>29</v>
      </c>
      <c r="E457" s="31">
        <v>44926</v>
      </c>
      <c r="F457" s="29">
        <v>71.542711086521251</v>
      </c>
      <c r="G457" s="29" t="s">
        <v>51</v>
      </c>
      <c r="H457" s="29" t="s">
        <v>30</v>
      </c>
      <c r="I457" s="29">
        <v>1979</v>
      </c>
      <c r="J457" s="30">
        <v>95</v>
      </c>
      <c r="K457" s="30">
        <v>34446.199999999997</v>
      </c>
      <c r="L457" s="29">
        <v>2230679.3182914769</v>
      </c>
      <c r="M457" s="29">
        <v>11868.161283581099</v>
      </c>
      <c r="N457" s="29">
        <v>64.042251041579789</v>
      </c>
      <c r="O457" s="29">
        <v>32664.148751452471</v>
      </c>
      <c r="P457" s="29">
        <v>1.0045397497680899</v>
      </c>
      <c r="Q457" s="29">
        <v>51779.72812064211</v>
      </c>
      <c r="R457" s="29">
        <v>47791.785428546522</v>
      </c>
      <c r="S457" s="29">
        <v>1.5402425678484959</v>
      </c>
      <c r="T457" s="29">
        <v>2.0017211288986156</v>
      </c>
      <c r="U457" s="29">
        <v>0.91073698547991444</v>
      </c>
      <c r="V457" s="29">
        <v>1.6029172546067616</v>
      </c>
      <c r="W457" s="30">
        <v>0.8329728545190449</v>
      </c>
      <c r="X457" s="30">
        <v>1.7665004039265904</v>
      </c>
      <c r="Y457" s="29">
        <v>10.733110331962489</v>
      </c>
      <c r="Z457" s="29">
        <v>7.4767165400206324</v>
      </c>
      <c r="AA457" s="30">
        <v>100.88455007109624</v>
      </c>
      <c r="AB457" s="30">
        <v>4254.0839146453218</v>
      </c>
      <c r="AC457" s="29">
        <v>3.0025009251120105</v>
      </c>
      <c r="AD457" s="29">
        <v>121343.52011344105</v>
      </c>
      <c r="AE457" s="29">
        <f t="shared" si="24"/>
        <v>2022</v>
      </c>
      <c r="AF457" s="29">
        <f t="shared" si="22"/>
        <v>12</v>
      </c>
      <c r="AK457" t="e">
        <f t="shared" si="23"/>
        <v>#N/A</v>
      </c>
    </row>
    <row r="458" spans="1:37" ht="30" customHeight="1" x14ac:dyDescent="0.25">
      <c r="A458" s="30">
        <v>13521781</v>
      </c>
      <c r="B458" s="29" t="s">
        <v>70</v>
      </c>
      <c r="C458" s="29" t="s">
        <v>29</v>
      </c>
      <c r="D458" s="29" t="s">
        <v>29</v>
      </c>
      <c r="E458" s="31">
        <v>44957</v>
      </c>
      <c r="F458" s="29">
        <v>69.997907001408734</v>
      </c>
      <c r="G458" s="29" t="s">
        <v>51</v>
      </c>
      <c r="H458" s="29" t="s">
        <v>30</v>
      </c>
      <c r="I458" s="29">
        <v>1979</v>
      </c>
      <c r="J458" s="30">
        <v>95</v>
      </c>
      <c r="K458" s="30">
        <v>34446.199999999997</v>
      </c>
      <c r="L458" s="29">
        <v>2205805.3061127882</v>
      </c>
      <c r="M458" s="29">
        <v>13046.439945002732</v>
      </c>
      <c r="N458" s="29">
        <v>82.416908744316302</v>
      </c>
      <c r="O458" s="29">
        <v>39331.898269101206</v>
      </c>
      <c r="P458" s="29">
        <v>0.95922690391742338</v>
      </c>
      <c r="Q458" s="29">
        <v>35806.889052052356</v>
      </c>
      <c r="R458" s="29">
        <v>68278.044310357043</v>
      </c>
      <c r="S458" s="29">
        <v>1.2778734030149768</v>
      </c>
      <c r="T458" s="29">
        <v>1.9659780911828644</v>
      </c>
      <c r="U458" s="29">
        <v>1.3408203120900988</v>
      </c>
      <c r="V458" s="29">
        <v>1.347687415857743</v>
      </c>
      <c r="W458" s="30">
        <v>1.5119851492286858</v>
      </c>
      <c r="X458" s="30">
        <v>1.8125444771294195</v>
      </c>
      <c r="Y458" s="29">
        <v>9.5110698180852182</v>
      </c>
      <c r="Z458" s="29">
        <v>9.1037238227476163</v>
      </c>
      <c r="AA458" s="30">
        <v>105.32676010323227</v>
      </c>
      <c r="AB458" s="30">
        <v>2990.1737628349629</v>
      </c>
      <c r="AC458" s="29">
        <v>2.2560028199956959</v>
      </c>
      <c r="AD458" s="29">
        <v>83813.201769994601</v>
      </c>
      <c r="AE458" s="29">
        <f t="shared" si="24"/>
        <v>2023</v>
      </c>
      <c r="AF458" s="29">
        <f t="shared" si="22"/>
        <v>1</v>
      </c>
      <c r="AK458" t="e">
        <f t="shared" si="23"/>
        <v>#N/A</v>
      </c>
    </row>
    <row r="459" spans="1:37" ht="30" customHeight="1" x14ac:dyDescent="0.25">
      <c r="A459" s="30">
        <v>13521781</v>
      </c>
      <c r="B459" s="29" t="s">
        <v>70</v>
      </c>
      <c r="C459" s="29" t="s">
        <v>29</v>
      </c>
      <c r="D459" s="29" t="s">
        <v>29</v>
      </c>
      <c r="E459" s="31">
        <v>44985</v>
      </c>
      <c r="F459" s="29">
        <v>52.535292393701546</v>
      </c>
      <c r="G459" s="29" t="s">
        <v>51</v>
      </c>
      <c r="H459" s="29" t="s">
        <v>30</v>
      </c>
      <c r="I459" s="29">
        <v>1979</v>
      </c>
      <c r="J459" s="30">
        <v>95</v>
      </c>
      <c r="K459" s="30">
        <v>34446.199999999997</v>
      </c>
      <c r="L459" s="29">
        <v>3364003.8479987453</v>
      </c>
      <c r="M459" s="29">
        <v>7231.5176870010719</v>
      </c>
      <c r="N459" s="29">
        <v>97.641234289760234</v>
      </c>
      <c r="O459" s="29">
        <v>43493.682331650307</v>
      </c>
      <c r="P459" s="29">
        <v>0.78785515971417064</v>
      </c>
      <c r="Q459" s="29">
        <v>36849.690961756132</v>
      </c>
      <c r="R459" s="29">
        <v>47077.254145348961</v>
      </c>
      <c r="S459" s="29">
        <v>1.2155888445422283</v>
      </c>
      <c r="T459" s="29">
        <v>1.4744945284554081</v>
      </c>
      <c r="U459" s="29">
        <v>1.288008090173892</v>
      </c>
      <c r="V459" s="29">
        <v>1.7826151004402058</v>
      </c>
      <c r="W459" s="30">
        <v>1.2219227021591674</v>
      </c>
      <c r="X459" s="30">
        <v>1.6978836373822876</v>
      </c>
      <c r="Y459" s="29">
        <v>8.1361921109220141</v>
      </c>
      <c r="Z459" s="29">
        <v>10.154830527216573</v>
      </c>
      <c r="AA459" s="30">
        <v>115.7164118879213</v>
      </c>
      <c r="AB459" s="30">
        <v>3152.2154148190889</v>
      </c>
      <c r="AC459" s="29">
        <v>3.6566182456207623</v>
      </c>
      <c r="AD459" s="29">
        <v>112700.15969802477</v>
      </c>
      <c r="AE459" s="29">
        <f t="shared" si="24"/>
        <v>2023</v>
      </c>
      <c r="AF459" s="29">
        <f t="shared" si="22"/>
        <v>2</v>
      </c>
      <c r="AK459" t="e">
        <f t="shared" si="23"/>
        <v>#N/A</v>
      </c>
    </row>
    <row r="460" spans="1:37" ht="30" customHeight="1" x14ac:dyDescent="0.25">
      <c r="A460" s="30">
        <v>13521781</v>
      </c>
      <c r="B460" s="29" t="s">
        <v>70</v>
      </c>
      <c r="C460" s="29" t="s">
        <v>29</v>
      </c>
      <c r="D460" s="29" t="s">
        <v>29</v>
      </c>
      <c r="E460" s="31">
        <v>45016</v>
      </c>
      <c r="F460" s="29">
        <v>78.172567390714335</v>
      </c>
      <c r="G460" s="29" t="s">
        <v>51</v>
      </c>
      <c r="H460" s="29" t="s">
        <v>30</v>
      </c>
      <c r="I460" s="29">
        <v>1979</v>
      </c>
      <c r="J460" s="30">
        <v>95</v>
      </c>
      <c r="K460" s="30">
        <v>34446.199999999997</v>
      </c>
      <c r="L460" s="29">
        <v>1897921.5008757112</v>
      </c>
      <c r="M460" s="29">
        <v>11789.617975159357</v>
      </c>
      <c r="N460" s="29">
        <v>64.029735361149235</v>
      </c>
      <c r="O460" s="29">
        <v>34404.99394823012</v>
      </c>
      <c r="P460" s="29">
        <v>0.81232668007930398</v>
      </c>
      <c r="Q460" s="29">
        <v>39000.640702953446</v>
      </c>
      <c r="R460" s="29">
        <v>51828.404084684866</v>
      </c>
      <c r="S460" s="29">
        <v>0.98380520400942906</v>
      </c>
      <c r="T460" s="29">
        <v>1.4066912856056657</v>
      </c>
      <c r="U460" s="29">
        <v>1.3805931236093543</v>
      </c>
      <c r="V460" s="29">
        <v>1.9542057664424541</v>
      </c>
      <c r="W460" s="30">
        <v>1.2191022329647982</v>
      </c>
      <c r="X460" s="30">
        <v>1.5490821531326728</v>
      </c>
      <c r="Y460" s="29">
        <v>9.5342952011112381</v>
      </c>
      <c r="Z460" s="29">
        <v>10.841679687127169</v>
      </c>
      <c r="AA460" s="30">
        <v>105.64327442014763</v>
      </c>
      <c r="AB460" s="30">
        <v>4737.9185791027039</v>
      </c>
      <c r="AC460" s="29">
        <v>3.4046754912412704</v>
      </c>
      <c r="AD460" s="29">
        <v>101945.63655463603</v>
      </c>
      <c r="AE460" s="29">
        <f t="shared" si="24"/>
        <v>2023</v>
      </c>
      <c r="AF460" s="29">
        <f t="shared" si="22"/>
        <v>3</v>
      </c>
      <c r="AK460" t="e">
        <f t="shared" si="23"/>
        <v>#N/A</v>
      </c>
    </row>
    <row r="461" spans="1:37" ht="30" customHeight="1" x14ac:dyDescent="0.25">
      <c r="A461" s="30">
        <v>13521781</v>
      </c>
      <c r="B461" s="29" t="s">
        <v>70</v>
      </c>
      <c r="C461" s="29" t="s">
        <v>29</v>
      </c>
      <c r="D461" s="29" t="s">
        <v>29</v>
      </c>
      <c r="E461" s="31">
        <v>45046</v>
      </c>
      <c r="F461" s="29">
        <v>81.054915062527343</v>
      </c>
      <c r="G461" s="29" t="s">
        <v>51</v>
      </c>
      <c r="H461" s="29" t="s">
        <v>30</v>
      </c>
      <c r="I461" s="29">
        <v>1979</v>
      </c>
      <c r="J461" s="30">
        <v>95</v>
      </c>
      <c r="K461" s="30">
        <v>34446.199999999997</v>
      </c>
      <c r="L461" s="29">
        <v>2243403.7400622293</v>
      </c>
      <c r="M461" s="29">
        <v>10976.755832377523</v>
      </c>
      <c r="N461" s="29">
        <v>94.372988738816503</v>
      </c>
      <c r="O461" s="29">
        <v>23838.668620513217</v>
      </c>
      <c r="P461" s="29">
        <v>0.78629094343579364</v>
      </c>
      <c r="Q461" s="29">
        <v>31303.705911415112</v>
      </c>
      <c r="R461" s="29">
        <v>45818.968631985968</v>
      </c>
      <c r="S461" s="29">
        <v>1.0618300266169618</v>
      </c>
      <c r="T461" s="29">
        <v>1.8286948405368235</v>
      </c>
      <c r="U461" s="29">
        <v>1.3921682369991475</v>
      </c>
      <c r="V461" s="29">
        <v>2.1395975446115743</v>
      </c>
      <c r="W461" s="30">
        <v>0.91328462929228926</v>
      </c>
      <c r="X461" s="30">
        <v>1.6275065617291908</v>
      </c>
      <c r="Y461" s="29">
        <v>5.7076683225879767</v>
      </c>
      <c r="Z461" s="29">
        <v>7.9538449811623444</v>
      </c>
      <c r="AA461" s="30">
        <v>110.20906885340246</v>
      </c>
      <c r="AB461" s="30">
        <v>4015.6836210487468</v>
      </c>
      <c r="AC461" s="29">
        <v>3.0247483453839137</v>
      </c>
      <c r="AD461" s="29">
        <v>85852.294485507678</v>
      </c>
      <c r="AE461" s="29">
        <f t="shared" si="24"/>
        <v>2023</v>
      </c>
      <c r="AF461" s="29">
        <f t="shared" si="22"/>
        <v>4</v>
      </c>
      <c r="AK461" t="e">
        <f t="shared" si="23"/>
        <v>#N/A</v>
      </c>
    </row>
    <row r="462" spans="1:37" ht="30" customHeight="1" x14ac:dyDescent="0.25">
      <c r="A462" s="30">
        <v>13521781</v>
      </c>
      <c r="B462" s="29" t="s">
        <v>70</v>
      </c>
      <c r="C462" s="29" t="s">
        <v>29</v>
      </c>
      <c r="D462" s="29" t="s">
        <v>29</v>
      </c>
      <c r="E462" s="31">
        <v>45077</v>
      </c>
      <c r="F462" s="29">
        <v>76.382343760345023</v>
      </c>
      <c r="G462" s="29" t="s">
        <v>51</v>
      </c>
      <c r="H462" s="29" t="s">
        <v>30</v>
      </c>
      <c r="I462" s="29">
        <v>1979</v>
      </c>
      <c r="J462" s="30">
        <v>95</v>
      </c>
      <c r="K462" s="30">
        <v>34446.199999999997</v>
      </c>
      <c r="L462" s="29">
        <v>2693713.0652809967</v>
      </c>
      <c r="M462" s="29">
        <v>10636.316947650517</v>
      </c>
      <c r="N462" s="29">
        <v>75.378198111668766</v>
      </c>
      <c r="O462" s="29">
        <v>37735.595012693972</v>
      </c>
      <c r="P462" s="29">
        <v>0.74652955905582519</v>
      </c>
      <c r="Q462" s="29">
        <v>33663.32434937956</v>
      </c>
      <c r="R462" s="29">
        <v>64982.156419334213</v>
      </c>
      <c r="S462" s="29">
        <v>0.88152928682022846</v>
      </c>
      <c r="T462" s="29">
        <v>1.481711281139815</v>
      </c>
      <c r="U462" s="29">
        <v>1.4003317436026876</v>
      </c>
      <c r="V462" s="29">
        <v>2.1058341719458538</v>
      </c>
      <c r="W462" s="30">
        <v>1.0072985765803555</v>
      </c>
      <c r="X462" s="30">
        <v>1.5441052721247734</v>
      </c>
      <c r="Y462" s="29">
        <v>4.9760387458540434</v>
      </c>
      <c r="Z462" s="29">
        <v>8.5571565391870266</v>
      </c>
      <c r="AA462" s="30">
        <v>86.479904902558346</v>
      </c>
      <c r="AB462" s="30">
        <v>4143.4301119223719</v>
      </c>
      <c r="AC462" s="29">
        <v>3.114181861877058</v>
      </c>
      <c r="AD462" s="29">
        <v>91966.566055950811</v>
      </c>
      <c r="AE462" s="29">
        <f t="shared" si="24"/>
        <v>2023</v>
      </c>
      <c r="AF462" s="29">
        <f t="shared" si="22"/>
        <v>5</v>
      </c>
      <c r="AK462" t="e">
        <f t="shared" si="23"/>
        <v>#N/A</v>
      </c>
    </row>
    <row r="463" spans="1:37" ht="30" customHeight="1" x14ac:dyDescent="0.25">
      <c r="A463" s="30">
        <v>13521781</v>
      </c>
      <c r="B463" s="29" t="s">
        <v>70</v>
      </c>
      <c r="C463" s="29" t="s">
        <v>29</v>
      </c>
      <c r="D463" s="29" t="s">
        <v>29</v>
      </c>
      <c r="E463" s="31">
        <v>45107</v>
      </c>
      <c r="F463" s="29">
        <v>62.871600324024662</v>
      </c>
      <c r="G463" s="29" t="s">
        <v>51</v>
      </c>
      <c r="H463" s="29" t="s">
        <v>30</v>
      </c>
      <c r="I463" s="29">
        <v>1979</v>
      </c>
      <c r="J463" s="30">
        <v>95</v>
      </c>
      <c r="K463" s="30">
        <v>34446.199999999997</v>
      </c>
      <c r="L463" s="29">
        <v>3228043.835549057</v>
      </c>
      <c r="M463" s="29">
        <v>8942.3675462919382</v>
      </c>
      <c r="N463" s="29">
        <v>57.913210358713094</v>
      </c>
      <c r="O463" s="29">
        <v>45212.002140794553</v>
      </c>
      <c r="P463" s="29">
        <v>0.89558095918507252</v>
      </c>
      <c r="Q463" s="29">
        <v>46227.735459851399</v>
      </c>
      <c r="R463" s="29">
        <v>48175.224257532347</v>
      </c>
      <c r="S463" s="29">
        <v>1.5430637164218868</v>
      </c>
      <c r="T463" s="29">
        <v>1.6181580933167214</v>
      </c>
      <c r="U463" s="29">
        <v>1.2572567187990555</v>
      </c>
      <c r="V463" s="29">
        <v>1.1244601587214771</v>
      </c>
      <c r="W463" s="30">
        <v>1.3184004732939894</v>
      </c>
      <c r="X463" s="30">
        <v>1.9309314405572175</v>
      </c>
      <c r="Y463" s="29">
        <v>6.7836897841993737</v>
      </c>
      <c r="Z463" s="29">
        <v>6.0678507725075681</v>
      </c>
      <c r="AA463" s="30">
        <v>97.108734888056631</v>
      </c>
      <c r="AB463" s="30">
        <v>3231.2682994572579</v>
      </c>
      <c r="AC463" s="29">
        <v>3.0290399517749491</v>
      </c>
      <c r="AD463" s="29">
        <v>100698.13156135968</v>
      </c>
      <c r="AE463" s="29">
        <f t="shared" si="24"/>
        <v>2023</v>
      </c>
      <c r="AF463" s="29">
        <f t="shared" si="22"/>
        <v>6</v>
      </c>
      <c r="AK463" t="e">
        <f t="shared" si="23"/>
        <v>#N/A</v>
      </c>
    </row>
    <row r="464" spans="1:37" ht="30" customHeight="1" x14ac:dyDescent="0.25">
      <c r="A464" s="30">
        <v>13521781</v>
      </c>
      <c r="B464" s="29" t="s">
        <v>70</v>
      </c>
      <c r="C464" s="29" t="s">
        <v>29</v>
      </c>
      <c r="D464" s="29" t="s">
        <v>29</v>
      </c>
      <c r="E464" s="31">
        <v>45138</v>
      </c>
      <c r="F464" s="29">
        <v>82.485317362087343</v>
      </c>
      <c r="G464" s="29" t="s">
        <v>51</v>
      </c>
      <c r="H464" s="29" t="s">
        <v>30</v>
      </c>
      <c r="I464" s="29">
        <v>1979</v>
      </c>
      <c r="J464" s="30">
        <v>95</v>
      </c>
      <c r="K464" s="30">
        <v>34446.199999999997</v>
      </c>
      <c r="L464" s="29">
        <v>2341658.3142249621</v>
      </c>
      <c r="M464" s="29">
        <v>9428.8770856767787</v>
      </c>
      <c r="N464" s="29">
        <v>98.002227451023501</v>
      </c>
      <c r="O464" s="29">
        <v>41131.373524822986</v>
      </c>
      <c r="P464" s="29">
        <v>0.85275316477974095</v>
      </c>
      <c r="Q464" s="29">
        <v>52231.490197525629</v>
      </c>
      <c r="R464" s="29">
        <v>42689.038414391202</v>
      </c>
      <c r="S464" s="29">
        <v>1.0760555042506998</v>
      </c>
      <c r="T464" s="29">
        <v>1.4799890519698766</v>
      </c>
      <c r="U464" s="29">
        <v>1.4985501637686101</v>
      </c>
      <c r="V464" s="29">
        <v>1.4902468666752793</v>
      </c>
      <c r="W464" s="30">
        <v>1.5969850859390577</v>
      </c>
      <c r="X464" s="30">
        <v>1.0987043508794843</v>
      </c>
      <c r="Y464" s="29">
        <v>6.3843564446912877</v>
      </c>
      <c r="Z464" s="29">
        <v>6.603906292869838</v>
      </c>
      <c r="AA464" s="30">
        <v>135.13705933010925</v>
      </c>
      <c r="AB464" s="30">
        <v>3551.2272567245886</v>
      </c>
      <c r="AC464" s="29">
        <v>3.0175941163777997</v>
      </c>
      <c r="AD464" s="29">
        <v>93106.16773029606</v>
      </c>
      <c r="AE464" s="29">
        <f t="shared" si="24"/>
        <v>2023</v>
      </c>
      <c r="AF464" s="29">
        <f t="shared" si="22"/>
        <v>7</v>
      </c>
      <c r="AK464" t="e">
        <f t="shared" si="23"/>
        <v>#N/A</v>
      </c>
    </row>
    <row r="465" spans="1:37" ht="30" customHeight="1" x14ac:dyDescent="0.25">
      <c r="A465" s="30">
        <v>13521781</v>
      </c>
      <c r="B465" s="29" t="s">
        <v>70</v>
      </c>
      <c r="C465" s="29" t="s">
        <v>29</v>
      </c>
      <c r="D465" s="29" t="s">
        <v>29</v>
      </c>
      <c r="E465" s="31">
        <v>45169</v>
      </c>
      <c r="F465" s="29">
        <v>77.92522451441522</v>
      </c>
      <c r="G465" s="29" t="s">
        <v>51</v>
      </c>
      <c r="H465" s="29" t="s">
        <v>30</v>
      </c>
      <c r="I465" s="29">
        <v>1979</v>
      </c>
      <c r="J465" s="30">
        <v>95</v>
      </c>
      <c r="K465" s="30">
        <v>34446.199999999997</v>
      </c>
      <c r="L465" s="29">
        <v>2921161.8860699125</v>
      </c>
      <c r="M465" s="29">
        <v>10585.615202260991</v>
      </c>
      <c r="N465" s="29">
        <v>78.029508999924602</v>
      </c>
      <c r="O465" s="29">
        <v>35504.010466160333</v>
      </c>
      <c r="P465" s="29">
        <v>1.2235212615448798</v>
      </c>
      <c r="Q465" s="29">
        <v>47961.073286902538</v>
      </c>
      <c r="R465" s="29">
        <v>40444.852154798187</v>
      </c>
      <c r="S465" s="29">
        <v>0.89395401104858918</v>
      </c>
      <c r="T465" s="29">
        <v>2.0794326154641105</v>
      </c>
      <c r="U465" s="29">
        <v>1.2260166517284494</v>
      </c>
      <c r="V465" s="29">
        <v>1.3855956397908913</v>
      </c>
      <c r="W465" s="30">
        <v>1.6215035882885893</v>
      </c>
      <c r="X465" s="30">
        <v>1.1217811834870641</v>
      </c>
      <c r="Y465" s="29">
        <v>5.3958251968429254</v>
      </c>
      <c r="Z465" s="29">
        <v>5.0555449514606856</v>
      </c>
      <c r="AA465" s="30">
        <v>116.26121924265634</v>
      </c>
      <c r="AB465" s="30">
        <v>2992.262048643056</v>
      </c>
      <c r="AC465" s="29">
        <v>3.4314476629580364</v>
      </c>
      <c r="AD465" s="29">
        <v>109587.01525953124</v>
      </c>
      <c r="AE465" s="29">
        <f t="shared" si="24"/>
        <v>2023</v>
      </c>
      <c r="AF465" s="29">
        <f t="shared" si="22"/>
        <v>8</v>
      </c>
      <c r="AK465" t="e">
        <f t="shared" si="23"/>
        <v>#N/A</v>
      </c>
    </row>
    <row r="466" spans="1:37" ht="30" customHeight="1" x14ac:dyDescent="0.25">
      <c r="A466" s="30">
        <v>13521781</v>
      </c>
      <c r="B466" s="29" t="s">
        <v>70</v>
      </c>
      <c r="C466" s="29" t="s">
        <v>29</v>
      </c>
      <c r="D466" s="29" t="s">
        <v>29</v>
      </c>
      <c r="E466" s="31">
        <v>45199</v>
      </c>
      <c r="F466" s="29">
        <v>57.684756891164412</v>
      </c>
      <c r="G466" s="29" t="s">
        <v>51</v>
      </c>
      <c r="H466" s="29" t="s">
        <v>30</v>
      </c>
      <c r="I466" s="29">
        <v>1979</v>
      </c>
      <c r="J466" s="30">
        <v>95</v>
      </c>
      <c r="K466" s="30">
        <v>34446.199999999997</v>
      </c>
      <c r="L466" s="29">
        <v>3210257.5782492361</v>
      </c>
      <c r="M466" s="29">
        <v>12452.085908367633</v>
      </c>
      <c r="N466" s="29">
        <v>79.930459996851908</v>
      </c>
      <c r="O466" s="29">
        <v>41526.304456961763</v>
      </c>
      <c r="P466" s="29">
        <v>0.73326398472730403</v>
      </c>
      <c r="Q466" s="29">
        <v>40365.091694582006</v>
      </c>
      <c r="R466" s="29">
        <v>39122.075010605738</v>
      </c>
      <c r="S466" s="29">
        <v>0.91649788710699143</v>
      </c>
      <c r="T466" s="29">
        <v>1.6435052045510352</v>
      </c>
      <c r="U466" s="29">
        <v>1.4466260412955829</v>
      </c>
      <c r="V466" s="29">
        <v>1.4709928114489275</v>
      </c>
      <c r="W466" s="30">
        <v>0.86199450189074411</v>
      </c>
      <c r="X466" s="30">
        <v>1.7946273566920012</v>
      </c>
      <c r="Y466" s="29">
        <v>7.8045428197366844</v>
      </c>
      <c r="Z466" s="29">
        <v>8.1116980318389</v>
      </c>
      <c r="AA466" s="30">
        <v>98.360038530992469</v>
      </c>
      <c r="AB466" s="30">
        <v>2515.5375563275529</v>
      </c>
      <c r="AC466" s="29">
        <v>3.5212568212329214</v>
      </c>
      <c r="AD466" s="29">
        <v>75461.413277596774</v>
      </c>
      <c r="AE466" s="29">
        <f t="shared" si="24"/>
        <v>2023</v>
      </c>
      <c r="AF466" s="29">
        <f t="shared" si="22"/>
        <v>9</v>
      </c>
      <c r="AK466" t="e">
        <f t="shared" si="23"/>
        <v>#N/A</v>
      </c>
    </row>
    <row r="467" spans="1:37" ht="30" customHeight="1" x14ac:dyDescent="0.25">
      <c r="A467" s="30">
        <v>13521781</v>
      </c>
      <c r="B467" s="29" t="s">
        <v>70</v>
      </c>
      <c r="C467" s="29" t="s">
        <v>29</v>
      </c>
      <c r="D467" s="29" t="s">
        <v>29</v>
      </c>
      <c r="E467" s="31">
        <v>45230</v>
      </c>
      <c r="F467" s="29">
        <v>62.968873101649329</v>
      </c>
      <c r="G467" s="29" t="s">
        <v>51</v>
      </c>
      <c r="H467" s="29" t="s">
        <v>30</v>
      </c>
      <c r="I467" s="29">
        <v>1979</v>
      </c>
      <c r="J467" s="30">
        <v>95</v>
      </c>
      <c r="K467" s="30">
        <v>34446.199999999997</v>
      </c>
      <c r="L467" s="29">
        <v>3613926.0489137843</v>
      </c>
      <c r="M467" s="29">
        <v>11849.733191900639</v>
      </c>
      <c r="N467" s="29">
        <v>99.205397248475151</v>
      </c>
      <c r="O467" s="29">
        <v>25270.142304295197</v>
      </c>
      <c r="P467" s="29">
        <v>1.1613655120457522</v>
      </c>
      <c r="Q467" s="29">
        <v>54628.182460328739</v>
      </c>
      <c r="R467" s="29">
        <v>48078.819018329727</v>
      </c>
      <c r="S467" s="29">
        <v>1.3156242648524072</v>
      </c>
      <c r="T467" s="29">
        <v>2.0956274051922845</v>
      </c>
      <c r="U467" s="29">
        <v>1.1833168462011672</v>
      </c>
      <c r="V467" s="29">
        <v>2.1835099216391893</v>
      </c>
      <c r="W467" s="30">
        <v>1.5422538525565579</v>
      </c>
      <c r="X467" s="30">
        <v>1.5758880200384562</v>
      </c>
      <c r="Y467" s="29">
        <v>9.3243348516522264</v>
      </c>
      <c r="Z467" s="29">
        <v>7.3910230455336059</v>
      </c>
      <c r="AA467" s="30">
        <v>136.20493275649883</v>
      </c>
      <c r="AB467" s="30">
        <v>4065.4022916877452</v>
      </c>
      <c r="AC467" s="29">
        <v>2.5734236171434901</v>
      </c>
      <c r="AD467" s="29">
        <v>132259.96438134756</v>
      </c>
      <c r="AE467" s="29">
        <f t="shared" si="24"/>
        <v>2023</v>
      </c>
      <c r="AF467" s="29">
        <f t="shared" ref="AF467:AF530" si="25">IF(E467 = "", "", MONTH(E467))</f>
        <v>10</v>
      </c>
      <c r="AK467" t="e">
        <f t="shared" si="23"/>
        <v>#N/A</v>
      </c>
    </row>
    <row r="468" spans="1:37" ht="30" customHeight="1" x14ac:dyDescent="0.25">
      <c r="A468" s="30">
        <v>13521781</v>
      </c>
      <c r="B468" s="29" t="s">
        <v>70</v>
      </c>
      <c r="C468" s="29" t="s">
        <v>29</v>
      </c>
      <c r="D468" s="29" t="s">
        <v>29</v>
      </c>
      <c r="E468" s="31">
        <v>45260</v>
      </c>
      <c r="F468" s="29">
        <v>43.318851312103448</v>
      </c>
      <c r="G468" s="29" t="s">
        <v>51</v>
      </c>
      <c r="H468" s="29" t="s">
        <v>30</v>
      </c>
      <c r="I468" s="29">
        <v>1979</v>
      </c>
      <c r="J468" s="30">
        <v>95</v>
      </c>
      <c r="K468" s="30">
        <v>34446.199999999997</v>
      </c>
      <c r="L468" s="29">
        <v>1970521.9071058263</v>
      </c>
      <c r="M468" s="29">
        <v>10918.607510451986</v>
      </c>
      <c r="N468" s="29">
        <v>77.724900838441556</v>
      </c>
      <c r="O468" s="29">
        <v>31818.758799152733</v>
      </c>
      <c r="P468" s="29">
        <v>1.3277182262151901</v>
      </c>
      <c r="Q468" s="29">
        <v>39004.126151877397</v>
      </c>
      <c r="R468" s="29">
        <v>70211.851845977289</v>
      </c>
      <c r="S468" s="29">
        <v>0.97895099919931317</v>
      </c>
      <c r="T468" s="29">
        <v>1.6947416355192266</v>
      </c>
      <c r="U468" s="29">
        <v>1.3479129024012413</v>
      </c>
      <c r="V468" s="29">
        <v>1.9751690899874308</v>
      </c>
      <c r="W468" s="30">
        <v>0.90779231313836517</v>
      </c>
      <c r="X468" s="30">
        <v>1.5306713464189203</v>
      </c>
      <c r="Y468" s="29">
        <v>8.8548936531911586</v>
      </c>
      <c r="Z468" s="29">
        <v>8.7152290588448249</v>
      </c>
      <c r="AA468" s="30">
        <v>82.617073983233198</v>
      </c>
      <c r="AB468" s="30">
        <v>4126.038604534393</v>
      </c>
      <c r="AC468" s="29">
        <v>3.7388397993348823</v>
      </c>
      <c r="AD468" s="29">
        <v>92680.666087955367</v>
      </c>
      <c r="AE468" s="29">
        <f t="shared" si="24"/>
        <v>2023</v>
      </c>
      <c r="AF468" s="29">
        <f t="shared" si="25"/>
        <v>11</v>
      </c>
      <c r="AK468" t="e">
        <f t="shared" si="23"/>
        <v>#N/A</v>
      </c>
    </row>
    <row r="469" spans="1:37" ht="30" customHeight="1" x14ac:dyDescent="0.25">
      <c r="A469" s="30">
        <v>13521781</v>
      </c>
      <c r="B469" s="29" t="s">
        <v>70</v>
      </c>
      <c r="C469" s="29" t="s">
        <v>29</v>
      </c>
      <c r="D469" s="29" t="s">
        <v>29</v>
      </c>
      <c r="E469" s="31">
        <v>45291</v>
      </c>
      <c r="F469" s="29">
        <v>58.081949596242296</v>
      </c>
      <c r="G469" s="29" t="s">
        <v>51</v>
      </c>
      <c r="H469" s="29" t="s">
        <v>30</v>
      </c>
      <c r="I469" s="29">
        <v>1979</v>
      </c>
      <c r="J469" s="30">
        <v>95</v>
      </c>
      <c r="K469" s="30">
        <v>34446.199999999997</v>
      </c>
      <c r="L469" s="29">
        <v>3168666.7405920071</v>
      </c>
      <c r="M469" s="29">
        <v>6873.0194451843636</v>
      </c>
      <c r="N469" s="29">
        <v>67.859435239456246</v>
      </c>
      <c r="O469" s="29">
        <v>37232.696308651473</v>
      </c>
      <c r="P469" s="29">
        <v>0.82073469219046702</v>
      </c>
      <c r="Q469" s="29">
        <v>37050.327098013928</v>
      </c>
      <c r="R469" s="29">
        <v>50762.093098174031</v>
      </c>
      <c r="S469" s="29">
        <v>1.2920500090432816</v>
      </c>
      <c r="T469" s="29">
        <v>1.1386605600799824</v>
      </c>
      <c r="U469" s="29">
        <v>1.2590850305440564</v>
      </c>
      <c r="V469" s="29">
        <v>1.9005015317080451</v>
      </c>
      <c r="W469" s="30">
        <v>1.428095450128116</v>
      </c>
      <c r="X469" s="30">
        <v>1.1871135514301359</v>
      </c>
      <c r="Y469" s="29">
        <v>4.3961406013989173</v>
      </c>
      <c r="Z469" s="29">
        <v>4.3452852546361278</v>
      </c>
      <c r="AA469" s="30">
        <v>122.85524667041516</v>
      </c>
      <c r="AB469" s="30">
        <v>3564.1591165874793</v>
      </c>
      <c r="AC469" s="29">
        <v>2.556232420176145</v>
      </c>
      <c r="AD469" s="29">
        <v>93511.66736453287</v>
      </c>
      <c r="AE469" s="29">
        <f t="shared" si="24"/>
        <v>2023</v>
      </c>
      <c r="AF469" s="29">
        <f t="shared" si="25"/>
        <v>12</v>
      </c>
      <c r="AK469" t="e">
        <f t="shared" si="23"/>
        <v>#N/A</v>
      </c>
    </row>
    <row r="470" spans="1:37" ht="30" customHeight="1" x14ac:dyDescent="0.25">
      <c r="A470" s="30">
        <v>13521781</v>
      </c>
      <c r="B470" s="29" t="s">
        <v>70</v>
      </c>
      <c r="C470" s="29" t="s">
        <v>29</v>
      </c>
      <c r="D470" s="29" t="s">
        <v>29</v>
      </c>
      <c r="E470" s="31">
        <v>45322</v>
      </c>
      <c r="F470" s="29" t="s">
        <v>31</v>
      </c>
      <c r="G470" s="29" t="s">
        <v>51</v>
      </c>
      <c r="H470" s="29" t="s">
        <v>30</v>
      </c>
      <c r="I470" s="29">
        <v>1979</v>
      </c>
      <c r="J470" s="30">
        <v>95</v>
      </c>
      <c r="K470" s="30">
        <v>34446.199999999997</v>
      </c>
      <c r="L470" s="29" t="s">
        <v>31</v>
      </c>
      <c r="M470" s="29" t="s">
        <v>31</v>
      </c>
      <c r="N470" s="29" t="s">
        <v>31</v>
      </c>
      <c r="O470" s="29" t="s">
        <v>31</v>
      </c>
      <c r="P470" s="29" t="s">
        <v>31</v>
      </c>
      <c r="Q470" s="29" t="s">
        <v>31</v>
      </c>
      <c r="R470" s="29" t="s">
        <v>31</v>
      </c>
      <c r="S470" s="29" t="s">
        <v>31</v>
      </c>
      <c r="T470" s="29" t="s">
        <v>31</v>
      </c>
      <c r="U470" s="29" t="s">
        <v>31</v>
      </c>
      <c r="V470" s="29" t="s">
        <v>31</v>
      </c>
      <c r="W470" s="30">
        <v>0.88216974287495764</v>
      </c>
      <c r="X470" s="30">
        <v>1.9263627620083581</v>
      </c>
      <c r="Y470" s="29" t="s">
        <v>31</v>
      </c>
      <c r="Z470" s="29" t="s">
        <v>31</v>
      </c>
      <c r="AA470" s="30" t="s">
        <v>31</v>
      </c>
      <c r="AB470" s="30" t="s">
        <v>31</v>
      </c>
      <c r="AC470" s="29" t="s">
        <v>31</v>
      </c>
      <c r="AD470" s="29" t="s">
        <v>31</v>
      </c>
      <c r="AE470" s="29">
        <f t="shared" si="24"/>
        <v>2024</v>
      </c>
      <c r="AF470" s="29">
        <f t="shared" si="25"/>
        <v>1</v>
      </c>
      <c r="AK470" t="e">
        <f t="shared" si="23"/>
        <v>#N/A</v>
      </c>
    </row>
    <row r="471" spans="1:37" ht="30" customHeight="1" x14ac:dyDescent="0.25">
      <c r="A471" s="30">
        <v>13521781</v>
      </c>
      <c r="B471" s="29" t="s">
        <v>70</v>
      </c>
      <c r="C471" s="29" t="s">
        <v>29</v>
      </c>
      <c r="D471" s="29" t="s">
        <v>29</v>
      </c>
      <c r="E471" s="31">
        <v>45351</v>
      </c>
      <c r="F471" s="29" t="s">
        <v>31</v>
      </c>
      <c r="G471" s="29" t="s">
        <v>51</v>
      </c>
      <c r="H471" s="29" t="s">
        <v>30</v>
      </c>
      <c r="I471" s="29">
        <v>1979</v>
      </c>
      <c r="J471" s="30">
        <v>95</v>
      </c>
      <c r="K471" s="30">
        <v>34446.199999999997</v>
      </c>
      <c r="L471" s="29" t="s">
        <v>31</v>
      </c>
      <c r="M471" s="29" t="s">
        <v>31</v>
      </c>
      <c r="N471" s="29" t="s">
        <v>31</v>
      </c>
      <c r="O471" s="30" t="s">
        <v>31</v>
      </c>
      <c r="P471" s="30" t="s">
        <v>31</v>
      </c>
      <c r="Q471" s="30" t="s">
        <v>31</v>
      </c>
      <c r="R471" s="30" t="s">
        <v>31</v>
      </c>
      <c r="S471" s="30" t="s">
        <v>31</v>
      </c>
      <c r="T471" s="30" t="s">
        <v>31</v>
      </c>
      <c r="U471" s="30" t="s">
        <v>31</v>
      </c>
      <c r="V471" s="30" t="s">
        <v>31</v>
      </c>
      <c r="W471" s="30">
        <v>1.4702031850427928</v>
      </c>
      <c r="X471" s="30">
        <v>1.4591615886256941</v>
      </c>
      <c r="Y471" s="30" t="s">
        <v>31</v>
      </c>
      <c r="Z471" s="30" t="s">
        <v>31</v>
      </c>
      <c r="AA471" s="30" t="s">
        <v>31</v>
      </c>
      <c r="AB471" s="30" t="s">
        <v>31</v>
      </c>
      <c r="AC471" s="29" t="s">
        <v>31</v>
      </c>
      <c r="AD471" s="29" t="s">
        <v>31</v>
      </c>
      <c r="AE471" s="29">
        <f t="shared" si="24"/>
        <v>2024</v>
      </c>
      <c r="AF471" s="29">
        <f t="shared" si="25"/>
        <v>2</v>
      </c>
      <c r="AK471" t="e">
        <f t="shared" si="23"/>
        <v>#N/A</v>
      </c>
    </row>
    <row r="472" spans="1:37" ht="30" customHeight="1" x14ac:dyDescent="0.25">
      <c r="A472" s="30">
        <v>13521781</v>
      </c>
      <c r="B472" s="29" t="s">
        <v>70</v>
      </c>
      <c r="C472" s="29" t="s">
        <v>29</v>
      </c>
      <c r="D472" s="29" t="s">
        <v>29</v>
      </c>
      <c r="E472" s="31">
        <v>45382</v>
      </c>
      <c r="F472" s="29" t="s">
        <v>31</v>
      </c>
      <c r="G472" s="29" t="s">
        <v>51</v>
      </c>
      <c r="H472" s="29" t="s">
        <v>30</v>
      </c>
      <c r="I472" s="29">
        <v>1979</v>
      </c>
      <c r="J472" s="30">
        <v>95</v>
      </c>
      <c r="K472" s="30">
        <v>34446.199999999997</v>
      </c>
      <c r="L472" s="29" t="s">
        <v>31</v>
      </c>
      <c r="M472" s="29" t="s">
        <v>31</v>
      </c>
      <c r="N472" s="29" t="s">
        <v>31</v>
      </c>
      <c r="O472" s="30" t="s">
        <v>31</v>
      </c>
      <c r="P472" s="30" t="s">
        <v>31</v>
      </c>
      <c r="Q472" s="30" t="s">
        <v>31</v>
      </c>
      <c r="R472" s="30" t="s">
        <v>31</v>
      </c>
      <c r="S472" s="30" t="s">
        <v>31</v>
      </c>
      <c r="T472" s="30" t="s">
        <v>31</v>
      </c>
      <c r="U472" s="29" t="s">
        <v>31</v>
      </c>
      <c r="V472" s="29" t="s">
        <v>31</v>
      </c>
      <c r="W472" s="30">
        <v>1.1067617756172712</v>
      </c>
      <c r="X472" s="30">
        <v>1.4681939951973764</v>
      </c>
      <c r="Y472" s="30" t="s">
        <v>31</v>
      </c>
      <c r="Z472" s="30" t="s">
        <v>31</v>
      </c>
      <c r="AA472" s="30" t="s">
        <v>31</v>
      </c>
      <c r="AB472" s="30" t="s">
        <v>31</v>
      </c>
      <c r="AC472" s="29" t="s">
        <v>31</v>
      </c>
      <c r="AD472" s="29" t="s">
        <v>31</v>
      </c>
      <c r="AE472" s="29">
        <f t="shared" si="24"/>
        <v>2024</v>
      </c>
      <c r="AF472" s="29">
        <f t="shared" si="25"/>
        <v>3</v>
      </c>
      <c r="AK472" t="e">
        <f t="shared" si="23"/>
        <v>#N/A</v>
      </c>
    </row>
    <row r="473" spans="1:37" ht="30" customHeight="1" x14ac:dyDescent="0.25">
      <c r="A473" s="30">
        <v>13521781</v>
      </c>
      <c r="B473" s="29" t="s">
        <v>70</v>
      </c>
      <c r="C473" s="29" t="s">
        <v>29</v>
      </c>
      <c r="D473" s="29" t="s">
        <v>29</v>
      </c>
      <c r="E473" s="31">
        <v>45412</v>
      </c>
      <c r="F473" s="29" t="s">
        <v>31</v>
      </c>
      <c r="G473" s="29" t="s">
        <v>51</v>
      </c>
      <c r="H473" s="29" t="s">
        <v>30</v>
      </c>
      <c r="I473" s="29">
        <v>1979</v>
      </c>
      <c r="J473" s="30">
        <v>95</v>
      </c>
      <c r="K473" s="30">
        <v>34446.199999999997</v>
      </c>
      <c r="L473" s="29" t="s">
        <v>31</v>
      </c>
      <c r="M473" s="29" t="s">
        <v>31</v>
      </c>
      <c r="N473" s="29" t="s">
        <v>31</v>
      </c>
      <c r="O473" s="30" t="s">
        <v>31</v>
      </c>
      <c r="P473" s="30" t="s">
        <v>31</v>
      </c>
      <c r="Q473" s="30" t="s">
        <v>31</v>
      </c>
      <c r="R473" s="30" t="s">
        <v>31</v>
      </c>
      <c r="S473" s="30" t="s">
        <v>31</v>
      </c>
      <c r="T473" s="30" t="s">
        <v>31</v>
      </c>
      <c r="U473" s="29" t="s">
        <v>31</v>
      </c>
      <c r="V473" s="29" t="s">
        <v>31</v>
      </c>
      <c r="W473" s="30">
        <v>0.93118088980566216</v>
      </c>
      <c r="X473" s="30">
        <v>1.7977567354311468</v>
      </c>
      <c r="Y473" s="30" t="s">
        <v>31</v>
      </c>
      <c r="Z473" s="30" t="s">
        <v>31</v>
      </c>
      <c r="AA473" s="30" t="s">
        <v>31</v>
      </c>
      <c r="AB473" s="30" t="s">
        <v>31</v>
      </c>
      <c r="AC473" s="29" t="s">
        <v>31</v>
      </c>
      <c r="AD473" s="29" t="s">
        <v>31</v>
      </c>
      <c r="AE473" s="29">
        <f t="shared" si="24"/>
        <v>2024</v>
      </c>
      <c r="AF473" s="29">
        <f t="shared" si="25"/>
        <v>4</v>
      </c>
      <c r="AK473" t="e">
        <f t="shared" si="23"/>
        <v>#N/A</v>
      </c>
    </row>
    <row r="474" spans="1:37" ht="30" customHeight="1" x14ac:dyDescent="0.25">
      <c r="A474" s="30">
        <v>13521781</v>
      </c>
      <c r="B474" s="29" t="s">
        <v>70</v>
      </c>
      <c r="C474" s="29" t="s">
        <v>29</v>
      </c>
      <c r="D474" s="29" t="s">
        <v>29</v>
      </c>
      <c r="E474" s="31">
        <v>45443</v>
      </c>
      <c r="F474" s="29" t="s">
        <v>31</v>
      </c>
      <c r="G474" s="29" t="s">
        <v>51</v>
      </c>
      <c r="H474" s="29" t="s">
        <v>30</v>
      </c>
      <c r="I474" s="29">
        <v>1979</v>
      </c>
      <c r="J474" s="30">
        <v>95</v>
      </c>
      <c r="K474" s="30">
        <v>34446.199999999997</v>
      </c>
      <c r="L474" s="29" t="s">
        <v>31</v>
      </c>
      <c r="M474" s="29" t="s">
        <v>31</v>
      </c>
      <c r="N474" s="29" t="s">
        <v>31</v>
      </c>
      <c r="O474" s="30" t="s">
        <v>31</v>
      </c>
      <c r="P474" s="30" t="s">
        <v>31</v>
      </c>
      <c r="Q474" s="30" t="s">
        <v>31</v>
      </c>
      <c r="R474" s="30" t="s">
        <v>31</v>
      </c>
      <c r="S474" s="30" t="s">
        <v>31</v>
      </c>
      <c r="T474" s="30" t="s">
        <v>31</v>
      </c>
      <c r="U474" s="29" t="s">
        <v>31</v>
      </c>
      <c r="V474" s="29" t="s">
        <v>31</v>
      </c>
      <c r="W474" s="30">
        <v>1.5404496521118265</v>
      </c>
      <c r="X474" s="30">
        <v>1.5493124463612737</v>
      </c>
      <c r="Y474" s="30" t="s">
        <v>31</v>
      </c>
      <c r="Z474" s="30" t="s">
        <v>31</v>
      </c>
      <c r="AA474" s="30" t="s">
        <v>31</v>
      </c>
      <c r="AB474" s="30" t="s">
        <v>31</v>
      </c>
      <c r="AC474" s="29" t="s">
        <v>31</v>
      </c>
      <c r="AD474" s="29" t="s">
        <v>31</v>
      </c>
      <c r="AE474" s="29">
        <f t="shared" si="24"/>
        <v>2024</v>
      </c>
      <c r="AF474" s="29">
        <f t="shared" si="25"/>
        <v>5</v>
      </c>
      <c r="AK474" t="e">
        <f t="shared" si="23"/>
        <v>#N/A</v>
      </c>
    </row>
    <row r="475" spans="1:37" ht="30" customHeight="1" x14ac:dyDescent="0.25">
      <c r="A475" s="30">
        <v>13521781</v>
      </c>
      <c r="B475" s="29" t="s">
        <v>70</v>
      </c>
      <c r="C475" s="29" t="s">
        <v>29</v>
      </c>
      <c r="D475" s="29" t="s">
        <v>29</v>
      </c>
      <c r="E475" s="31">
        <v>45473</v>
      </c>
      <c r="F475" s="29" t="s">
        <v>31</v>
      </c>
      <c r="G475" s="29" t="s">
        <v>51</v>
      </c>
      <c r="H475" s="29" t="s">
        <v>30</v>
      </c>
      <c r="I475" s="29">
        <v>1979</v>
      </c>
      <c r="J475" s="30">
        <v>95</v>
      </c>
      <c r="K475" s="30">
        <v>34446.199999999997</v>
      </c>
      <c r="L475" s="29" t="s">
        <v>31</v>
      </c>
      <c r="M475" s="29" t="s">
        <v>31</v>
      </c>
      <c r="N475" s="29" t="s">
        <v>31</v>
      </c>
      <c r="O475" s="30" t="s">
        <v>31</v>
      </c>
      <c r="P475" s="30" t="s">
        <v>31</v>
      </c>
      <c r="Q475" s="30" t="s">
        <v>31</v>
      </c>
      <c r="R475" s="30" t="s">
        <v>31</v>
      </c>
      <c r="S475" s="30" t="s">
        <v>31</v>
      </c>
      <c r="T475" s="30" t="s">
        <v>31</v>
      </c>
      <c r="U475" s="29" t="s">
        <v>31</v>
      </c>
      <c r="V475" s="29" t="s">
        <v>31</v>
      </c>
      <c r="W475" s="30">
        <v>1.2406931616702948</v>
      </c>
      <c r="X475" s="30">
        <v>1.3770985076906581</v>
      </c>
      <c r="Y475" s="30" t="s">
        <v>31</v>
      </c>
      <c r="Z475" s="30" t="s">
        <v>31</v>
      </c>
      <c r="AA475" s="30" t="s">
        <v>31</v>
      </c>
      <c r="AB475" s="30" t="s">
        <v>31</v>
      </c>
      <c r="AC475" s="29" t="s">
        <v>31</v>
      </c>
      <c r="AD475" s="29" t="s">
        <v>31</v>
      </c>
      <c r="AE475" s="29">
        <f t="shared" si="24"/>
        <v>2024</v>
      </c>
      <c r="AF475" s="29">
        <f t="shared" si="25"/>
        <v>6</v>
      </c>
      <c r="AK475" t="e">
        <f t="shared" si="23"/>
        <v>#N/A</v>
      </c>
    </row>
    <row r="476" spans="1:37" ht="30" customHeight="1" x14ac:dyDescent="0.25">
      <c r="A476" s="30">
        <v>13521781</v>
      </c>
      <c r="B476" s="29" t="s">
        <v>70</v>
      </c>
      <c r="C476" s="29" t="s">
        <v>29</v>
      </c>
      <c r="D476" s="29" t="s">
        <v>29</v>
      </c>
      <c r="E476" s="31">
        <v>45504</v>
      </c>
      <c r="F476" s="29" t="s">
        <v>31</v>
      </c>
      <c r="G476" s="29" t="s">
        <v>51</v>
      </c>
      <c r="H476" s="29" t="s">
        <v>30</v>
      </c>
      <c r="I476" s="29">
        <v>1979</v>
      </c>
      <c r="J476" s="30">
        <v>95</v>
      </c>
      <c r="K476" s="30">
        <v>34446.199999999997</v>
      </c>
      <c r="L476" s="29" t="s">
        <v>31</v>
      </c>
      <c r="M476" s="29" t="s">
        <v>31</v>
      </c>
      <c r="N476" s="29" t="s">
        <v>31</v>
      </c>
      <c r="O476" s="30" t="s">
        <v>31</v>
      </c>
      <c r="P476" s="30" t="s">
        <v>31</v>
      </c>
      <c r="Q476" s="30" t="s">
        <v>31</v>
      </c>
      <c r="R476" s="30" t="s">
        <v>31</v>
      </c>
      <c r="S476" s="30" t="s">
        <v>31</v>
      </c>
      <c r="T476" s="30" t="s">
        <v>31</v>
      </c>
      <c r="U476" s="29" t="s">
        <v>31</v>
      </c>
      <c r="V476" s="29" t="s">
        <v>31</v>
      </c>
      <c r="W476" s="30">
        <v>1.5278349447432236</v>
      </c>
      <c r="X476" s="30">
        <v>1.6589685397824092</v>
      </c>
      <c r="Y476" s="30" t="s">
        <v>31</v>
      </c>
      <c r="Z476" s="30" t="s">
        <v>31</v>
      </c>
      <c r="AA476" s="30" t="s">
        <v>31</v>
      </c>
      <c r="AB476" s="30" t="s">
        <v>31</v>
      </c>
      <c r="AC476" s="29" t="s">
        <v>31</v>
      </c>
      <c r="AD476" s="29" t="s">
        <v>31</v>
      </c>
      <c r="AE476" s="29">
        <f t="shared" si="24"/>
        <v>2024</v>
      </c>
      <c r="AF476" s="29">
        <f t="shared" si="25"/>
        <v>7</v>
      </c>
      <c r="AK476" t="e">
        <f t="shared" si="23"/>
        <v>#N/A</v>
      </c>
    </row>
    <row r="477" spans="1:37" ht="30" customHeight="1" x14ac:dyDescent="0.25">
      <c r="A477" s="30">
        <v>13521781</v>
      </c>
      <c r="B477" s="29" t="s">
        <v>70</v>
      </c>
      <c r="C477" s="29" t="s">
        <v>29</v>
      </c>
      <c r="D477" s="29" t="s">
        <v>29</v>
      </c>
      <c r="E477" s="31">
        <v>45535</v>
      </c>
      <c r="F477" s="29" t="s">
        <v>31</v>
      </c>
      <c r="G477" s="29" t="s">
        <v>51</v>
      </c>
      <c r="H477" s="29" t="s">
        <v>30</v>
      </c>
      <c r="I477" s="29">
        <v>1979</v>
      </c>
      <c r="J477" s="30">
        <v>95</v>
      </c>
      <c r="K477" s="30">
        <v>34446.199999999997</v>
      </c>
      <c r="L477" s="29" t="s">
        <v>31</v>
      </c>
      <c r="M477" s="29" t="s">
        <v>31</v>
      </c>
      <c r="N477" s="29" t="s">
        <v>31</v>
      </c>
      <c r="O477" s="30" t="s">
        <v>31</v>
      </c>
      <c r="P477" s="30" t="s">
        <v>31</v>
      </c>
      <c r="Q477" s="30" t="s">
        <v>31</v>
      </c>
      <c r="R477" s="30" t="s">
        <v>31</v>
      </c>
      <c r="S477" s="30" t="s">
        <v>31</v>
      </c>
      <c r="T477" s="30" t="s">
        <v>31</v>
      </c>
      <c r="U477" s="29" t="s">
        <v>31</v>
      </c>
      <c r="V477" s="29" t="s">
        <v>31</v>
      </c>
      <c r="W477" s="30">
        <v>1.3604065449013905</v>
      </c>
      <c r="X477" s="30">
        <v>1.4140506912107071</v>
      </c>
      <c r="Y477" s="30" t="s">
        <v>31</v>
      </c>
      <c r="Z477" s="30" t="s">
        <v>31</v>
      </c>
      <c r="AA477" s="30" t="s">
        <v>31</v>
      </c>
      <c r="AB477" s="30" t="s">
        <v>31</v>
      </c>
      <c r="AC477" s="29" t="s">
        <v>31</v>
      </c>
      <c r="AD477" s="29" t="s">
        <v>31</v>
      </c>
      <c r="AE477" s="29">
        <f t="shared" si="24"/>
        <v>2024</v>
      </c>
      <c r="AF477" s="29">
        <f t="shared" si="25"/>
        <v>8</v>
      </c>
      <c r="AK477" t="e">
        <f t="shared" si="23"/>
        <v>#N/A</v>
      </c>
    </row>
    <row r="478" spans="1:37" ht="30" customHeight="1" x14ac:dyDescent="0.25">
      <c r="A478" s="30">
        <v>13521781</v>
      </c>
      <c r="B478" s="29" t="s">
        <v>70</v>
      </c>
      <c r="C478" s="29" t="s">
        <v>29</v>
      </c>
      <c r="D478" s="29" t="s">
        <v>29</v>
      </c>
      <c r="E478" s="31">
        <v>45565</v>
      </c>
      <c r="F478" s="29" t="s">
        <v>31</v>
      </c>
      <c r="G478" s="29" t="s">
        <v>51</v>
      </c>
      <c r="H478" s="29" t="s">
        <v>30</v>
      </c>
      <c r="I478" s="29">
        <v>1979</v>
      </c>
      <c r="J478" s="30">
        <v>95</v>
      </c>
      <c r="K478" s="30">
        <v>34446.199999999997</v>
      </c>
      <c r="L478" s="29" t="s">
        <v>31</v>
      </c>
      <c r="M478" s="29" t="s">
        <v>31</v>
      </c>
      <c r="N478" s="29" t="s">
        <v>31</v>
      </c>
      <c r="O478" s="30" t="s">
        <v>31</v>
      </c>
      <c r="P478" s="30" t="s">
        <v>31</v>
      </c>
      <c r="Q478" s="30" t="s">
        <v>31</v>
      </c>
      <c r="R478" s="30" t="s">
        <v>31</v>
      </c>
      <c r="S478" s="30" t="s">
        <v>31</v>
      </c>
      <c r="T478" s="30" t="s">
        <v>31</v>
      </c>
      <c r="U478" s="29" t="s">
        <v>31</v>
      </c>
      <c r="V478" s="29" t="s">
        <v>31</v>
      </c>
      <c r="W478" s="30">
        <v>1.2286718909184624</v>
      </c>
      <c r="X478" s="30">
        <v>2.1522029382723624</v>
      </c>
      <c r="Y478" s="30" t="s">
        <v>31</v>
      </c>
      <c r="Z478" s="30" t="s">
        <v>31</v>
      </c>
      <c r="AA478" s="30" t="s">
        <v>31</v>
      </c>
      <c r="AB478" s="30" t="s">
        <v>31</v>
      </c>
      <c r="AC478" s="29" t="s">
        <v>31</v>
      </c>
      <c r="AD478" s="29" t="s">
        <v>31</v>
      </c>
      <c r="AE478" s="29">
        <f t="shared" si="24"/>
        <v>2024</v>
      </c>
      <c r="AF478" s="29">
        <f t="shared" si="25"/>
        <v>9</v>
      </c>
      <c r="AK478" t="e">
        <f t="shared" si="23"/>
        <v>#N/A</v>
      </c>
    </row>
    <row r="479" spans="1:37" ht="30" customHeight="1" x14ac:dyDescent="0.25">
      <c r="A479" s="30">
        <v>13521781</v>
      </c>
      <c r="B479" s="29" t="s">
        <v>70</v>
      </c>
      <c r="C479" s="29" t="s">
        <v>29</v>
      </c>
      <c r="D479" s="29" t="s">
        <v>29</v>
      </c>
      <c r="E479" s="31">
        <v>45596</v>
      </c>
      <c r="F479" s="29" t="s">
        <v>31</v>
      </c>
      <c r="G479" s="29" t="s">
        <v>51</v>
      </c>
      <c r="H479" s="29" t="s">
        <v>30</v>
      </c>
      <c r="I479" s="29">
        <v>1979</v>
      </c>
      <c r="J479" s="30">
        <v>95</v>
      </c>
      <c r="K479" s="30">
        <v>34446.199999999997</v>
      </c>
      <c r="L479" s="29" t="s">
        <v>31</v>
      </c>
      <c r="M479" s="29" t="s">
        <v>31</v>
      </c>
      <c r="N479" s="29" t="s">
        <v>31</v>
      </c>
      <c r="O479" s="30" t="s">
        <v>31</v>
      </c>
      <c r="P479" s="30" t="s">
        <v>31</v>
      </c>
      <c r="Q479" s="30" t="s">
        <v>31</v>
      </c>
      <c r="R479" s="30" t="s">
        <v>31</v>
      </c>
      <c r="S479" s="30" t="s">
        <v>31</v>
      </c>
      <c r="T479" s="30" t="s">
        <v>31</v>
      </c>
      <c r="U479" s="29" t="s">
        <v>31</v>
      </c>
      <c r="V479" s="29" t="s">
        <v>31</v>
      </c>
      <c r="W479" s="30">
        <v>1.3439897621679946</v>
      </c>
      <c r="X479" s="30">
        <v>2.2152438347084451</v>
      </c>
      <c r="Y479" s="30" t="s">
        <v>31</v>
      </c>
      <c r="Z479" s="30" t="s">
        <v>31</v>
      </c>
      <c r="AA479" s="30" t="s">
        <v>31</v>
      </c>
      <c r="AB479" s="30" t="s">
        <v>31</v>
      </c>
      <c r="AC479" s="29" t="s">
        <v>31</v>
      </c>
      <c r="AD479" s="29" t="s">
        <v>31</v>
      </c>
      <c r="AE479" s="29">
        <f t="shared" si="24"/>
        <v>2024</v>
      </c>
      <c r="AF479" s="29">
        <f t="shared" si="25"/>
        <v>10</v>
      </c>
      <c r="AK479" t="e">
        <f t="shared" si="23"/>
        <v>#N/A</v>
      </c>
    </row>
    <row r="480" spans="1:37" ht="30" customHeight="1" x14ac:dyDescent="0.25">
      <c r="A480" s="30">
        <v>13521781</v>
      </c>
      <c r="B480" s="29" t="s">
        <v>70</v>
      </c>
      <c r="C480" s="29" t="s">
        <v>29</v>
      </c>
      <c r="D480" s="29" t="s">
        <v>29</v>
      </c>
      <c r="E480" s="31">
        <v>45626</v>
      </c>
      <c r="F480" s="29" t="s">
        <v>31</v>
      </c>
      <c r="G480" s="29" t="s">
        <v>51</v>
      </c>
      <c r="H480" s="29" t="s">
        <v>30</v>
      </c>
      <c r="I480" s="29">
        <v>1979</v>
      </c>
      <c r="J480" s="30">
        <v>95</v>
      </c>
      <c r="K480" s="30">
        <v>34446.199999999997</v>
      </c>
      <c r="L480" s="29" t="s">
        <v>31</v>
      </c>
      <c r="M480" s="29" t="s">
        <v>31</v>
      </c>
      <c r="N480" s="29" t="s">
        <v>31</v>
      </c>
      <c r="O480" s="30" t="s">
        <v>31</v>
      </c>
      <c r="P480" s="30" t="s">
        <v>31</v>
      </c>
      <c r="Q480" s="30" t="s">
        <v>31</v>
      </c>
      <c r="R480" s="30" t="s">
        <v>31</v>
      </c>
      <c r="S480" s="30" t="s">
        <v>31</v>
      </c>
      <c r="T480" s="30" t="s">
        <v>31</v>
      </c>
      <c r="U480" s="29" t="s">
        <v>31</v>
      </c>
      <c r="V480" s="29" t="s">
        <v>31</v>
      </c>
      <c r="W480" s="30">
        <v>1.0936632816907095</v>
      </c>
      <c r="X480" s="30">
        <v>1.1863393735078247</v>
      </c>
      <c r="Y480" s="30" t="s">
        <v>31</v>
      </c>
      <c r="Z480" s="30" t="s">
        <v>31</v>
      </c>
      <c r="AA480" s="30" t="s">
        <v>31</v>
      </c>
      <c r="AB480" s="30" t="s">
        <v>31</v>
      </c>
      <c r="AC480" s="29" t="s">
        <v>31</v>
      </c>
      <c r="AD480" s="29" t="s">
        <v>31</v>
      </c>
      <c r="AE480" s="29">
        <f t="shared" si="24"/>
        <v>2024</v>
      </c>
      <c r="AF480" s="29">
        <f t="shared" si="25"/>
        <v>11</v>
      </c>
      <c r="AK480" t="e">
        <f t="shared" si="23"/>
        <v>#N/A</v>
      </c>
    </row>
    <row r="481" spans="1:37" ht="30" customHeight="1" x14ac:dyDescent="0.25">
      <c r="A481" s="30">
        <v>13521781</v>
      </c>
      <c r="B481" s="29" t="s">
        <v>70</v>
      </c>
      <c r="C481" s="29" t="s">
        <v>29</v>
      </c>
      <c r="D481" s="29" t="s">
        <v>29</v>
      </c>
      <c r="E481" s="31">
        <v>45657</v>
      </c>
      <c r="F481" s="29" t="s">
        <v>31</v>
      </c>
      <c r="G481" s="29" t="s">
        <v>51</v>
      </c>
      <c r="H481" s="29" t="s">
        <v>30</v>
      </c>
      <c r="I481" s="29">
        <v>1979</v>
      </c>
      <c r="J481" s="30">
        <v>95</v>
      </c>
      <c r="K481" s="30">
        <v>34446.199999999997</v>
      </c>
      <c r="L481" s="29" t="s">
        <v>31</v>
      </c>
      <c r="M481" s="29" t="s">
        <v>31</v>
      </c>
      <c r="N481" s="29" t="s">
        <v>31</v>
      </c>
      <c r="O481" s="30" t="s">
        <v>31</v>
      </c>
      <c r="P481" s="30" t="s">
        <v>31</v>
      </c>
      <c r="Q481" s="30" t="s">
        <v>31</v>
      </c>
      <c r="R481" s="30" t="s">
        <v>31</v>
      </c>
      <c r="S481" s="30" t="s">
        <v>31</v>
      </c>
      <c r="T481" s="30" t="s">
        <v>31</v>
      </c>
      <c r="U481" s="29" t="s">
        <v>31</v>
      </c>
      <c r="V481" s="29" t="s">
        <v>31</v>
      </c>
      <c r="W481" s="30">
        <v>1.4469236305377009</v>
      </c>
      <c r="X481" s="30">
        <v>1.7044419197594785</v>
      </c>
      <c r="Y481" s="30" t="s">
        <v>31</v>
      </c>
      <c r="Z481" s="30" t="s">
        <v>31</v>
      </c>
      <c r="AA481" s="30" t="s">
        <v>31</v>
      </c>
      <c r="AB481" s="30" t="s">
        <v>31</v>
      </c>
      <c r="AC481" s="29" t="s">
        <v>31</v>
      </c>
      <c r="AD481" s="29" t="s">
        <v>31</v>
      </c>
      <c r="AE481" s="29">
        <f t="shared" si="24"/>
        <v>2024</v>
      </c>
      <c r="AF481" s="29">
        <f t="shared" si="25"/>
        <v>12</v>
      </c>
      <c r="AK481" t="e">
        <f t="shared" si="23"/>
        <v>#N/A</v>
      </c>
    </row>
    <row r="482" spans="1:37" ht="30" customHeight="1" x14ac:dyDescent="0.25">
      <c r="A482" s="30">
        <v>13521783</v>
      </c>
      <c r="B482" s="29" t="s">
        <v>71</v>
      </c>
      <c r="C482" s="29" t="s">
        <v>29</v>
      </c>
      <c r="D482" s="29" t="s">
        <v>29</v>
      </c>
      <c r="E482" s="31">
        <v>43496</v>
      </c>
      <c r="F482" s="29" t="s">
        <v>31</v>
      </c>
      <c r="G482" s="29" t="s">
        <v>51</v>
      </c>
      <c r="H482" s="29" t="s">
        <v>30</v>
      </c>
      <c r="I482" s="29">
        <v>1970</v>
      </c>
      <c r="J482" s="30">
        <v>95</v>
      </c>
      <c r="K482" s="30">
        <v>6955.4</v>
      </c>
      <c r="L482" s="29" t="s">
        <v>31</v>
      </c>
      <c r="M482" s="29" t="s">
        <v>31</v>
      </c>
      <c r="N482" s="29" t="s">
        <v>31</v>
      </c>
      <c r="O482" s="30" t="s">
        <v>31</v>
      </c>
      <c r="P482" s="30" t="s">
        <v>31</v>
      </c>
      <c r="Q482" s="30" t="s">
        <v>31</v>
      </c>
      <c r="R482" s="30" t="s">
        <v>31</v>
      </c>
      <c r="S482" s="30" t="s">
        <v>31</v>
      </c>
      <c r="T482" s="30" t="s">
        <v>31</v>
      </c>
      <c r="U482" s="29" t="s">
        <v>31</v>
      </c>
      <c r="V482" s="29" t="s">
        <v>31</v>
      </c>
      <c r="W482" s="30">
        <v>1.2894497846889243</v>
      </c>
      <c r="X482" s="30">
        <v>1.2844638953403094</v>
      </c>
      <c r="Y482" s="30" t="s">
        <v>31</v>
      </c>
      <c r="Z482" s="30" t="s">
        <v>31</v>
      </c>
      <c r="AA482" s="30" t="s">
        <v>31</v>
      </c>
      <c r="AB482" s="30" t="s">
        <v>31</v>
      </c>
      <c r="AC482" s="29" t="s">
        <v>31</v>
      </c>
      <c r="AD482" s="29" t="s">
        <v>31</v>
      </c>
      <c r="AE482" s="29">
        <f t="shared" si="24"/>
        <v>2019</v>
      </c>
      <c r="AF482" s="29">
        <f t="shared" si="25"/>
        <v>1</v>
      </c>
      <c r="AK482" t="e">
        <f t="shared" si="23"/>
        <v>#N/A</v>
      </c>
    </row>
    <row r="483" spans="1:37" ht="30" customHeight="1" x14ac:dyDescent="0.25">
      <c r="A483" s="30">
        <v>13521783</v>
      </c>
      <c r="B483" s="29" t="s">
        <v>71</v>
      </c>
      <c r="C483" s="29" t="s">
        <v>29</v>
      </c>
      <c r="D483" s="29" t="s">
        <v>29</v>
      </c>
      <c r="E483" s="31">
        <v>43524</v>
      </c>
      <c r="F483" s="29" t="s">
        <v>31</v>
      </c>
      <c r="G483" s="29" t="s">
        <v>51</v>
      </c>
      <c r="H483" s="29" t="s">
        <v>30</v>
      </c>
      <c r="I483" s="29">
        <v>1970</v>
      </c>
      <c r="J483" s="30">
        <v>95</v>
      </c>
      <c r="K483" s="30">
        <v>6955.4</v>
      </c>
      <c r="L483" s="30" t="s">
        <v>31</v>
      </c>
      <c r="M483" s="30" t="s">
        <v>31</v>
      </c>
      <c r="N483" s="30" t="s">
        <v>31</v>
      </c>
      <c r="O483" s="30" t="s">
        <v>31</v>
      </c>
      <c r="P483" s="30" t="s">
        <v>31</v>
      </c>
      <c r="Q483" s="30" t="s">
        <v>31</v>
      </c>
      <c r="R483" s="30" t="s">
        <v>31</v>
      </c>
      <c r="S483" s="30" t="s">
        <v>31</v>
      </c>
      <c r="T483" s="30" t="s">
        <v>31</v>
      </c>
      <c r="U483" s="30" t="s">
        <v>31</v>
      </c>
      <c r="V483" s="30" t="s">
        <v>31</v>
      </c>
      <c r="W483" s="30">
        <v>0.83450901622183404</v>
      </c>
      <c r="X483" s="30">
        <v>2.1541392299153839</v>
      </c>
      <c r="Y483" s="30" t="s">
        <v>31</v>
      </c>
      <c r="Z483" s="30" t="s">
        <v>31</v>
      </c>
      <c r="AA483" s="30" t="s">
        <v>31</v>
      </c>
      <c r="AB483" s="30" t="s">
        <v>31</v>
      </c>
      <c r="AC483" s="29" t="s">
        <v>31</v>
      </c>
      <c r="AD483" s="29" t="s">
        <v>31</v>
      </c>
      <c r="AE483" s="29">
        <f t="shared" si="24"/>
        <v>2019</v>
      </c>
      <c r="AF483" s="29">
        <f t="shared" si="25"/>
        <v>2</v>
      </c>
      <c r="AK483" t="e">
        <f t="shared" si="23"/>
        <v>#N/A</v>
      </c>
    </row>
    <row r="484" spans="1:37" ht="30" customHeight="1" x14ac:dyDescent="0.25">
      <c r="A484" s="30">
        <v>13521783</v>
      </c>
      <c r="B484" s="29" t="s">
        <v>71</v>
      </c>
      <c r="C484" s="29" t="s">
        <v>29</v>
      </c>
      <c r="D484" s="29" t="s">
        <v>29</v>
      </c>
      <c r="E484" s="31">
        <v>43555</v>
      </c>
      <c r="F484" s="29" t="s">
        <v>31</v>
      </c>
      <c r="G484" s="29" t="s">
        <v>51</v>
      </c>
      <c r="H484" s="29" t="s">
        <v>30</v>
      </c>
      <c r="I484" s="29">
        <v>1970</v>
      </c>
      <c r="J484" s="30">
        <v>95</v>
      </c>
      <c r="K484" s="30">
        <v>6955.4</v>
      </c>
      <c r="L484" s="30" t="s">
        <v>31</v>
      </c>
      <c r="M484" s="30" t="s">
        <v>31</v>
      </c>
      <c r="N484" s="30" t="s">
        <v>31</v>
      </c>
      <c r="O484" s="30" t="s">
        <v>31</v>
      </c>
      <c r="P484" s="30" t="s">
        <v>31</v>
      </c>
      <c r="Q484" s="30" t="s">
        <v>31</v>
      </c>
      <c r="R484" s="30" t="s">
        <v>31</v>
      </c>
      <c r="S484" s="30" t="s">
        <v>31</v>
      </c>
      <c r="T484" s="30" t="s">
        <v>31</v>
      </c>
      <c r="U484" s="30" t="s">
        <v>31</v>
      </c>
      <c r="V484" s="30" t="s">
        <v>31</v>
      </c>
      <c r="W484" s="30">
        <v>1.1167675974332958</v>
      </c>
      <c r="X484" s="30">
        <v>1.6835360808401532</v>
      </c>
      <c r="Y484" s="30" t="s">
        <v>31</v>
      </c>
      <c r="Z484" s="30" t="s">
        <v>31</v>
      </c>
      <c r="AA484" s="30" t="s">
        <v>31</v>
      </c>
      <c r="AB484" s="30" t="s">
        <v>31</v>
      </c>
      <c r="AC484" s="29" t="s">
        <v>31</v>
      </c>
      <c r="AD484" s="29" t="s">
        <v>31</v>
      </c>
      <c r="AE484" s="29">
        <f t="shared" si="24"/>
        <v>2019</v>
      </c>
      <c r="AF484" s="29">
        <f t="shared" si="25"/>
        <v>3</v>
      </c>
      <c r="AK484" t="e">
        <f t="shared" si="23"/>
        <v>#N/A</v>
      </c>
    </row>
    <row r="485" spans="1:37" ht="30" customHeight="1" x14ac:dyDescent="0.25">
      <c r="A485" s="30">
        <v>13521783</v>
      </c>
      <c r="B485" s="29" t="s">
        <v>71</v>
      </c>
      <c r="C485" s="29" t="s">
        <v>29</v>
      </c>
      <c r="D485" s="29" t="s">
        <v>29</v>
      </c>
      <c r="E485" s="31">
        <v>43585</v>
      </c>
      <c r="F485" s="29" t="s">
        <v>31</v>
      </c>
      <c r="G485" s="29" t="s">
        <v>51</v>
      </c>
      <c r="H485" s="29" t="s">
        <v>30</v>
      </c>
      <c r="I485" s="29">
        <v>1970</v>
      </c>
      <c r="J485" s="30">
        <v>95</v>
      </c>
      <c r="K485" s="30">
        <v>6955.4</v>
      </c>
      <c r="L485" s="30" t="s">
        <v>31</v>
      </c>
      <c r="M485" s="30" t="s">
        <v>31</v>
      </c>
      <c r="N485" s="30" t="s">
        <v>31</v>
      </c>
      <c r="O485" s="30" t="s">
        <v>31</v>
      </c>
      <c r="P485" s="30" t="s">
        <v>31</v>
      </c>
      <c r="Q485" s="30" t="s">
        <v>31</v>
      </c>
      <c r="R485" s="30" t="s">
        <v>31</v>
      </c>
      <c r="S485" s="30" t="s">
        <v>31</v>
      </c>
      <c r="T485" s="30" t="s">
        <v>31</v>
      </c>
      <c r="U485" s="30" t="s">
        <v>31</v>
      </c>
      <c r="V485" s="30" t="s">
        <v>31</v>
      </c>
      <c r="W485" s="30">
        <v>0.90536554266505775</v>
      </c>
      <c r="X485" s="30">
        <v>2.2641396932312996</v>
      </c>
      <c r="Y485" s="30" t="s">
        <v>31</v>
      </c>
      <c r="Z485" s="30" t="s">
        <v>31</v>
      </c>
      <c r="AA485" s="30" t="s">
        <v>31</v>
      </c>
      <c r="AB485" s="30" t="s">
        <v>31</v>
      </c>
      <c r="AC485" s="29" t="s">
        <v>31</v>
      </c>
      <c r="AD485" s="29" t="s">
        <v>31</v>
      </c>
      <c r="AE485" s="29">
        <f t="shared" si="24"/>
        <v>2019</v>
      </c>
      <c r="AF485" s="29">
        <f t="shared" si="25"/>
        <v>4</v>
      </c>
      <c r="AK485" t="e">
        <f t="shared" si="23"/>
        <v>#N/A</v>
      </c>
    </row>
    <row r="486" spans="1:37" ht="30" customHeight="1" x14ac:dyDescent="0.25">
      <c r="A486" s="30">
        <v>13521783</v>
      </c>
      <c r="B486" s="29" t="s">
        <v>71</v>
      </c>
      <c r="C486" s="29" t="s">
        <v>29</v>
      </c>
      <c r="D486" s="29" t="s">
        <v>29</v>
      </c>
      <c r="E486" s="31">
        <v>43616</v>
      </c>
      <c r="F486" s="29" t="s">
        <v>31</v>
      </c>
      <c r="G486" s="29" t="s">
        <v>51</v>
      </c>
      <c r="H486" s="29" t="s">
        <v>30</v>
      </c>
      <c r="I486" s="29">
        <v>1970</v>
      </c>
      <c r="J486" s="30">
        <v>95</v>
      </c>
      <c r="K486" s="30">
        <v>6955.4</v>
      </c>
      <c r="L486" s="30" t="s">
        <v>31</v>
      </c>
      <c r="M486" s="30" t="s">
        <v>31</v>
      </c>
      <c r="N486" s="30" t="s">
        <v>31</v>
      </c>
      <c r="O486" s="30" t="s">
        <v>31</v>
      </c>
      <c r="P486" s="30" t="s">
        <v>31</v>
      </c>
      <c r="Q486" s="30" t="s">
        <v>31</v>
      </c>
      <c r="R486" s="30" t="s">
        <v>31</v>
      </c>
      <c r="S486" s="30" t="s">
        <v>31</v>
      </c>
      <c r="T486" s="30" t="s">
        <v>31</v>
      </c>
      <c r="U486" s="30" t="s">
        <v>31</v>
      </c>
      <c r="V486" s="30" t="s">
        <v>31</v>
      </c>
      <c r="W486" s="30">
        <v>0.93375572610992896</v>
      </c>
      <c r="X486" s="30">
        <v>2.0520627693627373</v>
      </c>
      <c r="Y486" s="30" t="s">
        <v>31</v>
      </c>
      <c r="Z486" s="30" t="s">
        <v>31</v>
      </c>
      <c r="AA486" s="30" t="s">
        <v>31</v>
      </c>
      <c r="AB486" s="30" t="s">
        <v>31</v>
      </c>
      <c r="AC486" s="29" t="s">
        <v>31</v>
      </c>
      <c r="AD486" s="29" t="s">
        <v>31</v>
      </c>
      <c r="AE486" s="29">
        <f t="shared" si="24"/>
        <v>2019</v>
      </c>
      <c r="AF486" s="29">
        <f t="shared" si="25"/>
        <v>5</v>
      </c>
      <c r="AK486" t="e">
        <f t="shared" si="23"/>
        <v>#N/A</v>
      </c>
    </row>
    <row r="487" spans="1:37" ht="30" customHeight="1" x14ac:dyDescent="0.25">
      <c r="A487" s="30">
        <v>13521783</v>
      </c>
      <c r="B487" s="29" t="s">
        <v>71</v>
      </c>
      <c r="C487" s="29" t="s">
        <v>29</v>
      </c>
      <c r="D487" s="29" t="s">
        <v>29</v>
      </c>
      <c r="E487" s="31">
        <v>43646</v>
      </c>
      <c r="F487" s="29" t="s">
        <v>31</v>
      </c>
      <c r="G487" s="29" t="s">
        <v>51</v>
      </c>
      <c r="H487" s="29" t="s">
        <v>30</v>
      </c>
      <c r="I487" s="29">
        <v>1970</v>
      </c>
      <c r="J487" s="30">
        <v>95</v>
      </c>
      <c r="K487" s="30">
        <v>6955.4</v>
      </c>
      <c r="L487" s="30" t="s">
        <v>31</v>
      </c>
      <c r="M487" s="30" t="s">
        <v>31</v>
      </c>
      <c r="N487" s="30" t="s">
        <v>31</v>
      </c>
      <c r="O487" s="30" t="s">
        <v>31</v>
      </c>
      <c r="P487" s="30" t="s">
        <v>31</v>
      </c>
      <c r="Q487" s="30" t="s">
        <v>31</v>
      </c>
      <c r="R487" s="30" t="s">
        <v>31</v>
      </c>
      <c r="S487" s="30" t="s">
        <v>31</v>
      </c>
      <c r="T487" s="30" t="s">
        <v>31</v>
      </c>
      <c r="U487" s="30" t="s">
        <v>31</v>
      </c>
      <c r="V487" s="30" t="s">
        <v>31</v>
      </c>
      <c r="W487" s="30">
        <v>1.5588273977219698</v>
      </c>
      <c r="X487" s="30">
        <v>1.3763380846877382</v>
      </c>
      <c r="Y487" s="30" t="s">
        <v>31</v>
      </c>
      <c r="Z487" s="30" t="s">
        <v>31</v>
      </c>
      <c r="AA487" s="30" t="s">
        <v>31</v>
      </c>
      <c r="AB487" s="30" t="s">
        <v>31</v>
      </c>
      <c r="AC487" s="29" t="s">
        <v>31</v>
      </c>
      <c r="AD487" s="29" t="s">
        <v>31</v>
      </c>
      <c r="AE487" s="29">
        <f t="shared" si="24"/>
        <v>2019</v>
      </c>
      <c r="AF487" s="29">
        <f t="shared" si="25"/>
        <v>6</v>
      </c>
      <c r="AK487" t="e">
        <f t="shared" si="23"/>
        <v>#N/A</v>
      </c>
    </row>
    <row r="488" spans="1:37" ht="30" customHeight="1" x14ac:dyDescent="0.25">
      <c r="A488" s="30">
        <v>13521783</v>
      </c>
      <c r="B488" s="29" t="s">
        <v>71</v>
      </c>
      <c r="C488" s="29" t="s">
        <v>29</v>
      </c>
      <c r="D488" s="29" t="s">
        <v>29</v>
      </c>
      <c r="E488" s="31">
        <v>43677</v>
      </c>
      <c r="F488" s="29" t="s">
        <v>31</v>
      </c>
      <c r="G488" s="29" t="s">
        <v>51</v>
      </c>
      <c r="H488" s="29" t="s">
        <v>30</v>
      </c>
      <c r="I488" s="29">
        <v>1970</v>
      </c>
      <c r="J488" s="30">
        <v>95</v>
      </c>
      <c r="K488" s="30">
        <v>6955.4</v>
      </c>
      <c r="L488" s="30" t="s">
        <v>31</v>
      </c>
      <c r="M488" s="30" t="s">
        <v>31</v>
      </c>
      <c r="N488" s="30" t="s">
        <v>31</v>
      </c>
      <c r="O488" s="30" t="s">
        <v>31</v>
      </c>
      <c r="P488" s="30" t="s">
        <v>31</v>
      </c>
      <c r="Q488" s="30" t="s">
        <v>31</v>
      </c>
      <c r="R488" s="30" t="s">
        <v>31</v>
      </c>
      <c r="S488" s="30" t="s">
        <v>31</v>
      </c>
      <c r="T488" s="30" t="s">
        <v>31</v>
      </c>
      <c r="U488" s="30" t="s">
        <v>31</v>
      </c>
      <c r="V488" s="30" t="s">
        <v>31</v>
      </c>
      <c r="W488" s="30">
        <v>1.4422451681706772</v>
      </c>
      <c r="X488" s="30">
        <v>1.7642714720398103</v>
      </c>
      <c r="Y488" s="30" t="s">
        <v>31</v>
      </c>
      <c r="Z488" s="30" t="s">
        <v>31</v>
      </c>
      <c r="AA488" s="30" t="s">
        <v>31</v>
      </c>
      <c r="AB488" s="30" t="s">
        <v>31</v>
      </c>
      <c r="AC488" s="29" t="s">
        <v>31</v>
      </c>
      <c r="AD488" s="29" t="s">
        <v>31</v>
      </c>
      <c r="AE488" s="29">
        <f t="shared" si="24"/>
        <v>2019</v>
      </c>
      <c r="AF488" s="29">
        <f t="shared" si="25"/>
        <v>7</v>
      </c>
      <c r="AK488" t="e">
        <f t="shared" si="23"/>
        <v>#N/A</v>
      </c>
    </row>
    <row r="489" spans="1:37" ht="30" customHeight="1" x14ac:dyDescent="0.25">
      <c r="A489" s="30">
        <v>13521783</v>
      </c>
      <c r="B489" s="29" t="s">
        <v>71</v>
      </c>
      <c r="C489" s="29" t="s">
        <v>29</v>
      </c>
      <c r="D489" s="29" t="s">
        <v>29</v>
      </c>
      <c r="E489" s="31">
        <v>43708</v>
      </c>
      <c r="F489" s="29" t="s">
        <v>31</v>
      </c>
      <c r="G489" s="29" t="s">
        <v>51</v>
      </c>
      <c r="H489" s="29" t="s">
        <v>30</v>
      </c>
      <c r="I489" s="29">
        <v>1970</v>
      </c>
      <c r="J489" s="30">
        <v>95</v>
      </c>
      <c r="K489" s="30">
        <v>6955.4</v>
      </c>
      <c r="L489" s="30" t="s">
        <v>31</v>
      </c>
      <c r="M489" s="30" t="s">
        <v>31</v>
      </c>
      <c r="N489" s="30" t="s">
        <v>31</v>
      </c>
      <c r="O489" s="30" t="s">
        <v>31</v>
      </c>
      <c r="P489" s="30" t="s">
        <v>31</v>
      </c>
      <c r="Q489" s="30" t="s">
        <v>31</v>
      </c>
      <c r="R489" s="30" t="s">
        <v>31</v>
      </c>
      <c r="S489" s="30" t="s">
        <v>31</v>
      </c>
      <c r="T489" s="30" t="s">
        <v>31</v>
      </c>
      <c r="U489" s="30" t="s">
        <v>31</v>
      </c>
      <c r="V489" s="30" t="s">
        <v>31</v>
      </c>
      <c r="W489" s="30">
        <v>1.2642866323693722</v>
      </c>
      <c r="X489" s="30">
        <v>1.9009628566327734</v>
      </c>
      <c r="Y489" s="30" t="s">
        <v>31</v>
      </c>
      <c r="Z489" s="30" t="s">
        <v>31</v>
      </c>
      <c r="AA489" s="30" t="s">
        <v>31</v>
      </c>
      <c r="AB489" s="30" t="s">
        <v>31</v>
      </c>
      <c r="AC489" s="29" t="s">
        <v>31</v>
      </c>
      <c r="AD489" s="29" t="s">
        <v>31</v>
      </c>
      <c r="AE489" s="29">
        <f t="shared" si="24"/>
        <v>2019</v>
      </c>
      <c r="AF489" s="29">
        <f t="shared" si="25"/>
        <v>8</v>
      </c>
      <c r="AK489" t="e">
        <f t="shared" si="23"/>
        <v>#N/A</v>
      </c>
    </row>
    <row r="490" spans="1:37" ht="30" customHeight="1" x14ac:dyDescent="0.25">
      <c r="A490" s="30">
        <v>13521783</v>
      </c>
      <c r="B490" s="29" t="s">
        <v>71</v>
      </c>
      <c r="C490" s="29" t="s">
        <v>29</v>
      </c>
      <c r="D490" s="29" t="s">
        <v>29</v>
      </c>
      <c r="E490" s="31">
        <v>43738</v>
      </c>
      <c r="F490" s="29" t="s">
        <v>31</v>
      </c>
      <c r="G490" s="29" t="s">
        <v>51</v>
      </c>
      <c r="H490" s="29" t="s">
        <v>30</v>
      </c>
      <c r="I490" s="29">
        <v>1970</v>
      </c>
      <c r="J490" s="30">
        <v>95</v>
      </c>
      <c r="K490" s="30">
        <v>6955.4</v>
      </c>
      <c r="L490" s="30" t="s">
        <v>31</v>
      </c>
      <c r="M490" s="30" t="s">
        <v>31</v>
      </c>
      <c r="N490" s="30" t="s">
        <v>31</v>
      </c>
      <c r="O490" s="30" t="s">
        <v>31</v>
      </c>
      <c r="P490" s="30" t="s">
        <v>31</v>
      </c>
      <c r="Q490" s="30" t="s">
        <v>31</v>
      </c>
      <c r="R490" s="30" t="s">
        <v>31</v>
      </c>
      <c r="S490" s="30" t="s">
        <v>31</v>
      </c>
      <c r="T490" s="30" t="s">
        <v>31</v>
      </c>
      <c r="U490" s="30" t="s">
        <v>31</v>
      </c>
      <c r="V490" s="30" t="s">
        <v>31</v>
      </c>
      <c r="W490" s="30">
        <v>1.3370515440311781</v>
      </c>
      <c r="X490" s="30">
        <v>2.1782118232878585</v>
      </c>
      <c r="Y490" s="30" t="s">
        <v>31</v>
      </c>
      <c r="Z490" s="30" t="s">
        <v>31</v>
      </c>
      <c r="AA490" s="30" t="s">
        <v>31</v>
      </c>
      <c r="AB490" s="30" t="s">
        <v>31</v>
      </c>
      <c r="AC490" s="29" t="s">
        <v>31</v>
      </c>
      <c r="AD490" s="29" t="s">
        <v>31</v>
      </c>
      <c r="AE490" s="29">
        <f t="shared" si="24"/>
        <v>2019</v>
      </c>
      <c r="AF490" s="29">
        <f t="shared" si="25"/>
        <v>9</v>
      </c>
      <c r="AK490" t="e">
        <f t="shared" si="23"/>
        <v>#N/A</v>
      </c>
    </row>
    <row r="491" spans="1:37" ht="30" customHeight="1" x14ac:dyDescent="0.25">
      <c r="A491" s="30">
        <v>13521783</v>
      </c>
      <c r="B491" s="29" t="s">
        <v>71</v>
      </c>
      <c r="C491" s="29" t="s">
        <v>29</v>
      </c>
      <c r="D491" s="29" t="s">
        <v>29</v>
      </c>
      <c r="E491" s="31">
        <v>43769</v>
      </c>
      <c r="F491" s="29" t="s">
        <v>31</v>
      </c>
      <c r="G491" s="29" t="s">
        <v>51</v>
      </c>
      <c r="H491" s="29" t="s">
        <v>30</v>
      </c>
      <c r="I491" s="29">
        <v>1970</v>
      </c>
      <c r="J491" s="30">
        <v>95</v>
      </c>
      <c r="K491" s="30">
        <v>6955.4</v>
      </c>
      <c r="L491" s="30" t="s">
        <v>31</v>
      </c>
      <c r="M491" s="30" t="s">
        <v>31</v>
      </c>
      <c r="N491" s="30" t="s">
        <v>31</v>
      </c>
      <c r="O491" s="30" t="s">
        <v>31</v>
      </c>
      <c r="P491" s="30" t="s">
        <v>31</v>
      </c>
      <c r="Q491" s="30" t="s">
        <v>31</v>
      </c>
      <c r="R491" s="30" t="s">
        <v>31</v>
      </c>
      <c r="S491" s="30" t="s">
        <v>31</v>
      </c>
      <c r="T491" s="30" t="s">
        <v>31</v>
      </c>
      <c r="U491" s="30" t="s">
        <v>31</v>
      </c>
      <c r="V491" s="30" t="s">
        <v>31</v>
      </c>
      <c r="W491" s="30">
        <v>1.4810481895188523</v>
      </c>
      <c r="X491" s="30">
        <v>1.1599351555858919</v>
      </c>
      <c r="Y491" s="30" t="s">
        <v>31</v>
      </c>
      <c r="Z491" s="30" t="s">
        <v>31</v>
      </c>
      <c r="AA491" s="30" t="s">
        <v>31</v>
      </c>
      <c r="AB491" s="30" t="s">
        <v>31</v>
      </c>
      <c r="AC491" s="29" t="s">
        <v>31</v>
      </c>
      <c r="AD491" s="29" t="s">
        <v>31</v>
      </c>
      <c r="AE491" s="29">
        <f t="shared" si="24"/>
        <v>2019</v>
      </c>
      <c r="AF491" s="29">
        <f t="shared" si="25"/>
        <v>10</v>
      </c>
      <c r="AK491" t="e">
        <f t="shared" ref="AK491:AK554" si="26">_xlfn.XLOOKUP(B491, $AH$2:$AH$38,$AI$2:$AI$38)</f>
        <v>#N/A</v>
      </c>
    </row>
    <row r="492" spans="1:37" ht="30" customHeight="1" x14ac:dyDescent="0.25">
      <c r="A492" s="30">
        <v>13521783</v>
      </c>
      <c r="B492" s="29" t="s">
        <v>71</v>
      </c>
      <c r="C492" s="29" t="s">
        <v>29</v>
      </c>
      <c r="D492" s="29" t="s">
        <v>29</v>
      </c>
      <c r="E492" s="31">
        <v>43799</v>
      </c>
      <c r="F492" s="29" t="s">
        <v>31</v>
      </c>
      <c r="G492" s="29" t="s">
        <v>51</v>
      </c>
      <c r="H492" s="29" t="s">
        <v>30</v>
      </c>
      <c r="I492" s="29">
        <v>1970</v>
      </c>
      <c r="J492" s="30">
        <v>95</v>
      </c>
      <c r="K492" s="30">
        <v>6955.4</v>
      </c>
      <c r="L492" s="30" t="s">
        <v>31</v>
      </c>
      <c r="M492" s="30" t="s">
        <v>31</v>
      </c>
      <c r="N492" s="30" t="s">
        <v>31</v>
      </c>
      <c r="O492" s="30" t="s">
        <v>31</v>
      </c>
      <c r="P492" s="30" t="s">
        <v>31</v>
      </c>
      <c r="Q492" s="30" t="s">
        <v>31</v>
      </c>
      <c r="R492" s="30" t="s">
        <v>31</v>
      </c>
      <c r="S492" s="30" t="s">
        <v>31</v>
      </c>
      <c r="T492" s="30" t="s">
        <v>31</v>
      </c>
      <c r="U492" s="30" t="s">
        <v>31</v>
      </c>
      <c r="V492" s="30" t="s">
        <v>31</v>
      </c>
      <c r="W492" s="30">
        <v>0.87954768912451708</v>
      </c>
      <c r="X492" s="30">
        <v>1.2480011825542636</v>
      </c>
      <c r="Y492" s="30" t="s">
        <v>31</v>
      </c>
      <c r="Z492" s="30" t="s">
        <v>31</v>
      </c>
      <c r="AA492" s="30" t="s">
        <v>31</v>
      </c>
      <c r="AB492" s="30" t="s">
        <v>31</v>
      </c>
      <c r="AC492" s="29" t="s">
        <v>31</v>
      </c>
      <c r="AD492" s="29" t="s">
        <v>31</v>
      </c>
      <c r="AE492" s="29">
        <f t="shared" si="24"/>
        <v>2019</v>
      </c>
      <c r="AF492" s="29">
        <f t="shared" si="25"/>
        <v>11</v>
      </c>
      <c r="AK492" t="e">
        <f t="shared" si="26"/>
        <v>#N/A</v>
      </c>
    </row>
    <row r="493" spans="1:37" ht="30" customHeight="1" x14ac:dyDescent="0.25">
      <c r="A493" s="30">
        <v>13521783</v>
      </c>
      <c r="B493" s="29" t="s">
        <v>71</v>
      </c>
      <c r="C493" s="29" t="s">
        <v>29</v>
      </c>
      <c r="D493" s="29" t="s">
        <v>29</v>
      </c>
      <c r="E493" s="31">
        <v>43830</v>
      </c>
      <c r="F493" s="29">
        <v>87.195151039626509</v>
      </c>
      <c r="G493" s="29" t="s">
        <v>51</v>
      </c>
      <c r="H493" s="29" t="s">
        <v>30</v>
      </c>
      <c r="I493" s="29">
        <v>1970</v>
      </c>
      <c r="J493" s="30">
        <v>95</v>
      </c>
      <c r="K493" s="30">
        <v>6955.4</v>
      </c>
      <c r="L493" s="30">
        <v>405424.47455518314</v>
      </c>
      <c r="M493" s="30">
        <v>1081.0041990804302</v>
      </c>
      <c r="N493" s="30">
        <v>51.371390071131664</v>
      </c>
      <c r="O493" s="30">
        <v>7128.2828342819994</v>
      </c>
      <c r="P493" s="30">
        <v>0.872018282762129</v>
      </c>
      <c r="Q493" s="30">
        <v>5454.7526787330198</v>
      </c>
      <c r="R493" s="30">
        <v>7157.8130102522218</v>
      </c>
      <c r="S493" s="30">
        <v>1.0542320003523857</v>
      </c>
      <c r="T493" s="30">
        <v>0.80839374489474314</v>
      </c>
      <c r="U493" s="30">
        <v>1.2042062241007392</v>
      </c>
      <c r="V493" s="30">
        <v>0.98625823664311285</v>
      </c>
      <c r="W493" s="30">
        <v>1.2550457569733742</v>
      </c>
      <c r="X493" s="30">
        <v>1.0560505221792584</v>
      </c>
      <c r="Y493" s="30">
        <v>-12.484134051809912</v>
      </c>
      <c r="Z493" s="30">
        <v>-12.365783379780499</v>
      </c>
      <c r="AA493" s="30">
        <v>51.290358814544277</v>
      </c>
      <c r="AB493" s="30">
        <v>511.30348521084125</v>
      </c>
      <c r="AC493" s="29">
        <v>3.1636060474319452</v>
      </c>
      <c r="AD493" s="29">
        <v>19466.218227422076</v>
      </c>
      <c r="AE493" s="29">
        <f t="shared" si="24"/>
        <v>2019</v>
      </c>
      <c r="AF493" s="29">
        <f t="shared" si="25"/>
        <v>12</v>
      </c>
      <c r="AK493" t="e">
        <f t="shared" si="26"/>
        <v>#N/A</v>
      </c>
    </row>
    <row r="494" spans="1:37" ht="30" customHeight="1" x14ac:dyDescent="0.25">
      <c r="A494" s="30">
        <v>13521783</v>
      </c>
      <c r="B494" s="29" t="s">
        <v>71</v>
      </c>
      <c r="C494" s="29" t="s">
        <v>29</v>
      </c>
      <c r="D494" s="29" t="s">
        <v>29</v>
      </c>
      <c r="E494" s="31">
        <v>43861</v>
      </c>
      <c r="F494" s="29">
        <v>124.71712767927832</v>
      </c>
      <c r="G494" s="29" t="s">
        <v>51</v>
      </c>
      <c r="H494" s="29" t="s">
        <v>30</v>
      </c>
      <c r="I494" s="29">
        <v>1970</v>
      </c>
      <c r="J494" s="30">
        <v>95</v>
      </c>
      <c r="K494" s="30">
        <v>6955.4</v>
      </c>
      <c r="L494" s="30">
        <v>223738.8601812199</v>
      </c>
      <c r="M494" s="30">
        <v>1449.6227605560316</v>
      </c>
      <c r="N494" s="30">
        <v>43.91621868982962</v>
      </c>
      <c r="O494" s="30">
        <v>5842.0346915650844</v>
      </c>
      <c r="P494" s="30">
        <v>0.60949100279767099</v>
      </c>
      <c r="Q494" s="30">
        <v>4930.9424142354655</v>
      </c>
      <c r="R494" s="30">
        <v>10931.421118191944</v>
      </c>
      <c r="S494" s="30">
        <v>0.94959224325229652</v>
      </c>
      <c r="T494" s="30">
        <v>0.91732218285681111</v>
      </c>
      <c r="U494" s="30">
        <v>1.1263440294497107</v>
      </c>
      <c r="V494" s="30">
        <v>0.91482709108260873</v>
      </c>
      <c r="W494" s="30">
        <v>0.91125803367321367</v>
      </c>
      <c r="X494" s="30">
        <v>1.726190827470188</v>
      </c>
      <c r="Y494" s="30">
        <v>-21.055408880862778</v>
      </c>
      <c r="Z494" s="30">
        <v>-20.502903893635089</v>
      </c>
      <c r="AA494" s="30">
        <v>56.747874520677982</v>
      </c>
      <c r="AB494" s="30">
        <v>432.58730582580523</v>
      </c>
      <c r="AC494" s="29">
        <v>2.7527588970512125</v>
      </c>
      <c r="AD494" s="29">
        <v>17607.290500756626</v>
      </c>
      <c r="AE494" s="29">
        <f t="shared" si="24"/>
        <v>2020</v>
      </c>
      <c r="AF494" s="29">
        <f t="shared" si="25"/>
        <v>1</v>
      </c>
      <c r="AK494" t="e">
        <f t="shared" si="26"/>
        <v>#N/A</v>
      </c>
    </row>
    <row r="495" spans="1:37" ht="30" customHeight="1" x14ac:dyDescent="0.25">
      <c r="A495" s="30">
        <v>13521783</v>
      </c>
      <c r="B495" s="29" t="s">
        <v>71</v>
      </c>
      <c r="C495" s="29" t="s">
        <v>29</v>
      </c>
      <c r="D495" s="29" t="s">
        <v>29</v>
      </c>
      <c r="E495" s="31">
        <v>43890</v>
      </c>
      <c r="F495" s="29">
        <v>77.538387427324523</v>
      </c>
      <c r="G495" s="29" t="s">
        <v>51</v>
      </c>
      <c r="H495" s="29" t="s">
        <v>30</v>
      </c>
      <c r="I495" s="29">
        <v>1970</v>
      </c>
      <c r="J495" s="30">
        <v>95</v>
      </c>
      <c r="K495" s="30">
        <v>6955.4</v>
      </c>
      <c r="L495" s="30">
        <v>229299.44619526705</v>
      </c>
      <c r="M495" s="30">
        <v>1051.0893953696477</v>
      </c>
      <c r="N495" s="30">
        <v>55.454930770741186</v>
      </c>
      <c r="O495" s="30">
        <v>4754.2123639304973</v>
      </c>
      <c r="P495" s="30">
        <v>0.84574675318067027</v>
      </c>
      <c r="Q495" s="30">
        <v>6652.1631983858069</v>
      </c>
      <c r="R495" s="30">
        <v>7230.3847968293821</v>
      </c>
      <c r="S495" s="30">
        <v>1.1898025980696574</v>
      </c>
      <c r="T495" s="30">
        <v>1.2530533108916162</v>
      </c>
      <c r="U495" s="30">
        <v>1.2546944862481977</v>
      </c>
      <c r="V495" s="30">
        <v>1.276847119148111</v>
      </c>
      <c r="W495" s="30">
        <v>1.3609612998455605</v>
      </c>
      <c r="X495" s="30">
        <v>1.2901416069923157</v>
      </c>
      <c r="Y495" s="30">
        <v>-25.369997456727358</v>
      </c>
      <c r="Z495" s="30">
        <v>-22.014325426450995</v>
      </c>
      <c r="AA495" s="30">
        <v>66.378083831395941</v>
      </c>
      <c r="AB495" s="30">
        <v>324.40397847731992</v>
      </c>
      <c r="AC495" s="29">
        <v>2.8206720958117733</v>
      </c>
      <c r="AD495" s="29">
        <v>11761.204338061891</v>
      </c>
      <c r="AE495" s="29">
        <f t="shared" si="24"/>
        <v>2020</v>
      </c>
      <c r="AF495" s="29">
        <f t="shared" si="25"/>
        <v>2</v>
      </c>
      <c r="AK495" t="e">
        <f t="shared" si="26"/>
        <v>#N/A</v>
      </c>
    </row>
    <row r="496" spans="1:37" ht="30" customHeight="1" x14ac:dyDescent="0.25">
      <c r="A496" s="30">
        <v>13521783</v>
      </c>
      <c r="B496" s="29" t="s">
        <v>71</v>
      </c>
      <c r="C496" s="29" t="s">
        <v>29</v>
      </c>
      <c r="D496" s="29" t="s">
        <v>29</v>
      </c>
      <c r="E496" s="31">
        <v>43921</v>
      </c>
      <c r="F496" s="29">
        <v>102.73449337083201</v>
      </c>
      <c r="G496" s="29" t="s">
        <v>51</v>
      </c>
      <c r="H496" s="29" t="s">
        <v>30</v>
      </c>
      <c r="I496" s="29">
        <v>1970</v>
      </c>
      <c r="J496" s="30">
        <v>95</v>
      </c>
      <c r="K496" s="30">
        <v>6955.4</v>
      </c>
      <c r="L496" s="29">
        <v>281177.1616535763</v>
      </c>
      <c r="M496" s="29">
        <v>1341.9968994800522</v>
      </c>
      <c r="N496" s="29">
        <v>48.553489982537002</v>
      </c>
      <c r="O496" s="29">
        <v>6565.1988681022076</v>
      </c>
      <c r="P496" s="29">
        <v>0.97935446725318265</v>
      </c>
      <c r="Q496" s="29">
        <v>5576.1273047482682</v>
      </c>
      <c r="R496" s="29">
        <v>6393.5525664569523</v>
      </c>
      <c r="S496" s="29">
        <v>0.64092447806471231</v>
      </c>
      <c r="T496" s="29">
        <v>0.89336077805696124</v>
      </c>
      <c r="U496" s="29">
        <v>1.010339037605011</v>
      </c>
      <c r="V496" s="29">
        <v>1.0379779272813621</v>
      </c>
      <c r="W496" s="30">
        <v>1.2906056285752638</v>
      </c>
      <c r="X496" s="30">
        <v>1.1155218013592383</v>
      </c>
      <c r="Y496" s="29">
        <v>-21.999300290225186</v>
      </c>
      <c r="Z496" s="29">
        <v>-23.124507149683296</v>
      </c>
      <c r="AA496" s="29">
        <v>83.579088339556193</v>
      </c>
      <c r="AB496" s="29">
        <v>372.66282256912353</v>
      </c>
      <c r="AC496" s="29">
        <v>1.5618312580822011</v>
      </c>
      <c r="AD496" s="29">
        <v>20651.698643217471</v>
      </c>
      <c r="AE496" s="29">
        <f t="shared" si="24"/>
        <v>2020</v>
      </c>
      <c r="AF496" s="29">
        <f t="shared" si="25"/>
        <v>3</v>
      </c>
      <c r="AK496" t="e">
        <f t="shared" si="26"/>
        <v>#N/A</v>
      </c>
    </row>
    <row r="497" spans="1:37" ht="30" customHeight="1" x14ac:dyDescent="0.25">
      <c r="A497" s="30">
        <v>13521783</v>
      </c>
      <c r="B497" s="29" t="s">
        <v>71</v>
      </c>
      <c r="C497" s="29" t="s">
        <v>29</v>
      </c>
      <c r="D497" s="29" t="s">
        <v>29</v>
      </c>
      <c r="E497" s="31">
        <v>43951</v>
      </c>
      <c r="F497" s="29">
        <v>97.498058212343651</v>
      </c>
      <c r="G497" s="29" t="s">
        <v>51</v>
      </c>
      <c r="H497" s="29" t="s">
        <v>30</v>
      </c>
      <c r="I497" s="29">
        <v>1970</v>
      </c>
      <c r="J497" s="30">
        <v>95</v>
      </c>
      <c r="K497" s="30">
        <v>6955.4</v>
      </c>
      <c r="L497" s="29">
        <v>286637.05982847291</v>
      </c>
      <c r="M497" s="29">
        <v>1054.4359759302674</v>
      </c>
      <c r="N497" s="29">
        <v>55.397740068933452</v>
      </c>
      <c r="O497" s="29">
        <v>6195.8868151852957</v>
      </c>
      <c r="P497" s="29">
        <v>0.90306811097905593</v>
      </c>
      <c r="Q497" s="29">
        <v>8381.5224580188278</v>
      </c>
      <c r="R497" s="29">
        <v>5919.9025148567443</v>
      </c>
      <c r="S497" s="29">
        <v>1.0799323225377233</v>
      </c>
      <c r="T497" s="29">
        <v>1.4058810542447562</v>
      </c>
      <c r="U497" s="29">
        <v>0.73478724492481318</v>
      </c>
      <c r="V497" s="29">
        <v>1.2837453449522438</v>
      </c>
      <c r="W497" s="30">
        <v>1.2375787722318152</v>
      </c>
      <c r="X497" s="30">
        <v>1.738773550033214</v>
      </c>
      <c r="Y497" s="29">
        <v>-20.68858650361301</v>
      </c>
      <c r="Z497" s="29">
        <v>-25.361456203491279</v>
      </c>
      <c r="AA497" s="29">
        <v>75.98091479718795</v>
      </c>
      <c r="AB497" s="29">
        <v>522.54856925966396</v>
      </c>
      <c r="AC497" s="29">
        <v>2.8278627730445587</v>
      </c>
      <c r="AD497" s="29">
        <v>10027.834941475743</v>
      </c>
      <c r="AE497" s="29">
        <f t="shared" si="24"/>
        <v>2020</v>
      </c>
      <c r="AF497" s="29">
        <f t="shared" si="25"/>
        <v>4</v>
      </c>
      <c r="AK497" t="e">
        <f t="shared" si="26"/>
        <v>#N/A</v>
      </c>
    </row>
    <row r="498" spans="1:37" ht="30" customHeight="1" x14ac:dyDescent="0.25">
      <c r="A498" s="30">
        <v>13521783</v>
      </c>
      <c r="B498" s="29" t="s">
        <v>71</v>
      </c>
      <c r="C498" s="29" t="s">
        <v>29</v>
      </c>
      <c r="D498" s="29" t="s">
        <v>29</v>
      </c>
      <c r="E498" s="31">
        <v>43982</v>
      </c>
      <c r="F498" s="29">
        <v>88.201349258244932</v>
      </c>
      <c r="G498" s="29" t="s">
        <v>51</v>
      </c>
      <c r="H498" s="29" t="s">
        <v>30</v>
      </c>
      <c r="I498" s="29">
        <v>1970</v>
      </c>
      <c r="J498" s="30">
        <v>95</v>
      </c>
      <c r="K498" s="30">
        <v>6955.4</v>
      </c>
      <c r="L498" s="29">
        <v>336214.87663165189</v>
      </c>
      <c r="M498" s="29">
        <v>1159.999956785548</v>
      </c>
      <c r="N498" s="29">
        <v>53.378441696023195</v>
      </c>
      <c r="O498" s="29">
        <v>6150.0394153975831</v>
      </c>
      <c r="P498" s="29">
        <v>0.53662092816085272</v>
      </c>
      <c r="Q498" s="29">
        <v>7472.6174398300172</v>
      </c>
      <c r="R498" s="29">
        <v>6760.9311299085311</v>
      </c>
      <c r="S498" s="29">
        <v>0.66570517349290725</v>
      </c>
      <c r="T498" s="29">
        <v>0.91702224571690438</v>
      </c>
      <c r="U498" s="29">
        <v>0.6317705133466901</v>
      </c>
      <c r="V498" s="29">
        <v>1.3621009687858581</v>
      </c>
      <c r="W498" s="30">
        <v>0.98438743992360855</v>
      </c>
      <c r="X498" s="30">
        <v>1.2554633869600338</v>
      </c>
      <c r="Y498" s="29">
        <v>-23.65905750757743</v>
      </c>
      <c r="Z498" s="29">
        <v>-16.193189195863294</v>
      </c>
      <c r="AA498" s="29">
        <v>61.286880702958079</v>
      </c>
      <c r="AB498" s="29">
        <v>535.41738966222567</v>
      </c>
      <c r="AC498" s="29">
        <v>1.3802981512885382</v>
      </c>
      <c r="AD498" s="29">
        <v>17663.629396941327</v>
      </c>
      <c r="AE498" s="29">
        <f t="shared" si="24"/>
        <v>2020</v>
      </c>
      <c r="AF498" s="29">
        <f t="shared" si="25"/>
        <v>5</v>
      </c>
      <c r="AK498" t="e">
        <f t="shared" si="26"/>
        <v>#N/A</v>
      </c>
    </row>
    <row r="499" spans="1:37" ht="30" customHeight="1" x14ac:dyDescent="0.25">
      <c r="A499" s="30">
        <v>13521783</v>
      </c>
      <c r="B499" s="29" t="s">
        <v>71</v>
      </c>
      <c r="C499" s="29" t="s">
        <v>29</v>
      </c>
      <c r="D499" s="29" t="s">
        <v>29</v>
      </c>
      <c r="E499" s="31">
        <v>44012</v>
      </c>
      <c r="F499" s="29">
        <v>104.05929698350104</v>
      </c>
      <c r="G499" s="29" t="s">
        <v>51</v>
      </c>
      <c r="H499" s="29" t="s">
        <v>30</v>
      </c>
      <c r="I499" s="29">
        <v>1970</v>
      </c>
      <c r="J499" s="30">
        <v>95</v>
      </c>
      <c r="K499" s="30">
        <v>6955.4</v>
      </c>
      <c r="L499" s="29">
        <v>224585.19604660996</v>
      </c>
      <c r="M499" s="29">
        <v>1334.7518799155787</v>
      </c>
      <c r="N499" s="29">
        <v>52.778438305596808</v>
      </c>
      <c r="O499" s="29">
        <v>4487.5762248881574</v>
      </c>
      <c r="P499" s="29">
        <v>0.54261281819082952</v>
      </c>
      <c r="Q499" s="29">
        <v>7108.8764144122561</v>
      </c>
      <c r="R499" s="29">
        <v>7898.082064775761</v>
      </c>
      <c r="S499" s="29">
        <v>1.0895826964738562</v>
      </c>
      <c r="T499" s="29">
        <v>1.120625444241772</v>
      </c>
      <c r="U499" s="29">
        <v>0.95000225369490032</v>
      </c>
      <c r="V499" s="29">
        <v>1.4982114415997678</v>
      </c>
      <c r="W499" s="30">
        <v>1.2380680800303991</v>
      </c>
      <c r="X499" s="30">
        <v>1.4805393175891424</v>
      </c>
      <c r="Y499" s="29">
        <v>-23.047006173779909</v>
      </c>
      <c r="Z499" s="29">
        <v>-14.404645264881529</v>
      </c>
      <c r="AA499" s="29">
        <v>86.280667291967589</v>
      </c>
      <c r="AB499" s="29">
        <v>472.89462442917971</v>
      </c>
      <c r="AC499" s="29">
        <v>1.6876988671817217</v>
      </c>
      <c r="AD499" s="29">
        <v>10451.411754152168</v>
      </c>
      <c r="AE499" s="29">
        <f t="shared" si="24"/>
        <v>2020</v>
      </c>
      <c r="AF499" s="29">
        <f t="shared" si="25"/>
        <v>6</v>
      </c>
      <c r="AK499" t="e">
        <f t="shared" si="26"/>
        <v>#N/A</v>
      </c>
    </row>
    <row r="500" spans="1:37" ht="30" customHeight="1" x14ac:dyDescent="0.25">
      <c r="A500" s="30">
        <v>13521783</v>
      </c>
      <c r="B500" s="29" t="s">
        <v>71</v>
      </c>
      <c r="C500" s="29" t="s">
        <v>29</v>
      </c>
      <c r="D500" s="29" t="s">
        <v>29</v>
      </c>
      <c r="E500" s="31">
        <v>44043</v>
      </c>
      <c r="F500" s="29">
        <v>90.028974142335116</v>
      </c>
      <c r="G500" s="29" t="s">
        <v>51</v>
      </c>
      <c r="H500" s="29" t="s">
        <v>30</v>
      </c>
      <c r="I500" s="29">
        <v>1970</v>
      </c>
      <c r="J500" s="30">
        <v>95</v>
      </c>
      <c r="K500" s="30">
        <v>6955.4</v>
      </c>
      <c r="L500" s="29">
        <v>281799.50077660539</v>
      </c>
      <c r="M500" s="29">
        <v>1089.4941607759288</v>
      </c>
      <c r="N500" s="29">
        <v>47.329741826851915</v>
      </c>
      <c r="O500" s="29">
        <v>6581.7293359014238</v>
      </c>
      <c r="P500" s="29">
        <v>1.0113492193941653</v>
      </c>
      <c r="Q500" s="29">
        <v>5176.7288192669321</v>
      </c>
      <c r="R500" s="29">
        <v>7118.1611425881492</v>
      </c>
      <c r="S500" s="29">
        <v>1.0168550477988387</v>
      </c>
      <c r="T500" s="29">
        <v>1.0451034781399215</v>
      </c>
      <c r="U500" s="29">
        <v>0.87708701727702687</v>
      </c>
      <c r="V500" s="29">
        <v>1.0770788971403664</v>
      </c>
      <c r="W500" s="30">
        <v>1.0678754171305476</v>
      </c>
      <c r="X500" s="30">
        <v>1.1328750838424739</v>
      </c>
      <c r="Y500" s="29">
        <v>-26.548764430589483</v>
      </c>
      <c r="Z500" s="29">
        <v>-22.282309885811546</v>
      </c>
      <c r="AA500" s="29">
        <v>68.554568154211054</v>
      </c>
      <c r="AB500" s="29">
        <v>434.63948880433497</v>
      </c>
      <c r="AC500" s="29">
        <v>1.4605436449247153</v>
      </c>
      <c r="AD500" s="29">
        <v>17850.933679517479</v>
      </c>
      <c r="AE500" s="29">
        <f t="shared" ref="AE500:AE563" si="27">IF(E500 = "", "", YEAR(E500))</f>
        <v>2020</v>
      </c>
      <c r="AF500" s="29">
        <f t="shared" si="25"/>
        <v>7</v>
      </c>
      <c r="AK500" t="e">
        <f t="shared" si="26"/>
        <v>#N/A</v>
      </c>
    </row>
    <row r="501" spans="1:37" ht="30" customHeight="1" x14ac:dyDescent="0.25">
      <c r="A501" s="30">
        <v>13521783</v>
      </c>
      <c r="B501" s="29" t="s">
        <v>71</v>
      </c>
      <c r="C501" s="29" t="s">
        <v>29</v>
      </c>
      <c r="D501" s="29" t="s">
        <v>29</v>
      </c>
      <c r="E501" s="31">
        <v>44074</v>
      </c>
      <c r="F501" s="29">
        <v>135.74160647277677</v>
      </c>
      <c r="G501" s="29" t="s">
        <v>51</v>
      </c>
      <c r="H501" s="29" t="s">
        <v>30</v>
      </c>
      <c r="I501" s="29">
        <v>1970</v>
      </c>
      <c r="J501" s="30">
        <v>95</v>
      </c>
      <c r="K501" s="30">
        <v>6955.4</v>
      </c>
      <c r="L501" s="29">
        <v>363848.33765542047</v>
      </c>
      <c r="M501" s="29">
        <v>1450.2356931577647</v>
      </c>
      <c r="N501" s="29">
        <v>57.515320163623265</v>
      </c>
      <c r="O501" s="29">
        <v>6597.4681823623059</v>
      </c>
      <c r="P501" s="29">
        <v>1.0195027317383936</v>
      </c>
      <c r="Q501" s="29">
        <v>4978.9113080218603</v>
      </c>
      <c r="R501" s="29">
        <v>8420.2843906853632</v>
      </c>
      <c r="S501" s="29">
        <v>0.76846755749966222</v>
      </c>
      <c r="T501" s="29">
        <v>0.9767155834012714</v>
      </c>
      <c r="U501" s="29">
        <v>1.0962182741076514</v>
      </c>
      <c r="V501" s="29">
        <v>1.1985591915929712</v>
      </c>
      <c r="W501" s="30">
        <v>1.0837759159660778</v>
      </c>
      <c r="X501" s="30">
        <v>1.3960088713657435</v>
      </c>
      <c r="Y501" s="29">
        <v>-17.250383105707819</v>
      </c>
      <c r="Z501" s="29">
        <v>-23.167973418603225</v>
      </c>
      <c r="AA501" s="29">
        <v>68.672449169176133</v>
      </c>
      <c r="AB501" s="29">
        <v>367.99050304611512</v>
      </c>
      <c r="AC501" s="29">
        <v>2.0240587934465823</v>
      </c>
      <c r="AD501" s="29">
        <v>15752.020332469972</v>
      </c>
      <c r="AE501" s="29">
        <f t="shared" si="27"/>
        <v>2020</v>
      </c>
      <c r="AF501" s="29">
        <f t="shared" si="25"/>
        <v>8</v>
      </c>
      <c r="AK501" t="e">
        <f t="shared" si="26"/>
        <v>#N/A</v>
      </c>
    </row>
    <row r="502" spans="1:37" ht="30" customHeight="1" x14ac:dyDescent="0.25">
      <c r="A502" s="30">
        <v>13521783</v>
      </c>
      <c r="B502" s="29" t="s">
        <v>71</v>
      </c>
      <c r="C502" s="29" t="s">
        <v>29</v>
      </c>
      <c r="D502" s="29" t="s">
        <v>29</v>
      </c>
      <c r="E502" s="31">
        <v>44104</v>
      </c>
      <c r="F502" s="29">
        <v>130.73046456055837</v>
      </c>
      <c r="G502" s="29" t="s">
        <v>51</v>
      </c>
      <c r="H502" s="29" t="s">
        <v>30</v>
      </c>
      <c r="I502" s="29">
        <v>1970</v>
      </c>
      <c r="J502" s="30">
        <v>95</v>
      </c>
      <c r="K502" s="30">
        <v>6955.4</v>
      </c>
      <c r="L502" s="29">
        <v>318296.51005158405</v>
      </c>
      <c r="M502" s="29">
        <v>1240.8601736960497</v>
      </c>
      <c r="N502" s="29">
        <v>31.444839812970471</v>
      </c>
      <c r="O502" s="29">
        <v>5152.2704030368732</v>
      </c>
      <c r="P502" s="29">
        <v>1.013988346268347</v>
      </c>
      <c r="Q502" s="29">
        <v>4458.4035785448223</v>
      </c>
      <c r="R502" s="29">
        <v>5202.7775493280333</v>
      </c>
      <c r="S502" s="29">
        <v>1.0354208807516472</v>
      </c>
      <c r="T502" s="29">
        <v>0.96057836006296538</v>
      </c>
      <c r="U502" s="29">
        <v>0.74886045934918688</v>
      </c>
      <c r="V502" s="29">
        <v>0.9755356276653302</v>
      </c>
      <c r="W502" s="30">
        <v>1.1489793261348398</v>
      </c>
      <c r="X502" s="30">
        <v>0.88749188987929362</v>
      </c>
      <c r="Y502" s="29">
        <v>-28.843762949599771</v>
      </c>
      <c r="Z502" s="29">
        <v>-22.59810029399128</v>
      </c>
      <c r="AA502" s="29">
        <v>68.821982716387325</v>
      </c>
      <c r="AB502" s="29">
        <v>318.32907203800215</v>
      </c>
      <c r="AC502" s="29">
        <v>2.3961151786093504</v>
      </c>
      <c r="AD502" s="29">
        <v>15937.688550462024</v>
      </c>
      <c r="AE502" s="29">
        <f t="shared" si="27"/>
        <v>2020</v>
      </c>
      <c r="AF502" s="29">
        <f t="shared" si="25"/>
        <v>9</v>
      </c>
      <c r="AK502" t="e">
        <f t="shared" si="26"/>
        <v>#N/A</v>
      </c>
    </row>
    <row r="503" spans="1:37" ht="30" customHeight="1" x14ac:dyDescent="0.25">
      <c r="A503" s="30">
        <v>13521783</v>
      </c>
      <c r="B503" s="29" t="s">
        <v>71</v>
      </c>
      <c r="C503" s="29" t="s">
        <v>29</v>
      </c>
      <c r="D503" s="29" t="s">
        <v>29</v>
      </c>
      <c r="E503" s="31">
        <v>44135</v>
      </c>
      <c r="F503" s="29">
        <v>134.39705227579381</v>
      </c>
      <c r="G503" s="29" t="s">
        <v>51</v>
      </c>
      <c r="H503" s="29" t="s">
        <v>30</v>
      </c>
      <c r="I503" s="29">
        <v>1970</v>
      </c>
      <c r="J503" s="30">
        <v>95</v>
      </c>
      <c r="K503" s="30">
        <v>6955.4</v>
      </c>
      <c r="L503" s="29">
        <v>207441.4521297625</v>
      </c>
      <c r="M503" s="29">
        <v>802.02342751945935</v>
      </c>
      <c r="N503" s="29">
        <v>38.076878757600369</v>
      </c>
      <c r="O503" s="29">
        <v>6072.2806761517695</v>
      </c>
      <c r="P503" s="29">
        <v>0.91849138728293611</v>
      </c>
      <c r="Q503" s="29">
        <v>8421.0731407042822</v>
      </c>
      <c r="R503" s="29">
        <v>5445.0662426074468</v>
      </c>
      <c r="S503" s="29">
        <v>0.95118656095690013</v>
      </c>
      <c r="T503" s="29">
        <v>1.2853393475301906</v>
      </c>
      <c r="U503" s="29">
        <v>1.2343062466990165</v>
      </c>
      <c r="V503" s="29">
        <v>0.91406312792218325</v>
      </c>
      <c r="W503" s="30">
        <v>1.1246751338373915</v>
      </c>
      <c r="X503" s="30">
        <v>1.6848707857814773</v>
      </c>
      <c r="Y503" s="29">
        <v>-21.46171749485779</v>
      </c>
      <c r="Z503" s="29">
        <v>-22.132895292783942</v>
      </c>
      <c r="AA503" s="29">
        <v>52.462047846215484</v>
      </c>
      <c r="AB503" s="29">
        <v>528.19358458129</v>
      </c>
      <c r="AC503" s="29">
        <v>1.6157092711006029</v>
      </c>
      <c r="AD503" s="29">
        <v>14023.727711788955</v>
      </c>
      <c r="AE503" s="29">
        <f t="shared" si="27"/>
        <v>2020</v>
      </c>
      <c r="AF503" s="29">
        <f t="shared" si="25"/>
        <v>10</v>
      </c>
      <c r="AK503" t="e">
        <f t="shared" si="26"/>
        <v>#N/A</v>
      </c>
    </row>
    <row r="504" spans="1:37" ht="30" customHeight="1" x14ac:dyDescent="0.25">
      <c r="A504" s="30">
        <v>13521783</v>
      </c>
      <c r="B504" s="29" t="s">
        <v>71</v>
      </c>
      <c r="C504" s="29" t="s">
        <v>29</v>
      </c>
      <c r="D504" s="29" t="s">
        <v>29</v>
      </c>
      <c r="E504" s="31">
        <v>44165</v>
      </c>
      <c r="F504" s="29">
        <v>96.180877483571152</v>
      </c>
      <c r="G504" s="29" t="s">
        <v>51</v>
      </c>
      <c r="H504" s="29" t="s">
        <v>30</v>
      </c>
      <c r="I504" s="29">
        <v>1970</v>
      </c>
      <c r="J504" s="30">
        <v>95</v>
      </c>
      <c r="K504" s="30">
        <v>6955.4</v>
      </c>
      <c r="L504" s="29">
        <v>398941.37623699947</v>
      </c>
      <c r="M504" s="29">
        <v>1254.2489285213678</v>
      </c>
      <c r="N504" s="29">
        <v>49.868529818335247</v>
      </c>
      <c r="O504" s="29">
        <v>5574.5548947379393</v>
      </c>
      <c r="P504" s="29">
        <v>0.72940957098258208</v>
      </c>
      <c r="Q504" s="29">
        <v>7636.8242680882286</v>
      </c>
      <c r="R504" s="29">
        <v>6614.190347785262</v>
      </c>
      <c r="S504" s="29">
        <v>0.90637020181905781</v>
      </c>
      <c r="T504" s="29">
        <v>1.3029278441270948</v>
      </c>
      <c r="U504" s="29">
        <v>0.79052026590248947</v>
      </c>
      <c r="V504" s="29">
        <v>1.4500351991290468</v>
      </c>
      <c r="W504" s="30">
        <v>1.2053803822755196</v>
      </c>
      <c r="X504" s="30">
        <v>0.93872488080945404</v>
      </c>
      <c r="Y504" s="29">
        <v>-22.799283862120866</v>
      </c>
      <c r="Z504" s="29">
        <v>-23.273143848089116</v>
      </c>
      <c r="AA504" s="29">
        <v>45.637753133734698</v>
      </c>
      <c r="AB504" s="29">
        <v>435.75024054493389</v>
      </c>
      <c r="AC504" s="29">
        <v>1.9511986386334814</v>
      </c>
      <c r="AD504" s="29">
        <v>9800.3153421735551</v>
      </c>
      <c r="AE504" s="29">
        <f t="shared" si="27"/>
        <v>2020</v>
      </c>
      <c r="AF504" s="29">
        <f t="shared" si="25"/>
        <v>11</v>
      </c>
      <c r="AK504" t="e">
        <f t="shared" si="26"/>
        <v>#N/A</v>
      </c>
    </row>
    <row r="505" spans="1:37" ht="30" customHeight="1" x14ac:dyDescent="0.25">
      <c r="A505" s="30">
        <v>13521783</v>
      </c>
      <c r="B505" s="29" t="s">
        <v>71</v>
      </c>
      <c r="C505" s="29" t="s">
        <v>29</v>
      </c>
      <c r="D505" s="29" t="s">
        <v>29</v>
      </c>
      <c r="E505" s="31">
        <v>44196</v>
      </c>
      <c r="F505" s="29">
        <v>133.1024749205412</v>
      </c>
      <c r="G505" s="29" t="s">
        <v>51</v>
      </c>
      <c r="H505" s="29" t="s">
        <v>30</v>
      </c>
      <c r="I505" s="29">
        <v>1970</v>
      </c>
      <c r="J505" s="30">
        <v>95</v>
      </c>
      <c r="K505" s="30">
        <v>6955.4</v>
      </c>
      <c r="L505" s="29">
        <v>239478.8647098903</v>
      </c>
      <c r="M505" s="29">
        <v>1444.3051752901783</v>
      </c>
      <c r="N505" s="29">
        <v>50.043143989077578</v>
      </c>
      <c r="O505" s="29">
        <v>3827.9425409905125</v>
      </c>
      <c r="P505" s="29">
        <v>0.81786394632267301</v>
      </c>
      <c r="Q505" s="29">
        <v>5574.5002441453553</v>
      </c>
      <c r="R505" s="29">
        <v>7919.5735930150577</v>
      </c>
      <c r="S505" s="29">
        <v>1.0508278393711401</v>
      </c>
      <c r="T505" s="29">
        <v>1.1825742037209754</v>
      </c>
      <c r="U505" s="29">
        <v>0.78600131293612274</v>
      </c>
      <c r="V505" s="29">
        <v>1.3978293257945671</v>
      </c>
      <c r="W505" s="30">
        <v>1.3466349489213449</v>
      </c>
      <c r="X505" s="30">
        <v>1.3114121323079579</v>
      </c>
      <c r="Y505" s="29">
        <v>-22.798140413712645</v>
      </c>
      <c r="Z505" s="29">
        <v>-26.365884266992158</v>
      </c>
      <c r="AA505" s="29">
        <v>74.717390034764307</v>
      </c>
      <c r="AB505" s="29">
        <v>601.96186916671149</v>
      </c>
      <c r="AC505" s="29">
        <v>2.424567920966326</v>
      </c>
      <c r="AD505" s="29">
        <v>13015.634758576854</v>
      </c>
      <c r="AE505" s="29">
        <f t="shared" si="27"/>
        <v>2020</v>
      </c>
      <c r="AF505" s="29">
        <f t="shared" si="25"/>
        <v>12</v>
      </c>
      <c r="AK505" t="e">
        <f t="shared" si="26"/>
        <v>#N/A</v>
      </c>
    </row>
    <row r="506" spans="1:37" ht="30" customHeight="1" x14ac:dyDescent="0.25">
      <c r="A506" s="30">
        <v>13521783</v>
      </c>
      <c r="B506" s="29" t="s">
        <v>71</v>
      </c>
      <c r="C506" s="29" t="s">
        <v>29</v>
      </c>
      <c r="D506" s="29" t="s">
        <v>29</v>
      </c>
      <c r="E506" s="31">
        <v>44227</v>
      </c>
      <c r="F506" s="29">
        <v>135.05459844129032</v>
      </c>
      <c r="G506" s="29" t="s">
        <v>51</v>
      </c>
      <c r="H506" s="29" t="s">
        <v>30</v>
      </c>
      <c r="I506" s="29">
        <v>1970</v>
      </c>
      <c r="J506" s="30">
        <v>95</v>
      </c>
      <c r="K506" s="30">
        <v>6955.4</v>
      </c>
      <c r="L506" s="29">
        <v>233210.09996088556</v>
      </c>
      <c r="M506" s="29">
        <v>888.43760608897799</v>
      </c>
      <c r="N506" s="29">
        <v>36.998796516934597</v>
      </c>
      <c r="O506" s="29">
        <v>4493.466335952955</v>
      </c>
      <c r="P506" s="29">
        <v>0.8197785256909681</v>
      </c>
      <c r="Q506" s="29">
        <v>6123.8600217674311</v>
      </c>
      <c r="R506" s="29">
        <v>5932.8283742292369</v>
      </c>
      <c r="S506" s="29">
        <v>0.64233625376252013</v>
      </c>
      <c r="T506" s="29">
        <v>0.94509661158062575</v>
      </c>
      <c r="U506" s="29">
        <v>1.2189498510174892</v>
      </c>
      <c r="V506" s="29">
        <v>1.3139105863372953</v>
      </c>
      <c r="W506" s="30">
        <v>1.0808036853158847</v>
      </c>
      <c r="X506" s="30">
        <v>1.2249641908641193</v>
      </c>
      <c r="Y506" s="29">
        <v>-25.055209726104149</v>
      </c>
      <c r="Z506" s="29">
        <v>-25.563286958547234</v>
      </c>
      <c r="AA506" s="29">
        <v>83.705864298808848</v>
      </c>
      <c r="AB506" s="29">
        <v>368.25865352580189</v>
      </c>
      <c r="AC506" s="29">
        <v>1.7900370504312273</v>
      </c>
      <c r="AD506" s="29">
        <v>13412.420875498197</v>
      </c>
      <c r="AE506" s="29">
        <f t="shared" si="27"/>
        <v>2021</v>
      </c>
      <c r="AF506" s="29">
        <f t="shared" si="25"/>
        <v>1</v>
      </c>
      <c r="AK506" t="e">
        <f t="shared" si="26"/>
        <v>#N/A</v>
      </c>
    </row>
    <row r="507" spans="1:37" ht="30" customHeight="1" x14ac:dyDescent="0.25">
      <c r="A507" s="30">
        <v>13521783</v>
      </c>
      <c r="B507" s="29" t="s">
        <v>71</v>
      </c>
      <c r="C507" s="29" t="s">
        <v>29</v>
      </c>
      <c r="D507" s="29" t="s">
        <v>29</v>
      </c>
      <c r="E507" s="31">
        <v>44255</v>
      </c>
      <c r="F507" s="29">
        <v>110.78285856533714</v>
      </c>
      <c r="G507" s="29" t="s">
        <v>51</v>
      </c>
      <c r="H507" s="29" t="s">
        <v>30</v>
      </c>
      <c r="I507" s="29">
        <v>1970</v>
      </c>
      <c r="J507" s="30">
        <v>95</v>
      </c>
      <c r="K507" s="30">
        <v>6955.4</v>
      </c>
      <c r="L507" s="29">
        <v>355489.06494384992</v>
      </c>
      <c r="M507" s="29">
        <v>1087.1079857274428</v>
      </c>
      <c r="N507" s="29">
        <v>33.353468221741728</v>
      </c>
      <c r="O507" s="29">
        <v>6980.5907958198304</v>
      </c>
      <c r="P507" s="29">
        <v>0.57347214706954264</v>
      </c>
      <c r="Q507" s="29">
        <v>5150.7454137088916</v>
      </c>
      <c r="R507" s="29">
        <v>9499.6685984844644</v>
      </c>
      <c r="S507" s="29">
        <v>1.1858165368108102</v>
      </c>
      <c r="T507" s="29">
        <v>1.4666228152816574</v>
      </c>
      <c r="U507" s="29">
        <v>1.2206986068159527</v>
      </c>
      <c r="V507" s="29">
        <v>1.4045166725721219</v>
      </c>
      <c r="W507" s="30">
        <v>1.4363076637804071</v>
      </c>
      <c r="X507" s="30">
        <v>1.5891312652211707</v>
      </c>
      <c r="Y507" s="29">
        <v>-22.41506286433755</v>
      </c>
      <c r="Z507" s="29">
        <v>-23.09989468436417</v>
      </c>
      <c r="AA507" s="29">
        <v>75.186186697182535</v>
      </c>
      <c r="AB507" s="29">
        <v>368.91497727973427</v>
      </c>
      <c r="AC507" s="29">
        <v>1.4049064323956029</v>
      </c>
      <c r="AD507" s="29">
        <v>17485.13614906578</v>
      </c>
      <c r="AE507" s="29">
        <f t="shared" si="27"/>
        <v>2021</v>
      </c>
      <c r="AF507" s="29">
        <f t="shared" si="25"/>
        <v>2</v>
      </c>
      <c r="AK507" t="e">
        <f t="shared" si="26"/>
        <v>#N/A</v>
      </c>
    </row>
    <row r="508" spans="1:37" ht="30" customHeight="1" x14ac:dyDescent="0.25">
      <c r="A508" s="30">
        <v>13521783</v>
      </c>
      <c r="B508" s="29" t="s">
        <v>71</v>
      </c>
      <c r="C508" s="29" t="s">
        <v>29</v>
      </c>
      <c r="D508" s="29" t="s">
        <v>29</v>
      </c>
      <c r="E508" s="31">
        <v>44286</v>
      </c>
      <c r="F508" s="29">
        <v>109.82620725431671</v>
      </c>
      <c r="G508" s="29" t="s">
        <v>51</v>
      </c>
      <c r="H508" s="29" t="s">
        <v>30</v>
      </c>
      <c r="I508" s="29">
        <v>1970</v>
      </c>
      <c r="J508" s="30">
        <v>95</v>
      </c>
      <c r="K508" s="30">
        <v>6955.4</v>
      </c>
      <c r="L508" s="29">
        <v>373573.50286831823</v>
      </c>
      <c r="M508" s="29">
        <v>1311.6611579329774</v>
      </c>
      <c r="N508" s="29">
        <v>50.561687118936362</v>
      </c>
      <c r="O508" s="29">
        <v>5102.8890187411162</v>
      </c>
      <c r="P508" s="29">
        <v>0.93239117390011561</v>
      </c>
      <c r="Q508" s="29">
        <v>5750.6955577640738</v>
      </c>
      <c r="R508" s="29">
        <v>9260.0496774563762</v>
      </c>
      <c r="S508" s="29">
        <v>0.70854439908801903</v>
      </c>
      <c r="T508" s="29">
        <v>1.2157201142808827</v>
      </c>
      <c r="U508" s="29">
        <v>0.66115875043773786</v>
      </c>
      <c r="V508" s="29">
        <v>0.96804956510249751</v>
      </c>
      <c r="W508" s="30">
        <v>0.91172598962190232</v>
      </c>
      <c r="X508" s="30">
        <v>1.0412097876244468</v>
      </c>
      <c r="Y508" s="29">
        <v>-25.715793552513414</v>
      </c>
      <c r="Z508" s="29">
        <v>-26.135407844822712</v>
      </c>
      <c r="AA508" s="30">
        <v>69.471010085065103</v>
      </c>
      <c r="AB508" s="30">
        <v>382.97904257471009</v>
      </c>
      <c r="AC508" s="29">
        <v>1.3481338890226924</v>
      </c>
      <c r="AD508" s="29">
        <v>15748.246344932193</v>
      </c>
      <c r="AE508" s="29">
        <f t="shared" si="27"/>
        <v>2021</v>
      </c>
      <c r="AF508" s="29">
        <f t="shared" si="25"/>
        <v>3</v>
      </c>
      <c r="AK508" t="e">
        <f t="shared" si="26"/>
        <v>#N/A</v>
      </c>
    </row>
    <row r="509" spans="1:37" ht="30" customHeight="1" x14ac:dyDescent="0.25">
      <c r="A509" s="30">
        <v>13521783</v>
      </c>
      <c r="B509" s="29" t="s">
        <v>71</v>
      </c>
      <c r="C509" s="29" t="s">
        <v>29</v>
      </c>
      <c r="D509" s="29" t="s">
        <v>29</v>
      </c>
      <c r="E509" s="31">
        <v>44316</v>
      </c>
      <c r="F509" s="29">
        <v>96.238908157176525</v>
      </c>
      <c r="G509" s="29" t="s">
        <v>51</v>
      </c>
      <c r="H509" s="29" t="s">
        <v>30</v>
      </c>
      <c r="I509" s="29">
        <v>1970</v>
      </c>
      <c r="J509" s="30">
        <v>95</v>
      </c>
      <c r="K509" s="30">
        <v>6955.4</v>
      </c>
      <c r="L509" s="29">
        <v>290944.7988616103</v>
      </c>
      <c r="M509" s="29">
        <v>1203.7826201493526</v>
      </c>
      <c r="N509" s="29">
        <v>50.308118415634802</v>
      </c>
      <c r="O509" s="29">
        <v>4559.072396118966</v>
      </c>
      <c r="P509" s="29">
        <v>0.71805745477371974</v>
      </c>
      <c r="Q509" s="29">
        <v>6006.4568705384227</v>
      </c>
      <c r="R509" s="29">
        <v>5927.1253332116994</v>
      </c>
      <c r="S509" s="29">
        <v>0.81897704475761424</v>
      </c>
      <c r="T509" s="29">
        <v>0.88295593558691388</v>
      </c>
      <c r="U509" s="29">
        <v>0.83866864663310714</v>
      </c>
      <c r="V509" s="29">
        <v>0.94829060641742369</v>
      </c>
      <c r="W509" s="30">
        <v>0.86641274800254453</v>
      </c>
      <c r="X509" s="30">
        <v>1.3671722289282826</v>
      </c>
      <c r="Y509" s="29">
        <v>-23.223719714849821</v>
      </c>
      <c r="Z509" s="29">
        <v>-17.968353504876191</v>
      </c>
      <c r="AA509" s="30">
        <v>86.594088711784636</v>
      </c>
      <c r="AB509" s="30">
        <v>520.70478362715141</v>
      </c>
      <c r="AC509" s="29">
        <v>2.0961563185365364</v>
      </c>
      <c r="AD509" s="29">
        <v>17652.902898529461</v>
      </c>
      <c r="AE509" s="29">
        <f t="shared" si="27"/>
        <v>2021</v>
      </c>
      <c r="AF509" s="29">
        <f t="shared" si="25"/>
        <v>4</v>
      </c>
      <c r="AK509" t="e">
        <f t="shared" si="26"/>
        <v>#N/A</v>
      </c>
    </row>
    <row r="510" spans="1:37" ht="30" customHeight="1" x14ac:dyDescent="0.25">
      <c r="A510" s="30">
        <v>13521783</v>
      </c>
      <c r="B510" s="29" t="s">
        <v>71</v>
      </c>
      <c r="C510" s="29" t="s">
        <v>29</v>
      </c>
      <c r="D510" s="29" t="s">
        <v>29</v>
      </c>
      <c r="E510" s="31">
        <v>44347</v>
      </c>
      <c r="F510" s="29">
        <v>104.33806392780963</v>
      </c>
      <c r="G510" s="29" t="s">
        <v>51</v>
      </c>
      <c r="H510" s="29" t="s">
        <v>30</v>
      </c>
      <c r="I510" s="29">
        <v>1970</v>
      </c>
      <c r="J510" s="30">
        <v>95</v>
      </c>
      <c r="K510" s="30">
        <v>6955.4</v>
      </c>
      <c r="L510" s="29">
        <v>312300.31559723493</v>
      </c>
      <c r="M510" s="29">
        <v>868.35041121067434</v>
      </c>
      <c r="N510" s="29">
        <v>60.602918006844654</v>
      </c>
      <c r="O510" s="29">
        <v>3544.5284083193364</v>
      </c>
      <c r="P510" s="29">
        <v>0.90291460881114294</v>
      </c>
      <c r="Q510" s="29">
        <v>5746.6969088187361</v>
      </c>
      <c r="R510" s="29">
        <v>7535.8388333156463</v>
      </c>
      <c r="S510" s="29">
        <v>1.0632800957763391</v>
      </c>
      <c r="T510" s="29">
        <v>1.0944610801847501</v>
      </c>
      <c r="U510" s="29">
        <v>1.1226917149500748</v>
      </c>
      <c r="V510" s="29">
        <v>1.1734457789969057</v>
      </c>
      <c r="W510" s="30">
        <v>1.2128843853178446</v>
      </c>
      <c r="X510" s="30">
        <v>1.029877112444531</v>
      </c>
      <c r="Y510" s="29">
        <v>-23.723178862373302</v>
      </c>
      <c r="Z510" s="29">
        <v>-14.077037906749961</v>
      </c>
      <c r="AA510" s="30">
        <v>84.487441856105775</v>
      </c>
      <c r="AB510" s="30">
        <v>604.97112474587163</v>
      </c>
      <c r="AC510" s="29">
        <v>1.6479120489720933</v>
      </c>
      <c r="AD510" s="29">
        <v>15462.466392983768</v>
      </c>
      <c r="AE510" s="29">
        <f t="shared" si="27"/>
        <v>2021</v>
      </c>
      <c r="AF510" s="29">
        <f t="shared" si="25"/>
        <v>5</v>
      </c>
      <c r="AK510" t="e">
        <f t="shared" si="26"/>
        <v>#N/A</v>
      </c>
    </row>
    <row r="511" spans="1:37" ht="30" customHeight="1" x14ac:dyDescent="0.25">
      <c r="A511" s="30">
        <v>13521783</v>
      </c>
      <c r="B511" s="29" t="s">
        <v>71</v>
      </c>
      <c r="C511" s="29" t="s">
        <v>29</v>
      </c>
      <c r="D511" s="29" t="s">
        <v>29</v>
      </c>
      <c r="E511" s="31">
        <v>44377</v>
      </c>
      <c r="F511" s="29">
        <v>132.66412960678539</v>
      </c>
      <c r="G511" s="29" t="s">
        <v>51</v>
      </c>
      <c r="H511" s="29" t="s">
        <v>30</v>
      </c>
      <c r="I511" s="29">
        <v>1970</v>
      </c>
      <c r="J511" s="30">
        <v>95</v>
      </c>
      <c r="K511" s="30">
        <v>6955.4</v>
      </c>
      <c r="L511" s="29">
        <v>279477.97741354239</v>
      </c>
      <c r="M511" s="29">
        <v>1373.2464469882361</v>
      </c>
      <c r="N511" s="29">
        <v>38.743189880395718</v>
      </c>
      <c r="O511" s="29">
        <v>5301.6303686599731</v>
      </c>
      <c r="P511" s="29">
        <v>0.77520451897897202</v>
      </c>
      <c r="Q511" s="29">
        <v>4565.4500766352294</v>
      </c>
      <c r="R511" s="29">
        <v>5448.5467423020855</v>
      </c>
      <c r="S511" s="29">
        <v>0.69461813595915489</v>
      </c>
      <c r="T511" s="29">
        <v>1.3385141431004632</v>
      </c>
      <c r="U511" s="29">
        <v>0.91867717088608425</v>
      </c>
      <c r="V511" s="29">
        <v>1.1152610530422675</v>
      </c>
      <c r="W511" s="30">
        <v>0.85581148240032401</v>
      </c>
      <c r="X511" s="30">
        <v>1.2298113943132807</v>
      </c>
      <c r="Y511" s="29">
        <v>-17.374344167969312</v>
      </c>
      <c r="Z511" s="29">
        <v>-16.748100030598209</v>
      </c>
      <c r="AA511" s="30">
        <v>47.459617959801079</v>
      </c>
      <c r="AB511" s="30">
        <v>380.88111790891611</v>
      </c>
      <c r="AC511" s="29">
        <v>2.0218446421124803</v>
      </c>
      <c r="AD511" s="29">
        <v>17060.397448050579</v>
      </c>
      <c r="AE511" s="29">
        <f t="shared" si="27"/>
        <v>2021</v>
      </c>
      <c r="AF511" s="29">
        <f t="shared" si="25"/>
        <v>6</v>
      </c>
      <c r="AK511" t="e">
        <f t="shared" si="26"/>
        <v>#N/A</v>
      </c>
    </row>
    <row r="512" spans="1:37" ht="30" customHeight="1" x14ac:dyDescent="0.25">
      <c r="A512" s="30">
        <v>13521783</v>
      </c>
      <c r="B512" s="29" t="s">
        <v>71</v>
      </c>
      <c r="C512" s="29" t="s">
        <v>29</v>
      </c>
      <c r="D512" s="29" t="s">
        <v>29</v>
      </c>
      <c r="E512" s="31">
        <v>44408</v>
      </c>
      <c r="F512" s="29">
        <v>91.70856644255106</v>
      </c>
      <c r="G512" s="29" t="s">
        <v>51</v>
      </c>
      <c r="H512" s="29" t="s">
        <v>30</v>
      </c>
      <c r="I512" s="29">
        <v>1970</v>
      </c>
      <c r="J512" s="30">
        <v>95</v>
      </c>
      <c r="K512" s="30">
        <v>6955.4</v>
      </c>
      <c r="L512" s="29">
        <v>321184.45107091562</v>
      </c>
      <c r="M512" s="29">
        <v>1327.7061719311471</v>
      </c>
      <c r="N512" s="29">
        <v>53.802114662305549</v>
      </c>
      <c r="O512" s="29">
        <v>6263.7357567671479</v>
      </c>
      <c r="P512" s="29">
        <v>0.62430481866819343</v>
      </c>
      <c r="Q512" s="29">
        <v>4765.4310043908463</v>
      </c>
      <c r="R512" s="29">
        <v>8022.3355452479527</v>
      </c>
      <c r="S512" s="29">
        <v>1.1990937642044079</v>
      </c>
      <c r="T512" s="29">
        <v>1.0904910868266693</v>
      </c>
      <c r="U512" s="29">
        <v>0.70664404640194123</v>
      </c>
      <c r="V512" s="29">
        <v>1.445660847969888</v>
      </c>
      <c r="W512" s="30">
        <v>1.1479495872251131</v>
      </c>
      <c r="X512" s="30">
        <v>0.91693796122106408</v>
      </c>
      <c r="Y512" s="29">
        <v>-25.288403228822425</v>
      </c>
      <c r="Z512" s="29">
        <v>-14.236032913748392</v>
      </c>
      <c r="AA512" s="30">
        <v>48.828853886655331</v>
      </c>
      <c r="AB512" s="30">
        <v>474.08231784856929</v>
      </c>
      <c r="AC512" s="29">
        <v>2.710974249055865</v>
      </c>
      <c r="AD512" s="29">
        <v>13494.711207166765</v>
      </c>
      <c r="AE512" s="29">
        <f t="shared" si="27"/>
        <v>2021</v>
      </c>
      <c r="AF512" s="29">
        <f t="shared" si="25"/>
        <v>7</v>
      </c>
      <c r="AK512" t="e">
        <f t="shared" si="26"/>
        <v>#N/A</v>
      </c>
    </row>
    <row r="513" spans="1:37" ht="30" customHeight="1" x14ac:dyDescent="0.25">
      <c r="A513" s="30">
        <v>13521783</v>
      </c>
      <c r="B513" s="29" t="s">
        <v>71</v>
      </c>
      <c r="C513" s="29" t="s">
        <v>29</v>
      </c>
      <c r="D513" s="29" t="s">
        <v>29</v>
      </c>
      <c r="E513" s="31">
        <v>44439</v>
      </c>
      <c r="F513" s="29">
        <v>125.19109241811807</v>
      </c>
      <c r="G513" s="29" t="s">
        <v>51</v>
      </c>
      <c r="H513" s="29" t="s">
        <v>30</v>
      </c>
      <c r="I513" s="29">
        <v>1970</v>
      </c>
      <c r="J513" s="30">
        <v>95</v>
      </c>
      <c r="K513" s="30">
        <v>6955.4</v>
      </c>
      <c r="L513" s="29">
        <v>359387.47623176541</v>
      </c>
      <c r="M513" s="29">
        <v>1470.1428429542864</v>
      </c>
      <c r="N513" s="29">
        <v>50.374546019190653</v>
      </c>
      <c r="O513" s="29">
        <v>6150.9612713830375</v>
      </c>
      <c r="P513" s="29">
        <v>0.78981982875548173</v>
      </c>
      <c r="Q513" s="29">
        <v>6976.7860054999055</v>
      </c>
      <c r="R513" s="29">
        <v>8313.5652976126912</v>
      </c>
      <c r="S513" s="29">
        <v>0.72133607820897205</v>
      </c>
      <c r="T513" s="29">
        <v>1.2970022209662833</v>
      </c>
      <c r="U513" s="29">
        <v>1.2530650591076935</v>
      </c>
      <c r="V513" s="29">
        <v>0.9572906355651094</v>
      </c>
      <c r="W513" s="30">
        <v>1.1574118384403489</v>
      </c>
      <c r="X513" s="30">
        <v>1.0995473683508279</v>
      </c>
      <c r="Y513" s="29">
        <v>-20.000944141366041</v>
      </c>
      <c r="Z513" s="29">
        <v>-16.185259511811644</v>
      </c>
      <c r="AA513" s="30">
        <v>68.478970800578935</v>
      </c>
      <c r="AB513" s="30">
        <v>537.03813824817223</v>
      </c>
      <c r="AC513" s="29">
        <v>2.8431342240019757</v>
      </c>
      <c r="AD513" s="29">
        <v>19321.015026109868</v>
      </c>
      <c r="AE513" s="29">
        <f t="shared" si="27"/>
        <v>2021</v>
      </c>
      <c r="AF513" s="29">
        <f t="shared" si="25"/>
        <v>8</v>
      </c>
      <c r="AK513" t="e">
        <f t="shared" si="26"/>
        <v>#N/A</v>
      </c>
    </row>
    <row r="514" spans="1:37" ht="30" customHeight="1" x14ac:dyDescent="0.25">
      <c r="A514" s="30">
        <v>13521783</v>
      </c>
      <c r="B514" s="29" t="s">
        <v>71</v>
      </c>
      <c r="C514" s="29" t="s">
        <v>29</v>
      </c>
      <c r="D514" s="29" t="s">
        <v>29</v>
      </c>
      <c r="E514" s="31">
        <v>44469</v>
      </c>
      <c r="F514" s="29">
        <v>65.068477624341867</v>
      </c>
      <c r="G514" s="29" t="s">
        <v>51</v>
      </c>
      <c r="H514" s="29" t="s">
        <v>30</v>
      </c>
      <c r="I514" s="29">
        <v>1970</v>
      </c>
      <c r="J514" s="30">
        <v>95</v>
      </c>
      <c r="K514" s="30">
        <v>6955.4</v>
      </c>
      <c r="L514" s="29">
        <v>448675.32284036482</v>
      </c>
      <c r="M514" s="29">
        <v>1348.7689808938476</v>
      </c>
      <c r="N514" s="29">
        <v>34.935891512504867</v>
      </c>
      <c r="O514" s="29">
        <v>4532.0500674857094</v>
      </c>
      <c r="P514" s="29">
        <v>1.0321205847255603</v>
      </c>
      <c r="Q514" s="29">
        <v>4445.5384175068466</v>
      </c>
      <c r="R514" s="29">
        <v>7057.7925759913333</v>
      </c>
      <c r="S514" s="29">
        <v>1.067239335641071</v>
      </c>
      <c r="T514" s="29">
        <v>1.1575343397649243</v>
      </c>
      <c r="U514" s="29">
        <v>0.66260879672236561</v>
      </c>
      <c r="V514" s="29">
        <v>0.79975951775081633</v>
      </c>
      <c r="W514" s="30">
        <v>0.72010667976525156</v>
      </c>
      <c r="X514" s="30">
        <v>0.85004132152553469</v>
      </c>
      <c r="Y514" s="29">
        <v>-12.809060282320463</v>
      </c>
      <c r="Z514" s="29">
        <v>-22.60473152871749</v>
      </c>
      <c r="AA514" s="30">
        <v>49.848544421193019</v>
      </c>
      <c r="AB514" s="30">
        <v>370.51359377898132</v>
      </c>
      <c r="AC514" s="29">
        <v>1.7999976954688293</v>
      </c>
      <c r="AD514" s="29">
        <v>10552.713486450753</v>
      </c>
      <c r="AE514" s="29">
        <f t="shared" si="27"/>
        <v>2021</v>
      </c>
      <c r="AF514" s="29">
        <f t="shared" si="25"/>
        <v>9</v>
      </c>
      <c r="AK514" t="e">
        <f t="shared" si="26"/>
        <v>#N/A</v>
      </c>
    </row>
    <row r="515" spans="1:37" ht="30" customHeight="1" x14ac:dyDescent="0.25">
      <c r="A515" s="30">
        <v>13521783</v>
      </c>
      <c r="B515" s="29" t="s">
        <v>71</v>
      </c>
      <c r="C515" s="29" t="s">
        <v>29</v>
      </c>
      <c r="D515" s="29" t="s">
        <v>29</v>
      </c>
      <c r="E515" s="31">
        <v>44500</v>
      </c>
      <c r="F515" s="29">
        <v>70.949868981474268</v>
      </c>
      <c r="G515" s="29" t="s">
        <v>51</v>
      </c>
      <c r="H515" s="29" t="s">
        <v>30</v>
      </c>
      <c r="I515" s="29">
        <v>1970</v>
      </c>
      <c r="J515" s="30">
        <v>95</v>
      </c>
      <c r="K515" s="30">
        <v>6955.4</v>
      </c>
      <c r="L515" s="29">
        <v>351980.38456183317</v>
      </c>
      <c r="M515" s="29">
        <v>1007.2443754226441</v>
      </c>
      <c r="N515" s="29">
        <v>66.764575239986627</v>
      </c>
      <c r="O515" s="29">
        <v>3860.5700471695941</v>
      </c>
      <c r="P515" s="29">
        <v>0.86759409866758486</v>
      </c>
      <c r="Q515" s="29">
        <v>7701.7551940268249</v>
      </c>
      <c r="R515" s="29">
        <v>6244.1005211985203</v>
      </c>
      <c r="S515" s="29">
        <v>0.90678080350338852</v>
      </c>
      <c r="T515" s="29">
        <v>1.2540154202558389</v>
      </c>
      <c r="U515" s="29">
        <v>0.93284575474980025</v>
      </c>
      <c r="V515" s="29">
        <v>1.1963652433563801</v>
      </c>
      <c r="W515" s="30">
        <v>1.2812367875453197</v>
      </c>
      <c r="X515" s="30">
        <v>1.3900177147655026</v>
      </c>
      <c r="Y515" s="29">
        <v>-19.471511916623154</v>
      </c>
      <c r="Z515" s="29">
        <v>-21.441525838695011</v>
      </c>
      <c r="AA515" s="30">
        <v>70.283740129826356</v>
      </c>
      <c r="AB515" s="30">
        <v>603.92921080557551</v>
      </c>
      <c r="AC515" s="29">
        <v>1.8233195795273258</v>
      </c>
      <c r="AD515" s="29">
        <v>11028.971806078571</v>
      </c>
      <c r="AE515" s="29">
        <f t="shared" si="27"/>
        <v>2021</v>
      </c>
      <c r="AF515" s="29">
        <f t="shared" si="25"/>
        <v>10</v>
      </c>
      <c r="AK515" t="e">
        <f t="shared" si="26"/>
        <v>#N/A</v>
      </c>
    </row>
    <row r="516" spans="1:37" ht="30" customHeight="1" x14ac:dyDescent="0.25">
      <c r="A516" s="30">
        <v>13521783</v>
      </c>
      <c r="B516" s="29" t="s">
        <v>71</v>
      </c>
      <c r="C516" s="29" t="s">
        <v>29</v>
      </c>
      <c r="D516" s="29" t="s">
        <v>29</v>
      </c>
      <c r="E516" s="31">
        <v>44530</v>
      </c>
      <c r="F516" s="29">
        <v>117.52500547739912</v>
      </c>
      <c r="G516" s="29" t="s">
        <v>51</v>
      </c>
      <c r="H516" s="29" t="s">
        <v>30</v>
      </c>
      <c r="I516" s="29">
        <v>1970</v>
      </c>
      <c r="J516" s="30">
        <v>95</v>
      </c>
      <c r="K516" s="30">
        <v>6955.4</v>
      </c>
      <c r="L516" s="29">
        <v>331105.16332555865</v>
      </c>
      <c r="M516" s="29">
        <v>1172.1938575125214</v>
      </c>
      <c r="N516" s="29">
        <v>50.765734658090409</v>
      </c>
      <c r="O516" s="29">
        <v>5411.3149687787818</v>
      </c>
      <c r="P516" s="29">
        <v>1.0636637108304496</v>
      </c>
      <c r="Q516" s="29">
        <v>8277.491365111553</v>
      </c>
      <c r="R516" s="29">
        <v>6237.3084436401159</v>
      </c>
      <c r="S516" s="29">
        <v>1.1165507835720463</v>
      </c>
      <c r="T516" s="29">
        <v>0.82422053385092442</v>
      </c>
      <c r="U516" s="29">
        <v>0.83297230832148406</v>
      </c>
      <c r="V516" s="29">
        <v>1.409235462473815</v>
      </c>
      <c r="W516" s="30">
        <v>1.2078385445298572</v>
      </c>
      <c r="X516" s="30">
        <v>0.92050954165236387</v>
      </c>
      <c r="Y516" s="29">
        <v>-13.069831651847293</v>
      </c>
      <c r="Z516" s="29">
        <v>-11.905562376489064</v>
      </c>
      <c r="AA516" s="30">
        <v>59.492091101913601</v>
      </c>
      <c r="AB516" s="30">
        <v>586.91399759684316</v>
      </c>
      <c r="AC516" s="29">
        <v>2.6187694435439597</v>
      </c>
      <c r="AD516" s="29">
        <v>17288.205244628953</v>
      </c>
      <c r="AE516" s="29">
        <f t="shared" si="27"/>
        <v>2021</v>
      </c>
      <c r="AF516" s="29">
        <f t="shared" si="25"/>
        <v>11</v>
      </c>
      <c r="AK516" t="e">
        <f t="shared" si="26"/>
        <v>#N/A</v>
      </c>
    </row>
    <row r="517" spans="1:37" ht="30" customHeight="1" x14ac:dyDescent="0.25">
      <c r="A517" s="30">
        <v>13521783</v>
      </c>
      <c r="B517" s="29" t="s">
        <v>71</v>
      </c>
      <c r="C517" s="29" t="s">
        <v>29</v>
      </c>
      <c r="D517" s="29" t="s">
        <v>29</v>
      </c>
      <c r="E517" s="31">
        <v>44561</v>
      </c>
      <c r="F517" s="29">
        <v>112.17010140514645</v>
      </c>
      <c r="G517" s="29" t="s">
        <v>51</v>
      </c>
      <c r="H517" s="29" t="s">
        <v>30</v>
      </c>
      <c r="I517" s="29">
        <v>1970</v>
      </c>
      <c r="J517" s="30">
        <v>95</v>
      </c>
      <c r="K517" s="30">
        <v>6955.4</v>
      </c>
      <c r="L517" s="29">
        <v>367864.15781959525</v>
      </c>
      <c r="M517" s="29">
        <v>1627.6010808541234</v>
      </c>
      <c r="N517" s="29">
        <v>55.108551034476726</v>
      </c>
      <c r="O517" s="29">
        <v>5752.4011462948602</v>
      </c>
      <c r="P517" s="29">
        <v>0.71684208774326907</v>
      </c>
      <c r="Q517" s="29">
        <v>6741.453299618538</v>
      </c>
      <c r="R517" s="29">
        <v>9519.9185854081461</v>
      </c>
      <c r="S517" s="29">
        <v>1.2414646241238516</v>
      </c>
      <c r="T517" s="29">
        <v>0.85096461397083389</v>
      </c>
      <c r="U517" s="29">
        <v>1.2218621574761361</v>
      </c>
      <c r="V517" s="29">
        <v>0.9763598865540225</v>
      </c>
      <c r="W517" s="30">
        <v>1.3125167470447712</v>
      </c>
      <c r="X517" s="30">
        <v>1.6173698647311616</v>
      </c>
      <c r="Y517" s="29">
        <v>-18.812016604575653</v>
      </c>
      <c r="Z517" s="29">
        <v>-20.508220693049676</v>
      </c>
      <c r="AA517" s="30">
        <v>83.361149130090993</v>
      </c>
      <c r="AB517" s="30">
        <v>434.40289007659538</v>
      </c>
      <c r="AC517" s="29">
        <v>1.6584385481325081</v>
      </c>
      <c r="AD517" s="29">
        <v>11965.86187466175</v>
      </c>
      <c r="AE517" s="29">
        <f t="shared" si="27"/>
        <v>2021</v>
      </c>
      <c r="AF517" s="29">
        <f t="shared" si="25"/>
        <v>12</v>
      </c>
      <c r="AK517" t="e">
        <f t="shared" si="26"/>
        <v>#N/A</v>
      </c>
    </row>
    <row r="518" spans="1:37" ht="30" customHeight="1" x14ac:dyDescent="0.25">
      <c r="A518" s="30">
        <v>13521783</v>
      </c>
      <c r="B518" s="29" t="s">
        <v>71</v>
      </c>
      <c r="C518" s="29" t="s">
        <v>29</v>
      </c>
      <c r="D518" s="29" t="s">
        <v>29</v>
      </c>
      <c r="E518" s="31">
        <v>44592</v>
      </c>
      <c r="F518" s="29">
        <v>76.874310290851966</v>
      </c>
      <c r="G518" s="29" t="s">
        <v>51</v>
      </c>
      <c r="H518" s="29" t="s">
        <v>30</v>
      </c>
      <c r="I518" s="29">
        <v>1970</v>
      </c>
      <c r="J518" s="30">
        <v>95</v>
      </c>
      <c r="K518" s="30">
        <v>6955.4</v>
      </c>
      <c r="L518" s="29">
        <v>387486.60795992712</v>
      </c>
      <c r="M518" s="29">
        <v>1523.3108324297893</v>
      </c>
      <c r="N518" s="29">
        <v>51.503174733019065</v>
      </c>
      <c r="O518" s="29">
        <v>5409.4339251082438</v>
      </c>
      <c r="P518" s="29">
        <v>0.60368482621713304</v>
      </c>
      <c r="Q518" s="29">
        <v>7876.5825014300899</v>
      </c>
      <c r="R518" s="29">
        <v>9820.9341743778805</v>
      </c>
      <c r="S518" s="29">
        <v>0.6613365323750755</v>
      </c>
      <c r="T518" s="29">
        <v>1.3917690668411613</v>
      </c>
      <c r="U518" s="29">
        <v>0.76778039607410509</v>
      </c>
      <c r="V518" s="29">
        <v>1.4510574912886924</v>
      </c>
      <c r="W518" s="30">
        <v>1.1520342080751758</v>
      </c>
      <c r="X518" s="30">
        <v>1.2962123619239081</v>
      </c>
      <c r="Y518" s="29">
        <v>-18.146696268397623</v>
      </c>
      <c r="Z518" s="29">
        <v>-19.35538196793047</v>
      </c>
      <c r="AA518" s="30">
        <v>63.296863689027184</v>
      </c>
      <c r="AB518" s="30">
        <v>499.52135774595166</v>
      </c>
      <c r="AC518" s="29" t="s">
        <v>31</v>
      </c>
      <c r="AD518" s="29" t="s">
        <v>31</v>
      </c>
      <c r="AE518" s="29">
        <f t="shared" si="27"/>
        <v>2022</v>
      </c>
      <c r="AF518" s="29">
        <f t="shared" si="25"/>
        <v>1</v>
      </c>
      <c r="AK518" t="e">
        <f t="shared" si="26"/>
        <v>#N/A</v>
      </c>
    </row>
    <row r="519" spans="1:37" ht="30" customHeight="1" x14ac:dyDescent="0.25">
      <c r="A519" s="30">
        <v>13521783</v>
      </c>
      <c r="B519" s="29" t="s">
        <v>71</v>
      </c>
      <c r="C519" s="29" t="s">
        <v>29</v>
      </c>
      <c r="D519" s="29" t="s">
        <v>29</v>
      </c>
      <c r="E519" s="31">
        <v>44620</v>
      </c>
      <c r="F519" s="29">
        <v>65.440180137216132</v>
      </c>
      <c r="G519" s="29" t="s">
        <v>51</v>
      </c>
      <c r="H519" s="29" t="s">
        <v>30</v>
      </c>
      <c r="I519" s="29">
        <v>1970</v>
      </c>
      <c r="J519" s="30">
        <v>95</v>
      </c>
      <c r="K519" s="30">
        <v>6955.4</v>
      </c>
      <c r="L519" s="29">
        <v>370688.06469856703</v>
      </c>
      <c r="M519" s="29">
        <v>1091.4996058327163</v>
      </c>
      <c r="N519" s="29">
        <v>61.411089258338187</v>
      </c>
      <c r="O519" s="29">
        <v>6800.1200759123913</v>
      </c>
      <c r="P519" s="29">
        <v>1.0891405451429181</v>
      </c>
      <c r="Q519" s="29">
        <v>5151.174921138675</v>
      </c>
      <c r="R519" s="29">
        <v>10280.096805930576</v>
      </c>
      <c r="S519" s="29">
        <v>0.86189702062259865</v>
      </c>
      <c r="T519" s="29">
        <v>1.0005888127902149</v>
      </c>
      <c r="U519" s="29">
        <v>1.0635924452888557</v>
      </c>
      <c r="V519" s="29">
        <v>0.97635677544938393</v>
      </c>
      <c r="W519" s="30">
        <v>0.91736990915941019</v>
      </c>
      <c r="X519" s="30">
        <v>1.4956370450251739</v>
      </c>
      <c r="Y519" s="29">
        <v>-14.407446915569372</v>
      </c>
      <c r="Z519" s="29">
        <v>-10.722348064763985</v>
      </c>
      <c r="AA519" s="30">
        <v>74.396022073133039</v>
      </c>
      <c r="AB519" s="30">
        <v>632.60859154468608</v>
      </c>
      <c r="AC519" s="29" t="s">
        <v>31</v>
      </c>
      <c r="AD519" s="29" t="s">
        <v>31</v>
      </c>
      <c r="AE519" s="29">
        <f t="shared" si="27"/>
        <v>2022</v>
      </c>
      <c r="AF519" s="29">
        <f t="shared" si="25"/>
        <v>2</v>
      </c>
      <c r="AK519" t="e">
        <f t="shared" si="26"/>
        <v>#N/A</v>
      </c>
    </row>
    <row r="520" spans="1:37" ht="30" customHeight="1" x14ac:dyDescent="0.25">
      <c r="A520" s="30">
        <v>13521783</v>
      </c>
      <c r="B520" s="29" t="s">
        <v>71</v>
      </c>
      <c r="C520" s="29" t="s">
        <v>29</v>
      </c>
      <c r="D520" s="29" t="s">
        <v>29</v>
      </c>
      <c r="E520" s="31">
        <v>44651</v>
      </c>
      <c r="F520" s="29">
        <v>123.10004693753964</v>
      </c>
      <c r="G520" s="29" t="s">
        <v>51</v>
      </c>
      <c r="H520" s="29" t="s">
        <v>30</v>
      </c>
      <c r="I520" s="29">
        <v>1970</v>
      </c>
      <c r="J520" s="30">
        <v>95</v>
      </c>
      <c r="K520" s="30">
        <v>6955.4</v>
      </c>
      <c r="L520" s="29">
        <v>241029.24292589666</v>
      </c>
      <c r="M520" s="29">
        <v>1507.5480011013383</v>
      </c>
      <c r="N520" s="29">
        <v>47.445001272609147</v>
      </c>
      <c r="O520" s="29">
        <v>4917.7720798066903</v>
      </c>
      <c r="P520" s="29">
        <v>0.92653211792488255</v>
      </c>
      <c r="Q520" s="29">
        <v>8172.8523585913854</v>
      </c>
      <c r="R520" s="29">
        <v>9415.5701456510033</v>
      </c>
      <c r="S520" s="29">
        <v>1.2461409905029757</v>
      </c>
      <c r="T520" s="29">
        <v>1.4861141936523021</v>
      </c>
      <c r="U520" s="29">
        <v>1.1633228141217975</v>
      </c>
      <c r="V520" s="29">
        <v>1.0144787132541753</v>
      </c>
      <c r="W520" s="30">
        <v>0.92978508931907033</v>
      </c>
      <c r="X520" s="30">
        <v>1.5959920601421289</v>
      </c>
      <c r="Y520" s="29">
        <v>-14.406742127250405</v>
      </c>
      <c r="Z520" s="29">
        <v>-17.617170251837898</v>
      </c>
      <c r="AA520" s="29">
        <v>61.285104460285311</v>
      </c>
      <c r="AB520" s="29">
        <v>627.78901174235318</v>
      </c>
      <c r="AC520" s="29" t="s">
        <v>31</v>
      </c>
      <c r="AD520" s="29" t="s">
        <v>31</v>
      </c>
      <c r="AE520" s="29">
        <f t="shared" si="27"/>
        <v>2022</v>
      </c>
      <c r="AF520" s="29">
        <f t="shared" si="25"/>
        <v>3</v>
      </c>
      <c r="AK520" t="e">
        <f t="shared" si="26"/>
        <v>#N/A</v>
      </c>
    </row>
    <row r="521" spans="1:37" ht="30" customHeight="1" x14ac:dyDescent="0.25">
      <c r="A521" s="30">
        <v>13521783</v>
      </c>
      <c r="B521" s="29" t="s">
        <v>71</v>
      </c>
      <c r="C521" s="29" t="s">
        <v>29</v>
      </c>
      <c r="D521" s="29" t="s">
        <v>29</v>
      </c>
      <c r="E521" s="31">
        <v>44681</v>
      </c>
      <c r="F521" s="29">
        <v>93.040938374506212</v>
      </c>
      <c r="G521" s="29" t="s">
        <v>51</v>
      </c>
      <c r="H521" s="29" t="s">
        <v>30</v>
      </c>
      <c r="I521" s="29">
        <v>1970</v>
      </c>
      <c r="J521" s="30">
        <v>95</v>
      </c>
      <c r="K521" s="30">
        <v>6955.4</v>
      </c>
      <c r="L521" s="29">
        <v>422796.73847087484</v>
      </c>
      <c r="M521" s="29">
        <v>1318.0908569453695</v>
      </c>
      <c r="N521" s="29">
        <v>61.11890798724113</v>
      </c>
      <c r="O521" s="29">
        <v>6401.458992357856</v>
      </c>
      <c r="P521" s="29">
        <v>0.81987371523157626</v>
      </c>
      <c r="Q521" s="29">
        <v>4617.1098098169641</v>
      </c>
      <c r="R521" s="29">
        <v>10434.993067296655</v>
      </c>
      <c r="S521" s="29">
        <v>0.83477110977994418</v>
      </c>
      <c r="T521" s="29">
        <v>1.3619578943734163</v>
      </c>
      <c r="U521" s="29">
        <v>0.78329979409564321</v>
      </c>
      <c r="V521" s="29">
        <v>1.4272019952015853</v>
      </c>
      <c r="W521" s="30">
        <v>1.2710183324584932</v>
      </c>
      <c r="X521" s="30">
        <v>1.5684133380063026</v>
      </c>
      <c r="Y521" s="29">
        <v>-16.820241487363539</v>
      </c>
      <c r="Z521" s="29">
        <v>-11.745508713746293</v>
      </c>
      <c r="AA521" s="29">
        <v>95.665781474409258</v>
      </c>
      <c r="AB521" s="29">
        <v>479.02814071760935</v>
      </c>
      <c r="AC521" s="29" t="s">
        <v>31</v>
      </c>
      <c r="AD521" s="29" t="s">
        <v>31</v>
      </c>
      <c r="AE521" s="29">
        <f t="shared" si="27"/>
        <v>2022</v>
      </c>
      <c r="AF521" s="29">
        <f t="shared" si="25"/>
        <v>4</v>
      </c>
      <c r="AK521" t="e">
        <f t="shared" si="26"/>
        <v>#N/A</v>
      </c>
    </row>
    <row r="522" spans="1:37" ht="30" customHeight="1" x14ac:dyDescent="0.25">
      <c r="A522" s="30">
        <v>13521783</v>
      </c>
      <c r="B522" s="29" t="s">
        <v>71</v>
      </c>
      <c r="C522" s="29" t="s">
        <v>29</v>
      </c>
      <c r="D522" s="29" t="s">
        <v>29</v>
      </c>
      <c r="E522" s="31">
        <v>44712</v>
      </c>
      <c r="F522" s="29">
        <v>84.155678175453787</v>
      </c>
      <c r="G522" s="29" t="s">
        <v>51</v>
      </c>
      <c r="H522" s="29" t="s">
        <v>30</v>
      </c>
      <c r="I522" s="29">
        <v>1970</v>
      </c>
      <c r="J522" s="30">
        <v>95</v>
      </c>
      <c r="K522" s="30">
        <v>6955.4</v>
      </c>
      <c r="L522" s="29">
        <v>301105.86249850946</v>
      </c>
      <c r="M522" s="29">
        <v>1079.2697662987878</v>
      </c>
      <c r="N522" s="29">
        <v>34.349785430839979</v>
      </c>
      <c r="O522" s="29">
        <v>3966.6766277060515</v>
      </c>
      <c r="P522" s="29">
        <v>1.1036815932053541</v>
      </c>
      <c r="Q522" s="29">
        <v>5585.5744310029504</v>
      </c>
      <c r="R522" s="29">
        <v>6815.2607161175893</v>
      </c>
      <c r="S522" s="29">
        <v>0.98606911525535279</v>
      </c>
      <c r="T522" s="29">
        <v>1.3449361694948283</v>
      </c>
      <c r="U522" s="29">
        <v>0.76869662383954129</v>
      </c>
      <c r="V522" s="29">
        <v>0.92887031450878865</v>
      </c>
      <c r="W522" s="30">
        <v>1.0849583316994995</v>
      </c>
      <c r="X522" s="30">
        <v>1.5230544196091724</v>
      </c>
      <c r="Y522" s="29">
        <v>-10.571247410497044</v>
      </c>
      <c r="Z522" s="29">
        <v>-10.931612363896271</v>
      </c>
      <c r="AA522" s="29">
        <v>94.37145846443029</v>
      </c>
      <c r="AB522" s="29">
        <v>554.40913044680906</v>
      </c>
      <c r="AC522" s="29" t="s">
        <v>31</v>
      </c>
      <c r="AD522" s="29" t="s">
        <v>31</v>
      </c>
      <c r="AE522" s="29">
        <f t="shared" si="27"/>
        <v>2022</v>
      </c>
      <c r="AF522" s="29">
        <f t="shared" si="25"/>
        <v>5</v>
      </c>
      <c r="AK522" t="e">
        <f t="shared" si="26"/>
        <v>#N/A</v>
      </c>
    </row>
    <row r="523" spans="1:37" ht="30" customHeight="1" x14ac:dyDescent="0.25">
      <c r="A523" s="30">
        <v>13521783</v>
      </c>
      <c r="B523" s="29" t="s">
        <v>71</v>
      </c>
      <c r="C523" s="29" t="s">
        <v>29</v>
      </c>
      <c r="D523" s="29" t="s">
        <v>29</v>
      </c>
      <c r="E523" s="31">
        <v>44742</v>
      </c>
      <c r="F523" s="29">
        <v>64.32642016701665</v>
      </c>
      <c r="G523" s="29" t="s">
        <v>51</v>
      </c>
      <c r="H523" s="29" t="s">
        <v>30</v>
      </c>
      <c r="I523" s="29">
        <v>1970</v>
      </c>
      <c r="J523" s="30">
        <v>95</v>
      </c>
      <c r="K523" s="30">
        <v>6955.4</v>
      </c>
      <c r="L523" s="29">
        <v>453531.18171840458</v>
      </c>
      <c r="M523" s="29">
        <v>1415.4745237220641</v>
      </c>
      <c r="N523" s="29">
        <v>37.389298794911703</v>
      </c>
      <c r="O523" s="29">
        <v>5811.0818537188679</v>
      </c>
      <c r="P523" s="29">
        <v>1.054584438501921</v>
      </c>
      <c r="Q523" s="29">
        <v>8708.7666707862827</v>
      </c>
      <c r="R523" s="29">
        <v>6900.4058742044863</v>
      </c>
      <c r="S523" s="29">
        <v>1.0518956952095306</v>
      </c>
      <c r="T523" s="29">
        <v>1.0449227596727546</v>
      </c>
      <c r="U523" s="29">
        <v>0.84121564648358049</v>
      </c>
      <c r="V523" s="29">
        <v>0.95584490109630671</v>
      </c>
      <c r="W523" s="30">
        <v>1.329596784268847</v>
      </c>
      <c r="X523" s="30">
        <v>1.6143810016685625</v>
      </c>
      <c r="Y523" s="29">
        <v>-12.371179689438275</v>
      </c>
      <c r="Z523" s="29">
        <v>-10.423155534712018</v>
      </c>
      <c r="AA523" s="29">
        <v>63.945443270644738</v>
      </c>
      <c r="AB523" s="29">
        <v>618.37872547057702</v>
      </c>
      <c r="AC523" s="29" t="s">
        <v>31</v>
      </c>
      <c r="AD523" s="29" t="s">
        <v>31</v>
      </c>
      <c r="AE523" s="29">
        <f t="shared" si="27"/>
        <v>2022</v>
      </c>
      <c r="AF523" s="29">
        <f t="shared" si="25"/>
        <v>6</v>
      </c>
      <c r="AK523" t="e">
        <f t="shared" si="26"/>
        <v>#N/A</v>
      </c>
    </row>
    <row r="524" spans="1:37" ht="30" customHeight="1" x14ac:dyDescent="0.25">
      <c r="A524" s="30">
        <v>13521783</v>
      </c>
      <c r="B524" s="29" t="s">
        <v>71</v>
      </c>
      <c r="C524" s="29" t="s">
        <v>29</v>
      </c>
      <c r="D524" s="29" t="s">
        <v>29</v>
      </c>
      <c r="E524" s="31">
        <v>44773</v>
      </c>
      <c r="F524" s="29">
        <v>82.677481933774089</v>
      </c>
      <c r="G524" s="29" t="s">
        <v>51</v>
      </c>
      <c r="H524" s="29" t="s">
        <v>30</v>
      </c>
      <c r="I524" s="29">
        <v>1970</v>
      </c>
      <c r="J524" s="30">
        <v>95</v>
      </c>
      <c r="K524" s="30">
        <v>6955.4</v>
      </c>
      <c r="L524" s="29">
        <v>231864.69679096891</v>
      </c>
      <c r="M524" s="29">
        <v>924.29883362357361</v>
      </c>
      <c r="N524" s="29">
        <v>51.59455303495254</v>
      </c>
      <c r="O524" s="29">
        <v>5145.5239009527995</v>
      </c>
      <c r="P524" s="29">
        <v>0.63843623796978211</v>
      </c>
      <c r="Q524" s="29">
        <v>7705.1040358950067</v>
      </c>
      <c r="R524" s="29">
        <v>8372.2568719811261</v>
      </c>
      <c r="S524" s="29">
        <v>1.1507398304607286</v>
      </c>
      <c r="T524" s="29">
        <v>1.3000259019831726</v>
      </c>
      <c r="U524" s="29">
        <v>1.0582403492334951</v>
      </c>
      <c r="V524" s="29">
        <v>1.4024153615465946</v>
      </c>
      <c r="W524" s="30">
        <v>1.2818462053172872</v>
      </c>
      <c r="X524" s="30">
        <v>1.5619781994644324</v>
      </c>
      <c r="Y524" s="29">
        <v>-19.92806582984295</v>
      </c>
      <c r="Z524" s="29">
        <v>-10.975075221041479</v>
      </c>
      <c r="AA524" s="29">
        <v>67.888656070846778</v>
      </c>
      <c r="AB524" s="29">
        <v>369.23203704964692</v>
      </c>
      <c r="AC524" s="29" t="s">
        <v>31</v>
      </c>
      <c r="AD524" s="29" t="s">
        <v>31</v>
      </c>
      <c r="AE524" s="29">
        <f t="shared" si="27"/>
        <v>2022</v>
      </c>
      <c r="AF524" s="29">
        <f t="shared" si="25"/>
        <v>7</v>
      </c>
      <c r="AK524" t="e">
        <f t="shared" si="26"/>
        <v>#N/A</v>
      </c>
    </row>
    <row r="525" spans="1:37" ht="30" customHeight="1" x14ac:dyDescent="0.25">
      <c r="A525" s="30">
        <v>13521783</v>
      </c>
      <c r="B525" s="29" t="s">
        <v>71</v>
      </c>
      <c r="C525" s="29" t="s">
        <v>29</v>
      </c>
      <c r="D525" s="29" t="s">
        <v>29</v>
      </c>
      <c r="E525" s="31">
        <v>44804</v>
      </c>
      <c r="F525" s="29">
        <v>101.24774952577121</v>
      </c>
      <c r="G525" s="29" t="s">
        <v>51</v>
      </c>
      <c r="H525" s="29" t="s">
        <v>30</v>
      </c>
      <c r="I525" s="29">
        <v>1970</v>
      </c>
      <c r="J525" s="30">
        <v>95</v>
      </c>
      <c r="K525" s="30">
        <v>6955.4</v>
      </c>
      <c r="L525" s="29">
        <v>332277.89513541159</v>
      </c>
      <c r="M525" s="29">
        <v>937.83915105389599</v>
      </c>
      <c r="N525" s="29">
        <v>40.312430273782326</v>
      </c>
      <c r="O525" s="29">
        <v>4815.8985261442831</v>
      </c>
      <c r="P525" s="29">
        <v>0.70001822193000374</v>
      </c>
      <c r="Q525" s="29">
        <v>8690.9764314506065</v>
      </c>
      <c r="R525" s="29">
        <v>8852.5793057822066</v>
      </c>
      <c r="S525" s="29">
        <v>0.71463671571744414</v>
      </c>
      <c r="T525" s="29">
        <v>1.190968975262076</v>
      </c>
      <c r="U525" s="29">
        <v>0.69908523145034007</v>
      </c>
      <c r="V525" s="29">
        <v>0.90040597117319976</v>
      </c>
      <c r="W525" s="30">
        <v>1.113928408897491</v>
      </c>
      <c r="X525" s="30">
        <v>1.0455696966459314</v>
      </c>
      <c r="Y525" s="29">
        <v>-18.032165618823292</v>
      </c>
      <c r="Z525" s="29">
        <v>-19.744423076224159</v>
      </c>
      <c r="AA525" s="29">
        <v>66.208371277936507</v>
      </c>
      <c r="AB525" s="29">
        <v>583.97445863522273</v>
      </c>
      <c r="AC525" s="29" t="s">
        <v>31</v>
      </c>
      <c r="AD525" s="29" t="s">
        <v>31</v>
      </c>
      <c r="AE525" s="29">
        <f t="shared" si="27"/>
        <v>2022</v>
      </c>
      <c r="AF525" s="29">
        <f t="shared" si="25"/>
        <v>8</v>
      </c>
      <c r="AK525" t="e">
        <f t="shared" si="26"/>
        <v>#N/A</v>
      </c>
    </row>
    <row r="526" spans="1:37" ht="30" customHeight="1" x14ac:dyDescent="0.25">
      <c r="A526" s="30">
        <v>13521783</v>
      </c>
      <c r="B526" s="29" t="s">
        <v>71</v>
      </c>
      <c r="C526" s="29" t="s">
        <v>29</v>
      </c>
      <c r="D526" s="29" t="s">
        <v>29</v>
      </c>
      <c r="E526" s="31">
        <v>44834</v>
      </c>
      <c r="F526" s="29">
        <v>78.951938824336978</v>
      </c>
      <c r="G526" s="29" t="s">
        <v>51</v>
      </c>
      <c r="H526" s="29" t="s">
        <v>30</v>
      </c>
      <c r="I526" s="29">
        <v>1970</v>
      </c>
      <c r="J526" s="30">
        <v>95</v>
      </c>
      <c r="K526" s="30">
        <v>6955.4</v>
      </c>
      <c r="L526" s="29">
        <v>259851.67792169281</v>
      </c>
      <c r="M526" s="29">
        <v>1123.2914390959957</v>
      </c>
      <c r="N526" s="29">
        <v>54.629938939897727</v>
      </c>
      <c r="O526" s="29">
        <v>4339.6788415010087</v>
      </c>
      <c r="P526" s="29">
        <v>0.95046377800787907</v>
      </c>
      <c r="Q526" s="29">
        <v>4536.0656961076065</v>
      </c>
      <c r="R526" s="29">
        <v>10107.070839029406</v>
      </c>
      <c r="S526" s="29">
        <v>0.94363715278099369</v>
      </c>
      <c r="T526" s="29">
        <v>1.1011039820707149</v>
      </c>
      <c r="U526" s="29">
        <v>0.68052704410682041</v>
      </c>
      <c r="V526" s="29">
        <v>1.0025152524727521</v>
      </c>
      <c r="W526" s="30">
        <v>1.1329960612120971</v>
      </c>
      <c r="X526" s="30">
        <v>1.4248869073828394</v>
      </c>
      <c r="Y526" s="29">
        <v>-18.301801252613625</v>
      </c>
      <c r="Z526" s="29">
        <v>-21.72323008861045</v>
      </c>
      <c r="AA526" s="29">
        <v>47.689471917820903</v>
      </c>
      <c r="AB526" s="29">
        <v>391.28519439204592</v>
      </c>
      <c r="AC526" s="29" t="s">
        <v>31</v>
      </c>
      <c r="AD526" s="29" t="s">
        <v>31</v>
      </c>
      <c r="AE526" s="29">
        <f t="shared" si="27"/>
        <v>2022</v>
      </c>
      <c r="AF526" s="29">
        <f t="shared" si="25"/>
        <v>9</v>
      </c>
      <c r="AK526" t="e">
        <f t="shared" si="26"/>
        <v>#N/A</v>
      </c>
    </row>
    <row r="527" spans="1:37" ht="30" customHeight="1" x14ac:dyDescent="0.25">
      <c r="A527" s="30">
        <v>13521783</v>
      </c>
      <c r="B527" s="29" t="s">
        <v>71</v>
      </c>
      <c r="C527" s="29" t="s">
        <v>29</v>
      </c>
      <c r="D527" s="29" t="s">
        <v>29</v>
      </c>
      <c r="E527" s="31">
        <v>44865</v>
      </c>
      <c r="F527" s="29">
        <v>103.98235346088342</v>
      </c>
      <c r="G527" s="29" t="s">
        <v>51</v>
      </c>
      <c r="H527" s="29" t="s">
        <v>30</v>
      </c>
      <c r="I527" s="29">
        <v>1970</v>
      </c>
      <c r="J527" s="30">
        <v>95</v>
      </c>
      <c r="K527" s="30">
        <v>6955.4</v>
      </c>
      <c r="L527" s="29">
        <v>311801.20374569454</v>
      </c>
      <c r="M527" s="29">
        <v>1657.9830997817546</v>
      </c>
      <c r="N527" s="29">
        <v>50.563487289434988</v>
      </c>
      <c r="O527" s="29">
        <v>4144.4778435648195</v>
      </c>
      <c r="P527" s="29">
        <v>0.70449101856991636</v>
      </c>
      <c r="Q527" s="29">
        <v>7829.1026047191208</v>
      </c>
      <c r="R527" s="29">
        <v>5319.2995164188842</v>
      </c>
      <c r="S527" s="29">
        <v>1.0784344138759714</v>
      </c>
      <c r="T527" s="29">
        <v>0.98767029562020225</v>
      </c>
      <c r="U527" s="29">
        <v>0.92042736925597746</v>
      </c>
      <c r="V527" s="29">
        <v>1.3771885951374603</v>
      </c>
      <c r="W527" s="30">
        <v>0.73161452466103194</v>
      </c>
      <c r="X527" s="30">
        <v>1.3484094203013703</v>
      </c>
      <c r="Y527" s="29">
        <v>-19.28790964512233</v>
      </c>
      <c r="Z527" s="29">
        <v>-21.026304510595761</v>
      </c>
      <c r="AA527" s="29">
        <v>64.415067287445837</v>
      </c>
      <c r="AB527" s="29">
        <v>500.95585064173986</v>
      </c>
      <c r="AC527" s="29" t="s">
        <v>31</v>
      </c>
      <c r="AD527" s="29" t="s">
        <v>31</v>
      </c>
      <c r="AE527" s="29">
        <f t="shared" si="27"/>
        <v>2022</v>
      </c>
      <c r="AF527" s="29">
        <f t="shared" si="25"/>
        <v>10</v>
      </c>
      <c r="AK527" t="e">
        <f t="shared" si="26"/>
        <v>#N/A</v>
      </c>
    </row>
    <row r="528" spans="1:37" ht="30" customHeight="1" x14ac:dyDescent="0.25">
      <c r="A528" s="30">
        <v>13521783</v>
      </c>
      <c r="B528" s="29" t="s">
        <v>71</v>
      </c>
      <c r="C528" s="29" t="s">
        <v>29</v>
      </c>
      <c r="D528" s="29" t="s">
        <v>29</v>
      </c>
      <c r="E528" s="31">
        <v>44895</v>
      </c>
      <c r="F528" s="29">
        <v>103.08369605972733</v>
      </c>
      <c r="G528" s="29" t="s">
        <v>51</v>
      </c>
      <c r="H528" s="29" t="s">
        <v>30</v>
      </c>
      <c r="I528" s="29">
        <v>1970</v>
      </c>
      <c r="J528" s="30">
        <v>95</v>
      </c>
      <c r="K528" s="30">
        <v>6955.4</v>
      </c>
      <c r="L528" s="29">
        <v>289199.75765556825</v>
      </c>
      <c r="M528" s="29">
        <v>874.19859982672574</v>
      </c>
      <c r="N528" s="29">
        <v>62.112347111364713</v>
      </c>
      <c r="O528" s="29">
        <v>3956.5267456361007</v>
      </c>
      <c r="P528" s="29">
        <v>0.74325544451443082</v>
      </c>
      <c r="Q528" s="29">
        <v>5177.681012370057</v>
      </c>
      <c r="R528" s="29">
        <v>10495.051627646839</v>
      </c>
      <c r="S528" s="29">
        <v>1.1726437790610051</v>
      </c>
      <c r="T528" s="29">
        <v>0.85646892069508906</v>
      </c>
      <c r="U528" s="29">
        <v>0.90268329427835436</v>
      </c>
      <c r="V528" s="29">
        <v>1.410899739594242</v>
      </c>
      <c r="W528" s="30">
        <v>1.3685331354541561</v>
      </c>
      <c r="X528" s="30">
        <v>0.89148233508751085</v>
      </c>
      <c r="Y528" s="29">
        <v>-21.15768403563537</v>
      </c>
      <c r="Z528" s="29">
        <v>-16.52634904193804</v>
      </c>
      <c r="AA528" s="29">
        <v>61.99664580178564</v>
      </c>
      <c r="AB528" s="29">
        <v>389.5728202819252</v>
      </c>
      <c r="AC528" s="29" t="s">
        <v>31</v>
      </c>
      <c r="AD528" s="29" t="s">
        <v>31</v>
      </c>
      <c r="AE528" s="29">
        <f t="shared" si="27"/>
        <v>2022</v>
      </c>
      <c r="AF528" s="29">
        <f t="shared" si="25"/>
        <v>11</v>
      </c>
      <c r="AK528" t="e">
        <f t="shared" si="26"/>
        <v>#N/A</v>
      </c>
    </row>
    <row r="529" spans="1:37" ht="30" customHeight="1" x14ac:dyDescent="0.25">
      <c r="A529" s="30">
        <v>13521783</v>
      </c>
      <c r="B529" s="29" t="s">
        <v>71</v>
      </c>
      <c r="C529" s="29" t="s">
        <v>29</v>
      </c>
      <c r="D529" s="29" t="s">
        <v>29</v>
      </c>
      <c r="E529" s="31">
        <v>44926</v>
      </c>
      <c r="F529" s="29">
        <v>103.21273779725735</v>
      </c>
      <c r="G529" s="29" t="s">
        <v>51</v>
      </c>
      <c r="H529" s="29" t="s">
        <v>30</v>
      </c>
      <c r="I529" s="29">
        <v>1970</v>
      </c>
      <c r="J529" s="30">
        <v>95</v>
      </c>
      <c r="K529" s="30">
        <v>6955.4</v>
      </c>
      <c r="L529" s="29">
        <v>267929.52007023763</v>
      </c>
      <c r="M529" s="29">
        <v>945.64884789649329</v>
      </c>
      <c r="N529" s="29">
        <v>56.221233352022637</v>
      </c>
      <c r="O529" s="29">
        <v>6793.1472489098451</v>
      </c>
      <c r="P529" s="29">
        <v>1.0658045190484939</v>
      </c>
      <c r="Q529" s="29">
        <v>4714.3503294332222</v>
      </c>
      <c r="R529" s="29">
        <v>9375.4082704710017</v>
      </c>
      <c r="S529" s="29">
        <v>0.79507573793281983</v>
      </c>
      <c r="T529" s="29">
        <v>1.2511650848562155</v>
      </c>
      <c r="U529" s="29">
        <v>1.3101212720805102</v>
      </c>
      <c r="V529" s="29">
        <v>1.4332894008948971</v>
      </c>
      <c r="W529" s="30">
        <v>0.83779741276962916</v>
      </c>
      <c r="X529" s="30">
        <v>1.3154355448859822</v>
      </c>
      <c r="Y529" s="29">
        <v>-15.496230955594662</v>
      </c>
      <c r="Z529" s="29">
        <v>-14.512035081592176</v>
      </c>
      <c r="AA529" s="29">
        <v>51.324679416815144</v>
      </c>
      <c r="AB529" s="29">
        <v>471.0392901169281</v>
      </c>
      <c r="AC529" s="29" t="s">
        <v>31</v>
      </c>
      <c r="AD529" s="29" t="s">
        <v>31</v>
      </c>
      <c r="AE529" s="29">
        <f t="shared" si="27"/>
        <v>2022</v>
      </c>
      <c r="AF529" s="29">
        <f t="shared" si="25"/>
        <v>12</v>
      </c>
      <c r="AK529" t="e">
        <f t="shared" si="26"/>
        <v>#N/A</v>
      </c>
    </row>
    <row r="530" spans="1:37" ht="30" customHeight="1" x14ac:dyDescent="0.25">
      <c r="A530" s="30">
        <v>13521783</v>
      </c>
      <c r="B530" s="29" t="s">
        <v>71</v>
      </c>
      <c r="C530" s="29" t="s">
        <v>29</v>
      </c>
      <c r="D530" s="29" t="s">
        <v>29</v>
      </c>
      <c r="E530" s="31">
        <v>44957</v>
      </c>
      <c r="F530" s="29">
        <v>66.211013936412741</v>
      </c>
      <c r="G530" s="29" t="s">
        <v>51</v>
      </c>
      <c r="H530" s="29" t="s">
        <v>30</v>
      </c>
      <c r="I530" s="29">
        <v>1970</v>
      </c>
      <c r="J530" s="30">
        <v>95</v>
      </c>
      <c r="K530" s="30">
        <v>6955.4</v>
      </c>
      <c r="L530" s="29">
        <v>413468.15619716013</v>
      </c>
      <c r="M530" s="29">
        <v>929.1068878708453</v>
      </c>
      <c r="N530" s="29">
        <v>50.792095204165186</v>
      </c>
      <c r="O530" s="29">
        <v>6080.9965188873912</v>
      </c>
      <c r="P530" s="29">
        <v>0.99049041985772923</v>
      </c>
      <c r="Q530" s="29">
        <v>6305.1482188759201</v>
      </c>
      <c r="R530" s="29">
        <v>5917.127529445499</v>
      </c>
      <c r="S530" s="29">
        <v>1.1253185693875818</v>
      </c>
      <c r="T530" s="29">
        <v>1.3073678665734607</v>
      </c>
      <c r="U530" s="29">
        <v>1.2545680819208038</v>
      </c>
      <c r="V530" s="29">
        <v>0.9037532557834882</v>
      </c>
      <c r="W530" s="30">
        <v>0.78625659753006416</v>
      </c>
      <c r="X530" s="30">
        <v>1.6874420063932505</v>
      </c>
      <c r="Y530" s="29">
        <v>-20.533037964733595</v>
      </c>
      <c r="Z530" s="29">
        <v>-21.219703852472364</v>
      </c>
      <c r="AA530" s="29">
        <v>77.138238456045045</v>
      </c>
      <c r="AB530" s="29">
        <v>452.68189299255954</v>
      </c>
      <c r="AC530" s="29" t="s">
        <v>31</v>
      </c>
      <c r="AD530" s="29" t="s">
        <v>31</v>
      </c>
      <c r="AE530" s="29">
        <f t="shared" si="27"/>
        <v>2023</v>
      </c>
      <c r="AF530" s="29">
        <f t="shared" si="25"/>
        <v>1</v>
      </c>
      <c r="AK530" t="e">
        <f t="shared" si="26"/>
        <v>#N/A</v>
      </c>
    </row>
    <row r="531" spans="1:37" ht="30" customHeight="1" x14ac:dyDescent="0.25">
      <c r="A531" s="30">
        <v>13521783</v>
      </c>
      <c r="B531" s="29" t="s">
        <v>71</v>
      </c>
      <c r="C531" s="29" t="s">
        <v>29</v>
      </c>
      <c r="D531" s="29" t="s">
        <v>29</v>
      </c>
      <c r="E531" s="31">
        <v>44985</v>
      </c>
      <c r="F531" s="30">
        <v>74.098237319196045</v>
      </c>
      <c r="G531" s="29" t="s">
        <v>51</v>
      </c>
      <c r="H531" s="29" t="s">
        <v>30</v>
      </c>
      <c r="I531" s="29">
        <v>1970</v>
      </c>
      <c r="J531" s="30">
        <v>95</v>
      </c>
      <c r="K531" s="30">
        <v>6955.4</v>
      </c>
      <c r="L531" s="30">
        <v>336595.83951945545</v>
      </c>
      <c r="M531" s="30">
        <v>1213.8695210996225</v>
      </c>
      <c r="N531" s="30">
        <v>45.879317579363452</v>
      </c>
      <c r="O531" s="30">
        <v>6701.1906710923176</v>
      </c>
      <c r="P531" s="30">
        <v>0.73077092733867355</v>
      </c>
      <c r="Q531" s="30">
        <v>8274.1777333618247</v>
      </c>
      <c r="R531" s="30">
        <v>8167.9512892524062</v>
      </c>
      <c r="S531" s="30">
        <v>1.0559681124675677</v>
      </c>
      <c r="T531" s="30">
        <v>1.4118654576652885</v>
      </c>
      <c r="U531" s="30">
        <v>1.1768334222219579</v>
      </c>
      <c r="V531" s="30">
        <v>0.89189559490132653</v>
      </c>
      <c r="W531" s="30">
        <v>0.79478212410497651</v>
      </c>
      <c r="X531" s="30">
        <v>1.3722721091785788</v>
      </c>
      <c r="Y531" s="30">
        <v>-15.12138489074453</v>
      </c>
      <c r="Z531" s="30">
        <v>-16.547369177508518</v>
      </c>
      <c r="AA531" s="30">
        <v>60.454561395661578</v>
      </c>
      <c r="AB531" s="30">
        <v>483.00487285355035</v>
      </c>
      <c r="AC531" s="30" t="s">
        <v>31</v>
      </c>
      <c r="AD531" s="30" t="s">
        <v>31</v>
      </c>
      <c r="AE531" s="29">
        <f t="shared" si="27"/>
        <v>2023</v>
      </c>
      <c r="AF531" s="29">
        <f t="shared" ref="AF531:AF594" si="28">IF(E531 = "", "", MONTH(E531))</f>
        <v>2</v>
      </c>
      <c r="AK531" t="e">
        <f t="shared" si="26"/>
        <v>#N/A</v>
      </c>
    </row>
    <row r="532" spans="1:37" ht="30" customHeight="1" x14ac:dyDescent="0.25">
      <c r="A532" s="30">
        <v>13521783</v>
      </c>
      <c r="B532" s="29" t="s">
        <v>71</v>
      </c>
      <c r="C532" s="29" t="s">
        <v>29</v>
      </c>
      <c r="D532" s="29" t="s">
        <v>29</v>
      </c>
      <c r="E532" s="31">
        <v>45016</v>
      </c>
      <c r="F532" s="30">
        <v>97.956185092139435</v>
      </c>
      <c r="G532" s="29" t="s">
        <v>51</v>
      </c>
      <c r="H532" s="29" t="s">
        <v>30</v>
      </c>
      <c r="I532" s="29">
        <v>1970</v>
      </c>
      <c r="J532" s="30">
        <v>95</v>
      </c>
      <c r="K532" s="30">
        <v>6955.4</v>
      </c>
      <c r="L532" s="30">
        <v>349710.79595127271</v>
      </c>
      <c r="M532" s="30">
        <v>1610.3092548746652</v>
      </c>
      <c r="N532" s="30">
        <v>62.004820201055125</v>
      </c>
      <c r="O532" s="30">
        <v>5781.4697739016792</v>
      </c>
      <c r="P532" s="30">
        <v>0.61838823198186255</v>
      </c>
      <c r="Q532" s="30">
        <v>7141.8234263992845</v>
      </c>
      <c r="R532" s="30">
        <v>6358.9726763201943</v>
      </c>
      <c r="S532" s="30">
        <v>1.1828469353992543</v>
      </c>
      <c r="T532" s="30">
        <v>1.1331449332221701</v>
      </c>
      <c r="U532" s="30">
        <v>1.2845129220782063</v>
      </c>
      <c r="V532" s="30">
        <v>0.84535164021158327</v>
      </c>
      <c r="W532" s="30">
        <v>0.81013994954644175</v>
      </c>
      <c r="X532" s="30">
        <v>1.7399497007572995</v>
      </c>
      <c r="Y532" s="30">
        <v>-11.712256573476733</v>
      </c>
      <c r="Z532" s="30">
        <v>-18.128780362518008</v>
      </c>
      <c r="AA532" s="30">
        <v>58.316476659983969</v>
      </c>
      <c r="AB532" s="30">
        <v>658.01946676743432</v>
      </c>
      <c r="AC532" s="30" t="s">
        <v>31</v>
      </c>
      <c r="AD532" s="30" t="s">
        <v>31</v>
      </c>
      <c r="AE532" s="29">
        <f t="shared" si="27"/>
        <v>2023</v>
      </c>
      <c r="AF532" s="29">
        <f t="shared" si="28"/>
        <v>3</v>
      </c>
      <c r="AK532" t="e">
        <f t="shared" si="26"/>
        <v>#N/A</v>
      </c>
    </row>
    <row r="533" spans="1:37" ht="30" customHeight="1" x14ac:dyDescent="0.25">
      <c r="A533" s="30">
        <v>13521783</v>
      </c>
      <c r="B533" s="29" t="s">
        <v>71</v>
      </c>
      <c r="C533" s="29" t="s">
        <v>29</v>
      </c>
      <c r="D533" s="29" t="s">
        <v>29</v>
      </c>
      <c r="E533" s="31">
        <v>45046</v>
      </c>
      <c r="F533" s="30">
        <v>91.439078729266782</v>
      </c>
      <c r="G533" s="29" t="s">
        <v>51</v>
      </c>
      <c r="H533" s="29" t="s">
        <v>30</v>
      </c>
      <c r="I533" s="29">
        <v>1970</v>
      </c>
      <c r="J533" s="30">
        <v>95</v>
      </c>
      <c r="K533" s="30">
        <v>6955.4</v>
      </c>
      <c r="L533" s="30">
        <v>382980.89589350088</v>
      </c>
      <c r="M533" s="30">
        <v>906.39444360646496</v>
      </c>
      <c r="N533" s="30">
        <v>63.204773204948005</v>
      </c>
      <c r="O533" s="30">
        <v>6985.95463119548</v>
      </c>
      <c r="P533" s="30">
        <v>0.59842350305907976</v>
      </c>
      <c r="Q533" s="30">
        <v>6695.3902491343042</v>
      </c>
      <c r="R533" s="30">
        <v>8915.4640795690611</v>
      </c>
      <c r="S533" s="30">
        <v>1.286058223581986</v>
      </c>
      <c r="T533" s="30">
        <v>1.0347540819514802</v>
      </c>
      <c r="U533" s="30">
        <v>1.1759063377323127</v>
      </c>
      <c r="V533" s="30">
        <v>1.0579691432956693</v>
      </c>
      <c r="W533" s="30">
        <v>1.3651497503678811</v>
      </c>
      <c r="X533" s="30">
        <v>1.0368592050792502</v>
      </c>
      <c r="Y533" s="30">
        <v>-17.326576157047196</v>
      </c>
      <c r="Z533" s="30">
        <v>-9.7317793898111233</v>
      </c>
      <c r="AA533" s="30">
        <v>75.6823550346529</v>
      </c>
      <c r="AB533" s="30">
        <v>576.21397782200302</v>
      </c>
      <c r="AC533" s="30" t="s">
        <v>31</v>
      </c>
      <c r="AD533" s="30" t="s">
        <v>31</v>
      </c>
      <c r="AE533" s="29">
        <f t="shared" si="27"/>
        <v>2023</v>
      </c>
      <c r="AF533" s="29">
        <f t="shared" si="28"/>
        <v>4</v>
      </c>
      <c r="AK533" t="e">
        <f t="shared" si="26"/>
        <v>#N/A</v>
      </c>
    </row>
    <row r="534" spans="1:37" ht="30" customHeight="1" x14ac:dyDescent="0.25">
      <c r="A534" s="30">
        <v>13521783</v>
      </c>
      <c r="B534" s="29" t="s">
        <v>71</v>
      </c>
      <c r="C534" s="29" t="s">
        <v>29</v>
      </c>
      <c r="D534" s="29" t="s">
        <v>29</v>
      </c>
      <c r="E534" s="31">
        <v>45077</v>
      </c>
      <c r="F534" s="30">
        <v>73.802639593809147</v>
      </c>
      <c r="G534" s="29" t="s">
        <v>51</v>
      </c>
      <c r="H534" s="29" t="s">
        <v>30</v>
      </c>
      <c r="I534" s="29">
        <v>1970</v>
      </c>
      <c r="J534" s="30">
        <v>95</v>
      </c>
      <c r="K534" s="30">
        <v>6955.4</v>
      </c>
      <c r="L534" s="30">
        <v>368535.84904967045</v>
      </c>
      <c r="M534" s="30">
        <v>1527.0882618120077</v>
      </c>
      <c r="N534" s="30">
        <v>38.683654067361253</v>
      </c>
      <c r="O534" s="30">
        <v>6695.4040548131879</v>
      </c>
      <c r="P534" s="30">
        <v>0.65584101496747138</v>
      </c>
      <c r="Q534" s="30">
        <v>6381.0741851814291</v>
      </c>
      <c r="R534" s="30">
        <v>8958.3694439775736</v>
      </c>
      <c r="S534" s="30">
        <v>0.99753966028259689</v>
      </c>
      <c r="T534" s="30">
        <v>1.3214192438482073</v>
      </c>
      <c r="U534" s="30">
        <v>0.78336688914332353</v>
      </c>
      <c r="V534" s="30">
        <v>0.86244180590426456</v>
      </c>
      <c r="W534" s="30">
        <v>1.2296166859306679</v>
      </c>
      <c r="X534" s="30">
        <v>1.6584535623456882</v>
      </c>
      <c r="Y534" s="30">
        <v>-16.484146555409499</v>
      </c>
      <c r="Z534" s="30">
        <v>-12.999932449870927</v>
      </c>
      <c r="AA534" s="30">
        <v>84.845778666267549</v>
      </c>
      <c r="AB534" s="30">
        <v>502.8787223402598</v>
      </c>
      <c r="AC534" s="30" t="s">
        <v>31</v>
      </c>
      <c r="AD534" s="30" t="s">
        <v>31</v>
      </c>
      <c r="AE534" s="29">
        <f t="shared" si="27"/>
        <v>2023</v>
      </c>
      <c r="AF534" s="29">
        <f t="shared" si="28"/>
        <v>5</v>
      </c>
      <c r="AK534" t="e">
        <f t="shared" si="26"/>
        <v>#N/A</v>
      </c>
    </row>
    <row r="535" spans="1:37" ht="30" customHeight="1" x14ac:dyDescent="0.25">
      <c r="A535" s="30">
        <v>13521783</v>
      </c>
      <c r="B535" s="29" t="s">
        <v>71</v>
      </c>
      <c r="C535" s="29" t="s">
        <v>29</v>
      </c>
      <c r="D535" s="29" t="s">
        <v>29</v>
      </c>
      <c r="E535" s="31">
        <v>45107</v>
      </c>
      <c r="F535" s="30">
        <v>116.55424940420818</v>
      </c>
      <c r="G535" s="29" t="s">
        <v>51</v>
      </c>
      <c r="H535" s="29" t="s">
        <v>30</v>
      </c>
      <c r="I535" s="29">
        <v>1970</v>
      </c>
      <c r="J535" s="30">
        <v>95</v>
      </c>
      <c r="K535" s="30">
        <v>6955.4</v>
      </c>
      <c r="L535" s="30">
        <v>461173.86925675289</v>
      </c>
      <c r="M535" s="30">
        <v>1142.8413622362423</v>
      </c>
      <c r="N535" s="30">
        <v>62.514171260103303</v>
      </c>
      <c r="O535" s="30">
        <v>4865.2961820793444</v>
      </c>
      <c r="P535" s="30">
        <v>0.63791452069993271</v>
      </c>
      <c r="Q535" s="30">
        <v>5911.2882884311448</v>
      </c>
      <c r="R535" s="30">
        <v>6979.0730719326648</v>
      </c>
      <c r="S535" s="30">
        <v>0.64490264833578337</v>
      </c>
      <c r="T535" s="30">
        <v>0.96552530215891885</v>
      </c>
      <c r="U535" s="30">
        <v>1.1631372603117114</v>
      </c>
      <c r="V535" s="30">
        <v>0.81600035194825316</v>
      </c>
      <c r="W535" s="30">
        <v>1.3589686979176696</v>
      </c>
      <c r="X535" s="30">
        <v>1.0789505231628047</v>
      </c>
      <c r="Y535" s="30">
        <v>-14.097289927887665</v>
      </c>
      <c r="Z535" s="30">
        <v>-16.026666801422795</v>
      </c>
      <c r="AA535" s="30">
        <v>81.660392896633923</v>
      </c>
      <c r="AB535" s="30">
        <v>334.35468617945236</v>
      </c>
      <c r="AC535" s="30" t="s">
        <v>31</v>
      </c>
      <c r="AD535" s="30" t="s">
        <v>31</v>
      </c>
      <c r="AE535" s="29">
        <f t="shared" si="27"/>
        <v>2023</v>
      </c>
      <c r="AF535" s="29">
        <f t="shared" si="28"/>
        <v>6</v>
      </c>
      <c r="AK535" t="e">
        <f t="shared" si="26"/>
        <v>#N/A</v>
      </c>
    </row>
    <row r="536" spans="1:37" ht="30" customHeight="1" x14ac:dyDescent="0.25">
      <c r="A536" s="30">
        <v>13521783</v>
      </c>
      <c r="B536" s="29" t="s">
        <v>71</v>
      </c>
      <c r="C536" s="29" t="s">
        <v>29</v>
      </c>
      <c r="D536" s="29" t="s">
        <v>29</v>
      </c>
      <c r="E536" s="31">
        <v>45138</v>
      </c>
      <c r="F536" s="30">
        <v>73.063628062099497</v>
      </c>
      <c r="G536" s="29" t="s">
        <v>51</v>
      </c>
      <c r="H536" s="29" t="s">
        <v>30</v>
      </c>
      <c r="I536" s="29">
        <v>1970</v>
      </c>
      <c r="J536" s="30">
        <v>95</v>
      </c>
      <c r="K536" s="30">
        <v>6955.4</v>
      </c>
      <c r="L536" s="30">
        <v>431884.88209729578</v>
      </c>
      <c r="M536" s="30">
        <v>1598.0502129106205</v>
      </c>
      <c r="N536" s="30">
        <v>34.738165854181773</v>
      </c>
      <c r="O536" s="30">
        <v>4880.4292797140124</v>
      </c>
      <c r="P536" s="30">
        <v>0.77969530352184346</v>
      </c>
      <c r="Q536" s="30">
        <v>6389.8698523055637</v>
      </c>
      <c r="R536" s="30">
        <v>9780.2424378332034</v>
      </c>
      <c r="S536" s="30">
        <v>1.1518167705204325</v>
      </c>
      <c r="T536" s="30">
        <v>1.1964708548219902</v>
      </c>
      <c r="U536" s="30">
        <v>0.97139372889907782</v>
      </c>
      <c r="V536" s="30">
        <v>0.85300270189455052</v>
      </c>
      <c r="W536" s="30">
        <v>1.1912894942864318</v>
      </c>
      <c r="X536" s="30">
        <v>1.3329927277086737</v>
      </c>
      <c r="Y536" s="30">
        <v>-10.263279134436672</v>
      </c>
      <c r="Z536" s="30">
        <v>-10.509947855395781</v>
      </c>
      <c r="AA536" s="30">
        <v>59.806225676351204</v>
      </c>
      <c r="AB536" s="30">
        <v>384.84072559966529</v>
      </c>
      <c r="AC536" s="30" t="s">
        <v>31</v>
      </c>
      <c r="AD536" s="30" t="s">
        <v>31</v>
      </c>
      <c r="AE536" s="29">
        <f t="shared" si="27"/>
        <v>2023</v>
      </c>
      <c r="AF536" s="29">
        <f t="shared" si="28"/>
        <v>7</v>
      </c>
      <c r="AK536" t="e">
        <f t="shared" si="26"/>
        <v>#N/A</v>
      </c>
    </row>
    <row r="537" spans="1:37" ht="30" customHeight="1" x14ac:dyDescent="0.25">
      <c r="A537" s="30">
        <v>13521783</v>
      </c>
      <c r="B537" s="29" t="s">
        <v>71</v>
      </c>
      <c r="C537" s="29" t="s">
        <v>29</v>
      </c>
      <c r="D537" s="29" t="s">
        <v>29</v>
      </c>
      <c r="E537" s="31">
        <v>45169</v>
      </c>
      <c r="F537" s="30">
        <v>105.90549317979465</v>
      </c>
      <c r="G537" s="29" t="s">
        <v>51</v>
      </c>
      <c r="H537" s="29" t="s">
        <v>30</v>
      </c>
      <c r="I537" s="29">
        <v>1970</v>
      </c>
      <c r="J537" s="30">
        <v>95</v>
      </c>
      <c r="K537" s="30">
        <v>6955.4</v>
      </c>
      <c r="L537" s="30">
        <v>255055.05689286377</v>
      </c>
      <c r="M537" s="30">
        <v>1625.2838190959649</v>
      </c>
      <c r="N537" s="30">
        <v>60.843466499269631</v>
      </c>
      <c r="O537" s="30">
        <v>3607.6315839359199</v>
      </c>
      <c r="P537" s="30">
        <v>0.77420250178930761</v>
      </c>
      <c r="Q537" s="30">
        <v>8341.9101852846288</v>
      </c>
      <c r="R537" s="30">
        <v>9171.0141717043662</v>
      </c>
      <c r="S537" s="30">
        <v>0.84223162743573887</v>
      </c>
      <c r="T537" s="30">
        <v>1.0980323382544357</v>
      </c>
      <c r="U537" s="30">
        <v>0.81224923768785473</v>
      </c>
      <c r="V537" s="30">
        <v>1.1990734044326381</v>
      </c>
      <c r="W537" s="30">
        <v>0.93416766794719985</v>
      </c>
      <c r="X537" s="30">
        <v>1.251729077426363</v>
      </c>
      <c r="Y537" s="30">
        <v>-17.739534922010154</v>
      </c>
      <c r="Z537" s="30">
        <v>-13.083640876356212</v>
      </c>
      <c r="AA537" s="30">
        <v>84.123045707502911</v>
      </c>
      <c r="AB537" s="30">
        <v>338.45561404902884</v>
      </c>
      <c r="AC537" s="30" t="s">
        <v>31</v>
      </c>
      <c r="AD537" s="30" t="s">
        <v>31</v>
      </c>
      <c r="AE537" s="29">
        <f t="shared" si="27"/>
        <v>2023</v>
      </c>
      <c r="AF537" s="29">
        <f t="shared" si="28"/>
        <v>8</v>
      </c>
      <c r="AK537" t="e">
        <f t="shared" si="26"/>
        <v>#N/A</v>
      </c>
    </row>
    <row r="538" spans="1:37" ht="30" customHeight="1" x14ac:dyDescent="0.25">
      <c r="A538" s="30">
        <v>13521783</v>
      </c>
      <c r="B538" s="29" t="s">
        <v>71</v>
      </c>
      <c r="C538" s="29" t="s">
        <v>29</v>
      </c>
      <c r="D538" s="29" t="s">
        <v>29</v>
      </c>
      <c r="E538" s="31">
        <v>45199</v>
      </c>
      <c r="F538" s="30">
        <v>113.46462950826734</v>
      </c>
      <c r="G538" s="29" t="s">
        <v>51</v>
      </c>
      <c r="H538" s="29" t="s">
        <v>30</v>
      </c>
      <c r="I538" s="29">
        <v>1970</v>
      </c>
      <c r="J538" s="30">
        <v>95</v>
      </c>
      <c r="K538" s="30">
        <v>6955.4</v>
      </c>
      <c r="L538" s="30">
        <v>237457.53715715461</v>
      </c>
      <c r="M538" s="30">
        <v>864.26007567825945</v>
      </c>
      <c r="N538" s="30">
        <v>36.335751293961046</v>
      </c>
      <c r="O538" s="30">
        <v>4696.7404983897077</v>
      </c>
      <c r="P538" s="30">
        <v>0.90119874106684228</v>
      </c>
      <c r="Q538" s="30">
        <v>6590.9822208769201</v>
      </c>
      <c r="R538" s="30">
        <v>8625.6043613969032</v>
      </c>
      <c r="S538" s="30">
        <v>0.74978063480270574</v>
      </c>
      <c r="T538" s="30">
        <v>1.5048746096043182</v>
      </c>
      <c r="U538" s="30">
        <v>0.81657619160914618</v>
      </c>
      <c r="V538" s="30">
        <v>1.5902058831011781</v>
      </c>
      <c r="W538" s="30">
        <v>1.3312376832284241</v>
      </c>
      <c r="X538" s="30">
        <v>1.391433290903527</v>
      </c>
      <c r="Y538" s="30">
        <v>-17.349776198819885</v>
      </c>
      <c r="Z538" s="30">
        <v>-13.086051144221649</v>
      </c>
      <c r="AA538" s="30">
        <v>72.491040920053109</v>
      </c>
      <c r="AB538" s="30">
        <v>366.09792886313136</v>
      </c>
      <c r="AC538" s="30" t="s">
        <v>31</v>
      </c>
      <c r="AD538" s="30" t="s">
        <v>31</v>
      </c>
      <c r="AE538" s="29">
        <f t="shared" si="27"/>
        <v>2023</v>
      </c>
      <c r="AF538" s="29">
        <f t="shared" si="28"/>
        <v>9</v>
      </c>
      <c r="AK538" t="e">
        <f t="shared" si="26"/>
        <v>#N/A</v>
      </c>
    </row>
    <row r="539" spans="1:37" ht="30" customHeight="1" x14ac:dyDescent="0.25">
      <c r="A539" s="30">
        <v>13521783</v>
      </c>
      <c r="B539" s="29" t="s">
        <v>71</v>
      </c>
      <c r="C539" s="29" t="s">
        <v>29</v>
      </c>
      <c r="D539" s="29" t="s">
        <v>29</v>
      </c>
      <c r="E539" s="31">
        <v>45230</v>
      </c>
      <c r="F539" s="30">
        <v>117.63625692638763</v>
      </c>
      <c r="G539" s="29" t="s">
        <v>51</v>
      </c>
      <c r="H539" s="29" t="s">
        <v>30</v>
      </c>
      <c r="I539" s="29">
        <v>1970</v>
      </c>
      <c r="J539" s="30">
        <v>95</v>
      </c>
      <c r="K539" s="30">
        <v>6955.4</v>
      </c>
      <c r="L539" s="30">
        <v>382461.00885316537</v>
      </c>
      <c r="M539" s="30">
        <v>1419.2113265396615</v>
      </c>
      <c r="N539" s="30">
        <v>56.602265984880013</v>
      </c>
      <c r="O539" s="30">
        <v>5844.0501015664149</v>
      </c>
      <c r="P539" s="30">
        <v>1.0181399559915336</v>
      </c>
      <c r="Q539" s="30">
        <v>5572.7914165932971</v>
      </c>
      <c r="R539" s="30">
        <v>8411.3802190324459</v>
      </c>
      <c r="S539" s="30">
        <v>0.8910439217569579</v>
      </c>
      <c r="T539" s="30">
        <v>0.90288292960759819</v>
      </c>
      <c r="U539" s="30">
        <v>1.1648704741849596</v>
      </c>
      <c r="V539" s="30">
        <v>1.2348325760716499</v>
      </c>
      <c r="W539" s="30">
        <v>1.0274269360282664</v>
      </c>
      <c r="X539" s="30">
        <v>1.3951697932549876</v>
      </c>
      <c r="Y539" s="30">
        <v>-11.181134836741837</v>
      </c>
      <c r="Z539" s="30">
        <v>-13.773953166711767</v>
      </c>
      <c r="AA539" s="30">
        <v>94.841600632585525</v>
      </c>
      <c r="AB539" s="30">
        <v>601.51742536457016</v>
      </c>
      <c r="AC539" s="30" t="s">
        <v>31</v>
      </c>
      <c r="AD539" s="30" t="s">
        <v>31</v>
      </c>
      <c r="AE539" s="29">
        <f t="shared" si="27"/>
        <v>2023</v>
      </c>
      <c r="AF539" s="29">
        <f t="shared" si="28"/>
        <v>10</v>
      </c>
      <c r="AK539" t="e">
        <f t="shared" si="26"/>
        <v>#N/A</v>
      </c>
    </row>
    <row r="540" spans="1:37" ht="30" customHeight="1" x14ac:dyDescent="0.25">
      <c r="A540" s="30">
        <v>13521783</v>
      </c>
      <c r="B540" s="29" t="s">
        <v>71</v>
      </c>
      <c r="C540" s="29" t="s">
        <v>29</v>
      </c>
      <c r="D540" s="29" t="s">
        <v>29</v>
      </c>
      <c r="E540" s="31">
        <v>45260</v>
      </c>
      <c r="F540" s="30">
        <v>114.15971539483554</v>
      </c>
      <c r="G540" s="29" t="s">
        <v>51</v>
      </c>
      <c r="H540" s="29" t="s">
        <v>30</v>
      </c>
      <c r="I540" s="29">
        <v>1970</v>
      </c>
      <c r="J540" s="30">
        <v>95</v>
      </c>
      <c r="K540" s="30">
        <v>6955.4</v>
      </c>
      <c r="L540" s="30">
        <v>240281.82176370133</v>
      </c>
      <c r="M540" s="30">
        <v>1478.4809062992438</v>
      </c>
      <c r="N540" s="30">
        <v>58.604919391236479</v>
      </c>
      <c r="O540" s="30">
        <v>6954.3305271415265</v>
      </c>
      <c r="P540" s="30">
        <v>0.56154852064772121</v>
      </c>
      <c r="Q540" s="30">
        <v>4828.8214871862237</v>
      </c>
      <c r="R540" s="30">
        <v>6256.4377760902398</v>
      </c>
      <c r="S540" s="30">
        <v>0.98749914122821447</v>
      </c>
      <c r="T540" s="30">
        <v>1.1294668176344518</v>
      </c>
      <c r="U540" s="30">
        <v>0.77822168181395701</v>
      </c>
      <c r="V540" s="30">
        <v>1.419525435131368</v>
      </c>
      <c r="W540" s="30">
        <v>0.90050847342516405</v>
      </c>
      <c r="X540" s="30">
        <v>1.5789604814765059</v>
      </c>
      <c r="Y540" s="30">
        <v>-9.1706116131416326</v>
      </c>
      <c r="Z540" s="30">
        <v>-14.804089087357358</v>
      </c>
      <c r="AA540" s="30">
        <v>66.645706621040631</v>
      </c>
      <c r="AB540" s="30">
        <v>639.98762462809464</v>
      </c>
      <c r="AC540" s="30" t="s">
        <v>31</v>
      </c>
      <c r="AD540" s="30" t="s">
        <v>31</v>
      </c>
      <c r="AE540" s="29">
        <f t="shared" si="27"/>
        <v>2023</v>
      </c>
      <c r="AF540" s="29">
        <f t="shared" si="28"/>
        <v>11</v>
      </c>
      <c r="AK540" t="e">
        <f t="shared" si="26"/>
        <v>#N/A</v>
      </c>
    </row>
    <row r="541" spans="1:37" ht="30" customHeight="1" x14ac:dyDescent="0.25">
      <c r="A541" s="30">
        <v>13521783</v>
      </c>
      <c r="B541" s="29" t="s">
        <v>71</v>
      </c>
      <c r="C541" s="29" t="s">
        <v>29</v>
      </c>
      <c r="D541" s="29" t="s">
        <v>29</v>
      </c>
      <c r="E541" s="31">
        <v>45291</v>
      </c>
      <c r="F541" s="30">
        <v>96.87091449397974</v>
      </c>
      <c r="G541" s="29" t="s">
        <v>51</v>
      </c>
      <c r="H541" s="29" t="s">
        <v>30</v>
      </c>
      <c r="I541" s="29">
        <v>1970</v>
      </c>
      <c r="J541" s="30">
        <v>95</v>
      </c>
      <c r="K541" s="30">
        <v>6955.4</v>
      </c>
      <c r="L541" s="30">
        <v>356783.12208203354</v>
      </c>
      <c r="M541" s="30">
        <v>1554.858578611927</v>
      </c>
      <c r="N541" s="30">
        <v>32.359464562647034</v>
      </c>
      <c r="O541" s="30">
        <v>4252.1227009011327</v>
      </c>
      <c r="P541" s="30">
        <v>0.71540004027555115</v>
      </c>
      <c r="Q541" s="30">
        <v>8440.9896208599457</v>
      </c>
      <c r="R541" s="30">
        <v>6796.0252890206439</v>
      </c>
      <c r="S541" s="30">
        <v>0.62897658025717207</v>
      </c>
      <c r="T541" s="30">
        <v>1.315725543506916</v>
      </c>
      <c r="U541" s="30">
        <v>1.3641682846883414</v>
      </c>
      <c r="V541" s="30">
        <v>1.4313900062879288</v>
      </c>
      <c r="W541" s="30">
        <v>1.185488604072704</v>
      </c>
      <c r="X541" s="30">
        <v>1.61956146451343</v>
      </c>
      <c r="Y541" s="30">
        <v>-12.807179380726431</v>
      </c>
      <c r="Z541" s="30">
        <v>-15.278605081368429</v>
      </c>
      <c r="AA541" s="30">
        <v>64.211384436137806</v>
      </c>
      <c r="AB541" s="30">
        <v>329.63047839721736</v>
      </c>
      <c r="AC541" s="30" t="s">
        <v>31</v>
      </c>
      <c r="AD541" s="30" t="s">
        <v>31</v>
      </c>
      <c r="AE541" s="29">
        <f t="shared" si="27"/>
        <v>2023</v>
      </c>
      <c r="AF541" s="29">
        <f t="shared" si="28"/>
        <v>12</v>
      </c>
      <c r="AK541" t="e">
        <f t="shared" si="26"/>
        <v>#N/A</v>
      </c>
    </row>
    <row r="542" spans="1:37" ht="30" customHeight="1" x14ac:dyDescent="0.25">
      <c r="A542" s="30">
        <v>13521783</v>
      </c>
      <c r="B542" s="29" t="s">
        <v>71</v>
      </c>
      <c r="C542" s="29" t="s">
        <v>29</v>
      </c>
      <c r="D542" s="29" t="s">
        <v>29</v>
      </c>
      <c r="E542" s="31">
        <v>45322</v>
      </c>
      <c r="F542" s="30">
        <v>122.53982669351525</v>
      </c>
      <c r="G542" s="29" t="s">
        <v>51</v>
      </c>
      <c r="H542" s="29" t="s">
        <v>30</v>
      </c>
      <c r="I542" s="29">
        <v>1970</v>
      </c>
      <c r="J542" s="30">
        <v>95</v>
      </c>
      <c r="K542" s="30">
        <v>6955.4</v>
      </c>
      <c r="L542" s="30">
        <v>417810.62670859613</v>
      </c>
      <c r="M542" s="30">
        <v>1246.9553564232128</v>
      </c>
      <c r="N542" s="30">
        <v>51.079271667463502</v>
      </c>
      <c r="O542" s="30">
        <v>4187.1158990755157</v>
      </c>
      <c r="P542" s="30">
        <v>1.0772480012770178</v>
      </c>
      <c r="Q542" s="30">
        <v>8741.8865804058478</v>
      </c>
      <c r="R542" s="30">
        <v>8441.5370481693226</v>
      </c>
      <c r="S542" s="30">
        <v>0.70852307604565568</v>
      </c>
      <c r="T542" s="30">
        <v>1.3484233804484145</v>
      </c>
      <c r="U542" s="30">
        <v>0.86593110905548487</v>
      </c>
      <c r="V542" s="30">
        <v>1.2158134038706927</v>
      </c>
      <c r="W542" s="30">
        <v>1.0412187936201773</v>
      </c>
      <c r="X542" s="30">
        <v>1.4490595370830681</v>
      </c>
      <c r="Y542" s="30">
        <v>-15.647016458943989</v>
      </c>
      <c r="Z542" s="30">
        <v>-12.543935220336735</v>
      </c>
      <c r="AA542" s="30">
        <v>64.95380481684991</v>
      </c>
      <c r="AB542" s="30">
        <v>427.03064103914795</v>
      </c>
      <c r="AC542" s="30" t="s">
        <v>31</v>
      </c>
      <c r="AD542" s="30" t="s">
        <v>31</v>
      </c>
      <c r="AE542" s="29">
        <f t="shared" si="27"/>
        <v>2024</v>
      </c>
      <c r="AF542" s="29">
        <f t="shared" si="28"/>
        <v>1</v>
      </c>
      <c r="AK542" t="e">
        <f t="shared" si="26"/>
        <v>#N/A</v>
      </c>
    </row>
    <row r="543" spans="1:37" ht="30" customHeight="1" x14ac:dyDescent="0.25">
      <c r="A543" s="30">
        <v>13521783</v>
      </c>
      <c r="B543" s="29" t="s">
        <v>71</v>
      </c>
      <c r="C543" s="29" t="s">
        <v>29</v>
      </c>
      <c r="D543" s="29" t="s">
        <v>29</v>
      </c>
      <c r="E543" s="31">
        <v>45351</v>
      </c>
      <c r="F543" s="30">
        <v>125.09905981372404</v>
      </c>
      <c r="G543" s="29" t="s">
        <v>51</v>
      </c>
      <c r="H543" s="29" t="s">
        <v>30</v>
      </c>
      <c r="I543" s="29">
        <v>1970</v>
      </c>
      <c r="J543" s="30">
        <v>95</v>
      </c>
      <c r="K543" s="30">
        <v>6955.4</v>
      </c>
      <c r="L543" s="30">
        <v>328814.51529516309</v>
      </c>
      <c r="M543" s="30">
        <v>969.17965632360665</v>
      </c>
      <c r="N543" s="30">
        <v>62.97721620749892</v>
      </c>
      <c r="O543" s="30">
        <v>3636.9472847089305</v>
      </c>
      <c r="P543" s="30">
        <v>0.82974478357125347</v>
      </c>
      <c r="Q543" s="30">
        <v>4483.5252027837587</v>
      </c>
      <c r="R543" s="30">
        <v>7340.1144802598246</v>
      </c>
      <c r="S543" s="30">
        <v>1.1457717110219325</v>
      </c>
      <c r="T543" s="30">
        <v>1.2773448702704404</v>
      </c>
      <c r="U543" s="30">
        <v>0.85917776619565767</v>
      </c>
      <c r="V543" s="30">
        <v>0.91743574271548833</v>
      </c>
      <c r="W543" s="30">
        <v>1.3288600016901839</v>
      </c>
      <c r="X543" s="30">
        <v>1.0843135864282305</v>
      </c>
      <c r="Y543" s="30">
        <v>-15.47488517397669</v>
      </c>
      <c r="Z543" s="30">
        <v>-16.633085247362182</v>
      </c>
      <c r="AA543" s="30">
        <v>89.957667229712868</v>
      </c>
      <c r="AB543" s="30">
        <v>390.98652176103337</v>
      </c>
      <c r="AC543" s="30" t="s">
        <v>31</v>
      </c>
      <c r="AD543" s="30" t="s">
        <v>31</v>
      </c>
      <c r="AE543" s="29">
        <f t="shared" si="27"/>
        <v>2024</v>
      </c>
      <c r="AF543" s="29">
        <f t="shared" si="28"/>
        <v>2</v>
      </c>
      <c r="AK543" t="e">
        <f t="shared" si="26"/>
        <v>#N/A</v>
      </c>
    </row>
    <row r="544" spans="1:37" ht="30" customHeight="1" x14ac:dyDescent="0.25">
      <c r="A544" s="30">
        <v>13521783</v>
      </c>
      <c r="B544" s="29" t="s">
        <v>71</v>
      </c>
      <c r="C544" s="29" t="s">
        <v>29</v>
      </c>
      <c r="D544" s="29" t="s">
        <v>29</v>
      </c>
      <c r="E544" s="31">
        <v>45382</v>
      </c>
      <c r="F544" s="30">
        <v>101.96312683107965</v>
      </c>
      <c r="G544" s="29" t="s">
        <v>51</v>
      </c>
      <c r="H544" s="29" t="s">
        <v>30</v>
      </c>
      <c r="I544" s="29">
        <v>1970</v>
      </c>
      <c r="J544" s="30">
        <v>95</v>
      </c>
      <c r="K544" s="30">
        <v>6955.4</v>
      </c>
      <c r="L544" s="30">
        <v>377219.38085884124</v>
      </c>
      <c r="M544" s="30">
        <v>957.94112134560328</v>
      </c>
      <c r="N544" s="30">
        <v>61.950000160023329</v>
      </c>
      <c r="O544" s="30">
        <v>6504.1420403093771</v>
      </c>
      <c r="P544" s="30">
        <v>0.96567391413286108</v>
      </c>
      <c r="Q544" s="30">
        <v>7989.4280075133165</v>
      </c>
      <c r="R544" s="30">
        <v>8817.714214956055</v>
      </c>
      <c r="S544" s="30">
        <v>1.0678455043311883</v>
      </c>
      <c r="T544" s="30">
        <v>1.2278376673980702</v>
      </c>
      <c r="U544" s="30">
        <v>1.3416606948465286</v>
      </c>
      <c r="V544" s="30">
        <v>0.86223964562372246</v>
      </c>
      <c r="W544" s="30">
        <v>0.88846148856189189</v>
      </c>
      <c r="X544" s="30">
        <v>1.6446072679993446</v>
      </c>
      <c r="Y544" s="30">
        <v>-18.974348333040709</v>
      </c>
      <c r="Z544" s="30">
        <v>-14.849729388068877</v>
      </c>
      <c r="AA544" s="30">
        <v>74.603554848670726</v>
      </c>
      <c r="AB544" s="30">
        <v>622.54959682891933</v>
      </c>
      <c r="AC544" s="30" t="s">
        <v>31</v>
      </c>
      <c r="AD544" s="30" t="s">
        <v>31</v>
      </c>
      <c r="AE544" s="29">
        <f t="shared" si="27"/>
        <v>2024</v>
      </c>
      <c r="AF544" s="29">
        <f t="shared" si="28"/>
        <v>3</v>
      </c>
      <c r="AK544" t="e">
        <f t="shared" si="26"/>
        <v>#N/A</v>
      </c>
    </row>
    <row r="545" spans="1:37" ht="30" customHeight="1" x14ac:dyDescent="0.25">
      <c r="A545" s="30">
        <v>13521783</v>
      </c>
      <c r="B545" s="29" t="s">
        <v>71</v>
      </c>
      <c r="C545" s="29" t="s">
        <v>29</v>
      </c>
      <c r="D545" s="29" t="s">
        <v>29</v>
      </c>
      <c r="E545" s="31">
        <v>45412</v>
      </c>
      <c r="F545" s="30">
        <v>110.0700047236556</v>
      </c>
      <c r="G545" s="29" t="s">
        <v>51</v>
      </c>
      <c r="H545" s="29" t="s">
        <v>30</v>
      </c>
      <c r="I545" s="29">
        <v>1970</v>
      </c>
      <c r="J545" s="30">
        <v>95</v>
      </c>
      <c r="K545" s="30">
        <v>6955.4</v>
      </c>
      <c r="L545" s="30">
        <v>399900.00785529794</v>
      </c>
      <c r="M545" s="30">
        <v>1454.0869061806409</v>
      </c>
      <c r="N545" s="30">
        <v>59.745558335104924</v>
      </c>
      <c r="O545" s="30">
        <v>4584.8275309825231</v>
      </c>
      <c r="P545" s="30">
        <v>0.99243822417947647</v>
      </c>
      <c r="Q545" s="30">
        <v>7490.3072932939713</v>
      </c>
      <c r="R545" s="30">
        <v>8058.1782376991787</v>
      </c>
      <c r="S545" s="30">
        <v>1.0855041131328951</v>
      </c>
      <c r="T545" s="30">
        <v>1.3826129052560769</v>
      </c>
      <c r="U545" s="30">
        <v>0.70654835397557947</v>
      </c>
      <c r="V545" s="30">
        <v>1.6168430182257969</v>
      </c>
      <c r="W545" s="30">
        <v>1.3639588841741181</v>
      </c>
      <c r="X545" s="30">
        <v>1.3077785698488953</v>
      </c>
      <c r="Y545" s="30">
        <v>-17.851850209509614</v>
      </c>
      <c r="Z545" s="30">
        <v>-14.346137276971742</v>
      </c>
      <c r="AA545" s="30">
        <v>55.33581296663008</v>
      </c>
      <c r="AB545" s="30">
        <v>342.55338817459915</v>
      </c>
      <c r="AC545" s="30" t="s">
        <v>31</v>
      </c>
      <c r="AD545" s="30" t="s">
        <v>31</v>
      </c>
      <c r="AE545" s="29">
        <f t="shared" si="27"/>
        <v>2024</v>
      </c>
      <c r="AF545" s="29">
        <f t="shared" si="28"/>
        <v>4</v>
      </c>
      <c r="AK545" t="e">
        <f t="shared" si="26"/>
        <v>#N/A</v>
      </c>
    </row>
    <row r="546" spans="1:37" ht="30" customHeight="1" x14ac:dyDescent="0.25">
      <c r="A546" s="30">
        <v>13521783</v>
      </c>
      <c r="B546" s="29" t="s">
        <v>71</v>
      </c>
      <c r="C546" s="29" t="s">
        <v>29</v>
      </c>
      <c r="D546" s="29" t="s">
        <v>29</v>
      </c>
      <c r="E546" s="31">
        <v>45443</v>
      </c>
      <c r="F546" s="30">
        <v>116.89118055564015</v>
      </c>
      <c r="G546" s="29" t="s">
        <v>51</v>
      </c>
      <c r="H546" s="29" t="s">
        <v>30</v>
      </c>
      <c r="I546" s="29">
        <v>1970</v>
      </c>
      <c r="J546" s="30">
        <v>95</v>
      </c>
      <c r="K546" s="30">
        <v>6955.4</v>
      </c>
      <c r="L546" s="30">
        <v>375476.97049118357</v>
      </c>
      <c r="M546" s="30">
        <v>1357.7321087483572</v>
      </c>
      <c r="N546" s="30">
        <v>32.962723598898812</v>
      </c>
      <c r="O546" s="30">
        <v>5248.6819338850946</v>
      </c>
      <c r="P546" s="30">
        <v>1.1016940336160597</v>
      </c>
      <c r="Q546" s="30">
        <v>8665.2638379318541</v>
      </c>
      <c r="R546" s="30">
        <v>7031.8244229749589</v>
      </c>
      <c r="S546" s="30">
        <v>0.84213679514272866</v>
      </c>
      <c r="T546" s="30">
        <v>1.5286896150758977</v>
      </c>
      <c r="U546" s="30">
        <v>1.2134101806702331</v>
      </c>
      <c r="V546" s="30">
        <v>1.236998034935231</v>
      </c>
      <c r="W546" s="30">
        <v>1.1729482988277453</v>
      </c>
      <c r="X546" s="30">
        <v>1.5644941849218672</v>
      </c>
      <c r="Y546" s="30">
        <v>-9.9299786440958417</v>
      </c>
      <c r="Z546" s="30">
        <v>-10.412571387299</v>
      </c>
      <c r="AA546" s="30">
        <v>69.560110029279031</v>
      </c>
      <c r="AB546" s="30">
        <v>421.21991472426419</v>
      </c>
      <c r="AC546" s="30" t="s">
        <v>31</v>
      </c>
      <c r="AD546" s="30" t="s">
        <v>31</v>
      </c>
      <c r="AE546" s="29">
        <f t="shared" si="27"/>
        <v>2024</v>
      </c>
      <c r="AF546" s="29">
        <f t="shared" si="28"/>
        <v>5</v>
      </c>
      <c r="AK546" t="e">
        <f t="shared" si="26"/>
        <v>#N/A</v>
      </c>
    </row>
    <row r="547" spans="1:37" ht="30" customHeight="1" x14ac:dyDescent="0.25">
      <c r="A547" s="30">
        <v>13521783</v>
      </c>
      <c r="B547" s="29" t="s">
        <v>71</v>
      </c>
      <c r="C547" s="29" t="s">
        <v>29</v>
      </c>
      <c r="D547" s="29" t="s">
        <v>29</v>
      </c>
      <c r="E547" s="31">
        <v>45473</v>
      </c>
      <c r="F547" s="30">
        <v>117.31511116261944</v>
      </c>
      <c r="G547" s="29" t="s">
        <v>51</v>
      </c>
      <c r="H547" s="29" t="s">
        <v>30</v>
      </c>
      <c r="I547" s="29">
        <v>1970</v>
      </c>
      <c r="J547" s="30">
        <v>95</v>
      </c>
      <c r="K547" s="30">
        <v>6955.4</v>
      </c>
      <c r="L547" s="30">
        <v>252013.70612953286</v>
      </c>
      <c r="M547" s="30">
        <v>866.35300206731438</v>
      </c>
      <c r="N547" s="30">
        <v>48.158394437284237</v>
      </c>
      <c r="O547" s="30">
        <v>6561.4682326047678</v>
      </c>
      <c r="P547" s="30">
        <v>1.0617678360233329</v>
      </c>
      <c r="Q547" s="30">
        <v>7211.8556030283416</v>
      </c>
      <c r="R547" s="30">
        <v>7056.8198572782876</v>
      </c>
      <c r="S547" s="30">
        <v>0.69965335600196543</v>
      </c>
      <c r="T547" s="30">
        <v>1.1231846528740201</v>
      </c>
      <c r="U547" s="30">
        <v>0.90688105768051819</v>
      </c>
      <c r="V547" s="30">
        <v>1.0488778327322759</v>
      </c>
      <c r="W547" s="30">
        <v>1.1460680017963756</v>
      </c>
      <c r="X547" s="30">
        <v>0.97714440381833434</v>
      </c>
      <c r="Y547" s="30">
        <v>-13.798503543048044</v>
      </c>
      <c r="Z547" s="30">
        <v>-10.353117376901592</v>
      </c>
      <c r="AA547" s="30">
        <v>54.231681682932376</v>
      </c>
      <c r="AB547" s="30">
        <v>593.06313260091019</v>
      </c>
      <c r="AC547" s="30" t="s">
        <v>31</v>
      </c>
      <c r="AD547" s="30" t="s">
        <v>31</v>
      </c>
      <c r="AE547" s="29">
        <f t="shared" si="27"/>
        <v>2024</v>
      </c>
      <c r="AF547" s="29">
        <f t="shared" si="28"/>
        <v>6</v>
      </c>
      <c r="AK547" t="e">
        <f t="shared" si="26"/>
        <v>#N/A</v>
      </c>
    </row>
    <row r="548" spans="1:37" ht="30" customHeight="1" x14ac:dyDescent="0.25">
      <c r="A548" s="30">
        <v>13521783</v>
      </c>
      <c r="B548" s="29" t="s">
        <v>71</v>
      </c>
      <c r="C548" s="29" t="s">
        <v>29</v>
      </c>
      <c r="D548" s="29" t="s">
        <v>29</v>
      </c>
      <c r="E548" s="31">
        <v>45504</v>
      </c>
      <c r="F548" s="30" t="s">
        <v>31</v>
      </c>
      <c r="G548" s="29" t="s">
        <v>51</v>
      </c>
      <c r="H548" s="29" t="s">
        <v>30</v>
      </c>
      <c r="I548" s="29">
        <v>1970</v>
      </c>
      <c r="J548" s="30">
        <v>95</v>
      </c>
      <c r="K548" s="30">
        <v>6955.4</v>
      </c>
      <c r="L548" s="30" t="s">
        <v>31</v>
      </c>
      <c r="M548" s="30" t="s">
        <v>31</v>
      </c>
      <c r="N548" s="30" t="s">
        <v>31</v>
      </c>
      <c r="O548" s="30" t="s">
        <v>31</v>
      </c>
      <c r="P548" s="30" t="s">
        <v>31</v>
      </c>
      <c r="Q548" s="30" t="s">
        <v>31</v>
      </c>
      <c r="R548" s="30" t="s">
        <v>31</v>
      </c>
      <c r="S548" s="30" t="s">
        <v>31</v>
      </c>
      <c r="T548" s="30" t="s">
        <v>31</v>
      </c>
      <c r="U548" s="30" t="s">
        <v>31</v>
      </c>
      <c r="V548" s="30" t="s">
        <v>31</v>
      </c>
      <c r="W548" s="30">
        <v>1.0722351942740496</v>
      </c>
      <c r="X548" s="30">
        <v>2.1624265878018361</v>
      </c>
      <c r="Y548" s="30" t="s">
        <v>31</v>
      </c>
      <c r="Z548" s="30" t="s">
        <v>31</v>
      </c>
      <c r="AA548" s="30" t="s">
        <v>31</v>
      </c>
      <c r="AB548" s="30" t="s">
        <v>31</v>
      </c>
      <c r="AC548" s="30" t="s">
        <v>31</v>
      </c>
      <c r="AD548" s="30" t="s">
        <v>31</v>
      </c>
      <c r="AE548" s="29">
        <f t="shared" si="27"/>
        <v>2024</v>
      </c>
      <c r="AF548" s="29">
        <f t="shared" si="28"/>
        <v>7</v>
      </c>
      <c r="AK548" t="e">
        <f t="shared" si="26"/>
        <v>#N/A</v>
      </c>
    </row>
    <row r="549" spans="1:37" ht="30" customHeight="1" x14ac:dyDescent="0.25">
      <c r="A549" s="30">
        <v>13521783</v>
      </c>
      <c r="B549" s="29" t="s">
        <v>71</v>
      </c>
      <c r="C549" s="29" t="s">
        <v>29</v>
      </c>
      <c r="D549" s="29" t="s">
        <v>29</v>
      </c>
      <c r="E549" s="31">
        <v>45535</v>
      </c>
      <c r="F549" s="30" t="s">
        <v>31</v>
      </c>
      <c r="G549" s="29" t="s">
        <v>51</v>
      </c>
      <c r="H549" s="29" t="s">
        <v>30</v>
      </c>
      <c r="I549" s="29">
        <v>1970</v>
      </c>
      <c r="J549" s="30">
        <v>95</v>
      </c>
      <c r="K549" s="30">
        <v>6955.4</v>
      </c>
      <c r="L549" s="30" t="s">
        <v>31</v>
      </c>
      <c r="M549" s="30" t="s">
        <v>31</v>
      </c>
      <c r="N549" s="30" t="s">
        <v>31</v>
      </c>
      <c r="O549" s="30" t="s">
        <v>31</v>
      </c>
      <c r="P549" s="30" t="s">
        <v>31</v>
      </c>
      <c r="Q549" s="30" t="s">
        <v>31</v>
      </c>
      <c r="R549" s="30" t="s">
        <v>31</v>
      </c>
      <c r="S549" s="30" t="s">
        <v>31</v>
      </c>
      <c r="T549" s="30" t="s">
        <v>31</v>
      </c>
      <c r="U549" s="30" t="s">
        <v>31</v>
      </c>
      <c r="V549" s="30" t="s">
        <v>31</v>
      </c>
      <c r="W549" s="30">
        <v>1.4087055936648321</v>
      </c>
      <c r="X549" s="30">
        <v>2.0349855893044766</v>
      </c>
      <c r="Y549" s="30" t="s">
        <v>31</v>
      </c>
      <c r="Z549" s="30" t="s">
        <v>31</v>
      </c>
      <c r="AA549" s="30" t="s">
        <v>31</v>
      </c>
      <c r="AB549" s="30" t="s">
        <v>31</v>
      </c>
      <c r="AC549" s="30" t="s">
        <v>31</v>
      </c>
      <c r="AD549" s="30" t="s">
        <v>31</v>
      </c>
      <c r="AE549" s="29">
        <f t="shared" si="27"/>
        <v>2024</v>
      </c>
      <c r="AF549" s="29">
        <f t="shared" si="28"/>
        <v>8</v>
      </c>
      <c r="AK549" t="e">
        <f t="shared" si="26"/>
        <v>#N/A</v>
      </c>
    </row>
    <row r="550" spans="1:37" ht="30" customHeight="1" x14ac:dyDescent="0.25">
      <c r="A550" s="30">
        <v>13521783</v>
      </c>
      <c r="B550" s="29" t="s">
        <v>71</v>
      </c>
      <c r="C550" s="29" t="s">
        <v>29</v>
      </c>
      <c r="D550" s="29" t="s">
        <v>29</v>
      </c>
      <c r="E550" s="31">
        <v>45565</v>
      </c>
      <c r="F550" s="30" t="s">
        <v>31</v>
      </c>
      <c r="G550" s="29" t="s">
        <v>51</v>
      </c>
      <c r="H550" s="29" t="s">
        <v>30</v>
      </c>
      <c r="I550" s="29">
        <v>1970</v>
      </c>
      <c r="J550" s="30">
        <v>95</v>
      </c>
      <c r="K550" s="30">
        <v>6955.4</v>
      </c>
      <c r="L550" s="30" t="s">
        <v>31</v>
      </c>
      <c r="M550" s="30" t="s">
        <v>31</v>
      </c>
      <c r="N550" s="30" t="s">
        <v>31</v>
      </c>
      <c r="O550" s="30" t="s">
        <v>31</v>
      </c>
      <c r="P550" s="30" t="s">
        <v>31</v>
      </c>
      <c r="Q550" s="30" t="s">
        <v>31</v>
      </c>
      <c r="R550" s="30" t="s">
        <v>31</v>
      </c>
      <c r="S550" s="30" t="s">
        <v>31</v>
      </c>
      <c r="T550" s="30" t="s">
        <v>31</v>
      </c>
      <c r="U550" s="30" t="s">
        <v>31</v>
      </c>
      <c r="V550" s="30" t="s">
        <v>31</v>
      </c>
      <c r="W550" s="30">
        <v>1.3989663296160941</v>
      </c>
      <c r="X550" s="30">
        <v>1.8156727173454785</v>
      </c>
      <c r="Y550" s="30" t="s">
        <v>31</v>
      </c>
      <c r="Z550" s="30" t="s">
        <v>31</v>
      </c>
      <c r="AA550" s="30" t="s">
        <v>31</v>
      </c>
      <c r="AB550" s="30" t="s">
        <v>31</v>
      </c>
      <c r="AC550" s="30" t="s">
        <v>31</v>
      </c>
      <c r="AD550" s="30" t="s">
        <v>31</v>
      </c>
      <c r="AE550" s="29">
        <f t="shared" si="27"/>
        <v>2024</v>
      </c>
      <c r="AF550" s="29">
        <f t="shared" si="28"/>
        <v>9</v>
      </c>
      <c r="AK550" t="e">
        <f t="shared" si="26"/>
        <v>#N/A</v>
      </c>
    </row>
    <row r="551" spans="1:37" ht="30" customHeight="1" x14ac:dyDescent="0.25">
      <c r="A551" s="30">
        <v>13521783</v>
      </c>
      <c r="B551" s="29" t="s">
        <v>71</v>
      </c>
      <c r="C551" s="29" t="s">
        <v>29</v>
      </c>
      <c r="D551" s="29" t="s">
        <v>29</v>
      </c>
      <c r="E551" s="31">
        <v>45596</v>
      </c>
      <c r="F551" s="30" t="s">
        <v>31</v>
      </c>
      <c r="G551" s="29" t="s">
        <v>51</v>
      </c>
      <c r="H551" s="29" t="s">
        <v>30</v>
      </c>
      <c r="I551" s="29">
        <v>1970</v>
      </c>
      <c r="J551" s="30">
        <v>95</v>
      </c>
      <c r="K551" s="30">
        <v>6955.4</v>
      </c>
      <c r="L551" s="30" t="s">
        <v>31</v>
      </c>
      <c r="M551" s="30" t="s">
        <v>31</v>
      </c>
      <c r="N551" s="30" t="s">
        <v>31</v>
      </c>
      <c r="O551" s="30" t="s">
        <v>31</v>
      </c>
      <c r="P551" s="30" t="s">
        <v>31</v>
      </c>
      <c r="Q551" s="30" t="s">
        <v>31</v>
      </c>
      <c r="R551" s="30" t="s">
        <v>31</v>
      </c>
      <c r="S551" s="30" t="s">
        <v>31</v>
      </c>
      <c r="T551" s="30" t="s">
        <v>31</v>
      </c>
      <c r="U551" s="30" t="s">
        <v>31</v>
      </c>
      <c r="V551" s="30" t="s">
        <v>31</v>
      </c>
      <c r="W551" s="30">
        <v>1.3042254800019404</v>
      </c>
      <c r="X551" s="30">
        <v>1.8801834740285839</v>
      </c>
      <c r="Y551" s="30" t="s">
        <v>31</v>
      </c>
      <c r="Z551" s="30" t="s">
        <v>31</v>
      </c>
      <c r="AA551" s="30" t="s">
        <v>31</v>
      </c>
      <c r="AB551" s="30" t="s">
        <v>31</v>
      </c>
      <c r="AC551" s="30" t="s">
        <v>31</v>
      </c>
      <c r="AD551" s="30" t="s">
        <v>31</v>
      </c>
      <c r="AE551" s="29">
        <f t="shared" si="27"/>
        <v>2024</v>
      </c>
      <c r="AF551" s="29">
        <f t="shared" si="28"/>
        <v>10</v>
      </c>
      <c r="AK551" t="e">
        <f t="shared" si="26"/>
        <v>#N/A</v>
      </c>
    </row>
    <row r="552" spans="1:37" ht="30" customHeight="1" x14ac:dyDescent="0.25">
      <c r="A552" s="30">
        <v>13521783</v>
      </c>
      <c r="B552" s="29" t="s">
        <v>71</v>
      </c>
      <c r="C552" s="29" t="s">
        <v>29</v>
      </c>
      <c r="D552" s="29" t="s">
        <v>29</v>
      </c>
      <c r="E552" s="31">
        <v>45626</v>
      </c>
      <c r="F552" s="30" t="s">
        <v>31</v>
      </c>
      <c r="G552" s="29" t="s">
        <v>51</v>
      </c>
      <c r="H552" s="29" t="s">
        <v>30</v>
      </c>
      <c r="I552" s="29">
        <v>1970</v>
      </c>
      <c r="J552" s="30">
        <v>95</v>
      </c>
      <c r="K552" s="30">
        <v>6955.4</v>
      </c>
      <c r="L552" s="30" t="s">
        <v>31</v>
      </c>
      <c r="M552" s="30" t="s">
        <v>31</v>
      </c>
      <c r="N552" s="30" t="s">
        <v>31</v>
      </c>
      <c r="O552" s="30" t="s">
        <v>31</v>
      </c>
      <c r="P552" s="30" t="s">
        <v>31</v>
      </c>
      <c r="Q552" s="30" t="s">
        <v>31</v>
      </c>
      <c r="R552" s="30" t="s">
        <v>31</v>
      </c>
      <c r="S552" s="30" t="s">
        <v>31</v>
      </c>
      <c r="T552" s="30" t="s">
        <v>31</v>
      </c>
      <c r="U552" s="30" t="s">
        <v>31</v>
      </c>
      <c r="V552" s="30" t="s">
        <v>31</v>
      </c>
      <c r="W552" s="30">
        <v>0.89772471389728736</v>
      </c>
      <c r="X552" s="30">
        <v>1.6674667667064897</v>
      </c>
      <c r="Y552" s="30" t="s">
        <v>31</v>
      </c>
      <c r="Z552" s="30" t="s">
        <v>31</v>
      </c>
      <c r="AA552" s="30" t="s">
        <v>31</v>
      </c>
      <c r="AB552" s="30" t="s">
        <v>31</v>
      </c>
      <c r="AC552" s="30" t="s">
        <v>31</v>
      </c>
      <c r="AD552" s="30" t="s">
        <v>31</v>
      </c>
      <c r="AE552" s="29">
        <f t="shared" si="27"/>
        <v>2024</v>
      </c>
      <c r="AF552" s="29">
        <f t="shared" si="28"/>
        <v>11</v>
      </c>
      <c r="AK552" t="e">
        <f t="shared" si="26"/>
        <v>#N/A</v>
      </c>
    </row>
    <row r="553" spans="1:37" ht="30" customHeight="1" x14ac:dyDescent="0.25">
      <c r="A553" s="30">
        <v>13521783</v>
      </c>
      <c r="B553" s="29" t="s">
        <v>71</v>
      </c>
      <c r="C553" s="29" t="s">
        <v>29</v>
      </c>
      <c r="D553" s="29" t="s">
        <v>29</v>
      </c>
      <c r="E553" s="31">
        <v>45657</v>
      </c>
      <c r="F553" s="30" t="s">
        <v>31</v>
      </c>
      <c r="G553" s="29" t="s">
        <v>51</v>
      </c>
      <c r="H553" s="29" t="s">
        <v>30</v>
      </c>
      <c r="I553" s="29">
        <v>1970</v>
      </c>
      <c r="J553" s="30">
        <v>95</v>
      </c>
      <c r="K553" s="30">
        <v>6955.4</v>
      </c>
      <c r="L553" s="30" t="s">
        <v>31</v>
      </c>
      <c r="M553" s="30" t="s">
        <v>31</v>
      </c>
      <c r="N553" s="30" t="s">
        <v>31</v>
      </c>
      <c r="O553" s="30" t="s">
        <v>31</v>
      </c>
      <c r="P553" s="30" t="s">
        <v>31</v>
      </c>
      <c r="Q553" s="30" t="s">
        <v>31</v>
      </c>
      <c r="R553" s="30" t="s">
        <v>31</v>
      </c>
      <c r="S553" s="30" t="s">
        <v>31</v>
      </c>
      <c r="T553" s="30" t="s">
        <v>31</v>
      </c>
      <c r="U553" s="30" t="s">
        <v>31</v>
      </c>
      <c r="V553" s="30" t="s">
        <v>31</v>
      </c>
      <c r="W553" s="30">
        <v>0.85946034772037283</v>
      </c>
      <c r="X553" s="30">
        <v>1.9011931626964307</v>
      </c>
      <c r="Y553" s="30" t="s">
        <v>31</v>
      </c>
      <c r="Z553" s="30" t="s">
        <v>31</v>
      </c>
      <c r="AA553" s="30" t="s">
        <v>31</v>
      </c>
      <c r="AB553" s="30" t="s">
        <v>31</v>
      </c>
      <c r="AC553" s="30" t="s">
        <v>31</v>
      </c>
      <c r="AD553" s="30" t="s">
        <v>31</v>
      </c>
      <c r="AE553" s="29">
        <f t="shared" si="27"/>
        <v>2024</v>
      </c>
      <c r="AF553" s="29">
        <f t="shared" si="28"/>
        <v>12</v>
      </c>
      <c r="AK553" t="e">
        <f t="shared" si="26"/>
        <v>#N/A</v>
      </c>
    </row>
    <row r="554" spans="1:37" ht="30" customHeight="1" x14ac:dyDescent="0.25">
      <c r="A554" s="30">
        <v>13759782</v>
      </c>
      <c r="B554" s="29" t="s">
        <v>72</v>
      </c>
      <c r="C554" s="29" t="s">
        <v>29</v>
      </c>
      <c r="D554" s="29" t="s">
        <v>29</v>
      </c>
      <c r="E554" s="31">
        <v>43496</v>
      </c>
      <c r="F554" s="30" t="s">
        <v>31</v>
      </c>
      <c r="G554" s="29" t="s">
        <v>51</v>
      </c>
      <c r="H554" s="29" t="s">
        <v>30</v>
      </c>
      <c r="I554" s="29">
        <v>1970</v>
      </c>
      <c r="J554" s="30">
        <v>95</v>
      </c>
      <c r="K554" s="30">
        <v>8361.1</v>
      </c>
      <c r="L554" s="30" t="s">
        <v>31</v>
      </c>
      <c r="M554" s="30" t="s">
        <v>31</v>
      </c>
      <c r="N554" s="30" t="s">
        <v>31</v>
      </c>
      <c r="O554" s="30" t="s">
        <v>31</v>
      </c>
      <c r="P554" s="30" t="s">
        <v>31</v>
      </c>
      <c r="Q554" s="30" t="s">
        <v>31</v>
      </c>
      <c r="R554" s="30" t="s">
        <v>31</v>
      </c>
      <c r="S554" s="30" t="s">
        <v>31</v>
      </c>
      <c r="T554" s="30" t="s">
        <v>31</v>
      </c>
      <c r="U554" s="30" t="s">
        <v>31</v>
      </c>
      <c r="V554" s="30" t="s">
        <v>31</v>
      </c>
      <c r="W554" s="30">
        <v>0.99453349436129868</v>
      </c>
      <c r="X554" s="30">
        <v>1.6030575685956969</v>
      </c>
      <c r="Y554" s="30" t="s">
        <v>31</v>
      </c>
      <c r="Z554" s="30" t="s">
        <v>31</v>
      </c>
      <c r="AA554" s="30" t="s">
        <v>31</v>
      </c>
      <c r="AB554" s="30" t="s">
        <v>31</v>
      </c>
      <c r="AC554" s="30" t="s">
        <v>31</v>
      </c>
      <c r="AD554" s="30" t="s">
        <v>31</v>
      </c>
      <c r="AE554" s="29">
        <f t="shared" si="27"/>
        <v>2019</v>
      </c>
      <c r="AF554" s="29">
        <f t="shared" si="28"/>
        <v>1</v>
      </c>
      <c r="AK554" t="e">
        <f t="shared" si="26"/>
        <v>#N/A</v>
      </c>
    </row>
    <row r="555" spans="1:37" ht="30" customHeight="1" x14ac:dyDescent="0.25">
      <c r="A555" s="30">
        <v>13759782</v>
      </c>
      <c r="B555" s="29" t="s">
        <v>72</v>
      </c>
      <c r="C555" s="29" t="s">
        <v>29</v>
      </c>
      <c r="D555" s="29" t="s">
        <v>29</v>
      </c>
      <c r="E555" s="31">
        <v>43524</v>
      </c>
      <c r="F555" s="30" t="s">
        <v>31</v>
      </c>
      <c r="G555" s="29" t="s">
        <v>51</v>
      </c>
      <c r="H555" s="29" t="s">
        <v>30</v>
      </c>
      <c r="I555" s="29">
        <v>1970</v>
      </c>
      <c r="J555" s="30">
        <v>95</v>
      </c>
      <c r="K555" s="30">
        <v>8361.1</v>
      </c>
      <c r="L555" s="30" t="s">
        <v>31</v>
      </c>
      <c r="M555" s="30" t="s">
        <v>31</v>
      </c>
      <c r="N555" s="30" t="s">
        <v>31</v>
      </c>
      <c r="O555" s="30" t="s">
        <v>31</v>
      </c>
      <c r="P555" s="30" t="s">
        <v>31</v>
      </c>
      <c r="Q555" s="30" t="s">
        <v>31</v>
      </c>
      <c r="R555" s="30" t="s">
        <v>31</v>
      </c>
      <c r="S555" s="30" t="s">
        <v>31</v>
      </c>
      <c r="T555" s="30" t="s">
        <v>31</v>
      </c>
      <c r="U555" s="30" t="s">
        <v>31</v>
      </c>
      <c r="V555" s="30" t="s">
        <v>31</v>
      </c>
      <c r="W555" s="30">
        <v>0.93826063805199855</v>
      </c>
      <c r="X555" s="30">
        <v>1.9169847874526391</v>
      </c>
      <c r="Y555" s="30" t="s">
        <v>31</v>
      </c>
      <c r="Z555" s="30" t="s">
        <v>31</v>
      </c>
      <c r="AA555" s="30" t="s">
        <v>31</v>
      </c>
      <c r="AB555" s="30" t="s">
        <v>31</v>
      </c>
      <c r="AC555" s="30" t="s">
        <v>31</v>
      </c>
      <c r="AD555" s="30" t="s">
        <v>31</v>
      </c>
      <c r="AE555" s="29">
        <f t="shared" si="27"/>
        <v>2019</v>
      </c>
      <c r="AF555" s="29">
        <f t="shared" si="28"/>
        <v>2</v>
      </c>
      <c r="AK555" t="e">
        <f t="shared" ref="AK555:AK618" si="29">_xlfn.XLOOKUP(B555, $AH$2:$AH$38,$AI$2:$AI$38)</f>
        <v>#N/A</v>
      </c>
    </row>
    <row r="556" spans="1:37" ht="30" customHeight="1" x14ac:dyDescent="0.25">
      <c r="A556" s="30">
        <v>13759782</v>
      </c>
      <c r="B556" s="29" t="s">
        <v>72</v>
      </c>
      <c r="C556" s="29" t="s">
        <v>29</v>
      </c>
      <c r="D556" s="29" t="s">
        <v>29</v>
      </c>
      <c r="E556" s="31">
        <v>43555</v>
      </c>
      <c r="F556" s="30" t="s">
        <v>31</v>
      </c>
      <c r="G556" s="29" t="s">
        <v>51</v>
      </c>
      <c r="H556" s="29" t="s">
        <v>30</v>
      </c>
      <c r="I556" s="29">
        <v>1970</v>
      </c>
      <c r="J556" s="30">
        <v>95</v>
      </c>
      <c r="K556" s="30">
        <v>8361.1</v>
      </c>
      <c r="L556" s="30" t="s">
        <v>31</v>
      </c>
      <c r="M556" s="30" t="s">
        <v>31</v>
      </c>
      <c r="N556" s="30" t="s">
        <v>31</v>
      </c>
      <c r="O556" s="30" t="s">
        <v>31</v>
      </c>
      <c r="P556" s="30" t="s">
        <v>31</v>
      </c>
      <c r="Q556" s="30" t="s">
        <v>31</v>
      </c>
      <c r="R556" s="30" t="s">
        <v>31</v>
      </c>
      <c r="S556" s="30" t="s">
        <v>31</v>
      </c>
      <c r="T556" s="30" t="s">
        <v>31</v>
      </c>
      <c r="U556" s="30" t="s">
        <v>31</v>
      </c>
      <c r="V556" s="30" t="s">
        <v>31</v>
      </c>
      <c r="W556" s="30">
        <v>1.5884259177340656</v>
      </c>
      <c r="X556" s="30">
        <v>2.1361196242978555</v>
      </c>
      <c r="Y556" s="30" t="s">
        <v>31</v>
      </c>
      <c r="Z556" s="30" t="s">
        <v>31</v>
      </c>
      <c r="AA556" s="30" t="s">
        <v>31</v>
      </c>
      <c r="AB556" s="30" t="s">
        <v>31</v>
      </c>
      <c r="AC556" s="30" t="s">
        <v>31</v>
      </c>
      <c r="AD556" s="30" t="s">
        <v>31</v>
      </c>
      <c r="AE556" s="29">
        <f t="shared" si="27"/>
        <v>2019</v>
      </c>
      <c r="AF556" s="29">
        <f t="shared" si="28"/>
        <v>3</v>
      </c>
      <c r="AK556" t="e">
        <f t="shared" si="29"/>
        <v>#N/A</v>
      </c>
    </row>
    <row r="557" spans="1:37" ht="30" customHeight="1" x14ac:dyDescent="0.25">
      <c r="A557" s="30">
        <v>13759782</v>
      </c>
      <c r="B557" s="29" t="s">
        <v>72</v>
      </c>
      <c r="C557" s="29" t="s">
        <v>29</v>
      </c>
      <c r="D557" s="29" t="s">
        <v>29</v>
      </c>
      <c r="E557" s="31">
        <v>43585</v>
      </c>
      <c r="F557" s="30" t="s">
        <v>31</v>
      </c>
      <c r="G557" s="29" t="s">
        <v>51</v>
      </c>
      <c r="H557" s="29" t="s">
        <v>30</v>
      </c>
      <c r="I557" s="29">
        <v>1970</v>
      </c>
      <c r="J557" s="30">
        <v>95</v>
      </c>
      <c r="K557" s="30">
        <v>8361.1</v>
      </c>
      <c r="L557" s="30" t="s">
        <v>31</v>
      </c>
      <c r="M557" s="30" t="s">
        <v>31</v>
      </c>
      <c r="N557" s="30" t="s">
        <v>31</v>
      </c>
      <c r="O557" s="30" t="s">
        <v>31</v>
      </c>
      <c r="P557" s="30" t="s">
        <v>31</v>
      </c>
      <c r="Q557" s="30" t="s">
        <v>31</v>
      </c>
      <c r="R557" s="30" t="s">
        <v>31</v>
      </c>
      <c r="S557" s="30" t="s">
        <v>31</v>
      </c>
      <c r="T557" s="30" t="s">
        <v>31</v>
      </c>
      <c r="U557" s="30" t="s">
        <v>31</v>
      </c>
      <c r="V557" s="30" t="s">
        <v>31</v>
      </c>
      <c r="W557" s="30">
        <v>1.2183649767606186</v>
      </c>
      <c r="X557" s="30">
        <v>2.1323485678576009</v>
      </c>
      <c r="Y557" s="30" t="s">
        <v>31</v>
      </c>
      <c r="Z557" s="30" t="s">
        <v>31</v>
      </c>
      <c r="AA557" s="30" t="s">
        <v>31</v>
      </c>
      <c r="AB557" s="30" t="s">
        <v>31</v>
      </c>
      <c r="AC557" s="30" t="s">
        <v>31</v>
      </c>
      <c r="AD557" s="30" t="s">
        <v>31</v>
      </c>
      <c r="AE557" s="29">
        <f t="shared" si="27"/>
        <v>2019</v>
      </c>
      <c r="AF557" s="29">
        <f t="shared" si="28"/>
        <v>4</v>
      </c>
      <c r="AK557" t="e">
        <f t="shared" si="29"/>
        <v>#N/A</v>
      </c>
    </row>
    <row r="558" spans="1:37" ht="30" customHeight="1" x14ac:dyDescent="0.25">
      <c r="A558" s="30">
        <v>13759782</v>
      </c>
      <c r="B558" s="29" t="s">
        <v>72</v>
      </c>
      <c r="C558" s="29" t="s">
        <v>29</v>
      </c>
      <c r="D558" s="29" t="s">
        <v>29</v>
      </c>
      <c r="E558" s="31">
        <v>43616</v>
      </c>
      <c r="F558" s="30" t="s">
        <v>31</v>
      </c>
      <c r="G558" s="29" t="s">
        <v>51</v>
      </c>
      <c r="H558" s="29" t="s">
        <v>30</v>
      </c>
      <c r="I558" s="29">
        <v>1970</v>
      </c>
      <c r="J558" s="30">
        <v>95</v>
      </c>
      <c r="K558" s="30">
        <v>8361.1</v>
      </c>
      <c r="L558" s="30" t="s">
        <v>31</v>
      </c>
      <c r="M558" s="30" t="s">
        <v>31</v>
      </c>
      <c r="N558" s="30" t="s">
        <v>31</v>
      </c>
      <c r="O558" s="30" t="s">
        <v>31</v>
      </c>
      <c r="P558" s="30" t="s">
        <v>31</v>
      </c>
      <c r="Q558" s="30" t="s">
        <v>31</v>
      </c>
      <c r="R558" s="30" t="s">
        <v>31</v>
      </c>
      <c r="S558" s="30" t="s">
        <v>31</v>
      </c>
      <c r="T558" s="30" t="s">
        <v>31</v>
      </c>
      <c r="U558" s="30" t="s">
        <v>31</v>
      </c>
      <c r="V558" s="30" t="s">
        <v>31</v>
      </c>
      <c r="W558" s="30">
        <v>0.95096414752191183</v>
      </c>
      <c r="X558" s="30">
        <v>1.5957936592079642</v>
      </c>
      <c r="Y558" s="30" t="s">
        <v>31</v>
      </c>
      <c r="Z558" s="30" t="s">
        <v>31</v>
      </c>
      <c r="AA558" s="30" t="s">
        <v>31</v>
      </c>
      <c r="AB558" s="30" t="s">
        <v>31</v>
      </c>
      <c r="AC558" s="30" t="s">
        <v>31</v>
      </c>
      <c r="AD558" s="30" t="s">
        <v>31</v>
      </c>
      <c r="AE558" s="29">
        <f t="shared" si="27"/>
        <v>2019</v>
      </c>
      <c r="AF558" s="29">
        <f t="shared" si="28"/>
        <v>5</v>
      </c>
      <c r="AK558" t="e">
        <f t="shared" si="29"/>
        <v>#N/A</v>
      </c>
    </row>
    <row r="559" spans="1:37" ht="30" customHeight="1" x14ac:dyDescent="0.25">
      <c r="A559" s="30">
        <v>13759782</v>
      </c>
      <c r="B559" s="29" t="s">
        <v>72</v>
      </c>
      <c r="C559" s="29" t="s">
        <v>29</v>
      </c>
      <c r="D559" s="29" t="s">
        <v>29</v>
      </c>
      <c r="E559" s="31">
        <v>43646</v>
      </c>
      <c r="F559" s="30" t="s">
        <v>31</v>
      </c>
      <c r="G559" s="29" t="s">
        <v>51</v>
      </c>
      <c r="H559" s="29" t="s">
        <v>30</v>
      </c>
      <c r="I559" s="29">
        <v>1970</v>
      </c>
      <c r="J559" s="30">
        <v>95</v>
      </c>
      <c r="K559" s="30">
        <v>8361.1</v>
      </c>
      <c r="L559" s="30" t="s">
        <v>31</v>
      </c>
      <c r="M559" s="30" t="s">
        <v>31</v>
      </c>
      <c r="N559" s="30" t="s">
        <v>31</v>
      </c>
      <c r="O559" s="30" t="s">
        <v>31</v>
      </c>
      <c r="P559" s="30" t="s">
        <v>31</v>
      </c>
      <c r="Q559" s="30" t="s">
        <v>31</v>
      </c>
      <c r="R559" s="30" t="s">
        <v>31</v>
      </c>
      <c r="S559" s="30" t="s">
        <v>31</v>
      </c>
      <c r="T559" s="30" t="s">
        <v>31</v>
      </c>
      <c r="U559" s="30" t="s">
        <v>31</v>
      </c>
      <c r="V559" s="30" t="s">
        <v>31</v>
      </c>
      <c r="W559" s="30">
        <v>1.1456139264772001</v>
      </c>
      <c r="X559" s="30">
        <v>1.2685688626646849</v>
      </c>
      <c r="Y559" s="30" t="s">
        <v>31</v>
      </c>
      <c r="Z559" s="30" t="s">
        <v>31</v>
      </c>
      <c r="AA559" s="30" t="s">
        <v>31</v>
      </c>
      <c r="AB559" s="30" t="s">
        <v>31</v>
      </c>
      <c r="AC559" s="30" t="s">
        <v>31</v>
      </c>
      <c r="AD559" s="30" t="s">
        <v>31</v>
      </c>
      <c r="AE559" s="29">
        <f t="shared" si="27"/>
        <v>2019</v>
      </c>
      <c r="AF559" s="29">
        <f t="shared" si="28"/>
        <v>6</v>
      </c>
      <c r="AK559" t="e">
        <f t="shared" si="29"/>
        <v>#N/A</v>
      </c>
    </row>
    <row r="560" spans="1:37" ht="30" customHeight="1" x14ac:dyDescent="0.25">
      <c r="A560" s="30">
        <v>13759782</v>
      </c>
      <c r="B560" s="29" t="s">
        <v>72</v>
      </c>
      <c r="C560" s="29" t="s">
        <v>29</v>
      </c>
      <c r="D560" s="29" t="s">
        <v>29</v>
      </c>
      <c r="E560" s="31">
        <v>43677</v>
      </c>
      <c r="F560" s="30" t="s">
        <v>31</v>
      </c>
      <c r="G560" s="29" t="s">
        <v>51</v>
      </c>
      <c r="H560" s="29" t="s">
        <v>30</v>
      </c>
      <c r="I560" s="29">
        <v>1970</v>
      </c>
      <c r="J560" s="30">
        <v>95</v>
      </c>
      <c r="K560" s="30">
        <v>8361.1</v>
      </c>
      <c r="L560" s="30" t="s">
        <v>31</v>
      </c>
      <c r="M560" s="30" t="s">
        <v>31</v>
      </c>
      <c r="N560" s="30" t="s">
        <v>31</v>
      </c>
      <c r="O560" s="30" t="s">
        <v>31</v>
      </c>
      <c r="P560" s="30" t="s">
        <v>31</v>
      </c>
      <c r="Q560" s="30" t="s">
        <v>31</v>
      </c>
      <c r="R560" s="30" t="s">
        <v>31</v>
      </c>
      <c r="S560" s="30" t="s">
        <v>31</v>
      </c>
      <c r="T560" s="30" t="s">
        <v>31</v>
      </c>
      <c r="U560" s="30" t="s">
        <v>31</v>
      </c>
      <c r="V560" s="30" t="s">
        <v>31</v>
      </c>
      <c r="W560" s="30">
        <v>1.3569322149898801</v>
      </c>
      <c r="X560" s="30">
        <v>1.9944361590617297</v>
      </c>
      <c r="Y560" s="30" t="s">
        <v>31</v>
      </c>
      <c r="Z560" s="30" t="s">
        <v>31</v>
      </c>
      <c r="AA560" s="30" t="s">
        <v>31</v>
      </c>
      <c r="AB560" s="30" t="s">
        <v>31</v>
      </c>
      <c r="AC560" s="30" t="s">
        <v>31</v>
      </c>
      <c r="AD560" s="30" t="s">
        <v>31</v>
      </c>
      <c r="AE560" s="29">
        <f t="shared" si="27"/>
        <v>2019</v>
      </c>
      <c r="AF560" s="29">
        <f t="shared" si="28"/>
        <v>7</v>
      </c>
      <c r="AK560" t="e">
        <f t="shared" si="29"/>
        <v>#N/A</v>
      </c>
    </row>
    <row r="561" spans="1:37" ht="30" customHeight="1" x14ac:dyDescent="0.25">
      <c r="A561" s="30">
        <v>13759782</v>
      </c>
      <c r="B561" s="29" t="s">
        <v>72</v>
      </c>
      <c r="C561" s="29" t="s">
        <v>29</v>
      </c>
      <c r="D561" s="29" t="s">
        <v>29</v>
      </c>
      <c r="E561" s="31">
        <v>43708</v>
      </c>
      <c r="F561" s="30" t="s">
        <v>31</v>
      </c>
      <c r="G561" s="29" t="s">
        <v>51</v>
      </c>
      <c r="H561" s="29" t="s">
        <v>30</v>
      </c>
      <c r="I561" s="29">
        <v>1970</v>
      </c>
      <c r="J561" s="30">
        <v>95</v>
      </c>
      <c r="K561" s="30">
        <v>8361.1</v>
      </c>
      <c r="L561" s="30" t="s">
        <v>31</v>
      </c>
      <c r="M561" s="30" t="s">
        <v>31</v>
      </c>
      <c r="N561" s="30" t="s">
        <v>31</v>
      </c>
      <c r="O561" s="30" t="s">
        <v>31</v>
      </c>
      <c r="P561" s="30" t="s">
        <v>31</v>
      </c>
      <c r="Q561" s="30" t="s">
        <v>31</v>
      </c>
      <c r="R561" s="30" t="s">
        <v>31</v>
      </c>
      <c r="S561" s="30" t="s">
        <v>31</v>
      </c>
      <c r="T561" s="30" t="s">
        <v>31</v>
      </c>
      <c r="U561" s="30" t="s">
        <v>31</v>
      </c>
      <c r="V561" s="30" t="s">
        <v>31</v>
      </c>
      <c r="W561" s="30">
        <v>0.8710342061613201</v>
      </c>
      <c r="X561" s="30">
        <v>1.3579044020001403</v>
      </c>
      <c r="Y561" s="30" t="s">
        <v>31</v>
      </c>
      <c r="Z561" s="30" t="s">
        <v>31</v>
      </c>
      <c r="AA561" s="30" t="s">
        <v>31</v>
      </c>
      <c r="AB561" s="30" t="s">
        <v>31</v>
      </c>
      <c r="AC561" s="30" t="s">
        <v>31</v>
      </c>
      <c r="AD561" s="30" t="s">
        <v>31</v>
      </c>
      <c r="AE561" s="29">
        <f t="shared" si="27"/>
        <v>2019</v>
      </c>
      <c r="AF561" s="29">
        <f t="shared" si="28"/>
        <v>8</v>
      </c>
      <c r="AK561" t="e">
        <f t="shared" si="29"/>
        <v>#N/A</v>
      </c>
    </row>
    <row r="562" spans="1:37" ht="30" customHeight="1" x14ac:dyDescent="0.25">
      <c r="A562" s="30">
        <v>13759782</v>
      </c>
      <c r="B562" s="29" t="s">
        <v>72</v>
      </c>
      <c r="C562" s="29" t="s">
        <v>29</v>
      </c>
      <c r="D562" s="29" t="s">
        <v>29</v>
      </c>
      <c r="E562" s="31">
        <v>43738</v>
      </c>
      <c r="F562" s="30" t="s">
        <v>31</v>
      </c>
      <c r="G562" s="29" t="s">
        <v>51</v>
      </c>
      <c r="H562" s="29" t="s">
        <v>30</v>
      </c>
      <c r="I562" s="29">
        <v>1970</v>
      </c>
      <c r="J562" s="30">
        <v>95</v>
      </c>
      <c r="K562" s="30">
        <v>8361.1</v>
      </c>
      <c r="L562" s="30" t="s">
        <v>31</v>
      </c>
      <c r="M562" s="30" t="s">
        <v>31</v>
      </c>
      <c r="N562" s="30" t="s">
        <v>31</v>
      </c>
      <c r="O562" s="30" t="s">
        <v>31</v>
      </c>
      <c r="P562" s="30" t="s">
        <v>31</v>
      </c>
      <c r="Q562" s="30" t="s">
        <v>31</v>
      </c>
      <c r="R562" s="30" t="s">
        <v>31</v>
      </c>
      <c r="S562" s="30" t="s">
        <v>31</v>
      </c>
      <c r="T562" s="30" t="s">
        <v>31</v>
      </c>
      <c r="U562" s="30" t="s">
        <v>31</v>
      </c>
      <c r="V562" s="30" t="s">
        <v>31</v>
      </c>
      <c r="W562" s="30">
        <v>1.6202260775401847</v>
      </c>
      <c r="X562" s="30">
        <v>1.2439077068320752</v>
      </c>
      <c r="Y562" s="30" t="s">
        <v>31</v>
      </c>
      <c r="Z562" s="30" t="s">
        <v>31</v>
      </c>
      <c r="AA562" s="30" t="s">
        <v>31</v>
      </c>
      <c r="AB562" s="30" t="s">
        <v>31</v>
      </c>
      <c r="AC562" s="30" t="s">
        <v>31</v>
      </c>
      <c r="AD562" s="30" t="s">
        <v>31</v>
      </c>
      <c r="AE562" s="29">
        <f t="shared" si="27"/>
        <v>2019</v>
      </c>
      <c r="AF562" s="29">
        <f t="shared" si="28"/>
        <v>9</v>
      </c>
      <c r="AK562" t="e">
        <f t="shared" si="29"/>
        <v>#N/A</v>
      </c>
    </row>
    <row r="563" spans="1:37" ht="30" customHeight="1" x14ac:dyDescent="0.25">
      <c r="A563" s="30">
        <v>13759782</v>
      </c>
      <c r="B563" s="29" t="s">
        <v>72</v>
      </c>
      <c r="C563" s="29" t="s">
        <v>29</v>
      </c>
      <c r="D563" s="29" t="s">
        <v>29</v>
      </c>
      <c r="E563" s="31">
        <v>43769</v>
      </c>
      <c r="F563" s="30" t="s">
        <v>31</v>
      </c>
      <c r="G563" s="29" t="s">
        <v>51</v>
      </c>
      <c r="H563" s="29" t="s">
        <v>30</v>
      </c>
      <c r="I563" s="29">
        <v>1970</v>
      </c>
      <c r="J563" s="30">
        <v>95</v>
      </c>
      <c r="K563" s="30">
        <v>8361.1</v>
      </c>
      <c r="L563" s="30" t="s">
        <v>31</v>
      </c>
      <c r="M563" s="30" t="s">
        <v>31</v>
      </c>
      <c r="N563" s="30" t="s">
        <v>31</v>
      </c>
      <c r="O563" s="30" t="s">
        <v>31</v>
      </c>
      <c r="P563" s="30" t="s">
        <v>31</v>
      </c>
      <c r="Q563" s="30" t="s">
        <v>31</v>
      </c>
      <c r="R563" s="30" t="s">
        <v>31</v>
      </c>
      <c r="S563" s="30" t="s">
        <v>31</v>
      </c>
      <c r="T563" s="30" t="s">
        <v>31</v>
      </c>
      <c r="U563" s="30" t="s">
        <v>31</v>
      </c>
      <c r="V563" s="30" t="s">
        <v>31</v>
      </c>
      <c r="W563" s="30">
        <v>1.3804519421743813</v>
      </c>
      <c r="X563" s="30">
        <v>1.6066494060589862</v>
      </c>
      <c r="Y563" s="30" t="s">
        <v>31</v>
      </c>
      <c r="Z563" s="30" t="s">
        <v>31</v>
      </c>
      <c r="AA563" s="30" t="s">
        <v>31</v>
      </c>
      <c r="AB563" s="30" t="s">
        <v>31</v>
      </c>
      <c r="AC563" s="30" t="s">
        <v>31</v>
      </c>
      <c r="AD563" s="30" t="s">
        <v>31</v>
      </c>
      <c r="AE563" s="29">
        <f t="shared" si="27"/>
        <v>2019</v>
      </c>
      <c r="AF563" s="29">
        <f t="shared" si="28"/>
        <v>10</v>
      </c>
      <c r="AK563" t="e">
        <f t="shared" si="29"/>
        <v>#N/A</v>
      </c>
    </row>
    <row r="564" spans="1:37" ht="30" customHeight="1" x14ac:dyDescent="0.25">
      <c r="A564" s="30">
        <v>13759782</v>
      </c>
      <c r="B564" s="29" t="s">
        <v>72</v>
      </c>
      <c r="C564" s="29" t="s">
        <v>29</v>
      </c>
      <c r="D564" s="29" t="s">
        <v>29</v>
      </c>
      <c r="E564" s="31">
        <v>43799</v>
      </c>
      <c r="F564" s="30" t="s">
        <v>31</v>
      </c>
      <c r="G564" s="29" t="s">
        <v>51</v>
      </c>
      <c r="H564" s="29" t="s">
        <v>30</v>
      </c>
      <c r="I564" s="29">
        <v>1970</v>
      </c>
      <c r="J564" s="30">
        <v>95</v>
      </c>
      <c r="K564" s="30">
        <v>8361.1</v>
      </c>
      <c r="L564" s="30" t="s">
        <v>31</v>
      </c>
      <c r="M564" s="30" t="s">
        <v>31</v>
      </c>
      <c r="N564" s="30" t="s">
        <v>31</v>
      </c>
      <c r="O564" s="30" t="s">
        <v>31</v>
      </c>
      <c r="P564" s="30" t="s">
        <v>31</v>
      </c>
      <c r="Q564" s="30" t="s">
        <v>31</v>
      </c>
      <c r="R564" s="30" t="s">
        <v>31</v>
      </c>
      <c r="S564" s="30" t="s">
        <v>31</v>
      </c>
      <c r="T564" s="30" t="s">
        <v>31</v>
      </c>
      <c r="U564" s="30" t="s">
        <v>31</v>
      </c>
      <c r="V564" s="30" t="s">
        <v>31</v>
      </c>
      <c r="W564" s="30">
        <v>1.5952264644908853</v>
      </c>
      <c r="X564" s="30">
        <v>1.7122325400067069</v>
      </c>
      <c r="Y564" s="30" t="s">
        <v>31</v>
      </c>
      <c r="Z564" s="30" t="s">
        <v>31</v>
      </c>
      <c r="AA564" s="30" t="s">
        <v>31</v>
      </c>
      <c r="AB564" s="30" t="s">
        <v>31</v>
      </c>
      <c r="AC564" s="30" t="s">
        <v>31</v>
      </c>
      <c r="AD564" s="30" t="s">
        <v>31</v>
      </c>
      <c r="AE564" s="29">
        <f t="shared" ref="AE564:AE627" si="30">IF(E564 = "", "", YEAR(E564))</f>
        <v>2019</v>
      </c>
      <c r="AF564" s="29">
        <f t="shared" si="28"/>
        <v>11</v>
      </c>
      <c r="AK564" t="e">
        <f t="shared" si="29"/>
        <v>#N/A</v>
      </c>
    </row>
    <row r="565" spans="1:37" ht="30" customHeight="1" x14ac:dyDescent="0.25">
      <c r="A565" s="30">
        <v>13759782</v>
      </c>
      <c r="B565" s="29" t="s">
        <v>72</v>
      </c>
      <c r="C565" s="29" t="s">
        <v>29</v>
      </c>
      <c r="D565" s="29" t="s">
        <v>29</v>
      </c>
      <c r="E565" s="31">
        <v>43830</v>
      </c>
      <c r="F565" s="30">
        <v>87.920932907403483</v>
      </c>
      <c r="G565" s="29" t="s">
        <v>51</v>
      </c>
      <c r="H565" s="29" t="s">
        <v>30</v>
      </c>
      <c r="I565" s="29">
        <v>1970</v>
      </c>
      <c r="J565" s="30">
        <v>95</v>
      </c>
      <c r="K565" s="30">
        <v>8361.1</v>
      </c>
      <c r="L565" s="30">
        <v>527498.27146701782</v>
      </c>
      <c r="M565" s="30">
        <v>3256.9389715456928</v>
      </c>
      <c r="N565" s="30">
        <v>95.964538928365215</v>
      </c>
      <c r="O565" s="30">
        <v>10083.732167831104</v>
      </c>
      <c r="P565" s="30">
        <v>0.80943595631998544</v>
      </c>
      <c r="Q565" s="30">
        <v>14857.276703573236</v>
      </c>
      <c r="R565" s="30">
        <v>13554.780672290317</v>
      </c>
      <c r="S565" s="30">
        <v>1.0937050654015497</v>
      </c>
      <c r="T565" s="30">
        <v>1.1374249729983976</v>
      </c>
      <c r="U565" s="30">
        <v>1.0692565050862242</v>
      </c>
      <c r="V565" s="30">
        <v>1.8939598641769764</v>
      </c>
      <c r="W565" s="30">
        <v>1.7157828969419116</v>
      </c>
      <c r="X565" s="30">
        <v>2.0697380677306012</v>
      </c>
      <c r="Y565" s="30">
        <v>-19.471134643631565</v>
      </c>
      <c r="Z565" s="30">
        <v>-11.341002165848021</v>
      </c>
      <c r="AA565" s="30">
        <v>108.38474744789343</v>
      </c>
      <c r="AB565" s="30">
        <v>886.96290393155618</v>
      </c>
      <c r="AC565" s="30">
        <v>3.0236799209686684</v>
      </c>
      <c r="AD565" s="30">
        <v>24586.353855608646</v>
      </c>
      <c r="AE565" s="29">
        <f t="shared" si="30"/>
        <v>2019</v>
      </c>
      <c r="AF565" s="29">
        <f t="shared" si="28"/>
        <v>12</v>
      </c>
      <c r="AK565" t="e">
        <f t="shared" si="29"/>
        <v>#N/A</v>
      </c>
    </row>
    <row r="566" spans="1:37" ht="30" customHeight="1" x14ac:dyDescent="0.25">
      <c r="A566" s="30">
        <v>13759782</v>
      </c>
      <c r="B566" s="29" t="s">
        <v>72</v>
      </c>
      <c r="C566" s="29" t="s">
        <v>29</v>
      </c>
      <c r="D566" s="29" t="s">
        <v>29</v>
      </c>
      <c r="E566" s="31">
        <v>43861</v>
      </c>
      <c r="F566" s="30">
        <v>111.57728357656895</v>
      </c>
      <c r="G566" s="29" t="s">
        <v>51</v>
      </c>
      <c r="H566" s="29" t="s">
        <v>30</v>
      </c>
      <c r="I566" s="29">
        <v>1970</v>
      </c>
      <c r="J566" s="30">
        <v>95</v>
      </c>
      <c r="K566" s="30">
        <v>8361.1</v>
      </c>
      <c r="L566" s="30">
        <v>910170.40960727271</v>
      </c>
      <c r="M566" s="30">
        <v>3006.9615706240288</v>
      </c>
      <c r="N566" s="30">
        <v>74.829650142299158</v>
      </c>
      <c r="O566" s="30">
        <v>6179.6490467046742</v>
      </c>
      <c r="P566" s="30">
        <v>0.77081692486205322</v>
      </c>
      <c r="Q566" s="30">
        <v>11160.195806455706</v>
      </c>
      <c r="R566" s="30">
        <v>17886.284415763064</v>
      </c>
      <c r="S566" s="30">
        <v>1.3123925922038238</v>
      </c>
      <c r="T566" s="30">
        <v>1.4248907801987281</v>
      </c>
      <c r="U566" s="30">
        <v>0.90698786635130146</v>
      </c>
      <c r="V566" s="30">
        <v>1.429017919393889</v>
      </c>
      <c r="W566" s="30">
        <v>1.0706298778080303</v>
      </c>
      <c r="X566" s="30">
        <v>2.0656939546873274</v>
      </c>
      <c r="Y566" s="30">
        <v>-12.731837944623265</v>
      </c>
      <c r="Z566" s="30">
        <v>-14.52787060388466</v>
      </c>
      <c r="AA566" s="30">
        <v>120.7824347692373</v>
      </c>
      <c r="AB566" s="30">
        <v>619.60486603359504</v>
      </c>
      <c r="AC566" s="30">
        <v>3.5715457832152477</v>
      </c>
      <c r="AD566" s="30">
        <v>27157.877100337977</v>
      </c>
      <c r="AE566" s="29">
        <f t="shared" si="30"/>
        <v>2020</v>
      </c>
      <c r="AF566" s="29">
        <f t="shared" si="28"/>
        <v>1</v>
      </c>
      <c r="AK566" t="e">
        <f t="shared" si="29"/>
        <v>#N/A</v>
      </c>
    </row>
    <row r="567" spans="1:37" ht="30" customHeight="1" x14ac:dyDescent="0.25">
      <c r="A567" s="30">
        <v>13759782</v>
      </c>
      <c r="B567" s="29" t="s">
        <v>72</v>
      </c>
      <c r="C567" s="29" t="s">
        <v>29</v>
      </c>
      <c r="D567" s="29" t="s">
        <v>29</v>
      </c>
      <c r="E567" s="31">
        <v>43890</v>
      </c>
      <c r="F567" s="30">
        <v>110.51357954827168</v>
      </c>
      <c r="G567" s="29" t="s">
        <v>51</v>
      </c>
      <c r="H567" s="29" t="s">
        <v>30</v>
      </c>
      <c r="I567" s="29">
        <v>1970</v>
      </c>
      <c r="J567" s="30">
        <v>95</v>
      </c>
      <c r="K567" s="30">
        <v>8361.1</v>
      </c>
      <c r="L567" s="30">
        <v>744195.70852315763</v>
      </c>
      <c r="M567" s="30">
        <v>2669.0437432838489</v>
      </c>
      <c r="N567" s="30">
        <v>54.23811883482572</v>
      </c>
      <c r="O567" s="30">
        <v>8667.9522901826422</v>
      </c>
      <c r="P567" s="30">
        <v>0.95558760158623501</v>
      </c>
      <c r="Q567" s="30">
        <v>8147.6837138216852</v>
      </c>
      <c r="R567" s="30">
        <v>15497.203842242279</v>
      </c>
      <c r="S567" s="30">
        <v>1.0651131686829842</v>
      </c>
      <c r="T567" s="30">
        <v>1.8523360453004087</v>
      </c>
      <c r="U567" s="30">
        <v>0.89140976243372461</v>
      </c>
      <c r="V567" s="30">
        <v>1.7668413101818898</v>
      </c>
      <c r="W567" s="30">
        <v>1.0382929046418115</v>
      </c>
      <c r="X567" s="30">
        <v>1.4551161591964064</v>
      </c>
      <c r="Y567" s="30">
        <v>-27.121477092355015</v>
      </c>
      <c r="Z567" s="30">
        <v>-27.512564464936368</v>
      </c>
      <c r="AA567" s="30">
        <v>103.27303788063514</v>
      </c>
      <c r="AB567" s="30">
        <v>977.49439713870152</v>
      </c>
      <c r="AC567" s="30">
        <v>2.0657912492807449</v>
      </c>
      <c r="AD567" s="30">
        <v>17530.892922674848</v>
      </c>
      <c r="AE567" s="29">
        <f t="shared" si="30"/>
        <v>2020</v>
      </c>
      <c r="AF567" s="29">
        <f t="shared" si="28"/>
        <v>2</v>
      </c>
      <c r="AK567" t="e">
        <f t="shared" si="29"/>
        <v>#N/A</v>
      </c>
    </row>
    <row r="568" spans="1:37" ht="30" customHeight="1" x14ac:dyDescent="0.25">
      <c r="A568" s="30">
        <v>13759782</v>
      </c>
      <c r="B568" s="29" t="s">
        <v>72</v>
      </c>
      <c r="C568" s="29" t="s">
        <v>29</v>
      </c>
      <c r="D568" s="29" t="s">
        <v>29</v>
      </c>
      <c r="E568" s="31">
        <v>43921</v>
      </c>
      <c r="F568" s="29">
        <v>95.643396993066091</v>
      </c>
      <c r="G568" s="29" t="s">
        <v>51</v>
      </c>
      <c r="H568" s="29" t="s">
        <v>30</v>
      </c>
      <c r="I568" s="29">
        <v>1970</v>
      </c>
      <c r="J568" s="30">
        <v>95</v>
      </c>
      <c r="K568" s="30">
        <v>8361.1</v>
      </c>
      <c r="L568" s="29">
        <v>843446.19128388132</v>
      </c>
      <c r="M568" s="29">
        <v>2061.3794518178584</v>
      </c>
      <c r="N568" s="29">
        <v>51.881859084909564</v>
      </c>
      <c r="O568" s="29">
        <v>6351.6778243079552</v>
      </c>
      <c r="P568" s="29">
        <v>0.88174649630624735</v>
      </c>
      <c r="Q568" s="29">
        <v>10640.469652064907</v>
      </c>
      <c r="R568" s="29">
        <v>12678.837030497132</v>
      </c>
      <c r="S568" s="29">
        <v>1.1382752838925401</v>
      </c>
      <c r="T568" s="29">
        <v>1.2054349515417784</v>
      </c>
      <c r="U568" s="29">
        <v>1.6729829722569789</v>
      </c>
      <c r="V568" s="29">
        <v>1.9982200423294356</v>
      </c>
      <c r="W568" s="30">
        <v>1.7889743475595732</v>
      </c>
      <c r="X568" s="30">
        <v>2.2181393328194288</v>
      </c>
      <c r="Y568" s="29">
        <v>-19.908928136791658</v>
      </c>
      <c r="Z568" s="29">
        <v>-26.80711639657428</v>
      </c>
      <c r="AA568" s="30">
        <v>104.96532655061957</v>
      </c>
      <c r="AB568" s="30">
        <v>630.38674471737625</v>
      </c>
      <c r="AC568" s="29">
        <v>2.4285313317423061</v>
      </c>
      <c r="AD568" s="29">
        <v>30540.567983954305</v>
      </c>
      <c r="AE568" s="29">
        <f t="shared" si="30"/>
        <v>2020</v>
      </c>
      <c r="AF568" s="29">
        <f t="shared" si="28"/>
        <v>3</v>
      </c>
      <c r="AK568" t="e">
        <f t="shared" si="29"/>
        <v>#N/A</v>
      </c>
    </row>
    <row r="569" spans="1:37" ht="30" customHeight="1" x14ac:dyDescent="0.25">
      <c r="A569" s="30">
        <v>13759782</v>
      </c>
      <c r="B569" s="29" t="s">
        <v>72</v>
      </c>
      <c r="C569" s="29" t="s">
        <v>29</v>
      </c>
      <c r="D569" s="29" t="s">
        <v>29</v>
      </c>
      <c r="E569" s="31">
        <v>43951</v>
      </c>
      <c r="F569" s="29">
        <v>95.899460305237213</v>
      </c>
      <c r="G569" s="29" t="s">
        <v>51</v>
      </c>
      <c r="H569" s="29" t="s">
        <v>30</v>
      </c>
      <c r="I569" s="29">
        <v>1970</v>
      </c>
      <c r="J569" s="30">
        <v>95</v>
      </c>
      <c r="K569" s="30">
        <v>8361.1</v>
      </c>
      <c r="L569" s="29">
        <v>642658.46928392688</v>
      </c>
      <c r="M569" s="29">
        <v>2671.3763025403573</v>
      </c>
      <c r="N569" s="29">
        <v>57.798182309227229</v>
      </c>
      <c r="O569" s="29">
        <v>6309.0237835816488</v>
      </c>
      <c r="P569" s="29">
        <v>1.0067923820193661</v>
      </c>
      <c r="Q569" s="29">
        <v>11657.23682286694</v>
      </c>
      <c r="R569" s="29">
        <v>16838.155926100604</v>
      </c>
      <c r="S569" s="29">
        <v>1.2138739515782366</v>
      </c>
      <c r="T569" s="29">
        <v>1.9796204549296916</v>
      </c>
      <c r="U569" s="29">
        <v>1.6739965207713825</v>
      </c>
      <c r="V569" s="29">
        <v>1.1746818067225995</v>
      </c>
      <c r="W569" s="30">
        <v>1.5177185798162136</v>
      </c>
      <c r="X569" s="30">
        <v>1.7373577504592423</v>
      </c>
      <c r="Y569" s="29">
        <v>-24.739425801667949</v>
      </c>
      <c r="Z569" s="29">
        <v>-20.997709532858451</v>
      </c>
      <c r="AA569" s="30">
        <v>81.094428718409105</v>
      </c>
      <c r="AB569" s="30">
        <v>637.62886878705615</v>
      </c>
      <c r="AC569" s="29">
        <v>3.9790890200593623</v>
      </c>
      <c r="AD569" s="29">
        <v>30090.451021070785</v>
      </c>
      <c r="AE569" s="29">
        <f t="shared" si="30"/>
        <v>2020</v>
      </c>
      <c r="AF569" s="29">
        <f t="shared" si="28"/>
        <v>4</v>
      </c>
      <c r="AK569" t="e">
        <f t="shared" si="29"/>
        <v>#N/A</v>
      </c>
    </row>
    <row r="570" spans="1:37" ht="30" customHeight="1" x14ac:dyDescent="0.25">
      <c r="A570" s="30">
        <v>13759782</v>
      </c>
      <c r="B570" s="29" t="s">
        <v>72</v>
      </c>
      <c r="C570" s="29" t="s">
        <v>29</v>
      </c>
      <c r="D570" s="29" t="s">
        <v>29</v>
      </c>
      <c r="E570" s="31">
        <v>43982</v>
      </c>
      <c r="F570" s="29">
        <v>69.956427315510027</v>
      </c>
      <c r="G570" s="29" t="s">
        <v>51</v>
      </c>
      <c r="H570" s="29" t="s">
        <v>30</v>
      </c>
      <c r="I570" s="29">
        <v>1970</v>
      </c>
      <c r="J570" s="30">
        <v>95</v>
      </c>
      <c r="K570" s="30">
        <v>8361.1</v>
      </c>
      <c r="L570" s="29">
        <v>533767.25259445794</v>
      </c>
      <c r="M570" s="29">
        <v>2200.2000448684998</v>
      </c>
      <c r="N570" s="29">
        <v>93.701772230455731</v>
      </c>
      <c r="O570" s="29">
        <v>9550.9242034077743</v>
      </c>
      <c r="P570" s="29">
        <v>1.1427886340004221</v>
      </c>
      <c r="Q570" s="29">
        <v>13505.665964179498</v>
      </c>
      <c r="R570" s="29">
        <v>15990.468988964372</v>
      </c>
      <c r="S570" s="29">
        <v>1.2057987826818763</v>
      </c>
      <c r="T570" s="29">
        <v>1.7135069750255394</v>
      </c>
      <c r="U570" s="29">
        <v>1.1732256909010033</v>
      </c>
      <c r="V570" s="29">
        <v>1.4242900985345686</v>
      </c>
      <c r="W570" s="30">
        <v>1.3808555902449986</v>
      </c>
      <c r="X570" s="30">
        <v>2.000082183877435</v>
      </c>
      <c r="Y570" s="29">
        <v>-23.058839378302114</v>
      </c>
      <c r="Z570" s="29">
        <v>-13.616374550241407</v>
      </c>
      <c r="AA570" s="30">
        <v>68.264506454117694</v>
      </c>
      <c r="AB570" s="30">
        <v>1103.040182903876</v>
      </c>
      <c r="AC570" s="29">
        <v>4.0170944052495958</v>
      </c>
      <c r="AD570" s="29">
        <v>21242.346252008945</v>
      </c>
      <c r="AE570" s="29">
        <f t="shared" si="30"/>
        <v>2020</v>
      </c>
      <c r="AF570" s="29">
        <f t="shared" si="28"/>
        <v>5</v>
      </c>
      <c r="AK570" t="e">
        <f t="shared" si="29"/>
        <v>#N/A</v>
      </c>
    </row>
    <row r="571" spans="1:37" ht="30" customHeight="1" x14ac:dyDescent="0.25">
      <c r="A571" s="30">
        <v>13759782</v>
      </c>
      <c r="B571" s="29" t="s">
        <v>72</v>
      </c>
      <c r="C571" s="29" t="s">
        <v>29</v>
      </c>
      <c r="D571" s="29" t="s">
        <v>29</v>
      </c>
      <c r="E571" s="31">
        <v>44012</v>
      </c>
      <c r="F571" s="29">
        <v>100.63704357433561</v>
      </c>
      <c r="G571" s="29" t="s">
        <v>51</v>
      </c>
      <c r="H571" s="29" t="s">
        <v>30</v>
      </c>
      <c r="I571" s="29">
        <v>1970</v>
      </c>
      <c r="J571" s="30">
        <v>95</v>
      </c>
      <c r="K571" s="30">
        <v>8361.1</v>
      </c>
      <c r="L571" s="29">
        <v>854074.97700318845</v>
      </c>
      <c r="M571" s="29">
        <v>1691.9650858811742</v>
      </c>
      <c r="N571" s="29">
        <v>92.178609093816803</v>
      </c>
      <c r="O571" s="29">
        <v>10555.347892247079</v>
      </c>
      <c r="P571" s="29">
        <v>1.1488027084033114</v>
      </c>
      <c r="Q571" s="29">
        <v>9807.1406253336118</v>
      </c>
      <c r="R571" s="29">
        <v>11815.615366485126</v>
      </c>
      <c r="S571" s="29">
        <v>1.379578586160602</v>
      </c>
      <c r="T571" s="29">
        <v>1.5477105150663912</v>
      </c>
      <c r="U571" s="29">
        <v>1.4203652066109971</v>
      </c>
      <c r="V571" s="29">
        <v>1.8902827582684207</v>
      </c>
      <c r="W571" s="30">
        <v>1.8853288071020939</v>
      </c>
      <c r="X571" s="30">
        <v>1.3244782292645041</v>
      </c>
      <c r="Y571" s="29">
        <v>-18.740165838000831</v>
      </c>
      <c r="Z571" s="29">
        <v>-13.708548256745557</v>
      </c>
      <c r="AA571" s="30">
        <v>81.988412047300855</v>
      </c>
      <c r="AB571" s="30">
        <v>700.11598802314052</v>
      </c>
      <c r="AC571" s="29">
        <v>2.5374012200135092</v>
      </c>
      <c r="AD571" s="29">
        <v>32432.117119324841</v>
      </c>
      <c r="AE571" s="29">
        <f t="shared" si="30"/>
        <v>2020</v>
      </c>
      <c r="AF571" s="29">
        <f t="shared" si="28"/>
        <v>6</v>
      </c>
      <c r="AK571" t="e">
        <f t="shared" si="29"/>
        <v>#N/A</v>
      </c>
    </row>
    <row r="572" spans="1:37" ht="30" customHeight="1" x14ac:dyDescent="0.25">
      <c r="A572" s="30">
        <v>13759782</v>
      </c>
      <c r="B572" s="29" t="s">
        <v>72</v>
      </c>
      <c r="C572" s="29" t="s">
        <v>29</v>
      </c>
      <c r="D572" s="29" t="s">
        <v>29</v>
      </c>
      <c r="E572" s="31">
        <v>44043</v>
      </c>
      <c r="F572" s="29">
        <v>112.27930136167971</v>
      </c>
      <c r="G572" s="29" t="s">
        <v>51</v>
      </c>
      <c r="H572" s="29" t="s">
        <v>30</v>
      </c>
      <c r="I572" s="29">
        <v>1970</v>
      </c>
      <c r="J572" s="30">
        <v>95</v>
      </c>
      <c r="K572" s="30">
        <v>8361.1</v>
      </c>
      <c r="L572" s="29">
        <v>782454.01016137947</v>
      </c>
      <c r="M572" s="29">
        <v>2371.0607450860111</v>
      </c>
      <c r="N572" s="29">
        <v>94.002425691910446</v>
      </c>
      <c r="O572" s="29">
        <v>11211.479349099984</v>
      </c>
      <c r="P572" s="29">
        <v>1.3102804974424689</v>
      </c>
      <c r="Q572" s="29">
        <v>9521.0765349606645</v>
      </c>
      <c r="R572" s="29">
        <v>16065.623191550543</v>
      </c>
      <c r="S572" s="29">
        <v>1.0519836014763715</v>
      </c>
      <c r="T572" s="29">
        <v>1.6994916368226052</v>
      </c>
      <c r="U572" s="29">
        <v>1.1389055990684191</v>
      </c>
      <c r="V572" s="29">
        <v>1.5827168869845429</v>
      </c>
      <c r="W572" s="30">
        <v>1.1962208568902024</v>
      </c>
      <c r="X572" s="30">
        <v>1.9037962396851433</v>
      </c>
      <c r="Y572" s="29">
        <v>-16.070078681556083</v>
      </c>
      <c r="Z572" s="29">
        <v>-14.065118037748032</v>
      </c>
      <c r="AA572" s="30">
        <v>131.50261758712355</v>
      </c>
      <c r="AB572" s="30">
        <v>744.32333816153323</v>
      </c>
      <c r="AC572" s="29">
        <v>3.5844614427097352</v>
      </c>
      <c r="AD572" s="29">
        <v>34409.982576718459</v>
      </c>
      <c r="AE572" s="29">
        <f t="shared" si="30"/>
        <v>2020</v>
      </c>
      <c r="AF572" s="29">
        <f t="shared" si="28"/>
        <v>7</v>
      </c>
      <c r="AK572" t="e">
        <f t="shared" si="29"/>
        <v>#N/A</v>
      </c>
    </row>
    <row r="573" spans="1:37" ht="30" customHeight="1" x14ac:dyDescent="0.25">
      <c r="A573" s="30">
        <v>13759782</v>
      </c>
      <c r="B573" s="29" t="s">
        <v>72</v>
      </c>
      <c r="C573" s="29" t="s">
        <v>29</v>
      </c>
      <c r="D573" s="29" t="s">
        <v>29</v>
      </c>
      <c r="E573" s="31">
        <v>44074</v>
      </c>
      <c r="F573" s="29">
        <v>77.191046422399992</v>
      </c>
      <c r="G573" s="29" t="s">
        <v>51</v>
      </c>
      <c r="H573" s="29" t="s">
        <v>30</v>
      </c>
      <c r="I573" s="29">
        <v>1970</v>
      </c>
      <c r="J573" s="30">
        <v>95</v>
      </c>
      <c r="K573" s="30">
        <v>8361.1</v>
      </c>
      <c r="L573" s="29">
        <v>511383.47336289927</v>
      </c>
      <c r="M573" s="29">
        <v>2457.1746437690031</v>
      </c>
      <c r="N573" s="29">
        <v>97.230822316244129</v>
      </c>
      <c r="O573" s="29">
        <v>9052.5443463227984</v>
      </c>
      <c r="P573" s="29">
        <v>1.2903791374017679</v>
      </c>
      <c r="Q573" s="29">
        <v>11263.267801030892</v>
      </c>
      <c r="R573" s="29">
        <v>11372.568321970757</v>
      </c>
      <c r="S573" s="29">
        <v>1.4933363401277349</v>
      </c>
      <c r="T573" s="29">
        <v>1.4931206340467413</v>
      </c>
      <c r="U573" s="29">
        <v>1.6828117300238838</v>
      </c>
      <c r="V573" s="29">
        <v>2.1418417720112721</v>
      </c>
      <c r="W573" s="30">
        <v>1.2324032172014447</v>
      </c>
      <c r="X573" s="30">
        <v>1.3645494101296252</v>
      </c>
      <c r="Y573" s="29">
        <v>-18.150565668171378</v>
      </c>
      <c r="Z573" s="29">
        <v>-19.563194446088961</v>
      </c>
      <c r="AA573" s="30">
        <v>77.186647912099971</v>
      </c>
      <c r="AB573" s="30">
        <v>1002.2949871826199</v>
      </c>
      <c r="AC573" s="29">
        <v>2.5873567736009111</v>
      </c>
      <c r="AD573" s="29">
        <v>21452.37849522195</v>
      </c>
      <c r="AE573" s="29">
        <f t="shared" si="30"/>
        <v>2020</v>
      </c>
      <c r="AF573" s="29">
        <f t="shared" si="28"/>
        <v>8</v>
      </c>
      <c r="AK573" t="e">
        <f t="shared" si="29"/>
        <v>#N/A</v>
      </c>
    </row>
    <row r="574" spans="1:37" ht="30" customHeight="1" x14ac:dyDescent="0.25">
      <c r="A574" s="30">
        <v>13759782</v>
      </c>
      <c r="B574" s="29" t="s">
        <v>72</v>
      </c>
      <c r="C574" s="29" t="s">
        <v>29</v>
      </c>
      <c r="D574" s="29" t="s">
        <v>29</v>
      </c>
      <c r="E574" s="31">
        <v>44104</v>
      </c>
      <c r="F574" s="29">
        <v>98.404521583322193</v>
      </c>
      <c r="G574" s="29" t="s">
        <v>51</v>
      </c>
      <c r="H574" s="29" t="s">
        <v>30</v>
      </c>
      <c r="I574" s="29">
        <v>1970</v>
      </c>
      <c r="J574" s="30">
        <v>95</v>
      </c>
      <c r="K574" s="30">
        <v>8361.1</v>
      </c>
      <c r="L574" s="29">
        <v>700051.32960012811</v>
      </c>
      <c r="M574" s="29">
        <v>2672.1822645756179</v>
      </c>
      <c r="N574" s="29">
        <v>95.964539607326515</v>
      </c>
      <c r="O574" s="29">
        <v>9738.0938002642088</v>
      </c>
      <c r="P574" s="29">
        <v>0.76620730660512804</v>
      </c>
      <c r="Q574" s="29">
        <v>9955.6984114975348</v>
      </c>
      <c r="R574" s="29">
        <v>14038.669940234509</v>
      </c>
      <c r="S574" s="29">
        <v>1.0106386307863442</v>
      </c>
      <c r="T574" s="29">
        <v>1.5723149417548705</v>
      </c>
      <c r="U574" s="29">
        <v>1.4817559063413583</v>
      </c>
      <c r="V574" s="29">
        <v>1.5426048878993741</v>
      </c>
      <c r="W574" s="30">
        <v>1.2414716568875661</v>
      </c>
      <c r="X574" s="30">
        <v>1.2450910187318653</v>
      </c>
      <c r="Y574" s="29">
        <v>-25.618985256772326</v>
      </c>
      <c r="Z574" s="29">
        <v>-25.968932943524468</v>
      </c>
      <c r="AA574" s="30">
        <v>94.13145964821787</v>
      </c>
      <c r="AB574" s="30">
        <v>915.88447831222015</v>
      </c>
      <c r="AC574" s="29">
        <v>2.9229655258285114</v>
      </c>
      <c r="AD574" s="29">
        <v>30425.842683801333</v>
      </c>
      <c r="AE574" s="29">
        <f t="shared" si="30"/>
        <v>2020</v>
      </c>
      <c r="AF574" s="29">
        <f t="shared" si="28"/>
        <v>9</v>
      </c>
      <c r="AK574" t="e">
        <f t="shared" si="29"/>
        <v>#N/A</v>
      </c>
    </row>
    <row r="575" spans="1:37" ht="30" customHeight="1" x14ac:dyDescent="0.25">
      <c r="A575" s="30">
        <v>13759782</v>
      </c>
      <c r="B575" s="29" t="s">
        <v>72</v>
      </c>
      <c r="C575" s="29" t="s">
        <v>29</v>
      </c>
      <c r="D575" s="29" t="s">
        <v>29</v>
      </c>
      <c r="E575" s="31">
        <v>44135</v>
      </c>
      <c r="F575" s="29">
        <v>120.78382009369682</v>
      </c>
      <c r="G575" s="29" t="s">
        <v>51</v>
      </c>
      <c r="H575" s="29" t="s">
        <v>30</v>
      </c>
      <c r="I575" s="29">
        <v>1970</v>
      </c>
      <c r="J575" s="30">
        <v>95</v>
      </c>
      <c r="K575" s="30">
        <v>8361.1</v>
      </c>
      <c r="L575" s="29">
        <v>463949.32510482264</v>
      </c>
      <c r="M575" s="29">
        <v>2630.2253298530031</v>
      </c>
      <c r="N575" s="29">
        <v>68.154870371129419</v>
      </c>
      <c r="O575" s="29">
        <v>6235.9100455007956</v>
      </c>
      <c r="P575" s="29">
        <v>0.71535629820609792</v>
      </c>
      <c r="Q575" s="29">
        <v>10953.843244715801</v>
      </c>
      <c r="R575" s="29">
        <v>16077.533447117874</v>
      </c>
      <c r="S575" s="29">
        <v>1.5930712094301001</v>
      </c>
      <c r="T575" s="29">
        <v>1.8845690803605464</v>
      </c>
      <c r="U575" s="29">
        <v>1.458263128699264</v>
      </c>
      <c r="V575" s="29">
        <v>1.8464767811372067</v>
      </c>
      <c r="W575" s="30">
        <v>1.9291846171471922</v>
      </c>
      <c r="X575" s="30">
        <v>1.7220231134020341</v>
      </c>
      <c r="Y575" s="29">
        <v>-22.909085967959314</v>
      </c>
      <c r="Z575" s="29">
        <v>-14.913205033439237</v>
      </c>
      <c r="AA575" s="30">
        <v>129.82991125665583</v>
      </c>
      <c r="AB575" s="30">
        <v>675.43807345680148</v>
      </c>
      <c r="AC575" s="29">
        <v>3.5840134996402551</v>
      </c>
      <c r="AD575" s="29">
        <v>20308.258588233795</v>
      </c>
      <c r="AE575" s="29">
        <f t="shared" si="30"/>
        <v>2020</v>
      </c>
      <c r="AF575" s="29">
        <f t="shared" si="28"/>
        <v>10</v>
      </c>
      <c r="AK575" t="e">
        <f t="shared" si="29"/>
        <v>#N/A</v>
      </c>
    </row>
    <row r="576" spans="1:37" ht="30" customHeight="1" x14ac:dyDescent="0.25">
      <c r="A576" s="30">
        <v>13759782</v>
      </c>
      <c r="B576" s="29" t="s">
        <v>72</v>
      </c>
      <c r="C576" s="29" t="s">
        <v>29</v>
      </c>
      <c r="D576" s="29" t="s">
        <v>29</v>
      </c>
      <c r="E576" s="31">
        <v>44165</v>
      </c>
      <c r="F576" s="29">
        <v>134.93869181175361</v>
      </c>
      <c r="G576" s="29" t="s">
        <v>51</v>
      </c>
      <c r="H576" s="29" t="s">
        <v>30</v>
      </c>
      <c r="I576" s="29">
        <v>1970</v>
      </c>
      <c r="J576" s="30">
        <v>95</v>
      </c>
      <c r="K576" s="30">
        <v>8361.1</v>
      </c>
      <c r="L576" s="29">
        <v>639056.75961684028</v>
      </c>
      <c r="M576" s="29">
        <v>2934.6001881400466</v>
      </c>
      <c r="N576" s="29">
        <v>73.144821003760612</v>
      </c>
      <c r="O576" s="29">
        <v>7150.7943302120666</v>
      </c>
      <c r="P576" s="29">
        <v>1.3561961023803513</v>
      </c>
      <c r="Q576" s="29">
        <v>9815.8423975180485</v>
      </c>
      <c r="R576" s="29">
        <v>14160.500392963511</v>
      </c>
      <c r="S576" s="29">
        <v>1.3397925389896155</v>
      </c>
      <c r="T576" s="29">
        <v>1.2969736850752616</v>
      </c>
      <c r="U576" s="29">
        <v>0.92100133963374953</v>
      </c>
      <c r="V576" s="29">
        <v>1.115443176473256</v>
      </c>
      <c r="W576" s="30">
        <v>1.9220121615770485</v>
      </c>
      <c r="X576" s="30">
        <v>1.3361778334908299</v>
      </c>
      <c r="Y576" s="29">
        <v>-19.730338766228837</v>
      </c>
      <c r="Z576" s="29">
        <v>-22.807787837444504</v>
      </c>
      <c r="AA576" s="30">
        <v>112.60293323109704</v>
      </c>
      <c r="AB576" s="30">
        <v>731.01371515485664</v>
      </c>
      <c r="AC576" s="29">
        <v>3.4710950866539014</v>
      </c>
      <c r="AD576" s="29">
        <v>19055.818309404094</v>
      </c>
      <c r="AE576" s="29">
        <f t="shared" si="30"/>
        <v>2020</v>
      </c>
      <c r="AF576" s="29">
        <f t="shared" si="28"/>
        <v>11</v>
      </c>
      <c r="AK576" t="e">
        <f t="shared" si="29"/>
        <v>#N/A</v>
      </c>
    </row>
    <row r="577" spans="1:37" ht="30" customHeight="1" x14ac:dyDescent="0.25">
      <c r="A577" s="30">
        <v>13759782</v>
      </c>
      <c r="B577" s="29" t="s">
        <v>72</v>
      </c>
      <c r="C577" s="29" t="s">
        <v>29</v>
      </c>
      <c r="D577" s="29" t="s">
        <v>29</v>
      </c>
      <c r="E577" s="31">
        <v>44196</v>
      </c>
      <c r="F577" s="29">
        <v>70.632726702228155</v>
      </c>
      <c r="G577" s="29" t="s">
        <v>51</v>
      </c>
      <c r="H577" s="29" t="s">
        <v>30</v>
      </c>
      <c r="I577" s="29">
        <v>1970</v>
      </c>
      <c r="J577" s="30">
        <v>95</v>
      </c>
      <c r="K577" s="30">
        <v>8361.1</v>
      </c>
      <c r="L577" s="29">
        <v>520572.74103260884</v>
      </c>
      <c r="M577" s="29">
        <v>2714.7233430482734</v>
      </c>
      <c r="N577" s="29">
        <v>52.55303943023393</v>
      </c>
      <c r="O577" s="29">
        <v>6521.0157420613887</v>
      </c>
      <c r="P577" s="29">
        <v>1.1764979775686155</v>
      </c>
      <c r="Q577" s="29">
        <v>8123.492605027328</v>
      </c>
      <c r="R577" s="29">
        <v>12801.550431738993</v>
      </c>
      <c r="S577" s="29">
        <v>1.5547060259865302</v>
      </c>
      <c r="T577" s="29">
        <v>1.3009843722982424</v>
      </c>
      <c r="U577" s="29">
        <v>1.2130212117261971</v>
      </c>
      <c r="V577" s="29">
        <v>1.2273047656346194</v>
      </c>
      <c r="W577" s="30">
        <v>1.1977656062271538</v>
      </c>
      <c r="X577" s="30">
        <v>1.8642865078171387</v>
      </c>
      <c r="Y577" s="29">
        <v>-30.092309301243976</v>
      </c>
      <c r="Z577" s="29">
        <v>-23.915834955981985</v>
      </c>
      <c r="AA577" s="30">
        <v>89.529842591949517</v>
      </c>
      <c r="AB577" s="30">
        <v>802.45063064624333</v>
      </c>
      <c r="AC577" s="29">
        <v>2.6922096985094597</v>
      </c>
      <c r="AD577" s="29">
        <v>29667.312271905797</v>
      </c>
      <c r="AE577" s="29">
        <f t="shared" si="30"/>
        <v>2020</v>
      </c>
      <c r="AF577" s="29">
        <f t="shared" si="28"/>
        <v>12</v>
      </c>
      <c r="AK577" t="e">
        <f t="shared" si="29"/>
        <v>#N/A</v>
      </c>
    </row>
    <row r="578" spans="1:37" ht="30" customHeight="1" x14ac:dyDescent="0.25">
      <c r="A578" s="30">
        <v>13759782</v>
      </c>
      <c r="B578" s="29" t="s">
        <v>72</v>
      </c>
      <c r="C578" s="29" t="s">
        <v>29</v>
      </c>
      <c r="D578" s="29" t="s">
        <v>29</v>
      </c>
      <c r="E578" s="31">
        <v>44227</v>
      </c>
      <c r="F578" s="29">
        <v>78.559769121022399</v>
      </c>
      <c r="G578" s="29" t="s">
        <v>51</v>
      </c>
      <c r="H578" s="29" t="s">
        <v>30</v>
      </c>
      <c r="I578" s="29">
        <v>1970</v>
      </c>
      <c r="J578" s="30">
        <v>95</v>
      </c>
      <c r="K578" s="30">
        <v>8361.1</v>
      </c>
      <c r="L578" s="29">
        <v>530939.08190115925</v>
      </c>
      <c r="M578" s="29">
        <v>2310.4457200951292</v>
      </c>
      <c r="N578" s="29">
        <v>76.053753419292434</v>
      </c>
      <c r="O578" s="29">
        <v>9036.7240138422476</v>
      </c>
      <c r="P578" s="29">
        <v>0.84785255176821195</v>
      </c>
      <c r="Q578" s="29">
        <v>11303.182485575526</v>
      </c>
      <c r="R578" s="29">
        <v>13166.593594920003</v>
      </c>
      <c r="S578" s="29">
        <v>0.97372364825659186</v>
      </c>
      <c r="T578" s="29">
        <v>1.3844726800837914</v>
      </c>
      <c r="U578" s="29">
        <v>1.1839918809368004</v>
      </c>
      <c r="V578" s="29">
        <v>1.9317365894330261</v>
      </c>
      <c r="W578" s="30">
        <v>1.7857107039248521</v>
      </c>
      <c r="X578" s="30">
        <v>1.8908500523034666</v>
      </c>
      <c r="Y578" s="29">
        <v>-22.646258406264316</v>
      </c>
      <c r="Z578" s="29">
        <v>-30.891804429776816</v>
      </c>
      <c r="AA578" s="30">
        <v>110.71382785142276</v>
      </c>
      <c r="AB578" s="30">
        <v>978.84229360442282</v>
      </c>
      <c r="AC578" s="29">
        <v>3.8360666943351296</v>
      </c>
      <c r="AD578" s="29">
        <v>21145.054577868978</v>
      </c>
      <c r="AE578" s="29">
        <f t="shared" si="30"/>
        <v>2021</v>
      </c>
      <c r="AF578" s="29">
        <f t="shared" si="28"/>
        <v>1</v>
      </c>
      <c r="AK578" t="e">
        <f t="shared" si="29"/>
        <v>#N/A</v>
      </c>
    </row>
    <row r="579" spans="1:37" ht="30" customHeight="1" x14ac:dyDescent="0.25">
      <c r="A579" s="30">
        <v>13759782</v>
      </c>
      <c r="B579" s="29" t="s">
        <v>72</v>
      </c>
      <c r="C579" s="29" t="s">
        <v>29</v>
      </c>
      <c r="D579" s="29" t="s">
        <v>29</v>
      </c>
      <c r="E579" s="31">
        <v>44255</v>
      </c>
      <c r="F579" s="29">
        <v>103.14214040408315</v>
      </c>
      <c r="G579" s="29" t="s">
        <v>51</v>
      </c>
      <c r="H579" s="29" t="s">
        <v>30</v>
      </c>
      <c r="I579" s="29">
        <v>1970</v>
      </c>
      <c r="J579" s="30">
        <v>95</v>
      </c>
      <c r="K579" s="30">
        <v>8361.1</v>
      </c>
      <c r="L579" s="29">
        <v>795293.01825744507</v>
      </c>
      <c r="M579" s="29">
        <v>2818.1134797731834</v>
      </c>
      <c r="N579" s="29">
        <v>80.066045953293298</v>
      </c>
      <c r="O579" s="29">
        <v>7629.10430083135</v>
      </c>
      <c r="P579" s="29">
        <v>0.79960127813067672</v>
      </c>
      <c r="Q579" s="29">
        <v>12033.46621904727</v>
      </c>
      <c r="R579" s="29">
        <v>14752.767812990987</v>
      </c>
      <c r="S579" s="29">
        <v>1.1950900415987864</v>
      </c>
      <c r="T579" s="29">
        <v>1.4459922137743555</v>
      </c>
      <c r="U579" s="29">
        <v>1.4857915040968694</v>
      </c>
      <c r="V579" s="29">
        <v>1.4756810823533701</v>
      </c>
      <c r="W579" s="30">
        <v>1.1417051386400603</v>
      </c>
      <c r="X579" s="30">
        <v>1.4818368025229172</v>
      </c>
      <c r="Y579" s="29">
        <v>-21.274496259732288</v>
      </c>
      <c r="Z579" s="29">
        <v>-16.797259664725058</v>
      </c>
      <c r="AA579" s="30">
        <v>71.07441842910967</v>
      </c>
      <c r="AB579" s="30">
        <v>702.9304960721455</v>
      </c>
      <c r="AC579" s="29">
        <v>3.3494663807937157</v>
      </c>
      <c r="AD579" s="29">
        <v>22412.228161463951</v>
      </c>
      <c r="AE579" s="29">
        <f t="shared" si="30"/>
        <v>2021</v>
      </c>
      <c r="AF579" s="29">
        <f t="shared" si="28"/>
        <v>2</v>
      </c>
      <c r="AK579" t="e">
        <f t="shared" si="29"/>
        <v>#N/A</v>
      </c>
    </row>
    <row r="580" spans="1:37" ht="30" customHeight="1" x14ac:dyDescent="0.25">
      <c r="A580" s="30">
        <v>13759782</v>
      </c>
      <c r="B580" s="29" t="s">
        <v>72</v>
      </c>
      <c r="C580" s="29" t="s">
        <v>29</v>
      </c>
      <c r="D580" s="29" t="s">
        <v>29</v>
      </c>
      <c r="E580" s="31">
        <v>44286</v>
      </c>
      <c r="F580" s="29">
        <v>95.822361106442685</v>
      </c>
      <c r="G580" s="29" t="s">
        <v>51</v>
      </c>
      <c r="H580" s="29" t="s">
        <v>30</v>
      </c>
      <c r="I580" s="29">
        <v>1970</v>
      </c>
      <c r="J580" s="30">
        <v>95</v>
      </c>
      <c r="K580" s="30">
        <v>8361.1</v>
      </c>
      <c r="L580" s="29">
        <v>661892.39794472617</v>
      </c>
      <c r="M580" s="29">
        <v>2174.1356950092395</v>
      </c>
      <c r="N580" s="29">
        <v>50.778655938124963</v>
      </c>
      <c r="O580" s="29">
        <v>5473.7735755644017</v>
      </c>
      <c r="P580" s="29">
        <v>1.19175625820401</v>
      </c>
      <c r="Q580" s="29">
        <v>10534.249977917187</v>
      </c>
      <c r="R580" s="29">
        <v>13529.648680070661</v>
      </c>
      <c r="S580" s="29">
        <v>1.2192161151062262</v>
      </c>
      <c r="T580" s="29">
        <v>1.4662985348659756</v>
      </c>
      <c r="U580" s="29">
        <v>1.4878115754586188</v>
      </c>
      <c r="V580" s="29">
        <v>1.72917062234707</v>
      </c>
      <c r="W580" s="30">
        <v>1.6263725208690745</v>
      </c>
      <c r="X580" s="30">
        <v>1.9873342984695785</v>
      </c>
      <c r="Y580" s="29">
        <v>-25.247708575016528</v>
      </c>
      <c r="Z580" s="29">
        <v>-18.135037453636649</v>
      </c>
      <c r="AA580" s="29">
        <v>120.31686593598353</v>
      </c>
      <c r="AB580" s="29">
        <v>1053.7098388546747</v>
      </c>
      <c r="AC580" s="29">
        <v>2.2496486394666393</v>
      </c>
      <c r="AD580" s="29">
        <v>20187.214057277655</v>
      </c>
      <c r="AE580" s="29">
        <f t="shared" si="30"/>
        <v>2021</v>
      </c>
      <c r="AF580" s="29">
        <f t="shared" si="28"/>
        <v>3</v>
      </c>
      <c r="AK580" t="e">
        <f t="shared" si="29"/>
        <v>#N/A</v>
      </c>
    </row>
    <row r="581" spans="1:37" ht="30" customHeight="1" x14ac:dyDescent="0.25">
      <c r="A581" s="30">
        <v>13759782</v>
      </c>
      <c r="B581" s="29" t="s">
        <v>72</v>
      </c>
      <c r="C581" s="29" t="s">
        <v>29</v>
      </c>
      <c r="D581" s="29" t="s">
        <v>29</v>
      </c>
      <c r="E581" s="31">
        <v>44316</v>
      </c>
      <c r="F581" s="29">
        <v>114.39988373616706</v>
      </c>
      <c r="G581" s="29" t="s">
        <v>51</v>
      </c>
      <c r="H581" s="29" t="s">
        <v>30</v>
      </c>
      <c r="I581" s="29">
        <v>1970</v>
      </c>
      <c r="J581" s="30">
        <v>95</v>
      </c>
      <c r="K581" s="30">
        <v>8361.1</v>
      </c>
      <c r="L581" s="29">
        <v>817592.70834468468</v>
      </c>
      <c r="M581" s="29">
        <v>2635.0911836614937</v>
      </c>
      <c r="N581" s="29">
        <v>79.822148271599559</v>
      </c>
      <c r="O581" s="29">
        <v>6908.2523525050301</v>
      </c>
      <c r="P581" s="29">
        <v>1.2021887131375266</v>
      </c>
      <c r="Q581" s="29">
        <v>7411.0776386994321</v>
      </c>
      <c r="R581" s="29">
        <v>11853.46269265919</v>
      </c>
      <c r="S581" s="29">
        <v>0.81671075294789197</v>
      </c>
      <c r="T581" s="29">
        <v>1.14651029052076</v>
      </c>
      <c r="U581" s="29">
        <v>1.4858551112031877</v>
      </c>
      <c r="V581" s="29">
        <v>1.0879706696298295</v>
      </c>
      <c r="W581" s="30">
        <v>1.0321717955424141</v>
      </c>
      <c r="X581" s="30">
        <v>2.1315917381768608</v>
      </c>
      <c r="Y581" s="29">
        <v>-30.029133387382295</v>
      </c>
      <c r="Z581" s="29">
        <v>-37.123169974456211</v>
      </c>
      <c r="AA581" s="29">
        <v>84.944751610417626</v>
      </c>
      <c r="AB581" s="29">
        <v>957.54481602600129</v>
      </c>
      <c r="AC581" s="29">
        <v>2.1864394912777163</v>
      </c>
      <c r="AD581" s="29">
        <v>22589.486853398554</v>
      </c>
      <c r="AE581" s="29">
        <f t="shared" si="30"/>
        <v>2021</v>
      </c>
      <c r="AF581" s="29">
        <f t="shared" si="28"/>
        <v>4</v>
      </c>
      <c r="AK581" t="e">
        <f t="shared" si="29"/>
        <v>#N/A</v>
      </c>
    </row>
    <row r="582" spans="1:37" ht="30" customHeight="1" x14ac:dyDescent="0.25">
      <c r="A582" s="30">
        <v>13759782</v>
      </c>
      <c r="B582" s="29" t="s">
        <v>72</v>
      </c>
      <c r="C582" s="29" t="s">
        <v>29</v>
      </c>
      <c r="D582" s="29" t="s">
        <v>29</v>
      </c>
      <c r="E582" s="31">
        <v>44347</v>
      </c>
      <c r="F582" s="29">
        <v>108.88168813197274</v>
      </c>
      <c r="G582" s="29" t="s">
        <v>51</v>
      </c>
      <c r="H582" s="29" t="s">
        <v>30</v>
      </c>
      <c r="I582" s="29">
        <v>1970</v>
      </c>
      <c r="J582" s="30">
        <v>95</v>
      </c>
      <c r="K582" s="30">
        <v>8361.1</v>
      </c>
      <c r="L582" s="29">
        <v>736618.8893710156</v>
      </c>
      <c r="M582" s="29">
        <v>2549.4138833540001</v>
      </c>
      <c r="N582" s="29">
        <v>92.754011859748317</v>
      </c>
      <c r="O582" s="29">
        <v>9313.906016663439</v>
      </c>
      <c r="P582" s="29">
        <v>1.2576678258877705</v>
      </c>
      <c r="Q582" s="29">
        <v>12911.988874090228</v>
      </c>
      <c r="R582" s="29">
        <v>15398.051678185653</v>
      </c>
      <c r="S582" s="29">
        <v>0.86226032916683626</v>
      </c>
      <c r="T582" s="29">
        <v>1.5598040488591718</v>
      </c>
      <c r="U582" s="29">
        <v>1.3809637865985356</v>
      </c>
      <c r="V582" s="29">
        <v>1.7486515948720021</v>
      </c>
      <c r="W582" s="30">
        <v>1.7395569463524925</v>
      </c>
      <c r="X582" s="30">
        <v>1.566049159206484</v>
      </c>
      <c r="Y582" s="29">
        <v>-34.208240346710248</v>
      </c>
      <c r="Z582" s="29">
        <v>-30.455731517411287</v>
      </c>
      <c r="AA582" s="29">
        <v>118.45235892100251</v>
      </c>
      <c r="AB582" s="29">
        <v>591.18635920331496</v>
      </c>
      <c r="AC582" s="29">
        <v>3.053781226713824</v>
      </c>
      <c r="AD582" s="29">
        <v>27150.162688651948</v>
      </c>
      <c r="AE582" s="29">
        <f t="shared" si="30"/>
        <v>2021</v>
      </c>
      <c r="AF582" s="29">
        <f t="shared" si="28"/>
        <v>5</v>
      </c>
      <c r="AK582" t="e">
        <f t="shared" si="29"/>
        <v>#N/A</v>
      </c>
    </row>
    <row r="583" spans="1:37" ht="30" customHeight="1" x14ac:dyDescent="0.25">
      <c r="A583" s="30">
        <v>13759782</v>
      </c>
      <c r="B583" s="29" t="s">
        <v>72</v>
      </c>
      <c r="C583" s="29" t="s">
        <v>29</v>
      </c>
      <c r="D583" s="29" t="s">
        <v>29</v>
      </c>
      <c r="E583" s="31">
        <v>44377</v>
      </c>
      <c r="F583" s="29">
        <v>109.56623871788975</v>
      </c>
      <c r="G583" s="29" t="s">
        <v>51</v>
      </c>
      <c r="H583" s="29" t="s">
        <v>30</v>
      </c>
      <c r="I583" s="29">
        <v>1970</v>
      </c>
      <c r="J583" s="30">
        <v>95</v>
      </c>
      <c r="K583" s="30">
        <v>8361.1</v>
      </c>
      <c r="L583" s="29">
        <v>508872.57561484305</v>
      </c>
      <c r="M583" s="29">
        <v>1730.1337807561629</v>
      </c>
      <c r="N583" s="29">
        <v>83.795531825963778</v>
      </c>
      <c r="O583" s="29">
        <v>9325.1505492642082</v>
      </c>
      <c r="P583" s="29">
        <v>0.6413001530826119</v>
      </c>
      <c r="Q583" s="29">
        <v>12517.114389088363</v>
      </c>
      <c r="R583" s="29">
        <v>11388.615255494489</v>
      </c>
      <c r="S583" s="29">
        <v>1.0277732056389866</v>
      </c>
      <c r="T583" s="29">
        <v>1.6388388747633051</v>
      </c>
      <c r="U583" s="29">
        <v>1.1810207464426892</v>
      </c>
      <c r="V583" s="29">
        <v>1.6920298395837921</v>
      </c>
      <c r="W583" s="30">
        <v>1.0460325742904801</v>
      </c>
      <c r="X583" s="30">
        <v>2.1445169244858531</v>
      </c>
      <c r="Y583" s="29">
        <v>-23.973677478296107</v>
      </c>
      <c r="Z583" s="29">
        <v>-24.739025959578708</v>
      </c>
      <c r="AA583" s="29">
        <v>75.985750680590073</v>
      </c>
      <c r="AB583" s="29">
        <v>611.41393866696637</v>
      </c>
      <c r="AC583" s="29">
        <v>2.9779032085628541</v>
      </c>
      <c r="AD583" s="29">
        <v>28905.368813964458</v>
      </c>
      <c r="AE583" s="29">
        <f t="shared" si="30"/>
        <v>2021</v>
      </c>
      <c r="AF583" s="29">
        <f t="shared" si="28"/>
        <v>6</v>
      </c>
      <c r="AK583" t="e">
        <f t="shared" si="29"/>
        <v>#N/A</v>
      </c>
    </row>
    <row r="584" spans="1:37" ht="30" customHeight="1" x14ac:dyDescent="0.25">
      <c r="A584" s="30">
        <v>13759782</v>
      </c>
      <c r="B584" s="29" t="s">
        <v>72</v>
      </c>
      <c r="C584" s="29" t="s">
        <v>29</v>
      </c>
      <c r="D584" s="29" t="s">
        <v>29</v>
      </c>
      <c r="E584" s="31">
        <v>44408</v>
      </c>
      <c r="F584" s="29">
        <v>96.127880492251251</v>
      </c>
      <c r="G584" s="29" t="s">
        <v>51</v>
      </c>
      <c r="H584" s="29" t="s">
        <v>30</v>
      </c>
      <c r="I584" s="29">
        <v>1970</v>
      </c>
      <c r="J584" s="30">
        <v>95</v>
      </c>
      <c r="K584" s="30">
        <v>8361.1</v>
      </c>
      <c r="L584" s="29">
        <v>442738.43080254341</v>
      </c>
      <c r="M584" s="29">
        <v>2380.326477235727</v>
      </c>
      <c r="N584" s="29">
        <v>83.714507088485377</v>
      </c>
      <c r="O584" s="29">
        <v>8260.806175715501</v>
      </c>
      <c r="P584" s="29">
        <v>0.93153936320185249</v>
      </c>
      <c r="Q584" s="29">
        <v>10218.641810282499</v>
      </c>
      <c r="R584" s="29">
        <v>12474.435950138004</v>
      </c>
      <c r="S584" s="29">
        <v>1.1780276925911664</v>
      </c>
      <c r="T584" s="29">
        <v>1.341426456392987</v>
      </c>
      <c r="U584" s="29">
        <v>1.3675948751469087</v>
      </c>
      <c r="V584" s="29">
        <v>1.4619073594977903</v>
      </c>
      <c r="W584" s="30">
        <v>1.8501072714184936</v>
      </c>
      <c r="X584" s="30">
        <v>1.6983851007690505</v>
      </c>
      <c r="Y584" s="29">
        <v>-27.510987300238927</v>
      </c>
      <c r="Z584" s="29">
        <v>-28.522859745745482</v>
      </c>
      <c r="AA584" s="29">
        <v>109.96998452822248</v>
      </c>
      <c r="AB584" s="29">
        <v>951.46313556519692</v>
      </c>
      <c r="AC584" s="29">
        <v>3.214345590753759</v>
      </c>
      <c r="AD584" s="29">
        <v>28714.26403106597</v>
      </c>
      <c r="AE584" s="29">
        <f t="shared" si="30"/>
        <v>2021</v>
      </c>
      <c r="AF584" s="29">
        <f t="shared" si="28"/>
        <v>7</v>
      </c>
      <c r="AK584" t="e">
        <f t="shared" si="29"/>
        <v>#N/A</v>
      </c>
    </row>
    <row r="585" spans="1:37" ht="30" customHeight="1" x14ac:dyDescent="0.25">
      <c r="A585" s="30">
        <v>13759782</v>
      </c>
      <c r="B585" s="29" t="s">
        <v>72</v>
      </c>
      <c r="C585" s="29" t="s">
        <v>29</v>
      </c>
      <c r="D585" s="29" t="s">
        <v>29</v>
      </c>
      <c r="E585" s="31">
        <v>44439</v>
      </c>
      <c r="F585" s="29">
        <v>154.86476726503793</v>
      </c>
      <c r="G585" s="29" t="s">
        <v>51</v>
      </c>
      <c r="H585" s="29" t="s">
        <v>30</v>
      </c>
      <c r="I585" s="29">
        <v>1970</v>
      </c>
      <c r="J585" s="30">
        <v>95</v>
      </c>
      <c r="K585" s="30">
        <v>8361.1</v>
      </c>
      <c r="L585" s="29">
        <v>667375.77948828647</v>
      </c>
      <c r="M585" s="29">
        <v>1571.9332281265156</v>
      </c>
      <c r="N585" s="29">
        <v>62.181105426483477</v>
      </c>
      <c r="O585" s="29">
        <v>5021.9806094505593</v>
      </c>
      <c r="P585" s="29">
        <v>1.2010015456296217</v>
      </c>
      <c r="Q585" s="29">
        <v>7527.354329488935</v>
      </c>
      <c r="R585" s="29">
        <v>13423.536507227069</v>
      </c>
      <c r="S585" s="29">
        <v>0.87875294115878966</v>
      </c>
      <c r="T585" s="29">
        <v>1.2564452732499776</v>
      </c>
      <c r="U585" s="29">
        <v>1.1522793754250871</v>
      </c>
      <c r="V585" s="29">
        <v>1.3869040719074213</v>
      </c>
      <c r="W585" s="30">
        <v>1.3853632053492453</v>
      </c>
      <c r="X585" s="30">
        <v>1.6575462104263479</v>
      </c>
      <c r="Y585" s="29">
        <v>-42.093887453466017</v>
      </c>
      <c r="Z585" s="29">
        <v>-38.716204568041562</v>
      </c>
      <c r="AA585" s="29">
        <v>87.881736430895202</v>
      </c>
      <c r="AB585" s="29">
        <v>866.6296298155994</v>
      </c>
      <c r="AC585" s="29">
        <v>2.6719375418276474</v>
      </c>
      <c r="AD585" s="29">
        <v>24291.612903720918</v>
      </c>
      <c r="AE585" s="29">
        <f t="shared" si="30"/>
        <v>2021</v>
      </c>
      <c r="AF585" s="29">
        <f t="shared" si="28"/>
        <v>8</v>
      </c>
      <c r="AK585" t="e">
        <f t="shared" si="29"/>
        <v>#N/A</v>
      </c>
    </row>
    <row r="586" spans="1:37" ht="30" customHeight="1" x14ac:dyDescent="0.25">
      <c r="A586" s="30">
        <v>13759782</v>
      </c>
      <c r="B586" s="29" t="s">
        <v>72</v>
      </c>
      <c r="C586" s="29" t="s">
        <v>29</v>
      </c>
      <c r="D586" s="29" t="s">
        <v>29</v>
      </c>
      <c r="E586" s="31">
        <v>44469</v>
      </c>
      <c r="F586" s="29">
        <v>128.83146211035915</v>
      </c>
      <c r="G586" s="29" t="s">
        <v>51</v>
      </c>
      <c r="H586" s="29" t="s">
        <v>30</v>
      </c>
      <c r="I586" s="29">
        <v>1970</v>
      </c>
      <c r="J586" s="30">
        <v>95</v>
      </c>
      <c r="K586" s="30">
        <v>8361.1</v>
      </c>
      <c r="L586" s="29">
        <v>681359.20580688887</v>
      </c>
      <c r="M586" s="29">
        <v>2959.5560048951988</v>
      </c>
      <c r="N586" s="29">
        <v>64.446348192442073</v>
      </c>
      <c r="O586" s="29">
        <v>6090.343711060138</v>
      </c>
      <c r="P586" s="29">
        <v>0.67514658567833186</v>
      </c>
      <c r="Q586" s="29">
        <v>9155.6261778878688</v>
      </c>
      <c r="R586" s="29">
        <v>10174.580205049328</v>
      </c>
      <c r="S586" s="29">
        <v>1.0015183571916588</v>
      </c>
      <c r="T586" s="29">
        <v>1.4622116951432322</v>
      </c>
      <c r="U586" s="29">
        <v>1.4058503445485655</v>
      </c>
      <c r="V586" s="29">
        <v>1.0110853647528799</v>
      </c>
      <c r="W586" s="30">
        <v>1.8671391508331867</v>
      </c>
      <c r="X586" s="30">
        <v>1.9747304362120004</v>
      </c>
      <c r="Y586" s="29">
        <v>-24.109866251909729</v>
      </c>
      <c r="Z586" s="29">
        <v>-33.538777333193742</v>
      </c>
      <c r="AA586" s="29">
        <v>99.451678817420273</v>
      </c>
      <c r="AB586" s="29">
        <v>568.58519156981106</v>
      </c>
      <c r="AC586" s="29">
        <v>3.2888125911286292</v>
      </c>
      <c r="AD586" s="29">
        <v>18186.060020681813</v>
      </c>
      <c r="AE586" s="29">
        <f t="shared" si="30"/>
        <v>2021</v>
      </c>
      <c r="AF586" s="29">
        <f t="shared" si="28"/>
        <v>9</v>
      </c>
      <c r="AK586" t="e">
        <f t="shared" si="29"/>
        <v>#N/A</v>
      </c>
    </row>
    <row r="587" spans="1:37" ht="30" customHeight="1" x14ac:dyDescent="0.25">
      <c r="A587" s="30">
        <v>13759782</v>
      </c>
      <c r="B587" s="29" t="s">
        <v>72</v>
      </c>
      <c r="C587" s="29" t="s">
        <v>29</v>
      </c>
      <c r="D587" s="29" t="s">
        <v>29</v>
      </c>
      <c r="E587" s="31">
        <v>44500</v>
      </c>
      <c r="F587" s="29">
        <v>119.1181896745522</v>
      </c>
      <c r="G587" s="29" t="s">
        <v>51</v>
      </c>
      <c r="H587" s="29" t="s">
        <v>30</v>
      </c>
      <c r="I587" s="29">
        <v>1970</v>
      </c>
      <c r="J587" s="30">
        <v>95</v>
      </c>
      <c r="K587" s="30">
        <v>8361.1</v>
      </c>
      <c r="L587" s="29">
        <v>768778.228366361</v>
      </c>
      <c r="M587" s="29">
        <v>2413.4333174684612</v>
      </c>
      <c r="N587" s="29">
        <v>82.602148579445881</v>
      </c>
      <c r="O587" s="29">
        <v>7751.0070311154559</v>
      </c>
      <c r="P587" s="29">
        <v>0.94499705364536657</v>
      </c>
      <c r="Q587" s="29">
        <v>11288.343005423452</v>
      </c>
      <c r="R587" s="29">
        <v>12393.428224517</v>
      </c>
      <c r="S587" s="29">
        <v>0.85051065704860651</v>
      </c>
      <c r="T587" s="29">
        <v>1.6133548302773499</v>
      </c>
      <c r="U587" s="29">
        <v>1.1371349568626563</v>
      </c>
      <c r="V587" s="29">
        <v>1.819517676842006</v>
      </c>
      <c r="W587" s="30">
        <v>1.7119553386176687</v>
      </c>
      <c r="X587" s="30">
        <v>1.8712421124236869</v>
      </c>
      <c r="Y587" s="29">
        <v>-40.449236724695091</v>
      </c>
      <c r="Z587" s="29">
        <v>-41.647243638035654</v>
      </c>
      <c r="AA587" s="29">
        <v>115.92775810109649</v>
      </c>
      <c r="AB587" s="29">
        <v>540.19489829900681</v>
      </c>
      <c r="AC587" s="29">
        <v>2.6885972239748175</v>
      </c>
      <c r="AD587" s="29">
        <v>15299.234874809679</v>
      </c>
      <c r="AE587" s="29">
        <f t="shared" si="30"/>
        <v>2021</v>
      </c>
      <c r="AF587" s="29">
        <f t="shared" si="28"/>
        <v>10</v>
      </c>
      <c r="AK587" t="e">
        <f t="shared" si="29"/>
        <v>#N/A</v>
      </c>
    </row>
    <row r="588" spans="1:37" ht="30" customHeight="1" x14ac:dyDescent="0.25">
      <c r="A588" s="30">
        <v>13759782</v>
      </c>
      <c r="B588" s="29" t="s">
        <v>72</v>
      </c>
      <c r="C588" s="29" t="s">
        <v>29</v>
      </c>
      <c r="D588" s="29" t="s">
        <v>29</v>
      </c>
      <c r="E588" s="31">
        <v>44530</v>
      </c>
      <c r="F588" s="29">
        <v>91.959735922048935</v>
      </c>
      <c r="G588" s="29" t="s">
        <v>51</v>
      </c>
      <c r="H588" s="29" t="s">
        <v>30</v>
      </c>
      <c r="I588" s="29">
        <v>1970</v>
      </c>
      <c r="J588" s="30">
        <v>95</v>
      </c>
      <c r="K588" s="30">
        <v>8361.1</v>
      </c>
      <c r="L588" s="29">
        <v>768116.48611059273</v>
      </c>
      <c r="M588" s="29">
        <v>1885.3676016361412</v>
      </c>
      <c r="N588" s="29">
        <v>67.299896434192974</v>
      </c>
      <c r="O588" s="29">
        <v>9001.8858816084976</v>
      </c>
      <c r="P588" s="29">
        <v>0.84197719403063664</v>
      </c>
      <c r="Q588" s="29">
        <v>8018.2802146643817</v>
      </c>
      <c r="R588" s="29">
        <v>8459.4233224150648</v>
      </c>
      <c r="S588" s="29">
        <v>1.2473949327858909</v>
      </c>
      <c r="T588" s="29">
        <v>1.6473233976701016</v>
      </c>
      <c r="U588" s="29">
        <v>1.0687675531294134</v>
      </c>
      <c r="V588" s="29">
        <v>1.4562478189966837</v>
      </c>
      <c r="W588" s="30">
        <v>1.8603734843570376</v>
      </c>
      <c r="X588" s="30">
        <v>1.3245350003926002</v>
      </c>
      <c r="Y588" s="29">
        <v>-29.705739429205707</v>
      </c>
      <c r="Z588" s="29">
        <v>-22.954461266649567</v>
      </c>
      <c r="AA588" s="29">
        <v>83.661322978679635</v>
      </c>
      <c r="AB588" s="29">
        <v>592.02214968937767</v>
      </c>
      <c r="AC588" s="29">
        <v>1.8283699641274547</v>
      </c>
      <c r="AD588" s="29">
        <v>20197.669290168655</v>
      </c>
      <c r="AE588" s="29">
        <f t="shared" si="30"/>
        <v>2021</v>
      </c>
      <c r="AF588" s="29">
        <f t="shared" si="28"/>
        <v>11</v>
      </c>
      <c r="AK588" t="e">
        <f t="shared" si="29"/>
        <v>#N/A</v>
      </c>
    </row>
    <row r="589" spans="1:37" ht="30" customHeight="1" x14ac:dyDescent="0.25">
      <c r="A589" s="30">
        <v>13759782</v>
      </c>
      <c r="B589" s="29" t="s">
        <v>72</v>
      </c>
      <c r="C589" s="29" t="s">
        <v>29</v>
      </c>
      <c r="D589" s="29" t="s">
        <v>29</v>
      </c>
      <c r="E589" s="31">
        <v>44561</v>
      </c>
      <c r="F589" s="29">
        <v>100.11171171047371</v>
      </c>
      <c r="G589" s="29" t="s">
        <v>51</v>
      </c>
      <c r="H589" s="29" t="s">
        <v>30</v>
      </c>
      <c r="I589" s="29">
        <v>1970</v>
      </c>
      <c r="J589" s="30">
        <v>95</v>
      </c>
      <c r="K589" s="30">
        <v>8361.1</v>
      </c>
      <c r="L589" s="29">
        <v>798021.29431401531</v>
      </c>
      <c r="M589" s="29">
        <v>1615.639292749303</v>
      </c>
      <c r="N589" s="29">
        <v>81.80532845339205</v>
      </c>
      <c r="O589" s="29">
        <v>9342.2123987836821</v>
      </c>
      <c r="P589" s="29">
        <v>0.96083683910013928</v>
      </c>
      <c r="Q589" s="29">
        <v>6601.4184805142577</v>
      </c>
      <c r="R589" s="29">
        <v>9623.6490740599384</v>
      </c>
      <c r="S589" s="29">
        <v>1.2771443178468629</v>
      </c>
      <c r="T589" s="29">
        <v>1.3390273909144517</v>
      </c>
      <c r="U589" s="29">
        <v>1.1369169546143802</v>
      </c>
      <c r="V589" s="29">
        <v>1.098051222572461</v>
      </c>
      <c r="W589" s="30">
        <v>1.7839015947714139</v>
      </c>
      <c r="X589" s="30">
        <v>1.2397032732701458</v>
      </c>
      <c r="Y589" s="29">
        <v>-33.307505064598857</v>
      </c>
      <c r="Z589" s="29">
        <v>-41.605509681599969</v>
      </c>
      <c r="AA589" s="29">
        <v>61.78220709719033</v>
      </c>
      <c r="AB589" s="29">
        <v>834.06065011709757</v>
      </c>
      <c r="AC589" s="29">
        <v>2.9872592819082975</v>
      </c>
      <c r="AD589" s="29">
        <v>28232.300218113265</v>
      </c>
      <c r="AE589" s="29">
        <f t="shared" si="30"/>
        <v>2021</v>
      </c>
      <c r="AF589" s="29">
        <f t="shared" si="28"/>
        <v>12</v>
      </c>
      <c r="AK589" t="e">
        <f t="shared" si="29"/>
        <v>#N/A</v>
      </c>
    </row>
    <row r="590" spans="1:37" ht="30" customHeight="1" x14ac:dyDescent="0.25">
      <c r="A590" s="30">
        <v>13759782</v>
      </c>
      <c r="B590" s="29" t="s">
        <v>72</v>
      </c>
      <c r="C590" s="29" t="s">
        <v>29</v>
      </c>
      <c r="D590" s="29" t="s">
        <v>29</v>
      </c>
      <c r="E590" s="31">
        <v>44592</v>
      </c>
      <c r="F590" s="29">
        <v>81.709595757751714</v>
      </c>
      <c r="G590" s="29" t="s">
        <v>51</v>
      </c>
      <c r="H590" s="29" t="s">
        <v>30</v>
      </c>
      <c r="I590" s="29">
        <v>1970</v>
      </c>
      <c r="J590" s="30">
        <v>95</v>
      </c>
      <c r="K590" s="30">
        <v>8361.1</v>
      </c>
      <c r="L590" s="29">
        <v>701611.09657069982</v>
      </c>
      <c r="M590" s="29">
        <v>1946.9497429582486</v>
      </c>
      <c r="N590" s="29">
        <v>61.845714254186319</v>
      </c>
      <c r="O590" s="29">
        <v>9295.0439570981889</v>
      </c>
      <c r="P590" s="29">
        <v>1.0372132770156386</v>
      </c>
      <c r="Q590" s="29">
        <v>7093.8118635976589</v>
      </c>
      <c r="R590" s="29">
        <v>15775.341049126135</v>
      </c>
      <c r="S590" s="29">
        <v>1.4772198597960575</v>
      </c>
      <c r="T590" s="29">
        <v>1.7043889194962409</v>
      </c>
      <c r="U590" s="29">
        <v>1.4643594405230542</v>
      </c>
      <c r="V590" s="29">
        <v>1.7872429036661095</v>
      </c>
      <c r="W590" s="30">
        <v>1.730179871164885</v>
      </c>
      <c r="X590" s="30">
        <v>2.2130094167253729</v>
      </c>
      <c r="Y590" s="29">
        <v>-31.616770779455887</v>
      </c>
      <c r="Z590" s="29">
        <v>-39.110465761033062</v>
      </c>
      <c r="AA590" s="29">
        <v>82.885737740414655</v>
      </c>
      <c r="AB590" s="29">
        <v>804.59123536434208</v>
      </c>
      <c r="AC590" s="29">
        <v>2.8938563710843992</v>
      </c>
      <c r="AD590" s="29">
        <v>20501.030438332076</v>
      </c>
      <c r="AE590" s="29">
        <f t="shared" si="30"/>
        <v>2022</v>
      </c>
      <c r="AF590" s="29">
        <f t="shared" si="28"/>
        <v>1</v>
      </c>
      <c r="AK590" t="e">
        <f t="shared" si="29"/>
        <v>#N/A</v>
      </c>
    </row>
    <row r="591" spans="1:37" ht="30" customHeight="1" x14ac:dyDescent="0.25">
      <c r="A591" s="30">
        <v>13759782</v>
      </c>
      <c r="B591" s="29" t="s">
        <v>72</v>
      </c>
      <c r="C591" s="29" t="s">
        <v>29</v>
      </c>
      <c r="D591" s="29" t="s">
        <v>29</v>
      </c>
      <c r="E591" s="31">
        <v>44620</v>
      </c>
      <c r="F591" s="30">
        <v>119.6427149666489</v>
      </c>
      <c r="G591" s="29" t="s">
        <v>51</v>
      </c>
      <c r="H591" s="29" t="s">
        <v>30</v>
      </c>
      <c r="I591" s="29">
        <v>1970</v>
      </c>
      <c r="J591" s="30">
        <v>95</v>
      </c>
      <c r="K591" s="30">
        <v>8361.1</v>
      </c>
      <c r="L591" s="30">
        <v>619593.13551257178</v>
      </c>
      <c r="M591" s="30">
        <v>2934.8626079558662</v>
      </c>
      <c r="N591" s="30">
        <v>95.11340251999664</v>
      </c>
      <c r="O591" s="30">
        <v>8154.5199901163669</v>
      </c>
      <c r="P591" s="30">
        <v>0.6553419287200174</v>
      </c>
      <c r="Q591" s="30">
        <v>10257.553529628472</v>
      </c>
      <c r="R591" s="30">
        <v>14347.295081553002</v>
      </c>
      <c r="S591" s="30">
        <v>1.4758230411315223</v>
      </c>
      <c r="T591" s="30">
        <v>1.3705612990500542</v>
      </c>
      <c r="U591" s="30">
        <v>1.5100079549679473</v>
      </c>
      <c r="V591" s="30">
        <v>1.2191609672178405</v>
      </c>
      <c r="W591" s="30">
        <v>1.7988829891780909</v>
      </c>
      <c r="X591" s="30">
        <v>1.2202520233238443</v>
      </c>
      <c r="Y591" s="30">
        <v>-22.183358756376339</v>
      </c>
      <c r="Z591" s="30">
        <v>-29.183576515241516</v>
      </c>
      <c r="AA591" s="30">
        <v>91.906454511680522</v>
      </c>
      <c r="AB591" s="30">
        <v>559.28557950621291</v>
      </c>
      <c r="AC591" s="30">
        <v>2.3300287125094248</v>
      </c>
      <c r="AD591" s="30">
        <v>28709.691222929046</v>
      </c>
      <c r="AE591" s="29">
        <f t="shared" si="30"/>
        <v>2022</v>
      </c>
      <c r="AF591" s="29">
        <f t="shared" si="28"/>
        <v>2</v>
      </c>
      <c r="AK591" t="e">
        <f t="shared" si="29"/>
        <v>#N/A</v>
      </c>
    </row>
    <row r="592" spans="1:37" ht="30" customHeight="1" x14ac:dyDescent="0.25">
      <c r="A592" s="30">
        <v>13759782</v>
      </c>
      <c r="B592" s="29" t="s">
        <v>72</v>
      </c>
      <c r="C592" s="29" t="s">
        <v>29</v>
      </c>
      <c r="D592" s="29" t="s">
        <v>29</v>
      </c>
      <c r="E592" s="31">
        <v>44651</v>
      </c>
      <c r="F592" s="30">
        <v>104.00719629670007</v>
      </c>
      <c r="G592" s="29" t="s">
        <v>51</v>
      </c>
      <c r="H592" s="29" t="s">
        <v>30</v>
      </c>
      <c r="I592" s="29">
        <v>1970</v>
      </c>
      <c r="J592" s="30">
        <v>95</v>
      </c>
      <c r="K592" s="30">
        <v>8361.1</v>
      </c>
      <c r="L592" s="30">
        <v>748021.0486908243</v>
      </c>
      <c r="M592" s="30">
        <v>2749.1719009810522</v>
      </c>
      <c r="N592" s="30">
        <v>97.94475274841156</v>
      </c>
      <c r="O592" s="30">
        <v>9859.0488270631358</v>
      </c>
      <c r="P592" s="30">
        <v>0.67009843399345548</v>
      </c>
      <c r="Q592" s="30">
        <v>6735.6147112337449</v>
      </c>
      <c r="R592" s="30">
        <v>9119.079968179467</v>
      </c>
      <c r="S592" s="30">
        <v>1.5099139805498218</v>
      </c>
      <c r="T592" s="30">
        <v>1.2754036603806898</v>
      </c>
      <c r="U592" s="30">
        <v>1.1582462447626085</v>
      </c>
      <c r="V592" s="30">
        <v>1.2988084647147033</v>
      </c>
      <c r="W592" s="30">
        <v>1.0602591239055916</v>
      </c>
      <c r="X592" s="30">
        <v>2.0362982565247609</v>
      </c>
      <c r="Y592" s="30">
        <v>-29.037946232239381</v>
      </c>
      <c r="Z592" s="30">
        <v>-30.550781932734921</v>
      </c>
      <c r="AA592" s="30">
        <v>117.46550859534733</v>
      </c>
      <c r="AB592" s="30">
        <v>799.27222663645387</v>
      </c>
      <c r="AC592" s="30">
        <v>2.6612837132788623</v>
      </c>
      <c r="AD592" s="30">
        <v>30423.131887051652</v>
      </c>
      <c r="AE592" s="29">
        <f t="shared" si="30"/>
        <v>2022</v>
      </c>
      <c r="AF592" s="29">
        <f t="shared" si="28"/>
        <v>3</v>
      </c>
      <c r="AK592" t="e">
        <f t="shared" si="29"/>
        <v>#N/A</v>
      </c>
    </row>
    <row r="593" spans="1:37" ht="30" customHeight="1" x14ac:dyDescent="0.25">
      <c r="A593" s="30">
        <v>13759782</v>
      </c>
      <c r="B593" s="29" t="s">
        <v>72</v>
      </c>
      <c r="C593" s="29" t="s">
        <v>29</v>
      </c>
      <c r="D593" s="29" t="s">
        <v>29</v>
      </c>
      <c r="E593" s="31">
        <v>44681</v>
      </c>
      <c r="F593" s="30">
        <v>87.531110133771961</v>
      </c>
      <c r="G593" s="29" t="s">
        <v>51</v>
      </c>
      <c r="H593" s="29" t="s">
        <v>30</v>
      </c>
      <c r="I593" s="29">
        <v>1970</v>
      </c>
      <c r="J593" s="30">
        <v>95</v>
      </c>
      <c r="K593" s="30">
        <v>8361.1</v>
      </c>
      <c r="L593" s="30">
        <v>550589.30879983527</v>
      </c>
      <c r="M593" s="30">
        <v>1547.4117933532109</v>
      </c>
      <c r="N593" s="30">
        <v>88.531729077424671</v>
      </c>
      <c r="O593" s="30">
        <v>5702.7951477234856</v>
      </c>
      <c r="P593" s="30">
        <v>1.0271659788004182</v>
      </c>
      <c r="Q593" s="30">
        <v>8801.7052459888782</v>
      </c>
      <c r="R593" s="30">
        <v>9432.1970415434935</v>
      </c>
      <c r="S593" s="30">
        <v>1.0022203511146612</v>
      </c>
      <c r="T593" s="30">
        <v>1.3402372028565104</v>
      </c>
      <c r="U593" s="30">
        <v>0.83860177019591631</v>
      </c>
      <c r="V593" s="30">
        <v>1.5615337483251408</v>
      </c>
      <c r="W593" s="30">
        <v>1.8505343695376826</v>
      </c>
      <c r="X593" s="30">
        <v>2.4143840503899758</v>
      </c>
      <c r="Y593" s="30">
        <v>-25.509503575181338</v>
      </c>
      <c r="Z593" s="30">
        <v>-20.135615350494483</v>
      </c>
      <c r="AA593" s="30">
        <v>75.447869689242239</v>
      </c>
      <c r="AB593" s="30">
        <v>761.93384716193248</v>
      </c>
      <c r="AC593" s="30">
        <v>3.0621463200780203</v>
      </c>
      <c r="AD593" s="30">
        <v>24184.778920318277</v>
      </c>
      <c r="AE593" s="29">
        <f t="shared" si="30"/>
        <v>2022</v>
      </c>
      <c r="AF593" s="29">
        <f t="shared" si="28"/>
        <v>4</v>
      </c>
      <c r="AK593" t="e">
        <f t="shared" si="29"/>
        <v>#N/A</v>
      </c>
    </row>
    <row r="594" spans="1:37" ht="30" customHeight="1" x14ac:dyDescent="0.25">
      <c r="A594" s="30">
        <v>13759782</v>
      </c>
      <c r="B594" s="29" t="s">
        <v>72</v>
      </c>
      <c r="C594" s="29" t="s">
        <v>29</v>
      </c>
      <c r="D594" s="29" t="s">
        <v>29</v>
      </c>
      <c r="E594" s="31">
        <v>44712</v>
      </c>
      <c r="F594" s="30">
        <v>105.14471303072821</v>
      </c>
      <c r="G594" s="29" t="s">
        <v>51</v>
      </c>
      <c r="H594" s="29" t="s">
        <v>30</v>
      </c>
      <c r="I594" s="29">
        <v>1970</v>
      </c>
      <c r="J594" s="30">
        <v>95</v>
      </c>
      <c r="K594" s="30">
        <v>8361.1</v>
      </c>
      <c r="L594" s="30">
        <v>466467.86671303876</v>
      </c>
      <c r="M594" s="30">
        <v>2426.7755277875117</v>
      </c>
      <c r="N594" s="30">
        <v>83.987531364935421</v>
      </c>
      <c r="O594" s="30">
        <v>5820.341769406321</v>
      </c>
      <c r="P594" s="30">
        <v>0.8209466393041478</v>
      </c>
      <c r="Q594" s="30">
        <v>10433.717579693524</v>
      </c>
      <c r="R594" s="30">
        <v>14316.592201210078</v>
      </c>
      <c r="S594" s="30">
        <v>0.87056530515110542</v>
      </c>
      <c r="T594" s="30">
        <v>1.1230313259315039</v>
      </c>
      <c r="U594" s="30">
        <v>1.0067117198250353</v>
      </c>
      <c r="V594" s="30">
        <v>1.8672930095735691</v>
      </c>
      <c r="W594" s="30">
        <v>1.7954439785780096</v>
      </c>
      <c r="X594" s="30">
        <v>2.1251332977707551</v>
      </c>
      <c r="Y594" s="30">
        <v>-23.319334504529593</v>
      </c>
      <c r="Z594" s="30">
        <v>-26.709582769434899</v>
      </c>
      <c r="AA594" s="30">
        <v>102.15550948786047</v>
      </c>
      <c r="AB594" s="30">
        <v>833.01393445549525</v>
      </c>
      <c r="AC594" s="30">
        <v>2.4009415851283173</v>
      </c>
      <c r="AD594" s="30">
        <v>18783.894344621658</v>
      </c>
      <c r="AE594" s="29">
        <f t="shared" si="30"/>
        <v>2022</v>
      </c>
      <c r="AF594" s="29">
        <f t="shared" si="28"/>
        <v>5</v>
      </c>
      <c r="AK594" t="e">
        <f t="shared" si="29"/>
        <v>#N/A</v>
      </c>
    </row>
    <row r="595" spans="1:37" ht="30" customHeight="1" x14ac:dyDescent="0.25">
      <c r="A595" s="30">
        <v>13759782</v>
      </c>
      <c r="B595" s="29" t="s">
        <v>72</v>
      </c>
      <c r="C595" s="29" t="s">
        <v>29</v>
      </c>
      <c r="D595" s="29" t="s">
        <v>29</v>
      </c>
      <c r="E595" s="31">
        <v>44742</v>
      </c>
      <c r="F595" s="30">
        <v>134.54941456020904</v>
      </c>
      <c r="G595" s="29" t="s">
        <v>51</v>
      </c>
      <c r="H595" s="29" t="s">
        <v>30</v>
      </c>
      <c r="I595" s="29">
        <v>1970</v>
      </c>
      <c r="J595" s="30">
        <v>95</v>
      </c>
      <c r="K595" s="30">
        <v>8361.1</v>
      </c>
      <c r="L595" s="30">
        <v>584270.83162392012</v>
      </c>
      <c r="M595" s="30">
        <v>2847.7699735382444</v>
      </c>
      <c r="N595" s="30">
        <v>56.144802327179129</v>
      </c>
      <c r="O595" s="30">
        <v>7813.1155603431489</v>
      </c>
      <c r="P595" s="30">
        <v>0.81368125055619422</v>
      </c>
      <c r="Q595" s="30">
        <v>12359.076294426257</v>
      </c>
      <c r="R595" s="30">
        <v>8867.0587761912248</v>
      </c>
      <c r="S595" s="30">
        <v>1.2797837063213713</v>
      </c>
      <c r="T595" s="30">
        <v>1.9041854293809624</v>
      </c>
      <c r="U595" s="30">
        <v>1.3595840230405594</v>
      </c>
      <c r="V595" s="30">
        <v>1.0062296892972031</v>
      </c>
      <c r="W595" s="30">
        <v>1.5224951765466632</v>
      </c>
      <c r="X595" s="30">
        <v>1.8235740728859917</v>
      </c>
      <c r="Y595" s="30">
        <v>-36.72968491664318</v>
      </c>
      <c r="Z595" s="30">
        <v>-20.209033237685979</v>
      </c>
      <c r="AA595" s="30">
        <v>122.5456786998934</v>
      </c>
      <c r="AB595" s="30">
        <v>888.21931417504879</v>
      </c>
      <c r="AC595" s="30">
        <v>2.4097116907549156</v>
      </c>
      <c r="AD595" s="30">
        <v>25157.782379685006</v>
      </c>
      <c r="AE595" s="29">
        <f t="shared" si="30"/>
        <v>2022</v>
      </c>
      <c r="AF595" s="29">
        <f t="shared" ref="AF595:AF658" si="31">IF(E595 = "", "", MONTH(E595))</f>
        <v>6</v>
      </c>
      <c r="AK595" t="e">
        <f t="shared" si="29"/>
        <v>#N/A</v>
      </c>
    </row>
    <row r="596" spans="1:37" ht="30" customHeight="1" x14ac:dyDescent="0.25">
      <c r="A596" s="30">
        <v>13759782</v>
      </c>
      <c r="B596" s="29" t="s">
        <v>72</v>
      </c>
      <c r="C596" s="29" t="s">
        <v>29</v>
      </c>
      <c r="D596" s="29" t="s">
        <v>29</v>
      </c>
      <c r="E596" s="31">
        <v>44773</v>
      </c>
      <c r="F596" s="30">
        <v>100.86541067146788</v>
      </c>
      <c r="G596" s="29" t="s">
        <v>51</v>
      </c>
      <c r="H596" s="29" t="s">
        <v>30</v>
      </c>
      <c r="I596" s="29">
        <v>1970</v>
      </c>
      <c r="J596" s="30">
        <v>95</v>
      </c>
      <c r="K596" s="30">
        <v>8361.1</v>
      </c>
      <c r="L596" s="30">
        <v>604362.53673735168</v>
      </c>
      <c r="M596" s="30">
        <v>2405.1177050004035</v>
      </c>
      <c r="N596" s="30">
        <v>66.674070435486627</v>
      </c>
      <c r="O596" s="30">
        <v>8497.716725210541</v>
      </c>
      <c r="P596" s="30">
        <v>1.0271193165359924</v>
      </c>
      <c r="Q596" s="30">
        <v>7098.6709372483592</v>
      </c>
      <c r="R596" s="30">
        <v>15009.726689441781</v>
      </c>
      <c r="S596" s="30">
        <v>0.8405673348386099</v>
      </c>
      <c r="T596" s="30">
        <v>1.2534454584191632</v>
      </c>
      <c r="U596" s="30">
        <v>0.91944778200060051</v>
      </c>
      <c r="V596" s="30">
        <v>1.4499897339632044</v>
      </c>
      <c r="W596" s="30">
        <v>1.1777112092477411</v>
      </c>
      <c r="X596" s="30">
        <v>1.7911569745523941</v>
      </c>
      <c r="Y596" s="30">
        <v>-37.408916950659091</v>
      </c>
      <c r="Z596" s="30">
        <v>-39.559432479823535</v>
      </c>
      <c r="AA596" s="30">
        <v>95.988682355424572</v>
      </c>
      <c r="AB596" s="30">
        <v>835.85942383697488</v>
      </c>
      <c r="AC596" s="30">
        <v>3.1138715719771288</v>
      </c>
      <c r="AD596" s="30">
        <v>19700.931309862783</v>
      </c>
      <c r="AE596" s="29">
        <f t="shared" si="30"/>
        <v>2022</v>
      </c>
      <c r="AF596" s="29">
        <f t="shared" si="31"/>
        <v>7</v>
      </c>
      <c r="AK596" t="e">
        <f t="shared" si="29"/>
        <v>#N/A</v>
      </c>
    </row>
    <row r="597" spans="1:37" ht="30" customHeight="1" x14ac:dyDescent="0.25">
      <c r="A597" s="30">
        <v>13759782</v>
      </c>
      <c r="B597" s="29" t="s">
        <v>72</v>
      </c>
      <c r="C597" s="29" t="s">
        <v>29</v>
      </c>
      <c r="D597" s="29" t="s">
        <v>29</v>
      </c>
      <c r="E597" s="31">
        <v>44804</v>
      </c>
      <c r="F597" s="30">
        <v>134.48972601056801</v>
      </c>
      <c r="G597" s="29" t="s">
        <v>51</v>
      </c>
      <c r="H597" s="29" t="s">
        <v>30</v>
      </c>
      <c r="I597" s="29">
        <v>1970</v>
      </c>
      <c r="J597" s="30">
        <v>95</v>
      </c>
      <c r="K597" s="30">
        <v>8361.1</v>
      </c>
      <c r="L597" s="30">
        <v>610149.25497843907</v>
      </c>
      <c r="M597" s="30">
        <v>2383.133488129256</v>
      </c>
      <c r="N597" s="30">
        <v>70.594113231891882</v>
      </c>
      <c r="O597" s="30">
        <v>6038.9815874885189</v>
      </c>
      <c r="P597" s="30">
        <v>1.0763116273127389</v>
      </c>
      <c r="Q597" s="30">
        <v>12239.847885028106</v>
      </c>
      <c r="R597" s="30">
        <v>10791.836079318873</v>
      </c>
      <c r="S597" s="30">
        <v>1.0752016815337513</v>
      </c>
      <c r="T597" s="30">
        <v>1.8104511258724221</v>
      </c>
      <c r="U597" s="30">
        <v>1.073712092255144</v>
      </c>
      <c r="V597" s="30">
        <v>1.8743721544053575</v>
      </c>
      <c r="W597" s="30">
        <v>1.5215295629822823</v>
      </c>
      <c r="X597" s="30">
        <v>1.5258425083155323</v>
      </c>
      <c r="Y597" s="30">
        <v>-30.741915508765729</v>
      </c>
      <c r="Z597" s="30">
        <v>-27.611844538210729</v>
      </c>
      <c r="AA597" s="30">
        <v>112.09150079586064</v>
      </c>
      <c r="AB597" s="30">
        <v>1026.702657980381</v>
      </c>
      <c r="AC597" s="30">
        <v>2.4446117945867556</v>
      </c>
      <c r="AD597" s="30">
        <v>26315.89114932427</v>
      </c>
      <c r="AE597" s="29">
        <f t="shared" si="30"/>
        <v>2022</v>
      </c>
      <c r="AF597" s="29">
        <f t="shared" si="31"/>
        <v>8</v>
      </c>
      <c r="AK597" t="e">
        <f t="shared" si="29"/>
        <v>#N/A</v>
      </c>
    </row>
    <row r="598" spans="1:37" ht="30" customHeight="1" x14ac:dyDescent="0.25">
      <c r="A598" s="30">
        <v>13759782</v>
      </c>
      <c r="B598" s="29" t="s">
        <v>72</v>
      </c>
      <c r="C598" s="29" t="s">
        <v>29</v>
      </c>
      <c r="D598" s="29" t="s">
        <v>29</v>
      </c>
      <c r="E598" s="31">
        <v>44834</v>
      </c>
      <c r="F598" s="30">
        <v>109.00973587563072</v>
      </c>
      <c r="G598" s="29" t="s">
        <v>51</v>
      </c>
      <c r="H598" s="29" t="s">
        <v>30</v>
      </c>
      <c r="I598" s="29">
        <v>1970</v>
      </c>
      <c r="J598" s="30">
        <v>95</v>
      </c>
      <c r="K598" s="30">
        <v>8361.1</v>
      </c>
      <c r="L598" s="30">
        <v>475514.58990828315</v>
      </c>
      <c r="M598" s="30">
        <v>1547.1920781292677</v>
      </c>
      <c r="N598" s="30">
        <v>89.651215403275557</v>
      </c>
      <c r="O598" s="30">
        <v>6311.1199901902664</v>
      </c>
      <c r="P598" s="30">
        <v>0.81422433145623008</v>
      </c>
      <c r="Q598" s="30">
        <v>12424.75505049676</v>
      </c>
      <c r="R598" s="30">
        <v>13784.273613700996</v>
      </c>
      <c r="S598" s="30">
        <v>0.82258609132674387</v>
      </c>
      <c r="T598" s="30">
        <v>1.498814420010129</v>
      </c>
      <c r="U598" s="30">
        <v>0.86514195036883923</v>
      </c>
      <c r="V598" s="30">
        <v>1.7917730059242001</v>
      </c>
      <c r="W598" s="30">
        <v>1.0746893184805928</v>
      </c>
      <c r="X598" s="30">
        <v>1.5357690722053308</v>
      </c>
      <c r="Y598" s="30">
        <v>-24.485699939290392</v>
      </c>
      <c r="Z598" s="30">
        <v>-38.234906440616093</v>
      </c>
      <c r="AA598" s="30">
        <v>118.84160508122299</v>
      </c>
      <c r="AB598" s="30">
        <v>681.781424457816</v>
      </c>
      <c r="AC598" s="30">
        <v>3.9542932138713449</v>
      </c>
      <c r="AD598" s="30">
        <v>32721.18053930833</v>
      </c>
      <c r="AE598" s="29">
        <f t="shared" si="30"/>
        <v>2022</v>
      </c>
      <c r="AF598" s="29">
        <f t="shared" si="31"/>
        <v>9</v>
      </c>
      <c r="AK598" t="e">
        <f t="shared" si="29"/>
        <v>#N/A</v>
      </c>
    </row>
    <row r="599" spans="1:37" ht="30" customHeight="1" x14ac:dyDescent="0.25">
      <c r="A599" s="30">
        <v>13759782</v>
      </c>
      <c r="B599" s="29" t="s">
        <v>72</v>
      </c>
      <c r="C599" s="29" t="s">
        <v>29</v>
      </c>
      <c r="D599" s="29" t="s">
        <v>29</v>
      </c>
      <c r="E599" s="31">
        <v>44865</v>
      </c>
      <c r="F599" s="30">
        <v>76.873827652695809</v>
      </c>
      <c r="G599" s="29" t="s">
        <v>51</v>
      </c>
      <c r="H599" s="29" t="s">
        <v>30</v>
      </c>
      <c r="I599" s="29">
        <v>1970</v>
      </c>
      <c r="J599" s="30">
        <v>95</v>
      </c>
      <c r="K599" s="30">
        <v>8361.1</v>
      </c>
      <c r="L599" s="30">
        <v>589939.69605504547</v>
      </c>
      <c r="M599" s="30">
        <v>2407.8089491795326</v>
      </c>
      <c r="N599" s="30">
        <v>76.427902648577174</v>
      </c>
      <c r="O599" s="30">
        <v>6938.1617672505527</v>
      </c>
      <c r="P599" s="30">
        <v>1.0202306969285018</v>
      </c>
      <c r="Q599" s="30">
        <v>12756.144516264243</v>
      </c>
      <c r="R599" s="30">
        <v>15439.352941138801</v>
      </c>
      <c r="S599" s="30">
        <v>1.4713735974729041</v>
      </c>
      <c r="T599" s="30">
        <v>1.6436141548781074</v>
      </c>
      <c r="U599" s="30">
        <v>1.2186203812601664</v>
      </c>
      <c r="V599" s="30">
        <v>1.5185543137336399</v>
      </c>
      <c r="W599" s="30">
        <v>1.6591383073183856</v>
      </c>
      <c r="X599" s="30">
        <v>2.0949226139508554</v>
      </c>
      <c r="Y599" s="30">
        <v>-23.135042855015101</v>
      </c>
      <c r="Z599" s="30">
        <v>-32.765673358901502</v>
      </c>
      <c r="AA599" s="30">
        <v>90.15473397141507</v>
      </c>
      <c r="AB599" s="30">
        <v>984.17958720137131</v>
      </c>
      <c r="AC599" s="30">
        <v>4.0317752808500744</v>
      </c>
      <c r="AD599" s="30">
        <v>22297.701385863056</v>
      </c>
      <c r="AE599" s="29">
        <f t="shared" si="30"/>
        <v>2022</v>
      </c>
      <c r="AF599" s="29">
        <f t="shared" si="31"/>
        <v>10</v>
      </c>
      <c r="AK599" t="e">
        <f t="shared" si="29"/>
        <v>#N/A</v>
      </c>
    </row>
    <row r="600" spans="1:37" ht="30" customHeight="1" x14ac:dyDescent="0.25">
      <c r="A600" s="30">
        <v>13759782</v>
      </c>
      <c r="B600" s="29" t="s">
        <v>72</v>
      </c>
      <c r="C600" s="29" t="s">
        <v>29</v>
      </c>
      <c r="D600" s="29" t="s">
        <v>29</v>
      </c>
      <c r="E600" s="31">
        <v>44895</v>
      </c>
      <c r="F600" s="30">
        <v>89.664771408678106</v>
      </c>
      <c r="G600" s="29" t="s">
        <v>51</v>
      </c>
      <c r="H600" s="29" t="s">
        <v>30</v>
      </c>
      <c r="I600" s="29">
        <v>1970</v>
      </c>
      <c r="J600" s="30">
        <v>95</v>
      </c>
      <c r="K600" s="30">
        <v>8361.1</v>
      </c>
      <c r="L600" s="30">
        <v>567040.96540830366</v>
      </c>
      <c r="M600" s="30">
        <v>2575.4506918116113</v>
      </c>
      <c r="N600" s="30">
        <v>61.509366667307305</v>
      </c>
      <c r="O600" s="30">
        <v>6605.7107997674157</v>
      </c>
      <c r="P600" s="30">
        <v>1.1303698668305522</v>
      </c>
      <c r="Q600" s="30">
        <v>6994.308045697323</v>
      </c>
      <c r="R600" s="30">
        <v>11300.611067709138</v>
      </c>
      <c r="S600" s="30">
        <v>1.5265497110057566</v>
      </c>
      <c r="T600" s="30">
        <v>1.5891632557502988</v>
      </c>
      <c r="U600" s="30">
        <v>1.0488501908005667</v>
      </c>
      <c r="V600" s="30">
        <v>1.2460031446994324</v>
      </c>
      <c r="W600" s="30">
        <v>1.3865380033493548</v>
      </c>
      <c r="X600" s="30">
        <v>1.5575444314637803</v>
      </c>
      <c r="Y600" s="30">
        <v>-38.559186845493649</v>
      </c>
      <c r="Z600" s="30">
        <v>-31.100920583909758</v>
      </c>
      <c r="AA600" s="30">
        <v>92.264778768991889</v>
      </c>
      <c r="AB600" s="30">
        <v>850.79439793205449</v>
      </c>
      <c r="AC600" s="30">
        <v>2.4089090173634129</v>
      </c>
      <c r="AD600" s="30">
        <v>32918.253289060536</v>
      </c>
      <c r="AE600" s="29">
        <f t="shared" si="30"/>
        <v>2022</v>
      </c>
      <c r="AF600" s="29">
        <f t="shared" si="31"/>
        <v>11</v>
      </c>
      <c r="AK600" t="e">
        <f t="shared" si="29"/>
        <v>#N/A</v>
      </c>
    </row>
    <row r="601" spans="1:37" ht="30" customHeight="1" x14ac:dyDescent="0.25">
      <c r="A601" s="30">
        <v>13759782</v>
      </c>
      <c r="B601" s="29" t="s">
        <v>72</v>
      </c>
      <c r="C601" s="29" t="s">
        <v>29</v>
      </c>
      <c r="D601" s="29" t="s">
        <v>29</v>
      </c>
      <c r="E601" s="31">
        <v>44926</v>
      </c>
      <c r="F601" s="30">
        <v>101.41677364864893</v>
      </c>
      <c r="G601" s="29" t="s">
        <v>51</v>
      </c>
      <c r="H601" s="29" t="s">
        <v>30</v>
      </c>
      <c r="I601" s="29">
        <v>1970</v>
      </c>
      <c r="J601" s="30">
        <v>95</v>
      </c>
      <c r="K601" s="30">
        <v>8361.1</v>
      </c>
      <c r="L601" s="30">
        <v>406946.01794439438</v>
      </c>
      <c r="M601" s="30">
        <v>2058.1452757273623</v>
      </c>
      <c r="N601" s="30">
        <v>88.299014507694523</v>
      </c>
      <c r="O601" s="30">
        <v>7261.2236002463887</v>
      </c>
      <c r="P601" s="30">
        <v>0.92351558787746835</v>
      </c>
      <c r="Q601" s="30">
        <v>12667.175777057479</v>
      </c>
      <c r="R601" s="30">
        <v>9832.7094652896649</v>
      </c>
      <c r="S601" s="30">
        <v>1.4002039468901686</v>
      </c>
      <c r="T601" s="30">
        <v>1.3618245229467334</v>
      </c>
      <c r="U601" s="30">
        <v>0.91263326371089315</v>
      </c>
      <c r="V601" s="30">
        <v>1.214547773187193</v>
      </c>
      <c r="W601" s="30">
        <v>1.4572750993935708</v>
      </c>
      <c r="X601" s="30">
        <v>1.4910151096670712</v>
      </c>
      <c r="Y601" s="30">
        <v>-32.488770692334157</v>
      </c>
      <c r="Z601" s="30">
        <v>-27.059455175676842</v>
      </c>
      <c r="AA601" s="30">
        <v>91.783589258291855</v>
      </c>
      <c r="AB601" s="30">
        <v>785.53403449452048</v>
      </c>
      <c r="AC601" s="30">
        <v>3.3057261393887307</v>
      </c>
      <c r="AD601" s="30">
        <v>22650.109046767593</v>
      </c>
      <c r="AE601" s="29">
        <f t="shared" si="30"/>
        <v>2022</v>
      </c>
      <c r="AF601" s="29">
        <f t="shared" si="31"/>
        <v>12</v>
      </c>
      <c r="AK601" t="e">
        <f t="shared" si="29"/>
        <v>#N/A</v>
      </c>
    </row>
    <row r="602" spans="1:37" ht="30" customHeight="1" x14ac:dyDescent="0.25">
      <c r="A602" s="30">
        <v>13759782</v>
      </c>
      <c r="B602" s="29" t="s">
        <v>72</v>
      </c>
      <c r="C602" s="29" t="s">
        <v>29</v>
      </c>
      <c r="D602" s="29" t="s">
        <v>29</v>
      </c>
      <c r="E602" s="31">
        <v>44957</v>
      </c>
      <c r="F602" s="30">
        <v>128.05012382952734</v>
      </c>
      <c r="G602" s="29" t="s">
        <v>51</v>
      </c>
      <c r="H602" s="29" t="s">
        <v>30</v>
      </c>
      <c r="I602" s="29">
        <v>1970</v>
      </c>
      <c r="J602" s="30">
        <v>95</v>
      </c>
      <c r="K602" s="30">
        <v>8361.1</v>
      </c>
      <c r="L602" s="30">
        <v>646999.27184018702</v>
      </c>
      <c r="M602" s="30">
        <v>2439.4398965554242</v>
      </c>
      <c r="N602" s="30">
        <v>90.679795647972341</v>
      </c>
      <c r="O602" s="30">
        <v>6364.6234109016677</v>
      </c>
      <c r="P602" s="30">
        <v>0.8601869640651405</v>
      </c>
      <c r="Q602" s="30">
        <v>8439.0436029862012</v>
      </c>
      <c r="R602" s="30">
        <v>9981.9536137124651</v>
      </c>
      <c r="S602" s="30">
        <v>0.96535004689754234</v>
      </c>
      <c r="T602" s="30">
        <v>1.4280944109030185</v>
      </c>
      <c r="U602" s="30">
        <v>1.635520075267848</v>
      </c>
      <c r="V602" s="30">
        <v>1.8400995585353599</v>
      </c>
      <c r="W602" s="30">
        <v>1.5172833300768955</v>
      </c>
      <c r="X602" s="30">
        <v>1.4292103477282518</v>
      </c>
      <c r="Y602" s="30">
        <v>-25.949570212171576</v>
      </c>
      <c r="Z602" s="30">
        <v>-32.664114202371344</v>
      </c>
      <c r="AA602" s="30">
        <v>105.36132663254519</v>
      </c>
      <c r="AB602" s="30">
        <v>861.27832749503466</v>
      </c>
      <c r="AC602" s="30">
        <v>2.6620327925172114</v>
      </c>
      <c r="AD602" s="30">
        <v>33408.091553772814</v>
      </c>
      <c r="AE602" s="29">
        <f t="shared" si="30"/>
        <v>2023</v>
      </c>
      <c r="AF602" s="29">
        <f t="shared" si="31"/>
        <v>1</v>
      </c>
      <c r="AK602" t="e">
        <f t="shared" si="29"/>
        <v>#N/A</v>
      </c>
    </row>
    <row r="603" spans="1:37" ht="30" customHeight="1" x14ac:dyDescent="0.25">
      <c r="A603" s="30">
        <v>13759782</v>
      </c>
      <c r="B603" s="29" t="s">
        <v>72</v>
      </c>
      <c r="C603" s="29" t="s">
        <v>29</v>
      </c>
      <c r="D603" s="29" t="s">
        <v>29</v>
      </c>
      <c r="E603" s="31">
        <v>44985</v>
      </c>
      <c r="F603" s="30">
        <v>112.04689393622262</v>
      </c>
      <c r="G603" s="29" t="s">
        <v>51</v>
      </c>
      <c r="H603" s="29" t="s">
        <v>30</v>
      </c>
      <c r="I603" s="29">
        <v>1970</v>
      </c>
      <c r="J603" s="30">
        <v>95</v>
      </c>
      <c r="K603" s="30">
        <v>8361.1</v>
      </c>
      <c r="L603" s="30">
        <v>510082.70180023572</v>
      </c>
      <c r="M603" s="30">
        <v>2296.591648387744</v>
      </c>
      <c r="N603" s="30">
        <v>56.829348117377521</v>
      </c>
      <c r="O603" s="30">
        <v>9203.9191619989833</v>
      </c>
      <c r="P603" s="30">
        <v>0.75690229859525382</v>
      </c>
      <c r="Q603" s="30">
        <v>7398.9796086045471</v>
      </c>
      <c r="R603" s="30">
        <v>16176.543894830293</v>
      </c>
      <c r="S603" s="30">
        <v>1.2802519514472861</v>
      </c>
      <c r="T603" s="30">
        <v>1.3244321770295828</v>
      </c>
      <c r="U603" s="30">
        <v>0.91601349610062421</v>
      </c>
      <c r="V603" s="30">
        <v>1.3664436772840329</v>
      </c>
      <c r="W603" s="30">
        <v>1.476862190523156</v>
      </c>
      <c r="X603" s="30">
        <v>2.0560263791187174</v>
      </c>
      <c r="Y603" s="30">
        <v>-24.808448107394828</v>
      </c>
      <c r="Z603" s="30">
        <v>-34.399862572706795</v>
      </c>
      <c r="AA603" s="30">
        <v>97.671108506852363</v>
      </c>
      <c r="AB603" s="30">
        <v>579.40617573913119</v>
      </c>
      <c r="AC603" s="30">
        <v>2.2436495713729872</v>
      </c>
      <c r="AD603" s="30">
        <v>18934.934847850029</v>
      </c>
      <c r="AE603" s="29">
        <f t="shared" si="30"/>
        <v>2023</v>
      </c>
      <c r="AF603" s="29">
        <f t="shared" si="31"/>
        <v>2</v>
      </c>
      <c r="AK603" t="e">
        <f t="shared" si="29"/>
        <v>#N/A</v>
      </c>
    </row>
    <row r="604" spans="1:37" ht="30" customHeight="1" x14ac:dyDescent="0.25">
      <c r="A604" s="30">
        <v>13759782</v>
      </c>
      <c r="B604" s="29" t="s">
        <v>72</v>
      </c>
      <c r="C604" s="29" t="s">
        <v>29</v>
      </c>
      <c r="D604" s="29" t="s">
        <v>29</v>
      </c>
      <c r="E604" s="31">
        <v>45016</v>
      </c>
      <c r="F604" s="30">
        <v>110.0421756098679</v>
      </c>
      <c r="G604" s="29" t="s">
        <v>51</v>
      </c>
      <c r="H604" s="29" t="s">
        <v>30</v>
      </c>
      <c r="I604" s="29">
        <v>1970</v>
      </c>
      <c r="J604" s="30">
        <v>95</v>
      </c>
      <c r="K604" s="30">
        <v>8361.1</v>
      </c>
      <c r="L604" s="30">
        <v>704482.74151022139</v>
      </c>
      <c r="M604" s="30">
        <v>1793.7721945087319</v>
      </c>
      <c r="N604" s="30">
        <v>52.842982176710215</v>
      </c>
      <c r="O604" s="30">
        <v>6640.2276503447929</v>
      </c>
      <c r="P604" s="30">
        <v>0.78820539724150984</v>
      </c>
      <c r="Q604" s="30">
        <v>13307.357612825414</v>
      </c>
      <c r="R604" s="30">
        <v>9401.9047550932301</v>
      </c>
      <c r="S604" s="30">
        <v>0.85445527861806081</v>
      </c>
      <c r="T604" s="30">
        <v>1.3903602877785928</v>
      </c>
      <c r="U604" s="30">
        <v>1.0748329102563061</v>
      </c>
      <c r="V604" s="30">
        <v>1.7192115946289754</v>
      </c>
      <c r="W604" s="30">
        <v>1.3447054143812451</v>
      </c>
      <c r="X604" s="30">
        <v>2.2706606564549947</v>
      </c>
      <c r="Y604" s="30">
        <v>-31.536928382323222</v>
      </c>
      <c r="Z604" s="30">
        <v>-29.067015978541161</v>
      </c>
      <c r="AA604" s="30">
        <v>102.84196746620692</v>
      </c>
      <c r="AB604" s="30">
        <v>598.54943684084969</v>
      </c>
      <c r="AC604" s="30">
        <v>3.8428957882259938</v>
      </c>
      <c r="AD604" s="30">
        <v>18330.412124928931</v>
      </c>
      <c r="AE604" s="29">
        <f t="shared" si="30"/>
        <v>2023</v>
      </c>
      <c r="AF604" s="29">
        <f t="shared" si="31"/>
        <v>3</v>
      </c>
      <c r="AK604" t="e">
        <f t="shared" si="29"/>
        <v>#N/A</v>
      </c>
    </row>
    <row r="605" spans="1:37" ht="30" customHeight="1" x14ac:dyDescent="0.25">
      <c r="A605" s="30">
        <v>13759782</v>
      </c>
      <c r="B605" s="29" t="s">
        <v>72</v>
      </c>
      <c r="C605" s="29" t="s">
        <v>29</v>
      </c>
      <c r="D605" s="29" t="s">
        <v>29</v>
      </c>
      <c r="E605" s="31">
        <v>45046</v>
      </c>
      <c r="F605" s="30">
        <v>136.7271597804401</v>
      </c>
      <c r="G605" s="29" t="s">
        <v>51</v>
      </c>
      <c r="H605" s="29" t="s">
        <v>30</v>
      </c>
      <c r="I605" s="29">
        <v>1970</v>
      </c>
      <c r="J605" s="30">
        <v>95</v>
      </c>
      <c r="K605" s="30">
        <v>8361.1</v>
      </c>
      <c r="L605" s="30">
        <v>794275.03597161523</v>
      </c>
      <c r="M605" s="30">
        <v>1800.7892395211732</v>
      </c>
      <c r="N605" s="30">
        <v>91.037735770209366</v>
      </c>
      <c r="O605" s="30">
        <v>5538.431665229833</v>
      </c>
      <c r="P605" s="30">
        <v>1.005263533128808</v>
      </c>
      <c r="Q605" s="30">
        <v>8250.3818395412782</v>
      </c>
      <c r="R605" s="30">
        <v>10258.512453305973</v>
      </c>
      <c r="S605" s="30">
        <v>0.84756518617965548</v>
      </c>
      <c r="T605" s="30">
        <v>1.5627624633493138</v>
      </c>
      <c r="U605" s="30">
        <v>1.1072776179424431</v>
      </c>
      <c r="V605" s="30">
        <v>1.4134532301710849</v>
      </c>
      <c r="W605" s="30">
        <v>1.0686323636922901</v>
      </c>
      <c r="X605" s="30">
        <v>1.3756447518818598</v>
      </c>
      <c r="Y605" s="30">
        <v>-32.189150797919602</v>
      </c>
      <c r="Z605" s="30">
        <v>-24.383612480960391</v>
      </c>
      <c r="AA605" s="30">
        <v>84.93986084985228</v>
      </c>
      <c r="AB605" s="30">
        <v>755.33182030189732</v>
      </c>
      <c r="AC605" s="30">
        <v>2.1811695407366094</v>
      </c>
      <c r="AD605" s="30">
        <v>24685.624315620153</v>
      </c>
      <c r="AE605" s="29">
        <f t="shared" si="30"/>
        <v>2023</v>
      </c>
      <c r="AF605" s="29">
        <f t="shared" si="31"/>
        <v>4</v>
      </c>
      <c r="AK605" t="e">
        <f t="shared" si="29"/>
        <v>#N/A</v>
      </c>
    </row>
    <row r="606" spans="1:37" ht="30" customHeight="1" x14ac:dyDescent="0.25">
      <c r="A606" s="30">
        <v>13759782</v>
      </c>
      <c r="B606" s="29" t="s">
        <v>72</v>
      </c>
      <c r="C606" s="29" t="s">
        <v>29</v>
      </c>
      <c r="D606" s="29" t="s">
        <v>29</v>
      </c>
      <c r="E606" s="31">
        <v>45077</v>
      </c>
      <c r="F606" s="30">
        <v>75.731062428730112</v>
      </c>
      <c r="G606" s="29" t="s">
        <v>51</v>
      </c>
      <c r="H606" s="29" t="s">
        <v>30</v>
      </c>
      <c r="I606" s="29">
        <v>1970</v>
      </c>
      <c r="J606" s="30">
        <v>95</v>
      </c>
      <c r="K606" s="30">
        <v>8361.1</v>
      </c>
      <c r="L606" s="30">
        <v>809127.59243203106</v>
      </c>
      <c r="M606" s="30">
        <v>2283.3491448270397</v>
      </c>
      <c r="N606" s="30">
        <v>82.266856434745151</v>
      </c>
      <c r="O606" s="30">
        <v>9775.4459612283135</v>
      </c>
      <c r="P606" s="30">
        <v>0.84892386546046517</v>
      </c>
      <c r="Q606" s="30">
        <v>12373.382729723133</v>
      </c>
      <c r="R606" s="30">
        <v>8556.7163801634197</v>
      </c>
      <c r="S606" s="30">
        <v>0.82661809108794237</v>
      </c>
      <c r="T606" s="30">
        <v>1.4409693462961748</v>
      </c>
      <c r="U606" s="30">
        <v>0.85800216139488195</v>
      </c>
      <c r="V606" s="30">
        <v>1.4333699149116914</v>
      </c>
      <c r="W606" s="30">
        <v>1.1388009118718958</v>
      </c>
      <c r="X606" s="30">
        <v>1.4774065821098434</v>
      </c>
      <c r="Y606" s="30">
        <v>-24.369590717144991</v>
      </c>
      <c r="Z606" s="30">
        <v>-29.019791679426973</v>
      </c>
      <c r="AA606" s="30">
        <v>99.498591441863638</v>
      </c>
      <c r="AB606" s="30">
        <v>976.2283748498453</v>
      </c>
      <c r="AC606" s="30">
        <v>2.3714511957015585</v>
      </c>
      <c r="AD606" s="30">
        <v>21927.240997128785</v>
      </c>
      <c r="AE606" s="29">
        <f t="shared" si="30"/>
        <v>2023</v>
      </c>
      <c r="AF606" s="29">
        <f t="shared" si="31"/>
        <v>5</v>
      </c>
      <c r="AK606" t="e">
        <f t="shared" si="29"/>
        <v>#N/A</v>
      </c>
    </row>
    <row r="607" spans="1:37" ht="30" customHeight="1" x14ac:dyDescent="0.25">
      <c r="A607" s="30">
        <v>13759782</v>
      </c>
      <c r="B607" s="29" t="s">
        <v>72</v>
      </c>
      <c r="C607" s="29" t="s">
        <v>29</v>
      </c>
      <c r="D607" s="29" t="s">
        <v>29</v>
      </c>
      <c r="E607" s="31">
        <v>45107</v>
      </c>
      <c r="F607" s="30">
        <v>91.4847864266861</v>
      </c>
      <c r="G607" s="29" t="s">
        <v>51</v>
      </c>
      <c r="H607" s="29" t="s">
        <v>30</v>
      </c>
      <c r="I607" s="29">
        <v>1970</v>
      </c>
      <c r="J607" s="30">
        <v>95</v>
      </c>
      <c r="K607" s="30">
        <v>8361.1</v>
      </c>
      <c r="L607" s="30">
        <v>420853.12741059094</v>
      </c>
      <c r="M607" s="30">
        <v>2606.1003504328464</v>
      </c>
      <c r="N607" s="30">
        <v>49.606276051411008</v>
      </c>
      <c r="O607" s="30">
        <v>10123.296520875772</v>
      </c>
      <c r="P607" s="30">
        <v>1.0480801694451147</v>
      </c>
      <c r="Q607" s="30">
        <v>7987.3155270689649</v>
      </c>
      <c r="R607" s="30">
        <v>12562.161364479025</v>
      </c>
      <c r="S607" s="30">
        <v>1.3758698843021311</v>
      </c>
      <c r="T607" s="30">
        <v>1.3720889377186622</v>
      </c>
      <c r="U607" s="30">
        <v>1.1118226658518757</v>
      </c>
      <c r="V607" s="30">
        <v>1.9210416608424596</v>
      </c>
      <c r="W607" s="30">
        <v>1.7137832992828879</v>
      </c>
      <c r="X607" s="30">
        <v>1.5706551993889886</v>
      </c>
      <c r="Y607" s="30">
        <v>-24.288608534228747</v>
      </c>
      <c r="Z607" s="30">
        <v>-29.096875168766633</v>
      </c>
      <c r="AA607" s="30">
        <v>106.13932703269137</v>
      </c>
      <c r="AB607" s="30">
        <v>851.23995425988039</v>
      </c>
      <c r="AC607" s="30">
        <v>3.8448585270368216</v>
      </c>
      <c r="AD607" s="30">
        <v>25666.429856554274</v>
      </c>
      <c r="AE607" s="29">
        <f t="shared" si="30"/>
        <v>2023</v>
      </c>
      <c r="AF607" s="29">
        <f t="shared" si="31"/>
        <v>6</v>
      </c>
      <c r="AK607" t="e">
        <f t="shared" si="29"/>
        <v>#N/A</v>
      </c>
    </row>
    <row r="608" spans="1:37" ht="30" customHeight="1" x14ac:dyDescent="0.25">
      <c r="A608" s="30">
        <v>13759782</v>
      </c>
      <c r="B608" s="29" t="s">
        <v>72</v>
      </c>
      <c r="C608" s="29" t="s">
        <v>29</v>
      </c>
      <c r="D608" s="29" t="s">
        <v>29</v>
      </c>
      <c r="E608" s="31">
        <v>45138</v>
      </c>
      <c r="F608" s="30">
        <v>142.67801192678118</v>
      </c>
      <c r="G608" s="29" t="s">
        <v>51</v>
      </c>
      <c r="H608" s="29" t="s">
        <v>30</v>
      </c>
      <c r="I608" s="29">
        <v>1970</v>
      </c>
      <c r="J608" s="30">
        <v>95</v>
      </c>
      <c r="K608" s="30">
        <v>8361.1</v>
      </c>
      <c r="L608" s="30">
        <v>529233.44574360643</v>
      </c>
      <c r="M608" s="30">
        <v>2284.630019064452</v>
      </c>
      <c r="N608" s="30">
        <v>62.998493827749499</v>
      </c>
      <c r="O608" s="30">
        <v>7760.9102114927118</v>
      </c>
      <c r="P608" s="30">
        <v>0.90716773635754844</v>
      </c>
      <c r="Q608" s="30">
        <v>8550.2420720636892</v>
      </c>
      <c r="R608" s="30">
        <v>9914.9349975827718</v>
      </c>
      <c r="S608" s="30">
        <v>1.2794001272973965</v>
      </c>
      <c r="T608" s="30">
        <v>1.5658918128172232</v>
      </c>
      <c r="U608" s="30">
        <v>1.4512010858446667</v>
      </c>
      <c r="V608" s="30">
        <v>1.3601613192350586</v>
      </c>
      <c r="W608" s="30">
        <v>1.7601631183506699</v>
      </c>
      <c r="X608" s="30">
        <v>1.2426890314730186</v>
      </c>
      <c r="Y608" s="30">
        <v>-25.327354466126732</v>
      </c>
      <c r="Z608" s="30">
        <v>-29.618246523238774</v>
      </c>
      <c r="AA608" s="30">
        <v>105.58165453404736</v>
      </c>
      <c r="AB608" s="30">
        <v>739.82824323824832</v>
      </c>
      <c r="AC608" s="30">
        <v>3.2352330561000477</v>
      </c>
      <c r="AD608" s="30">
        <v>22187.513911440863</v>
      </c>
      <c r="AE608" s="29">
        <f t="shared" si="30"/>
        <v>2023</v>
      </c>
      <c r="AF608" s="29">
        <f t="shared" si="31"/>
        <v>7</v>
      </c>
      <c r="AK608" t="e">
        <f t="shared" si="29"/>
        <v>#N/A</v>
      </c>
    </row>
    <row r="609" spans="1:37" ht="30" customHeight="1" x14ac:dyDescent="0.25">
      <c r="A609" s="30">
        <v>13759782</v>
      </c>
      <c r="B609" s="29" t="s">
        <v>72</v>
      </c>
      <c r="C609" s="29" t="s">
        <v>29</v>
      </c>
      <c r="D609" s="29" t="s">
        <v>29</v>
      </c>
      <c r="E609" s="31">
        <v>45169</v>
      </c>
      <c r="F609" s="30">
        <v>127.10033998737131</v>
      </c>
      <c r="G609" s="29" t="s">
        <v>51</v>
      </c>
      <c r="H609" s="29" t="s">
        <v>30</v>
      </c>
      <c r="I609" s="29">
        <v>1970</v>
      </c>
      <c r="J609" s="30">
        <v>95</v>
      </c>
      <c r="K609" s="30">
        <v>8361.1</v>
      </c>
      <c r="L609" s="30">
        <v>703971.68059102446</v>
      </c>
      <c r="M609" s="30">
        <v>1846.8667958524716</v>
      </c>
      <c r="N609" s="30">
        <v>90.156414322285627</v>
      </c>
      <c r="O609" s="30">
        <v>6083.3439671823689</v>
      </c>
      <c r="P609" s="30">
        <v>0.97104152685947331</v>
      </c>
      <c r="Q609" s="30">
        <v>6748.0398744610684</v>
      </c>
      <c r="R609" s="30">
        <v>9302.9272385689419</v>
      </c>
      <c r="S609" s="30">
        <v>1.3309406693909718</v>
      </c>
      <c r="T609" s="30">
        <v>1.1460537109897533</v>
      </c>
      <c r="U609" s="30">
        <v>1.1931800783813844</v>
      </c>
      <c r="V609" s="30">
        <v>1.8253564686557096</v>
      </c>
      <c r="W609" s="30">
        <v>1.4930469445353494</v>
      </c>
      <c r="X609" s="30">
        <v>1.4973776037652322</v>
      </c>
      <c r="Y609" s="30">
        <v>-24.456759691974494</v>
      </c>
      <c r="Z609" s="30">
        <v>-22.994466955464709</v>
      </c>
      <c r="AA609" s="30">
        <v>107.7586944478566</v>
      </c>
      <c r="AB609" s="30">
        <v>809.41111555921134</v>
      </c>
      <c r="AC609" s="30">
        <v>3.3019434051638741</v>
      </c>
      <c r="AD609" s="30">
        <v>30957.755415925152</v>
      </c>
      <c r="AE609" s="29">
        <f t="shared" si="30"/>
        <v>2023</v>
      </c>
      <c r="AF609" s="29">
        <f t="shared" si="31"/>
        <v>8</v>
      </c>
      <c r="AK609" t="e">
        <f t="shared" si="29"/>
        <v>#N/A</v>
      </c>
    </row>
    <row r="610" spans="1:37" ht="30" customHeight="1" x14ac:dyDescent="0.25">
      <c r="A610" s="30">
        <v>13759782</v>
      </c>
      <c r="B610" s="29" t="s">
        <v>72</v>
      </c>
      <c r="C610" s="29" t="s">
        <v>29</v>
      </c>
      <c r="D610" s="29" t="s">
        <v>29</v>
      </c>
      <c r="E610" s="31">
        <v>45199</v>
      </c>
      <c r="F610" s="30">
        <v>101.47636162646286</v>
      </c>
      <c r="G610" s="29" t="s">
        <v>51</v>
      </c>
      <c r="H610" s="29" t="s">
        <v>30</v>
      </c>
      <c r="I610" s="29">
        <v>1970</v>
      </c>
      <c r="J610" s="30">
        <v>95</v>
      </c>
      <c r="K610" s="30">
        <v>8361.1</v>
      </c>
      <c r="L610" s="30">
        <v>684133.68282865314</v>
      </c>
      <c r="M610" s="30">
        <v>2632.442736776411</v>
      </c>
      <c r="N610" s="30">
        <v>67.721401616086041</v>
      </c>
      <c r="O610" s="30">
        <v>7569.974204203133</v>
      </c>
      <c r="P610" s="30">
        <v>1.2856586609707583</v>
      </c>
      <c r="Q610" s="30">
        <v>9781.5508090259973</v>
      </c>
      <c r="R610" s="30">
        <v>12679.944628902265</v>
      </c>
      <c r="S610" s="30">
        <v>1.3345524732853478</v>
      </c>
      <c r="T610" s="30">
        <v>1.871627763198692</v>
      </c>
      <c r="U610" s="30">
        <v>1.4059345350548416</v>
      </c>
      <c r="V610" s="30">
        <v>1.0435923767078281</v>
      </c>
      <c r="W610" s="30">
        <v>1.9148349684937962</v>
      </c>
      <c r="X610" s="30">
        <v>1.6327509698296556</v>
      </c>
      <c r="Y610" s="30">
        <v>-28.559026001349455</v>
      </c>
      <c r="Z610" s="30">
        <v>-34.030250135372313</v>
      </c>
      <c r="AA610" s="30">
        <v>98.730541676434839</v>
      </c>
      <c r="AB610" s="30">
        <v>1026.8418312062681</v>
      </c>
      <c r="AC610" s="30">
        <v>3.4673279620594988</v>
      </c>
      <c r="AD610" s="30">
        <v>30999.988293797596</v>
      </c>
      <c r="AE610" s="29">
        <f t="shared" si="30"/>
        <v>2023</v>
      </c>
      <c r="AF610" s="29">
        <f t="shared" si="31"/>
        <v>9</v>
      </c>
      <c r="AK610" t="e">
        <f t="shared" si="29"/>
        <v>#N/A</v>
      </c>
    </row>
    <row r="611" spans="1:37" ht="30" customHeight="1" x14ac:dyDescent="0.25">
      <c r="A611" s="30">
        <v>13759782</v>
      </c>
      <c r="B611" s="29" t="s">
        <v>72</v>
      </c>
      <c r="C611" s="29" t="s">
        <v>29</v>
      </c>
      <c r="D611" s="29" t="s">
        <v>29</v>
      </c>
      <c r="E611" s="31">
        <v>45230</v>
      </c>
      <c r="F611" s="30">
        <v>137.60902619293762</v>
      </c>
      <c r="G611" s="29" t="s">
        <v>51</v>
      </c>
      <c r="H611" s="29" t="s">
        <v>30</v>
      </c>
      <c r="I611" s="29">
        <v>1970</v>
      </c>
      <c r="J611" s="30">
        <v>95</v>
      </c>
      <c r="K611" s="30">
        <v>8361.1</v>
      </c>
      <c r="L611" s="30">
        <v>812692.04989394115</v>
      </c>
      <c r="M611" s="30">
        <v>1635.485604377003</v>
      </c>
      <c r="N611" s="30">
        <v>56.691002215004858</v>
      </c>
      <c r="O611" s="30">
        <v>9292.59143866677</v>
      </c>
      <c r="P611" s="30">
        <v>0.96173206690979518</v>
      </c>
      <c r="Q611" s="30">
        <v>12833.704297505412</v>
      </c>
      <c r="R611" s="30">
        <v>14900.254809781578</v>
      </c>
      <c r="S611" s="30">
        <v>0.97069056612415738</v>
      </c>
      <c r="T611" s="30">
        <v>1.0134666814109816</v>
      </c>
      <c r="U611" s="30">
        <v>1.0215746782605948</v>
      </c>
      <c r="V611" s="30">
        <v>1.2564106047376107</v>
      </c>
      <c r="W611" s="30">
        <v>1.1683373386195974</v>
      </c>
      <c r="X611" s="30">
        <v>2.1173650694253752</v>
      </c>
      <c r="Y611" s="30">
        <v>-24.386678183600214</v>
      </c>
      <c r="Z611" s="30">
        <v>-16.932913251851847</v>
      </c>
      <c r="AA611" s="30">
        <v>78.721396715365088</v>
      </c>
      <c r="AB611" s="30">
        <v>937.07395459287125</v>
      </c>
      <c r="AC611" s="30">
        <v>2.1324034898060136</v>
      </c>
      <c r="AD611" s="30">
        <v>28293.860828920271</v>
      </c>
      <c r="AE611" s="29">
        <f t="shared" si="30"/>
        <v>2023</v>
      </c>
      <c r="AF611" s="29">
        <f t="shared" si="31"/>
        <v>10</v>
      </c>
      <c r="AK611" t="e">
        <f t="shared" si="29"/>
        <v>#N/A</v>
      </c>
    </row>
    <row r="612" spans="1:37" ht="30" customHeight="1" x14ac:dyDescent="0.25">
      <c r="A612" s="30">
        <v>13759782</v>
      </c>
      <c r="B612" s="29" t="s">
        <v>72</v>
      </c>
      <c r="C612" s="29" t="s">
        <v>29</v>
      </c>
      <c r="D612" s="29" t="s">
        <v>29</v>
      </c>
      <c r="E612" s="31">
        <v>45260</v>
      </c>
      <c r="F612" s="30">
        <v>111.77111745083218</v>
      </c>
      <c r="G612" s="29" t="s">
        <v>51</v>
      </c>
      <c r="H612" s="29" t="s">
        <v>30</v>
      </c>
      <c r="I612" s="29">
        <v>1970</v>
      </c>
      <c r="J612" s="30">
        <v>95</v>
      </c>
      <c r="K612" s="30">
        <v>8361.1</v>
      </c>
      <c r="L612" s="30">
        <v>626040.9719495899</v>
      </c>
      <c r="M612" s="30">
        <v>2326.5571105935883</v>
      </c>
      <c r="N612" s="30">
        <v>51.755579094728674</v>
      </c>
      <c r="O612" s="30">
        <v>7205.8847127675754</v>
      </c>
      <c r="P612" s="30">
        <v>1.2973364585093521</v>
      </c>
      <c r="Q612" s="30">
        <v>8845.0673926522504</v>
      </c>
      <c r="R612" s="30">
        <v>11670.478828887959</v>
      </c>
      <c r="S612" s="30">
        <v>1.2103523389121702</v>
      </c>
      <c r="T612" s="30">
        <v>1.1708647867079818</v>
      </c>
      <c r="U612" s="30">
        <v>1.4796496895032554</v>
      </c>
      <c r="V612" s="30">
        <v>1.7629600504357634</v>
      </c>
      <c r="W612" s="30">
        <v>1.0105020268731788</v>
      </c>
      <c r="X612" s="30">
        <v>1.8321349962536346</v>
      </c>
      <c r="Y612" s="30">
        <v>-21.357320712762476</v>
      </c>
      <c r="Z612" s="30">
        <v>-22.725930434195398</v>
      </c>
      <c r="AA612" s="30">
        <v>95.512146196758138</v>
      </c>
      <c r="AB612" s="30">
        <v>791.9848433248726</v>
      </c>
      <c r="AC612" s="30">
        <v>2.6607214148777452</v>
      </c>
      <c r="AD612" s="30">
        <v>27052.163949909052</v>
      </c>
      <c r="AE612" s="29">
        <f t="shared" si="30"/>
        <v>2023</v>
      </c>
      <c r="AF612" s="29">
        <f t="shared" si="31"/>
        <v>11</v>
      </c>
      <c r="AK612" t="e">
        <f t="shared" si="29"/>
        <v>#N/A</v>
      </c>
    </row>
    <row r="613" spans="1:37" ht="30" customHeight="1" x14ac:dyDescent="0.25">
      <c r="A613" s="30">
        <v>13759782</v>
      </c>
      <c r="B613" s="29" t="s">
        <v>72</v>
      </c>
      <c r="C613" s="29" t="s">
        <v>29</v>
      </c>
      <c r="D613" s="29" t="s">
        <v>29</v>
      </c>
      <c r="E613" s="31">
        <v>45291</v>
      </c>
      <c r="F613" s="30">
        <v>129.83119998722762</v>
      </c>
      <c r="G613" s="29" t="s">
        <v>51</v>
      </c>
      <c r="H613" s="29" t="s">
        <v>30</v>
      </c>
      <c r="I613" s="29">
        <v>1970</v>
      </c>
      <c r="J613" s="30">
        <v>95</v>
      </c>
      <c r="K613" s="30">
        <v>8361.1</v>
      </c>
      <c r="L613" s="30">
        <v>461229.14104367164</v>
      </c>
      <c r="M613" s="30">
        <v>1597.6351107913201</v>
      </c>
      <c r="N613" s="30">
        <v>50.488262676272896</v>
      </c>
      <c r="O613" s="30">
        <v>8472.0987257476554</v>
      </c>
      <c r="P613" s="30">
        <v>1.2193808158533739</v>
      </c>
      <c r="Q613" s="30">
        <v>9769.6927874565408</v>
      </c>
      <c r="R613" s="30">
        <v>12533.209525974004</v>
      </c>
      <c r="S613" s="30">
        <v>1.5570711959990771</v>
      </c>
      <c r="T613" s="30">
        <v>1.3756133460275601</v>
      </c>
      <c r="U613" s="30">
        <v>1.0435535555021054</v>
      </c>
      <c r="V613" s="30">
        <v>1.9551739034634834</v>
      </c>
      <c r="W613" s="30">
        <v>1.9043814987345178</v>
      </c>
      <c r="X613" s="30">
        <v>1.6799752542405333</v>
      </c>
      <c r="Y613" s="30">
        <v>-31.694266076438677</v>
      </c>
      <c r="Z613" s="30">
        <v>-31.23839279192655</v>
      </c>
      <c r="AA613" s="30">
        <v>64.991482802864169</v>
      </c>
      <c r="AB613" s="30">
        <v>538.48399291550845</v>
      </c>
      <c r="AC613" s="30">
        <v>3.1956633429072072</v>
      </c>
      <c r="AD613" s="30">
        <v>27388.641856457336</v>
      </c>
      <c r="AE613" s="29">
        <f t="shared" si="30"/>
        <v>2023</v>
      </c>
      <c r="AF613" s="29">
        <f t="shared" si="31"/>
        <v>12</v>
      </c>
      <c r="AK613" t="e">
        <f t="shared" si="29"/>
        <v>#N/A</v>
      </c>
    </row>
    <row r="614" spans="1:37" ht="30" customHeight="1" x14ac:dyDescent="0.25">
      <c r="A614" s="30">
        <v>13759782</v>
      </c>
      <c r="B614" s="29" t="s">
        <v>72</v>
      </c>
      <c r="C614" s="29" t="s">
        <v>29</v>
      </c>
      <c r="D614" s="29" t="s">
        <v>29</v>
      </c>
      <c r="E614" s="31">
        <v>45322</v>
      </c>
      <c r="F614" s="30">
        <v>118.96914663009616</v>
      </c>
      <c r="G614" s="29" t="s">
        <v>51</v>
      </c>
      <c r="H614" s="29" t="s">
        <v>30</v>
      </c>
      <c r="I614" s="29">
        <v>1970</v>
      </c>
      <c r="J614" s="30">
        <v>95</v>
      </c>
      <c r="K614" s="30">
        <v>8361.1</v>
      </c>
      <c r="L614" s="30">
        <v>648494.0429960927</v>
      </c>
      <c r="M614" s="30">
        <v>2990.144138823669</v>
      </c>
      <c r="N614" s="30">
        <v>93.538657898748752</v>
      </c>
      <c r="O614" s="30">
        <v>6573.6808076933648</v>
      </c>
      <c r="P614" s="30">
        <v>0.76047972983092993</v>
      </c>
      <c r="Q614" s="30">
        <v>12365.628416622078</v>
      </c>
      <c r="R614" s="30">
        <v>10499.679727154296</v>
      </c>
      <c r="S614" s="30">
        <v>1.3975171661356416</v>
      </c>
      <c r="T614" s="30">
        <v>1.5377260926153504</v>
      </c>
      <c r="U614" s="30">
        <v>1.5137986380018094</v>
      </c>
      <c r="V614" s="30">
        <v>2.0353267632939733</v>
      </c>
      <c r="W614" s="30">
        <v>1.8232920087726838</v>
      </c>
      <c r="X614" s="30">
        <v>1.8435806507569374</v>
      </c>
      <c r="Y614" s="30">
        <v>-23.880597349799896</v>
      </c>
      <c r="Z614" s="30">
        <v>-21.472978248055494</v>
      </c>
      <c r="AA614" s="30">
        <v>79.332800081570483</v>
      </c>
      <c r="AB614" s="30">
        <v>931.69559715309072</v>
      </c>
      <c r="AC614" s="30" t="s">
        <v>31</v>
      </c>
      <c r="AD614" s="30" t="s">
        <v>31</v>
      </c>
      <c r="AE614" s="29">
        <f t="shared" si="30"/>
        <v>2024</v>
      </c>
      <c r="AF614" s="29">
        <f t="shared" si="31"/>
        <v>1</v>
      </c>
      <c r="AK614" t="e">
        <f t="shared" si="29"/>
        <v>#N/A</v>
      </c>
    </row>
    <row r="615" spans="1:37" ht="30" customHeight="1" x14ac:dyDescent="0.25">
      <c r="A615" s="30">
        <v>13759782</v>
      </c>
      <c r="B615" s="29" t="s">
        <v>72</v>
      </c>
      <c r="C615" s="29" t="s">
        <v>29</v>
      </c>
      <c r="D615" s="29" t="s">
        <v>29</v>
      </c>
      <c r="E615" s="31">
        <v>45351</v>
      </c>
      <c r="F615" s="30">
        <v>92.302694747840675</v>
      </c>
      <c r="G615" s="29" t="s">
        <v>51</v>
      </c>
      <c r="H615" s="29" t="s">
        <v>30</v>
      </c>
      <c r="I615" s="29">
        <v>1970</v>
      </c>
      <c r="J615" s="30">
        <v>95</v>
      </c>
      <c r="K615" s="30">
        <v>8361.1</v>
      </c>
      <c r="L615" s="30">
        <v>787736.10216880555</v>
      </c>
      <c r="M615" s="30">
        <v>1697.3303878666493</v>
      </c>
      <c r="N615" s="30">
        <v>70.58330417154103</v>
      </c>
      <c r="O615" s="30">
        <v>10138.905064939469</v>
      </c>
      <c r="P615" s="30">
        <v>1.0797281096540485</v>
      </c>
      <c r="Q615" s="30">
        <v>13261.963322867761</v>
      </c>
      <c r="R615" s="30">
        <v>12704.035834482482</v>
      </c>
      <c r="S615" s="30">
        <v>0.97577513938172711</v>
      </c>
      <c r="T615" s="30">
        <v>1.9958361342867634</v>
      </c>
      <c r="U615" s="30">
        <v>1.2213423957028922</v>
      </c>
      <c r="V615" s="30">
        <v>1.4568502234359448</v>
      </c>
      <c r="W615" s="30">
        <v>1.8611804193251491</v>
      </c>
      <c r="X615" s="30">
        <v>1.2149666416009337</v>
      </c>
      <c r="Y615" s="30">
        <v>-19.499080298640678</v>
      </c>
      <c r="Z615" s="30">
        <v>-25.537202696731207</v>
      </c>
      <c r="AA615" s="30">
        <v>109.30238568817208</v>
      </c>
      <c r="AB615" s="30">
        <v>567.51683976054426</v>
      </c>
      <c r="AC615" s="30" t="s">
        <v>31</v>
      </c>
      <c r="AD615" s="30" t="s">
        <v>31</v>
      </c>
      <c r="AE615" s="29">
        <f t="shared" si="30"/>
        <v>2024</v>
      </c>
      <c r="AF615" s="29">
        <f t="shared" si="31"/>
        <v>2</v>
      </c>
      <c r="AK615" t="e">
        <f t="shared" si="29"/>
        <v>#N/A</v>
      </c>
    </row>
    <row r="616" spans="1:37" ht="30" customHeight="1" x14ac:dyDescent="0.25">
      <c r="A616" s="30">
        <v>13759782</v>
      </c>
      <c r="B616" s="29" t="s">
        <v>72</v>
      </c>
      <c r="C616" s="29" t="s">
        <v>29</v>
      </c>
      <c r="D616" s="29" t="s">
        <v>29</v>
      </c>
      <c r="E616" s="31">
        <v>45382</v>
      </c>
      <c r="F616" s="29">
        <v>79.367722170182233</v>
      </c>
      <c r="G616" s="29" t="s">
        <v>51</v>
      </c>
      <c r="H616" s="29" t="s">
        <v>30</v>
      </c>
      <c r="I616" s="29">
        <v>1970</v>
      </c>
      <c r="J616" s="30">
        <v>95</v>
      </c>
      <c r="K616" s="30">
        <v>8361.1</v>
      </c>
      <c r="L616" s="29">
        <v>616912.19669591868</v>
      </c>
      <c r="M616" s="29">
        <v>2617.583136412301</v>
      </c>
      <c r="N616" s="29">
        <v>73.991955118397868</v>
      </c>
      <c r="O616" s="30">
        <v>6780.3689069562533</v>
      </c>
      <c r="P616" s="30">
        <v>0.73430715193475704</v>
      </c>
      <c r="Q616" s="29">
        <v>9227.4407632843195</v>
      </c>
      <c r="R616" s="29">
        <v>9119.4295358905765</v>
      </c>
      <c r="S616" s="29">
        <v>1.1339595217306333</v>
      </c>
      <c r="T616" s="29">
        <v>1.5547500312192974</v>
      </c>
      <c r="U616" s="29">
        <v>1.1187011125137323</v>
      </c>
      <c r="V616" s="29">
        <v>1.7151862240915094</v>
      </c>
      <c r="W616" s="30">
        <v>1.0525430446795792</v>
      </c>
      <c r="X616" s="30">
        <v>1.4929705099144019</v>
      </c>
      <c r="Y616" s="29">
        <v>-17.454009571477282</v>
      </c>
      <c r="Z616" s="29">
        <v>-16.803516515981315</v>
      </c>
      <c r="AA616" s="29">
        <v>109.33826077079281</v>
      </c>
      <c r="AB616" s="29">
        <v>842.77667069358677</v>
      </c>
      <c r="AC616" s="30" t="s">
        <v>31</v>
      </c>
      <c r="AD616" s="30" t="s">
        <v>31</v>
      </c>
      <c r="AE616" s="29">
        <f t="shared" si="30"/>
        <v>2024</v>
      </c>
      <c r="AF616" s="29">
        <f t="shared" si="31"/>
        <v>3</v>
      </c>
      <c r="AK616" t="e">
        <f t="shared" si="29"/>
        <v>#N/A</v>
      </c>
    </row>
    <row r="617" spans="1:37" ht="30" customHeight="1" x14ac:dyDescent="0.25">
      <c r="A617" s="30">
        <v>13759782</v>
      </c>
      <c r="B617" s="29" t="s">
        <v>72</v>
      </c>
      <c r="C617" s="29" t="s">
        <v>29</v>
      </c>
      <c r="D617" s="29" t="s">
        <v>29</v>
      </c>
      <c r="E617" s="31">
        <v>45412</v>
      </c>
      <c r="F617" s="29">
        <v>85.543535539720551</v>
      </c>
      <c r="G617" s="29" t="s">
        <v>51</v>
      </c>
      <c r="H617" s="29" t="s">
        <v>30</v>
      </c>
      <c r="I617" s="29">
        <v>1970</v>
      </c>
      <c r="J617" s="30">
        <v>95</v>
      </c>
      <c r="K617" s="30">
        <v>8361.1</v>
      </c>
      <c r="L617" s="29">
        <v>486236.56188547157</v>
      </c>
      <c r="M617" s="29">
        <v>2766.8728138311017</v>
      </c>
      <c r="N617" s="29">
        <v>76.745625049805312</v>
      </c>
      <c r="O617" s="30">
        <v>8941.9491040441117</v>
      </c>
      <c r="P617" s="30">
        <v>1.2031701105050556</v>
      </c>
      <c r="Q617" s="29">
        <v>8382.7924706536141</v>
      </c>
      <c r="R617" s="29">
        <v>11347.096394499868</v>
      </c>
      <c r="S617" s="29">
        <v>0.86447012889274577</v>
      </c>
      <c r="T617" s="29">
        <v>1.8569703581478834</v>
      </c>
      <c r="U617" s="29">
        <v>1.0031637082996769</v>
      </c>
      <c r="V617" s="29">
        <v>2.0640351452596546</v>
      </c>
      <c r="W617" s="30">
        <v>1.6170552553610957</v>
      </c>
      <c r="X617" s="30">
        <v>1.5651539094347398</v>
      </c>
      <c r="Y617" s="29">
        <v>-16.207960442106433</v>
      </c>
      <c r="Z617" s="29">
        <v>-25.343872354169765</v>
      </c>
      <c r="AA617" s="29">
        <v>114.03508092460805</v>
      </c>
      <c r="AB617" s="29">
        <v>841.89396544233966</v>
      </c>
      <c r="AC617" s="30" t="s">
        <v>31</v>
      </c>
      <c r="AD617" s="30" t="s">
        <v>31</v>
      </c>
      <c r="AE617" s="29">
        <f t="shared" si="30"/>
        <v>2024</v>
      </c>
      <c r="AF617" s="29">
        <f t="shared" si="31"/>
        <v>4</v>
      </c>
      <c r="AK617" t="e">
        <f t="shared" si="29"/>
        <v>#N/A</v>
      </c>
    </row>
    <row r="618" spans="1:37" ht="30" customHeight="1" x14ac:dyDescent="0.25">
      <c r="A618" s="30">
        <v>13759782</v>
      </c>
      <c r="B618" s="29" t="s">
        <v>72</v>
      </c>
      <c r="C618" s="29" t="s">
        <v>29</v>
      </c>
      <c r="D618" s="29" t="s">
        <v>29</v>
      </c>
      <c r="E618" s="31">
        <v>45443</v>
      </c>
      <c r="F618" s="29">
        <v>92.700911939103491</v>
      </c>
      <c r="G618" s="29" t="s">
        <v>51</v>
      </c>
      <c r="H618" s="29" t="s">
        <v>30</v>
      </c>
      <c r="I618" s="29">
        <v>1970</v>
      </c>
      <c r="J618" s="30">
        <v>95</v>
      </c>
      <c r="K618" s="30">
        <v>8361.1</v>
      </c>
      <c r="L618" s="29">
        <v>588497.36656146543</v>
      </c>
      <c r="M618" s="29">
        <v>2510.3250774054072</v>
      </c>
      <c r="N618" s="29">
        <v>93.113965849673477</v>
      </c>
      <c r="O618" s="30">
        <v>6790.2435986416758</v>
      </c>
      <c r="P618" s="30">
        <v>1.2119054251406733</v>
      </c>
      <c r="Q618" s="29">
        <v>10250.063289397716</v>
      </c>
      <c r="R618" s="29">
        <v>13158.944040458857</v>
      </c>
      <c r="S618" s="29">
        <v>1.1599958344355776</v>
      </c>
      <c r="T618" s="29">
        <v>1.9220509076089685</v>
      </c>
      <c r="U618" s="29">
        <v>1.1435777836226542</v>
      </c>
      <c r="V618" s="29">
        <v>1.1857204120046039</v>
      </c>
      <c r="W618" s="30">
        <v>1.3533522740083161</v>
      </c>
      <c r="X618" s="30">
        <v>2.0939921678909368</v>
      </c>
      <c r="Y618" s="29">
        <v>-24.946711454090096</v>
      </c>
      <c r="Z618" s="29">
        <v>-24.764404421122563</v>
      </c>
      <c r="AA618" s="29">
        <v>97.08256399402147</v>
      </c>
      <c r="AB618" s="29">
        <v>783.29620845208115</v>
      </c>
      <c r="AC618" s="30" t="s">
        <v>31</v>
      </c>
      <c r="AD618" s="30" t="s">
        <v>31</v>
      </c>
      <c r="AE618" s="29">
        <f t="shared" si="30"/>
        <v>2024</v>
      </c>
      <c r="AF618" s="29">
        <f t="shared" si="31"/>
        <v>5</v>
      </c>
      <c r="AK618" t="e">
        <f t="shared" si="29"/>
        <v>#N/A</v>
      </c>
    </row>
    <row r="619" spans="1:37" ht="30" customHeight="1" x14ac:dyDescent="0.25">
      <c r="A619" s="30">
        <v>13759782</v>
      </c>
      <c r="B619" s="29" t="s">
        <v>72</v>
      </c>
      <c r="C619" s="29" t="s">
        <v>29</v>
      </c>
      <c r="D619" s="29" t="s">
        <v>29</v>
      </c>
      <c r="E619" s="31">
        <v>45473</v>
      </c>
      <c r="F619" s="29">
        <v>81.977851214196008</v>
      </c>
      <c r="G619" s="29" t="s">
        <v>51</v>
      </c>
      <c r="H619" s="29" t="s">
        <v>30</v>
      </c>
      <c r="I619" s="29">
        <v>1970</v>
      </c>
      <c r="J619" s="30">
        <v>95</v>
      </c>
      <c r="K619" s="30">
        <v>8361.1</v>
      </c>
      <c r="L619" s="29">
        <v>627627.19964300422</v>
      </c>
      <c r="M619" s="29">
        <v>1948.1629277610202</v>
      </c>
      <c r="N619" s="29">
        <v>85.630255537232159</v>
      </c>
      <c r="O619" s="30">
        <v>6525.6688589730747</v>
      </c>
      <c r="P619" s="30">
        <v>1.1618938795891254</v>
      </c>
      <c r="Q619" s="29">
        <v>8269.086788319355</v>
      </c>
      <c r="R619" s="29">
        <v>14844.28051546168</v>
      </c>
      <c r="S619" s="29">
        <v>1.5776162891848318</v>
      </c>
      <c r="T619" s="29">
        <v>1.7843189034902316</v>
      </c>
      <c r="U619" s="29">
        <v>1.0796565186164619</v>
      </c>
      <c r="V619" s="29">
        <v>1.5677378116723706</v>
      </c>
      <c r="W619" s="30">
        <v>1.1941762045782471</v>
      </c>
      <c r="X619" s="30">
        <v>2.1963113584425824</v>
      </c>
      <c r="Y619" s="29">
        <v>-22.245065713765126</v>
      </c>
      <c r="Z619" s="29">
        <v>-27.159069556185969</v>
      </c>
      <c r="AA619" s="29">
        <v>69.701626710716312</v>
      </c>
      <c r="AB619" s="29">
        <v>993.51429981742649</v>
      </c>
      <c r="AC619" s="30" t="s">
        <v>31</v>
      </c>
      <c r="AD619" s="30" t="s">
        <v>31</v>
      </c>
      <c r="AE619" s="29">
        <f t="shared" si="30"/>
        <v>2024</v>
      </c>
      <c r="AF619" s="29">
        <f t="shared" si="31"/>
        <v>6</v>
      </c>
      <c r="AK619" t="e">
        <f t="shared" ref="AK619:AK682" si="32">_xlfn.XLOOKUP(B619, $AH$2:$AH$38,$AI$2:$AI$38)</f>
        <v>#N/A</v>
      </c>
    </row>
    <row r="620" spans="1:37" ht="30" customHeight="1" x14ac:dyDescent="0.25">
      <c r="A620" s="30">
        <v>13759782</v>
      </c>
      <c r="B620" s="29" t="s">
        <v>72</v>
      </c>
      <c r="C620" s="29" t="s">
        <v>29</v>
      </c>
      <c r="D620" s="29" t="s">
        <v>29</v>
      </c>
      <c r="E620" s="31">
        <v>45504</v>
      </c>
      <c r="F620" s="29" t="s">
        <v>31</v>
      </c>
      <c r="G620" s="29" t="s">
        <v>51</v>
      </c>
      <c r="H620" s="29" t="s">
        <v>30</v>
      </c>
      <c r="I620" s="29">
        <v>1970</v>
      </c>
      <c r="J620" s="30">
        <v>95</v>
      </c>
      <c r="K620" s="30">
        <v>8361.1</v>
      </c>
      <c r="L620" s="29" t="s">
        <v>31</v>
      </c>
      <c r="M620" s="29" t="s">
        <v>31</v>
      </c>
      <c r="N620" s="29" t="s">
        <v>31</v>
      </c>
      <c r="O620" s="30" t="s">
        <v>31</v>
      </c>
      <c r="P620" s="30" t="s">
        <v>31</v>
      </c>
      <c r="Q620" s="29" t="s">
        <v>31</v>
      </c>
      <c r="R620" s="29" t="s">
        <v>31</v>
      </c>
      <c r="S620" s="29" t="s">
        <v>31</v>
      </c>
      <c r="T620" s="29" t="s">
        <v>31</v>
      </c>
      <c r="U620" s="29" t="s">
        <v>31</v>
      </c>
      <c r="V620" s="29" t="s">
        <v>31</v>
      </c>
      <c r="W620" s="30">
        <v>1.5418806516529096</v>
      </c>
      <c r="X620" s="30">
        <v>1.9675998690663554</v>
      </c>
      <c r="Y620" s="29" t="s">
        <v>31</v>
      </c>
      <c r="Z620" s="29" t="s">
        <v>31</v>
      </c>
      <c r="AA620" s="29" t="s">
        <v>31</v>
      </c>
      <c r="AB620" s="29" t="s">
        <v>31</v>
      </c>
      <c r="AC620" s="30" t="s">
        <v>31</v>
      </c>
      <c r="AD620" s="30" t="s">
        <v>31</v>
      </c>
      <c r="AE620" s="29">
        <f t="shared" si="30"/>
        <v>2024</v>
      </c>
      <c r="AF620" s="29">
        <f t="shared" si="31"/>
        <v>7</v>
      </c>
      <c r="AK620" t="e">
        <f t="shared" si="32"/>
        <v>#N/A</v>
      </c>
    </row>
    <row r="621" spans="1:37" ht="30" customHeight="1" x14ac:dyDescent="0.25">
      <c r="A621" s="30">
        <v>13759782</v>
      </c>
      <c r="B621" s="29" t="s">
        <v>72</v>
      </c>
      <c r="C621" s="29" t="s">
        <v>29</v>
      </c>
      <c r="D621" s="29" t="s">
        <v>29</v>
      </c>
      <c r="E621" s="31">
        <v>45535</v>
      </c>
      <c r="F621" s="29" t="s">
        <v>31</v>
      </c>
      <c r="G621" s="29" t="s">
        <v>51</v>
      </c>
      <c r="H621" s="29" t="s">
        <v>30</v>
      </c>
      <c r="I621" s="29">
        <v>1970</v>
      </c>
      <c r="J621" s="30">
        <v>95</v>
      </c>
      <c r="K621" s="30">
        <v>8361.1</v>
      </c>
      <c r="L621" s="29" t="s">
        <v>31</v>
      </c>
      <c r="M621" s="29" t="s">
        <v>31</v>
      </c>
      <c r="N621" s="29" t="s">
        <v>31</v>
      </c>
      <c r="O621" s="30" t="s">
        <v>31</v>
      </c>
      <c r="P621" s="30" t="s">
        <v>31</v>
      </c>
      <c r="Q621" s="29" t="s">
        <v>31</v>
      </c>
      <c r="R621" s="29" t="s">
        <v>31</v>
      </c>
      <c r="S621" s="29" t="s">
        <v>31</v>
      </c>
      <c r="T621" s="29" t="s">
        <v>31</v>
      </c>
      <c r="U621" s="29" t="s">
        <v>31</v>
      </c>
      <c r="V621" s="29" t="s">
        <v>31</v>
      </c>
      <c r="W621" s="30">
        <v>1.0909370605725737</v>
      </c>
      <c r="X621" s="30">
        <v>2.0316588237574122</v>
      </c>
      <c r="Y621" s="29" t="s">
        <v>31</v>
      </c>
      <c r="Z621" s="29" t="s">
        <v>31</v>
      </c>
      <c r="AA621" s="29" t="s">
        <v>31</v>
      </c>
      <c r="AB621" s="29" t="s">
        <v>31</v>
      </c>
      <c r="AC621" s="30" t="s">
        <v>31</v>
      </c>
      <c r="AD621" s="30" t="s">
        <v>31</v>
      </c>
      <c r="AE621" s="29">
        <f t="shared" si="30"/>
        <v>2024</v>
      </c>
      <c r="AF621" s="29">
        <f t="shared" si="31"/>
        <v>8</v>
      </c>
      <c r="AK621" t="e">
        <f t="shared" si="32"/>
        <v>#N/A</v>
      </c>
    </row>
    <row r="622" spans="1:37" ht="30" customHeight="1" x14ac:dyDescent="0.25">
      <c r="A622" s="30">
        <v>13759782</v>
      </c>
      <c r="B622" s="29" t="s">
        <v>72</v>
      </c>
      <c r="C622" s="29" t="s">
        <v>29</v>
      </c>
      <c r="D622" s="29" t="s">
        <v>29</v>
      </c>
      <c r="E622" s="31">
        <v>45565</v>
      </c>
      <c r="F622" s="29" t="s">
        <v>31</v>
      </c>
      <c r="G622" s="29" t="s">
        <v>51</v>
      </c>
      <c r="H622" s="29" t="s">
        <v>30</v>
      </c>
      <c r="I622" s="29">
        <v>1970</v>
      </c>
      <c r="J622" s="30">
        <v>95</v>
      </c>
      <c r="K622" s="30">
        <v>8361.1</v>
      </c>
      <c r="L622" s="29" t="s">
        <v>31</v>
      </c>
      <c r="M622" s="29" t="s">
        <v>31</v>
      </c>
      <c r="N622" s="29" t="s">
        <v>31</v>
      </c>
      <c r="O622" s="30" t="s">
        <v>31</v>
      </c>
      <c r="P622" s="30" t="s">
        <v>31</v>
      </c>
      <c r="Q622" s="29" t="s">
        <v>31</v>
      </c>
      <c r="R622" s="29" t="s">
        <v>31</v>
      </c>
      <c r="S622" s="29" t="s">
        <v>31</v>
      </c>
      <c r="T622" s="29" t="s">
        <v>31</v>
      </c>
      <c r="U622" s="29" t="s">
        <v>31</v>
      </c>
      <c r="V622" s="29" t="s">
        <v>31</v>
      </c>
      <c r="W622" s="30">
        <v>1.213508979273684</v>
      </c>
      <c r="X622" s="30">
        <v>1.2639682146793985</v>
      </c>
      <c r="Y622" s="29" t="s">
        <v>31</v>
      </c>
      <c r="Z622" s="29" t="s">
        <v>31</v>
      </c>
      <c r="AA622" s="29" t="s">
        <v>31</v>
      </c>
      <c r="AB622" s="29" t="s">
        <v>31</v>
      </c>
      <c r="AC622" s="30" t="s">
        <v>31</v>
      </c>
      <c r="AD622" s="30" t="s">
        <v>31</v>
      </c>
      <c r="AE622" s="29">
        <f t="shared" si="30"/>
        <v>2024</v>
      </c>
      <c r="AF622" s="29">
        <f t="shared" si="31"/>
        <v>9</v>
      </c>
      <c r="AK622" t="e">
        <f t="shared" si="32"/>
        <v>#N/A</v>
      </c>
    </row>
    <row r="623" spans="1:37" ht="30" customHeight="1" x14ac:dyDescent="0.25">
      <c r="A623" s="30">
        <v>13759782</v>
      </c>
      <c r="B623" s="29" t="s">
        <v>72</v>
      </c>
      <c r="C623" s="29" t="s">
        <v>29</v>
      </c>
      <c r="D623" s="29" t="s">
        <v>29</v>
      </c>
      <c r="E623" s="31">
        <v>45596</v>
      </c>
      <c r="F623" s="29" t="s">
        <v>31</v>
      </c>
      <c r="G623" s="29" t="s">
        <v>51</v>
      </c>
      <c r="H623" s="29" t="s">
        <v>30</v>
      </c>
      <c r="I623" s="29">
        <v>1970</v>
      </c>
      <c r="J623" s="30">
        <v>95</v>
      </c>
      <c r="K623" s="30">
        <v>8361.1</v>
      </c>
      <c r="L623" s="29" t="s">
        <v>31</v>
      </c>
      <c r="M623" s="29" t="s">
        <v>31</v>
      </c>
      <c r="N623" s="29" t="s">
        <v>31</v>
      </c>
      <c r="O623" s="30" t="s">
        <v>31</v>
      </c>
      <c r="P623" s="30" t="s">
        <v>31</v>
      </c>
      <c r="Q623" s="29" t="s">
        <v>31</v>
      </c>
      <c r="R623" s="29" t="s">
        <v>31</v>
      </c>
      <c r="S623" s="29" t="s">
        <v>31</v>
      </c>
      <c r="T623" s="29" t="s">
        <v>31</v>
      </c>
      <c r="U623" s="29" t="s">
        <v>31</v>
      </c>
      <c r="V623" s="29" t="s">
        <v>31</v>
      </c>
      <c r="W623" s="30">
        <v>0.82391812550113963</v>
      </c>
      <c r="X623" s="30">
        <v>2.0534100040285863</v>
      </c>
      <c r="Y623" s="29" t="s">
        <v>31</v>
      </c>
      <c r="Z623" s="29" t="s">
        <v>31</v>
      </c>
      <c r="AA623" s="29" t="s">
        <v>31</v>
      </c>
      <c r="AB623" s="29" t="s">
        <v>31</v>
      </c>
      <c r="AC623" s="30" t="s">
        <v>31</v>
      </c>
      <c r="AD623" s="30" t="s">
        <v>31</v>
      </c>
      <c r="AE623" s="29">
        <f t="shared" si="30"/>
        <v>2024</v>
      </c>
      <c r="AF623" s="29">
        <f t="shared" si="31"/>
        <v>10</v>
      </c>
      <c r="AK623" t="e">
        <f t="shared" si="32"/>
        <v>#N/A</v>
      </c>
    </row>
    <row r="624" spans="1:37" ht="30" customHeight="1" x14ac:dyDescent="0.25">
      <c r="A624" s="30">
        <v>13759782</v>
      </c>
      <c r="B624" s="29" t="s">
        <v>72</v>
      </c>
      <c r="C624" s="29" t="s">
        <v>29</v>
      </c>
      <c r="D624" s="29" t="s">
        <v>29</v>
      </c>
      <c r="E624" s="31">
        <v>45626</v>
      </c>
      <c r="F624" s="29" t="s">
        <v>31</v>
      </c>
      <c r="G624" s="29" t="s">
        <v>51</v>
      </c>
      <c r="H624" s="29" t="s">
        <v>30</v>
      </c>
      <c r="I624" s="29">
        <v>1970</v>
      </c>
      <c r="J624" s="30">
        <v>95</v>
      </c>
      <c r="K624" s="30">
        <v>8361.1</v>
      </c>
      <c r="L624" s="29" t="s">
        <v>31</v>
      </c>
      <c r="M624" s="29" t="s">
        <v>31</v>
      </c>
      <c r="N624" s="29" t="s">
        <v>31</v>
      </c>
      <c r="O624" s="30" t="s">
        <v>31</v>
      </c>
      <c r="P624" s="30" t="s">
        <v>31</v>
      </c>
      <c r="Q624" s="29" t="s">
        <v>31</v>
      </c>
      <c r="R624" s="29" t="s">
        <v>31</v>
      </c>
      <c r="S624" s="29" t="s">
        <v>31</v>
      </c>
      <c r="T624" s="29" t="s">
        <v>31</v>
      </c>
      <c r="U624" s="29" t="s">
        <v>31</v>
      </c>
      <c r="V624" s="29" t="s">
        <v>31</v>
      </c>
      <c r="W624" s="30">
        <v>1.4365221860771404</v>
      </c>
      <c r="X624" s="30">
        <v>1.9262401147439188</v>
      </c>
      <c r="Y624" s="29" t="s">
        <v>31</v>
      </c>
      <c r="Z624" s="29" t="s">
        <v>31</v>
      </c>
      <c r="AA624" s="29" t="s">
        <v>31</v>
      </c>
      <c r="AB624" s="29" t="s">
        <v>31</v>
      </c>
      <c r="AC624" s="30" t="s">
        <v>31</v>
      </c>
      <c r="AD624" s="30" t="s">
        <v>31</v>
      </c>
      <c r="AE624" s="29">
        <f t="shared" si="30"/>
        <v>2024</v>
      </c>
      <c r="AF624" s="29">
        <f t="shared" si="31"/>
        <v>11</v>
      </c>
      <c r="AK624" t="e">
        <f t="shared" si="32"/>
        <v>#N/A</v>
      </c>
    </row>
    <row r="625" spans="1:37" ht="30" customHeight="1" x14ac:dyDescent="0.25">
      <c r="A625" s="30">
        <v>13759782</v>
      </c>
      <c r="B625" s="29" t="s">
        <v>72</v>
      </c>
      <c r="C625" s="29" t="s">
        <v>29</v>
      </c>
      <c r="D625" s="29" t="s">
        <v>29</v>
      </c>
      <c r="E625" s="31">
        <v>45657</v>
      </c>
      <c r="F625" s="29" t="s">
        <v>31</v>
      </c>
      <c r="G625" s="29" t="s">
        <v>51</v>
      </c>
      <c r="H625" s="29" t="s">
        <v>30</v>
      </c>
      <c r="I625" s="29">
        <v>1970</v>
      </c>
      <c r="J625" s="30">
        <v>95</v>
      </c>
      <c r="K625" s="30">
        <v>8361.1</v>
      </c>
      <c r="L625" s="29" t="s">
        <v>31</v>
      </c>
      <c r="M625" s="29" t="s">
        <v>31</v>
      </c>
      <c r="N625" s="29" t="s">
        <v>31</v>
      </c>
      <c r="O625" s="30" t="s">
        <v>31</v>
      </c>
      <c r="P625" s="30" t="s">
        <v>31</v>
      </c>
      <c r="Q625" s="29" t="s">
        <v>31</v>
      </c>
      <c r="R625" s="29" t="s">
        <v>31</v>
      </c>
      <c r="S625" s="29" t="s">
        <v>31</v>
      </c>
      <c r="T625" s="29" t="s">
        <v>31</v>
      </c>
      <c r="U625" s="29" t="s">
        <v>31</v>
      </c>
      <c r="V625" s="29" t="s">
        <v>31</v>
      </c>
      <c r="W625" s="30">
        <v>0.90049227232639162</v>
      </c>
      <c r="X625" s="30">
        <v>1.7589499644168121</v>
      </c>
      <c r="Y625" s="29" t="s">
        <v>31</v>
      </c>
      <c r="Z625" s="29" t="s">
        <v>31</v>
      </c>
      <c r="AA625" s="29" t="s">
        <v>31</v>
      </c>
      <c r="AB625" s="29" t="s">
        <v>31</v>
      </c>
      <c r="AC625" s="30" t="s">
        <v>31</v>
      </c>
      <c r="AD625" s="30" t="s">
        <v>31</v>
      </c>
      <c r="AE625" s="29">
        <f t="shared" si="30"/>
        <v>2024</v>
      </c>
      <c r="AF625" s="29">
        <f t="shared" si="31"/>
        <v>12</v>
      </c>
      <c r="AK625" t="e">
        <f t="shared" si="32"/>
        <v>#N/A</v>
      </c>
    </row>
    <row r="626" spans="1:37" ht="30" customHeight="1" x14ac:dyDescent="0.25">
      <c r="A626" s="30">
        <v>13759783</v>
      </c>
      <c r="B626" s="29" t="s">
        <v>73</v>
      </c>
      <c r="C626" s="29" t="s">
        <v>29</v>
      </c>
      <c r="D626" s="29" t="s">
        <v>29</v>
      </c>
      <c r="E626" s="31">
        <v>43496</v>
      </c>
      <c r="F626" s="29" t="s">
        <v>31</v>
      </c>
      <c r="G626" s="29" t="s">
        <v>51</v>
      </c>
      <c r="H626" s="29" t="s">
        <v>30</v>
      </c>
      <c r="I626" s="29">
        <v>1970</v>
      </c>
      <c r="J626" s="30">
        <v>95</v>
      </c>
      <c r="K626" s="30">
        <v>9674.7000000000007</v>
      </c>
      <c r="L626" s="29" t="s">
        <v>31</v>
      </c>
      <c r="M626" s="29" t="s">
        <v>31</v>
      </c>
      <c r="N626" s="29" t="s">
        <v>31</v>
      </c>
      <c r="O626" s="30" t="s">
        <v>31</v>
      </c>
      <c r="P626" s="30" t="s">
        <v>31</v>
      </c>
      <c r="Q626" s="29" t="s">
        <v>31</v>
      </c>
      <c r="R626" s="29" t="s">
        <v>31</v>
      </c>
      <c r="S626" s="29" t="s">
        <v>31</v>
      </c>
      <c r="T626" s="29" t="s">
        <v>31</v>
      </c>
      <c r="U626" s="29" t="s">
        <v>31</v>
      </c>
      <c r="V626" s="29" t="s">
        <v>31</v>
      </c>
      <c r="W626" s="30">
        <v>1.5870116066646938</v>
      </c>
      <c r="X626" s="30">
        <v>2.1069064198354717</v>
      </c>
      <c r="Y626" s="29" t="s">
        <v>31</v>
      </c>
      <c r="Z626" s="29" t="s">
        <v>31</v>
      </c>
      <c r="AA626" s="29" t="s">
        <v>31</v>
      </c>
      <c r="AB626" s="29" t="s">
        <v>31</v>
      </c>
      <c r="AC626" s="30" t="s">
        <v>31</v>
      </c>
      <c r="AD626" s="30" t="s">
        <v>31</v>
      </c>
      <c r="AE626" s="29">
        <f t="shared" si="30"/>
        <v>2019</v>
      </c>
      <c r="AF626" s="29">
        <f t="shared" si="31"/>
        <v>1</v>
      </c>
      <c r="AK626" t="e">
        <f t="shared" si="32"/>
        <v>#N/A</v>
      </c>
    </row>
    <row r="627" spans="1:37" ht="30" customHeight="1" x14ac:dyDescent="0.25">
      <c r="A627" s="30">
        <v>13759783</v>
      </c>
      <c r="B627" s="29" t="s">
        <v>73</v>
      </c>
      <c r="C627" s="29" t="s">
        <v>29</v>
      </c>
      <c r="D627" s="29" t="s">
        <v>29</v>
      </c>
      <c r="E627" s="31">
        <v>43524</v>
      </c>
      <c r="F627" s="29" t="s">
        <v>31</v>
      </c>
      <c r="G627" s="29" t="s">
        <v>51</v>
      </c>
      <c r="H627" s="29" t="s">
        <v>30</v>
      </c>
      <c r="I627" s="29">
        <v>1970</v>
      </c>
      <c r="J627" s="30">
        <v>95</v>
      </c>
      <c r="K627" s="30">
        <v>9674.7000000000007</v>
      </c>
      <c r="L627" s="29" t="s">
        <v>31</v>
      </c>
      <c r="M627" s="29" t="s">
        <v>31</v>
      </c>
      <c r="N627" s="29" t="s">
        <v>31</v>
      </c>
      <c r="O627" s="30" t="s">
        <v>31</v>
      </c>
      <c r="P627" s="30" t="s">
        <v>31</v>
      </c>
      <c r="Q627" s="29" t="s">
        <v>31</v>
      </c>
      <c r="R627" s="29" t="s">
        <v>31</v>
      </c>
      <c r="S627" s="29" t="s">
        <v>31</v>
      </c>
      <c r="T627" s="29" t="s">
        <v>31</v>
      </c>
      <c r="U627" s="29" t="s">
        <v>31</v>
      </c>
      <c r="V627" s="29" t="s">
        <v>31</v>
      </c>
      <c r="W627" s="30">
        <v>1.4126019858541103</v>
      </c>
      <c r="X627" s="30">
        <v>1.5202430399290532</v>
      </c>
      <c r="Y627" s="29" t="s">
        <v>31</v>
      </c>
      <c r="Z627" s="29" t="s">
        <v>31</v>
      </c>
      <c r="AA627" s="29" t="s">
        <v>31</v>
      </c>
      <c r="AB627" s="29" t="s">
        <v>31</v>
      </c>
      <c r="AC627" s="30" t="s">
        <v>31</v>
      </c>
      <c r="AD627" s="30" t="s">
        <v>31</v>
      </c>
      <c r="AE627" s="29">
        <f t="shared" si="30"/>
        <v>2019</v>
      </c>
      <c r="AF627" s="29">
        <f t="shared" si="31"/>
        <v>2</v>
      </c>
      <c r="AK627" t="e">
        <f t="shared" si="32"/>
        <v>#N/A</v>
      </c>
    </row>
    <row r="628" spans="1:37" ht="30" customHeight="1" x14ac:dyDescent="0.25">
      <c r="A628" s="30">
        <v>13759783</v>
      </c>
      <c r="B628" s="29" t="s">
        <v>73</v>
      </c>
      <c r="C628" s="29" t="s">
        <v>29</v>
      </c>
      <c r="D628" s="29" t="s">
        <v>29</v>
      </c>
      <c r="E628" s="31">
        <v>43555</v>
      </c>
      <c r="F628" s="29" t="s">
        <v>31</v>
      </c>
      <c r="G628" s="29" t="s">
        <v>51</v>
      </c>
      <c r="H628" s="29" t="s">
        <v>30</v>
      </c>
      <c r="I628" s="29">
        <v>1970</v>
      </c>
      <c r="J628" s="30">
        <v>95</v>
      </c>
      <c r="K628" s="30">
        <v>9674.7000000000007</v>
      </c>
      <c r="L628" s="29" t="s">
        <v>31</v>
      </c>
      <c r="M628" s="29" t="s">
        <v>31</v>
      </c>
      <c r="N628" s="29" t="s">
        <v>31</v>
      </c>
      <c r="O628" s="29" t="s">
        <v>31</v>
      </c>
      <c r="P628" s="29" t="s">
        <v>31</v>
      </c>
      <c r="Q628" s="29" t="s">
        <v>31</v>
      </c>
      <c r="R628" s="29" t="s">
        <v>31</v>
      </c>
      <c r="S628" s="29" t="s">
        <v>31</v>
      </c>
      <c r="T628" s="29" t="s">
        <v>31</v>
      </c>
      <c r="U628" s="29" t="s">
        <v>31</v>
      </c>
      <c r="V628" s="29" t="s">
        <v>31</v>
      </c>
      <c r="W628" s="30">
        <v>1.3317486240839627</v>
      </c>
      <c r="X628" s="30">
        <v>1.6153673608473353</v>
      </c>
      <c r="Y628" s="29" t="s">
        <v>31</v>
      </c>
      <c r="Z628" s="29" t="s">
        <v>31</v>
      </c>
      <c r="AA628" s="30" t="s">
        <v>31</v>
      </c>
      <c r="AB628" s="30" t="s">
        <v>31</v>
      </c>
      <c r="AC628" s="29" t="s">
        <v>31</v>
      </c>
      <c r="AD628" s="29" t="s">
        <v>31</v>
      </c>
      <c r="AE628" s="29">
        <f t="shared" ref="AE628:AE691" si="33">IF(E628 = "", "", YEAR(E628))</f>
        <v>2019</v>
      </c>
      <c r="AF628" s="29">
        <f t="shared" si="31"/>
        <v>3</v>
      </c>
      <c r="AK628" t="e">
        <f t="shared" si="32"/>
        <v>#N/A</v>
      </c>
    </row>
    <row r="629" spans="1:37" ht="30" customHeight="1" x14ac:dyDescent="0.25">
      <c r="A629" s="30">
        <v>13759783</v>
      </c>
      <c r="B629" s="29" t="s">
        <v>73</v>
      </c>
      <c r="C629" s="29" t="s">
        <v>29</v>
      </c>
      <c r="D629" s="29" t="s">
        <v>29</v>
      </c>
      <c r="E629" s="31">
        <v>43585</v>
      </c>
      <c r="F629" s="29" t="s">
        <v>31</v>
      </c>
      <c r="G629" s="29" t="s">
        <v>51</v>
      </c>
      <c r="H629" s="29" t="s">
        <v>30</v>
      </c>
      <c r="I629" s="29">
        <v>1970</v>
      </c>
      <c r="J629" s="30">
        <v>95</v>
      </c>
      <c r="K629" s="30">
        <v>9674.7000000000007</v>
      </c>
      <c r="L629" s="29" t="s">
        <v>31</v>
      </c>
      <c r="M629" s="29" t="s">
        <v>31</v>
      </c>
      <c r="N629" s="29" t="s">
        <v>31</v>
      </c>
      <c r="O629" s="29" t="s">
        <v>31</v>
      </c>
      <c r="P629" s="29" t="s">
        <v>31</v>
      </c>
      <c r="Q629" s="29" t="s">
        <v>31</v>
      </c>
      <c r="R629" s="29" t="s">
        <v>31</v>
      </c>
      <c r="S629" s="29" t="s">
        <v>31</v>
      </c>
      <c r="T629" s="29" t="s">
        <v>31</v>
      </c>
      <c r="U629" s="29" t="s">
        <v>31</v>
      </c>
      <c r="V629" s="29" t="s">
        <v>31</v>
      </c>
      <c r="W629" s="30">
        <v>0.82458058293606928</v>
      </c>
      <c r="X629" s="30">
        <v>1.5459997160018915</v>
      </c>
      <c r="Y629" s="29" t="s">
        <v>31</v>
      </c>
      <c r="Z629" s="29" t="s">
        <v>31</v>
      </c>
      <c r="AA629" s="30" t="s">
        <v>31</v>
      </c>
      <c r="AB629" s="30" t="s">
        <v>31</v>
      </c>
      <c r="AC629" s="29" t="s">
        <v>31</v>
      </c>
      <c r="AD629" s="29" t="s">
        <v>31</v>
      </c>
      <c r="AE629" s="29">
        <f t="shared" si="33"/>
        <v>2019</v>
      </c>
      <c r="AF629" s="29">
        <f t="shared" si="31"/>
        <v>4</v>
      </c>
      <c r="AK629" t="e">
        <f t="shared" si="32"/>
        <v>#N/A</v>
      </c>
    </row>
    <row r="630" spans="1:37" ht="30" customHeight="1" x14ac:dyDescent="0.25">
      <c r="A630" s="30">
        <v>13759783</v>
      </c>
      <c r="B630" s="29" t="s">
        <v>73</v>
      </c>
      <c r="C630" s="29" t="s">
        <v>29</v>
      </c>
      <c r="D630" s="29" t="s">
        <v>29</v>
      </c>
      <c r="E630" s="31">
        <v>43616</v>
      </c>
      <c r="F630" s="29" t="s">
        <v>31</v>
      </c>
      <c r="G630" s="29" t="s">
        <v>51</v>
      </c>
      <c r="H630" s="29" t="s">
        <v>30</v>
      </c>
      <c r="I630" s="29">
        <v>1970</v>
      </c>
      <c r="J630" s="30">
        <v>95</v>
      </c>
      <c r="K630" s="30">
        <v>9674.7000000000007</v>
      </c>
      <c r="L630" s="29" t="s">
        <v>31</v>
      </c>
      <c r="M630" s="29" t="s">
        <v>31</v>
      </c>
      <c r="N630" s="29" t="s">
        <v>31</v>
      </c>
      <c r="O630" s="29" t="s">
        <v>31</v>
      </c>
      <c r="P630" s="29" t="s">
        <v>31</v>
      </c>
      <c r="Q630" s="29" t="s">
        <v>31</v>
      </c>
      <c r="R630" s="29" t="s">
        <v>31</v>
      </c>
      <c r="S630" s="29" t="s">
        <v>31</v>
      </c>
      <c r="T630" s="29" t="s">
        <v>31</v>
      </c>
      <c r="U630" s="29" t="s">
        <v>31</v>
      </c>
      <c r="V630" s="29" t="s">
        <v>31</v>
      </c>
      <c r="W630" s="30">
        <v>1.1717244530081787</v>
      </c>
      <c r="X630" s="30">
        <v>1.6698843573993603</v>
      </c>
      <c r="Y630" s="29" t="s">
        <v>31</v>
      </c>
      <c r="Z630" s="29" t="s">
        <v>31</v>
      </c>
      <c r="AA630" s="30" t="s">
        <v>31</v>
      </c>
      <c r="AB630" s="30" t="s">
        <v>31</v>
      </c>
      <c r="AC630" s="29" t="s">
        <v>31</v>
      </c>
      <c r="AD630" s="29" t="s">
        <v>31</v>
      </c>
      <c r="AE630" s="29">
        <f t="shared" si="33"/>
        <v>2019</v>
      </c>
      <c r="AF630" s="29">
        <f t="shared" si="31"/>
        <v>5</v>
      </c>
      <c r="AK630" t="e">
        <f t="shared" si="32"/>
        <v>#N/A</v>
      </c>
    </row>
    <row r="631" spans="1:37" ht="30" customHeight="1" x14ac:dyDescent="0.25">
      <c r="A631" s="30">
        <v>13759783</v>
      </c>
      <c r="B631" s="29" t="s">
        <v>73</v>
      </c>
      <c r="C631" s="29" t="s">
        <v>29</v>
      </c>
      <c r="D631" s="29" t="s">
        <v>29</v>
      </c>
      <c r="E631" s="31">
        <v>43646</v>
      </c>
      <c r="F631" s="29" t="s">
        <v>31</v>
      </c>
      <c r="G631" s="29" t="s">
        <v>51</v>
      </c>
      <c r="H631" s="29" t="s">
        <v>30</v>
      </c>
      <c r="I631" s="29">
        <v>1970</v>
      </c>
      <c r="J631" s="30">
        <v>95</v>
      </c>
      <c r="K631" s="30">
        <v>9674.7000000000007</v>
      </c>
      <c r="L631" s="29" t="s">
        <v>31</v>
      </c>
      <c r="M631" s="29" t="s">
        <v>31</v>
      </c>
      <c r="N631" s="29" t="s">
        <v>31</v>
      </c>
      <c r="O631" s="29" t="s">
        <v>31</v>
      </c>
      <c r="P631" s="29" t="s">
        <v>31</v>
      </c>
      <c r="Q631" s="29" t="s">
        <v>31</v>
      </c>
      <c r="R631" s="29" t="s">
        <v>31</v>
      </c>
      <c r="S631" s="29" t="s">
        <v>31</v>
      </c>
      <c r="T631" s="29" t="s">
        <v>31</v>
      </c>
      <c r="U631" s="29" t="s">
        <v>31</v>
      </c>
      <c r="V631" s="29" t="s">
        <v>31</v>
      </c>
      <c r="W631" s="30">
        <v>1.0229512652192092</v>
      </c>
      <c r="X631" s="30">
        <v>1.7451209169074562</v>
      </c>
      <c r="Y631" s="29" t="s">
        <v>31</v>
      </c>
      <c r="Z631" s="29" t="s">
        <v>31</v>
      </c>
      <c r="AA631" s="30" t="s">
        <v>31</v>
      </c>
      <c r="AB631" s="30" t="s">
        <v>31</v>
      </c>
      <c r="AC631" s="29" t="s">
        <v>31</v>
      </c>
      <c r="AD631" s="29" t="s">
        <v>31</v>
      </c>
      <c r="AE631" s="29">
        <f t="shared" si="33"/>
        <v>2019</v>
      </c>
      <c r="AF631" s="29">
        <f t="shared" si="31"/>
        <v>6</v>
      </c>
      <c r="AK631" t="e">
        <f t="shared" si="32"/>
        <v>#N/A</v>
      </c>
    </row>
    <row r="632" spans="1:37" ht="30" customHeight="1" x14ac:dyDescent="0.25">
      <c r="A632" s="30">
        <v>13759783</v>
      </c>
      <c r="B632" s="29" t="s">
        <v>73</v>
      </c>
      <c r="C632" s="29" t="s">
        <v>29</v>
      </c>
      <c r="D632" s="29" t="s">
        <v>29</v>
      </c>
      <c r="E632" s="31">
        <v>43677</v>
      </c>
      <c r="F632" s="29" t="s">
        <v>31</v>
      </c>
      <c r="G632" s="29" t="s">
        <v>51</v>
      </c>
      <c r="H632" s="29" t="s">
        <v>30</v>
      </c>
      <c r="I632" s="29">
        <v>1970</v>
      </c>
      <c r="J632" s="30">
        <v>95</v>
      </c>
      <c r="K632" s="30">
        <v>9674.7000000000007</v>
      </c>
      <c r="L632" s="29" t="s">
        <v>31</v>
      </c>
      <c r="M632" s="29" t="s">
        <v>31</v>
      </c>
      <c r="N632" s="29" t="s">
        <v>31</v>
      </c>
      <c r="O632" s="29" t="s">
        <v>31</v>
      </c>
      <c r="P632" s="29" t="s">
        <v>31</v>
      </c>
      <c r="Q632" s="29" t="s">
        <v>31</v>
      </c>
      <c r="R632" s="29" t="s">
        <v>31</v>
      </c>
      <c r="S632" s="29" t="s">
        <v>31</v>
      </c>
      <c r="T632" s="29" t="s">
        <v>31</v>
      </c>
      <c r="U632" s="29" t="s">
        <v>31</v>
      </c>
      <c r="V632" s="29" t="s">
        <v>31</v>
      </c>
      <c r="W632" s="30">
        <v>1.2138772628404755</v>
      </c>
      <c r="X632" s="30">
        <v>1.7749784749033917</v>
      </c>
      <c r="Y632" s="29" t="s">
        <v>31</v>
      </c>
      <c r="Z632" s="29" t="s">
        <v>31</v>
      </c>
      <c r="AA632" s="30" t="s">
        <v>31</v>
      </c>
      <c r="AB632" s="30" t="s">
        <v>31</v>
      </c>
      <c r="AC632" s="29" t="s">
        <v>31</v>
      </c>
      <c r="AD632" s="29" t="s">
        <v>31</v>
      </c>
      <c r="AE632" s="29">
        <f t="shared" si="33"/>
        <v>2019</v>
      </c>
      <c r="AF632" s="29">
        <f t="shared" si="31"/>
        <v>7</v>
      </c>
      <c r="AK632" t="e">
        <f t="shared" si="32"/>
        <v>#N/A</v>
      </c>
    </row>
    <row r="633" spans="1:37" ht="30" customHeight="1" x14ac:dyDescent="0.25">
      <c r="A633" s="30">
        <v>13759783</v>
      </c>
      <c r="B633" s="29" t="s">
        <v>73</v>
      </c>
      <c r="C633" s="29" t="s">
        <v>29</v>
      </c>
      <c r="D633" s="29" t="s">
        <v>29</v>
      </c>
      <c r="E633" s="31">
        <v>43708</v>
      </c>
      <c r="F633" s="29" t="s">
        <v>31</v>
      </c>
      <c r="G633" s="29" t="s">
        <v>51</v>
      </c>
      <c r="H633" s="29" t="s">
        <v>30</v>
      </c>
      <c r="I633" s="29">
        <v>1970</v>
      </c>
      <c r="J633" s="30">
        <v>95</v>
      </c>
      <c r="K633" s="30">
        <v>9674.7000000000007</v>
      </c>
      <c r="L633" s="29" t="s">
        <v>31</v>
      </c>
      <c r="M633" s="29" t="s">
        <v>31</v>
      </c>
      <c r="N633" s="29" t="s">
        <v>31</v>
      </c>
      <c r="O633" s="29" t="s">
        <v>31</v>
      </c>
      <c r="P633" s="29" t="s">
        <v>31</v>
      </c>
      <c r="Q633" s="29" t="s">
        <v>31</v>
      </c>
      <c r="R633" s="29" t="s">
        <v>31</v>
      </c>
      <c r="S633" s="29" t="s">
        <v>31</v>
      </c>
      <c r="T633" s="29" t="s">
        <v>31</v>
      </c>
      <c r="U633" s="29" t="s">
        <v>31</v>
      </c>
      <c r="V633" s="29" t="s">
        <v>31</v>
      </c>
      <c r="W633" s="30">
        <v>1.3669126944344261</v>
      </c>
      <c r="X633" s="30">
        <v>2.1781604787795068</v>
      </c>
      <c r="Y633" s="29" t="s">
        <v>31</v>
      </c>
      <c r="Z633" s="29" t="s">
        <v>31</v>
      </c>
      <c r="AA633" s="30" t="s">
        <v>31</v>
      </c>
      <c r="AB633" s="30" t="s">
        <v>31</v>
      </c>
      <c r="AC633" s="29" t="s">
        <v>31</v>
      </c>
      <c r="AD633" s="29" t="s">
        <v>31</v>
      </c>
      <c r="AE633" s="29">
        <f t="shared" si="33"/>
        <v>2019</v>
      </c>
      <c r="AF633" s="29">
        <f t="shared" si="31"/>
        <v>8</v>
      </c>
      <c r="AK633" t="e">
        <f t="shared" si="32"/>
        <v>#N/A</v>
      </c>
    </row>
    <row r="634" spans="1:37" ht="30" customHeight="1" x14ac:dyDescent="0.25">
      <c r="A634" s="30">
        <v>13759783</v>
      </c>
      <c r="B634" s="29" t="s">
        <v>73</v>
      </c>
      <c r="C634" s="29" t="s">
        <v>29</v>
      </c>
      <c r="D634" s="29" t="s">
        <v>29</v>
      </c>
      <c r="E634" s="31">
        <v>43738</v>
      </c>
      <c r="F634" s="29" t="s">
        <v>31</v>
      </c>
      <c r="G634" s="29" t="s">
        <v>51</v>
      </c>
      <c r="H634" s="29" t="s">
        <v>30</v>
      </c>
      <c r="I634" s="29">
        <v>1970</v>
      </c>
      <c r="J634" s="30">
        <v>95</v>
      </c>
      <c r="K634" s="30">
        <v>9674.7000000000007</v>
      </c>
      <c r="L634" s="29" t="s">
        <v>31</v>
      </c>
      <c r="M634" s="29" t="s">
        <v>31</v>
      </c>
      <c r="N634" s="29" t="s">
        <v>31</v>
      </c>
      <c r="O634" s="29" t="s">
        <v>31</v>
      </c>
      <c r="P634" s="29" t="s">
        <v>31</v>
      </c>
      <c r="Q634" s="29" t="s">
        <v>31</v>
      </c>
      <c r="R634" s="29" t="s">
        <v>31</v>
      </c>
      <c r="S634" s="29" t="s">
        <v>31</v>
      </c>
      <c r="T634" s="29" t="s">
        <v>31</v>
      </c>
      <c r="U634" s="29" t="s">
        <v>31</v>
      </c>
      <c r="V634" s="29" t="s">
        <v>31</v>
      </c>
      <c r="W634" s="30">
        <v>1.2064609575323539</v>
      </c>
      <c r="X634" s="30">
        <v>1.8061574206163773</v>
      </c>
      <c r="Y634" s="29" t="s">
        <v>31</v>
      </c>
      <c r="Z634" s="29" t="s">
        <v>31</v>
      </c>
      <c r="AA634" s="30" t="s">
        <v>31</v>
      </c>
      <c r="AB634" s="30" t="s">
        <v>31</v>
      </c>
      <c r="AC634" s="29" t="s">
        <v>31</v>
      </c>
      <c r="AD634" s="29" t="s">
        <v>31</v>
      </c>
      <c r="AE634" s="29">
        <f t="shared" si="33"/>
        <v>2019</v>
      </c>
      <c r="AF634" s="29">
        <f t="shared" si="31"/>
        <v>9</v>
      </c>
      <c r="AK634" t="e">
        <f t="shared" si="32"/>
        <v>#N/A</v>
      </c>
    </row>
    <row r="635" spans="1:37" ht="30" customHeight="1" x14ac:dyDescent="0.25">
      <c r="A635" s="30">
        <v>13759783</v>
      </c>
      <c r="B635" s="29" t="s">
        <v>73</v>
      </c>
      <c r="C635" s="29" t="s">
        <v>29</v>
      </c>
      <c r="D635" s="29" t="s">
        <v>29</v>
      </c>
      <c r="E635" s="31">
        <v>43769</v>
      </c>
      <c r="F635" s="29" t="s">
        <v>31</v>
      </c>
      <c r="G635" s="29" t="s">
        <v>51</v>
      </c>
      <c r="H635" s="29" t="s">
        <v>30</v>
      </c>
      <c r="I635" s="29">
        <v>1970</v>
      </c>
      <c r="J635" s="30">
        <v>95</v>
      </c>
      <c r="K635" s="30">
        <v>9674.7000000000007</v>
      </c>
      <c r="L635" s="29" t="s">
        <v>31</v>
      </c>
      <c r="M635" s="29" t="s">
        <v>31</v>
      </c>
      <c r="N635" s="29" t="s">
        <v>31</v>
      </c>
      <c r="O635" s="29" t="s">
        <v>31</v>
      </c>
      <c r="P635" s="29" t="s">
        <v>31</v>
      </c>
      <c r="Q635" s="29" t="s">
        <v>31</v>
      </c>
      <c r="R635" s="29" t="s">
        <v>31</v>
      </c>
      <c r="S635" s="29" t="s">
        <v>31</v>
      </c>
      <c r="T635" s="29" t="s">
        <v>31</v>
      </c>
      <c r="U635" s="29" t="s">
        <v>31</v>
      </c>
      <c r="V635" s="29" t="s">
        <v>31</v>
      </c>
      <c r="W635" s="30">
        <v>1.5924603143995941</v>
      </c>
      <c r="X635" s="30">
        <v>1.4535319605690846</v>
      </c>
      <c r="Y635" s="29" t="s">
        <v>31</v>
      </c>
      <c r="Z635" s="29" t="s">
        <v>31</v>
      </c>
      <c r="AA635" s="30" t="s">
        <v>31</v>
      </c>
      <c r="AB635" s="30" t="s">
        <v>31</v>
      </c>
      <c r="AC635" s="29" t="s">
        <v>31</v>
      </c>
      <c r="AD635" s="29" t="s">
        <v>31</v>
      </c>
      <c r="AE635" s="29">
        <f t="shared" si="33"/>
        <v>2019</v>
      </c>
      <c r="AF635" s="29">
        <f t="shared" si="31"/>
        <v>10</v>
      </c>
      <c r="AK635" t="e">
        <f t="shared" si="32"/>
        <v>#N/A</v>
      </c>
    </row>
    <row r="636" spans="1:37" ht="30" customHeight="1" x14ac:dyDescent="0.25">
      <c r="A636" s="30">
        <v>13759783</v>
      </c>
      <c r="B636" s="29" t="s">
        <v>73</v>
      </c>
      <c r="C636" s="29" t="s">
        <v>29</v>
      </c>
      <c r="D636" s="29" t="s">
        <v>29</v>
      </c>
      <c r="E636" s="31">
        <v>43799</v>
      </c>
      <c r="F636" s="29" t="s">
        <v>31</v>
      </c>
      <c r="G636" s="29" t="s">
        <v>51</v>
      </c>
      <c r="H636" s="29" t="s">
        <v>30</v>
      </c>
      <c r="I636" s="29">
        <v>1970</v>
      </c>
      <c r="J636" s="30">
        <v>95</v>
      </c>
      <c r="K636" s="30">
        <v>9674.7000000000007</v>
      </c>
      <c r="L636" s="29" t="s">
        <v>31</v>
      </c>
      <c r="M636" s="29" t="s">
        <v>31</v>
      </c>
      <c r="N636" s="29" t="s">
        <v>31</v>
      </c>
      <c r="O636" s="29" t="s">
        <v>31</v>
      </c>
      <c r="P636" s="29" t="s">
        <v>31</v>
      </c>
      <c r="Q636" s="29" t="s">
        <v>31</v>
      </c>
      <c r="R636" s="29" t="s">
        <v>31</v>
      </c>
      <c r="S636" s="29" t="s">
        <v>31</v>
      </c>
      <c r="T636" s="29" t="s">
        <v>31</v>
      </c>
      <c r="U636" s="29" t="s">
        <v>31</v>
      </c>
      <c r="V636" s="29" t="s">
        <v>31</v>
      </c>
      <c r="W636" s="30">
        <v>1.4820631973349818</v>
      </c>
      <c r="X636" s="30">
        <v>1.9388444907920939</v>
      </c>
      <c r="Y636" s="29" t="s">
        <v>31</v>
      </c>
      <c r="Z636" s="29" t="s">
        <v>31</v>
      </c>
      <c r="AA636" s="30" t="s">
        <v>31</v>
      </c>
      <c r="AB636" s="30" t="s">
        <v>31</v>
      </c>
      <c r="AC636" s="29" t="s">
        <v>31</v>
      </c>
      <c r="AD636" s="29" t="s">
        <v>31</v>
      </c>
      <c r="AE636" s="29">
        <f t="shared" si="33"/>
        <v>2019</v>
      </c>
      <c r="AF636" s="29">
        <f t="shared" si="31"/>
        <v>11</v>
      </c>
      <c r="AK636" t="e">
        <f t="shared" si="32"/>
        <v>#N/A</v>
      </c>
    </row>
    <row r="637" spans="1:37" ht="30" customHeight="1" x14ac:dyDescent="0.25">
      <c r="A637" s="30">
        <v>13759783</v>
      </c>
      <c r="B637" s="29" t="s">
        <v>73</v>
      </c>
      <c r="C637" s="29" t="s">
        <v>29</v>
      </c>
      <c r="D637" s="29" t="s">
        <v>29</v>
      </c>
      <c r="E637" s="31">
        <v>43830</v>
      </c>
      <c r="F637" s="29">
        <v>44.43522434994226</v>
      </c>
      <c r="G637" s="29" t="s">
        <v>51</v>
      </c>
      <c r="H637" s="29" t="s">
        <v>30</v>
      </c>
      <c r="I637" s="29">
        <v>1970</v>
      </c>
      <c r="J637" s="30">
        <v>95</v>
      </c>
      <c r="K637" s="30">
        <v>9674.7000000000007</v>
      </c>
      <c r="L637" s="29">
        <v>726214.97238021519</v>
      </c>
      <c r="M637" s="29">
        <v>3352.9320754013993</v>
      </c>
      <c r="N637" s="29">
        <v>88.852537363587516</v>
      </c>
      <c r="O637" s="29">
        <v>17278.342688296143</v>
      </c>
      <c r="P637" s="29">
        <v>1.6099305894852987</v>
      </c>
      <c r="Q637" s="29">
        <v>13129.694675951601</v>
      </c>
      <c r="R637" s="29">
        <v>19873.704932238925</v>
      </c>
      <c r="S637" s="29">
        <v>1.3269087912045689</v>
      </c>
      <c r="T637" s="29">
        <v>2.70250382765223</v>
      </c>
      <c r="U637" s="29">
        <v>1.3362291771464179</v>
      </c>
      <c r="V637" s="29">
        <v>1.6005127510414106</v>
      </c>
      <c r="W637" s="30">
        <v>1.8620618206036079</v>
      </c>
      <c r="X637" s="30">
        <v>1.6059060001070624</v>
      </c>
      <c r="Y637" s="29">
        <v>25.420237380103028</v>
      </c>
      <c r="Z637" s="29">
        <v>25.409037511189197</v>
      </c>
      <c r="AA637" s="30">
        <v>128.30132527682528</v>
      </c>
      <c r="AB637" s="30">
        <v>1078.5142542847113</v>
      </c>
      <c r="AC637" s="29">
        <v>1.7829517796267362</v>
      </c>
      <c r="AD637" s="29">
        <v>23780.259915874703</v>
      </c>
      <c r="AE637" s="29">
        <f t="shared" si="33"/>
        <v>2019</v>
      </c>
      <c r="AF637" s="29">
        <f t="shared" si="31"/>
        <v>12</v>
      </c>
      <c r="AK637" t="e">
        <f t="shared" si="32"/>
        <v>#N/A</v>
      </c>
    </row>
    <row r="638" spans="1:37" ht="30" customHeight="1" x14ac:dyDescent="0.25">
      <c r="A638" s="30">
        <v>13759783</v>
      </c>
      <c r="B638" s="29" t="s">
        <v>73</v>
      </c>
      <c r="C638" s="29" t="s">
        <v>29</v>
      </c>
      <c r="D638" s="29" t="s">
        <v>29</v>
      </c>
      <c r="E638" s="31">
        <v>43861</v>
      </c>
      <c r="F638" s="29">
        <v>41.988595653413419</v>
      </c>
      <c r="G638" s="29" t="s">
        <v>51</v>
      </c>
      <c r="H638" s="29" t="s">
        <v>30</v>
      </c>
      <c r="I638" s="29">
        <v>1970</v>
      </c>
      <c r="J638" s="30">
        <v>95</v>
      </c>
      <c r="K638" s="30">
        <v>9674.7000000000007</v>
      </c>
      <c r="L638" s="29">
        <v>1188184.7443881382</v>
      </c>
      <c r="M638" s="29">
        <v>2679.5016982186744</v>
      </c>
      <c r="N638" s="29">
        <v>130.41492385421424</v>
      </c>
      <c r="O638" s="29">
        <v>11567.944320852994</v>
      </c>
      <c r="P638" s="29">
        <v>1.1802673236209729</v>
      </c>
      <c r="Q638" s="29">
        <v>17066.060784652702</v>
      </c>
      <c r="R638" s="29">
        <v>14223.662187626402</v>
      </c>
      <c r="S638" s="29">
        <v>1.4697317842163091</v>
      </c>
      <c r="T638" s="29">
        <v>2.3479950396522411</v>
      </c>
      <c r="U638" s="29">
        <v>1.4159073210679884</v>
      </c>
      <c r="V638" s="29">
        <v>2.408774069576475</v>
      </c>
      <c r="W638" s="30">
        <v>1.0455674423637522</v>
      </c>
      <c r="X638" s="30">
        <v>1.7274287847505341</v>
      </c>
      <c r="Y638" s="29">
        <v>31.571485465433021</v>
      </c>
      <c r="Z638" s="29">
        <v>33.216471657670454</v>
      </c>
      <c r="AA638" s="30">
        <v>145.00845155248723</v>
      </c>
      <c r="AB638" s="30">
        <v>1403.2055524419741</v>
      </c>
      <c r="AC638" s="29">
        <v>2.3985416453509005</v>
      </c>
      <c r="AD638" s="29">
        <v>15472.242881586484</v>
      </c>
      <c r="AE638" s="29">
        <f t="shared" si="33"/>
        <v>2020</v>
      </c>
      <c r="AF638" s="29">
        <f t="shared" si="31"/>
        <v>1</v>
      </c>
      <c r="AK638" t="e">
        <f t="shared" si="32"/>
        <v>#N/A</v>
      </c>
    </row>
    <row r="639" spans="1:37" ht="30" customHeight="1" x14ac:dyDescent="0.25">
      <c r="A639" s="30">
        <v>13759783</v>
      </c>
      <c r="B639" s="29" t="s">
        <v>73</v>
      </c>
      <c r="C639" s="29" t="s">
        <v>29</v>
      </c>
      <c r="D639" s="29" t="s">
        <v>29</v>
      </c>
      <c r="E639" s="31">
        <v>43890</v>
      </c>
      <c r="F639" s="29">
        <v>38.06925969367478</v>
      </c>
      <c r="G639" s="29" t="s">
        <v>51</v>
      </c>
      <c r="H639" s="29" t="s">
        <v>30</v>
      </c>
      <c r="I639" s="29">
        <v>1970</v>
      </c>
      <c r="J639" s="30">
        <v>95</v>
      </c>
      <c r="K639" s="30">
        <v>9674.7000000000007</v>
      </c>
      <c r="L639" s="29">
        <v>1061390.6666173467</v>
      </c>
      <c r="M639" s="29">
        <v>4160.9989492005579</v>
      </c>
      <c r="N639" s="29">
        <v>97.77268743276143</v>
      </c>
      <c r="O639" s="29">
        <v>15658.165735878569</v>
      </c>
      <c r="P639" s="29">
        <v>1.4152567547236201</v>
      </c>
      <c r="Q639" s="29">
        <v>14381.91964790547</v>
      </c>
      <c r="R639" s="29">
        <v>23389.925761352846</v>
      </c>
      <c r="S639" s="29">
        <v>2.1895364636542722</v>
      </c>
      <c r="T639" s="29">
        <v>1.6644025743762541</v>
      </c>
      <c r="U639" s="29">
        <v>2.0571029148977416</v>
      </c>
      <c r="V639" s="29">
        <v>2.6880126905663562</v>
      </c>
      <c r="W639" s="30">
        <v>1.4836949276487028</v>
      </c>
      <c r="X639" s="30">
        <v>2.0091838256238566</v>
      </c>
      <c r="Y639" s="29">
        <v>30.370501706816132</v>
      </c>
      <c r="Z639" s="29">
        <v>28.518188952074304</v>
      </c>
      <c r="AA639" s="30">
        <v>105.77375278416839</v>
      </c>
      <c r="AB639" s="30">
        <v>1458.5877132154244</v>
      </c>
      <c r="AC639" s="29">
        <v>1.507377583194361</v>
      </c>
      <c r="AD639" s="29">
        <v>16796.826937991882</v>
      </c>
      <c r="AE639" s="29">
        <f t="shared" si="33"/>
        <v>2020</v>
      </c>
      <c r="AF639" s="29">
        <f t="shared" si="31"/>
        <v>2</v>
      </c>
      <c r="AK639" t="e">
        <f t="shared" si="32"/>
        <v>#N/A</v>
      </c>
    </row>
    <row r="640" spans="1:37" ht="30" customHeight="1" x14ac:dyDescent="0.25">
      <c r="A640" s="30">
        <v>13759783</v>
      </c>
      <c r="B640" s="29" t="s">
        <v>73</v>
      </c>
      <c r="C640" s="29" t="s">
        <v>29</v>
      </c>
      <c r="D640" s="29" t="s">
        <v>29</v>
      </c>
      <c r="E640" s="31">
        <v>43921</v>
      </c>
      <c r="F640" s="29">
        <v>37.52066445449686</v>
      </c>
      <c r="G640" s="29" t="s">
        <v>51</v>
      </c>
      <c r="H640" s="29" t="s">
        <v>30</v>
      </c>
      <c r="I640" s="29">
        <v>1970</v>
      </c>
      <c r="J640" s="30">
        <v>95</v>
      </c>
      <c r="K640" s="30">
        <v>9674.7000000000007</v>
      </c>
      <c r="L640" s="29">
        <v>705431.90812398074</v>
      </c>
      <c r="M640" s="29">
        <v>3280.9110732820864</v>
      </c>
      <c r="N640" s="29">
        <v>127.78365976471741</v>
      </c>
      <c r="O640" s="29">
        <v>11241.36615807512</v>
      </c>
      <c r="P640" s="29">
        <v>1.221045025442725</v>
      </c>
      <c r="Q640" s="29">
        <v>19937.956556674268</v>
      </c>
      <c r="R640" s="29">
        <v>16867.723901406236</v>
      </c>
      <c r="S640" s="29">
        <v>1.8440158753438594</v>
      </c>
      <c r="T640" s="29">
        <v>1.7709559749432511</v>
      </c>
      <c r="U640" s="29">
        <v>2.2673801844896286</v>
      </c>
      <c r="V640" s="29">
        <v>2.75265929431264</v>
      </c>
      <c r="W640" s="30">
        <v>1.016895481600965</v>
      </c>
      <c r="X640" s="30">
        <v>2.3420836526381956</v>
      </c>
      <c r="Y640" s="29">
        <v>20.620590776946106</v>
      </c>
      <c r="Z640" s="29">
        <v>33.664623831932957</v>
      </c>
      <c r="AA640" s="30">
        <v>100.71246688516335</v>
      </c>
      <c r="AB640" s="30">
        <v>955.1293942995195</v>
      </c>
      <c r="AC640" s="29">
        <v>2.576478717608607</v>
      </c>
      <c r="AD640" s="29">
        <v>22157.283714612346</v>
      </c>
      <c r="AE640" s="29">
        <f t="shared" si="33"/>
        <v>2020</v>
      </c>
      <c r="AF640" s="29">
        <f t="shared" si="31"/>
        <v>3</v>
      </c>
      <c r="AK640" t="e">
        <f t="shared" si="32"/>
        <v>#N/A</v>
      </c>
    </row>
    <row r="641" spans="1:37" ht="30" customHeight="1" x14ac:dyDescent="0.25">
      <c r="A641" s="30">
        <v>13759783</v>
      </c>
      <c r="B641" s="29" t="s">
        <v>73</v>
      </c>
      <c r="C641" s="29" t="s">
        <v>29</v>
      </c>
      <c r="D641" s="29" t="s">
        <v>29</v>
      </c>
      <c r="E641" s="31">
        <v>43951</v>
      </c>
      <c r="F641" s="29">
        <v>45.581269373767711</v>
      </c>
      <c r="G641" s="29" t="s">
        <v>51</v>
      </c>
      <c r="H641" s="29" t="s">
        <v>30</v>
      </c>
      <c r="I641" s="29">
        <v>1970</v>
      </c>
      <c r="J641" s="30">
        <v>95</v>
      </c>
      <c r="K641" s="30">
        <v>9674.7000000000007</v>
      </c>
      <c r="L641" s="29">
        <v>1362709.9523042997</v>
      </c>
      <c r="M641" s="29">
        <v>4729.2851610011958</v>
      </c>
      <c r="N641" s="29">
        <v>143.38029841580916</v>
      </c>
      <c r="O641" s="29">
        <v>8892.1876780072871</v>
      </c>
      <c r="P641" s="29">
        <v>0.96312263907521634</v>
      </c>
      <c r="Q641" s="29">
        <v>15232.011846010113</v>
      </c>
      <c r="R641" s="29">
        <v>24431.32624833563</v>
      </c>
      <c r="S641" s="29">
        <v>2.0132087012988786</v>
      </c>
      <c r="T641" s="29">
        <v>2.7398466165091198</v>
      </c>
      <c r="U641" s="29">
        <v>1.8850232345392177</v>
      </c>
      <c r="V641" s="29">
        <v>1.8657290133186988</v>
      </c>
      <c r="W641" s="30">
        <v>1.3158604335098774</v>
      </c>
      <c r="X641" s="30">
        <v>1.7930883196481202</v>
      </c>
      <c r="Y641" s="29">
        <v>27.908480028131287</v>
      </c>
      <c r="Z641" s="29">
        <v>40.061284914715607</v>
      </c>
      <c r="AA641" s="30">
        <v>97.888657296951564</v>
      </c>
      <c r="AB641" s="30">
        <v>1148.9608990333898</v>
      </c>
      <c r="AC641" s="29">
        <v>2.6126946881134274</v>
      </c>
      <c r="AD641" s="29">
        <v>21395.071619505637</v>
      </c>
      <c r="AE641" s="29">
        <f t="shared" si="33"/>
        <v>2020</v>
      </c>
      <c r="AF641" s="29">
        <f t="shared" si="31"/>
        <v>4</v>
      </c>
      <c r="AK641" t="e">
        <f t="shared" si="32"/>
        <v>#N/A</v>
      </c>
    </row>
    <row r="642" spans="1:37" ht="30" customHeight="1" x14ac:dyDescent="0.25">
      <c r="A642" s="30">
        <v>13759783</v>
      </c>
      <c r="B642" s="29" t="s">
        <v>73</v>
      </c>
      <c r="C642" s="29" t="s">
        <v>29</v>
      </c>
      <c r="D642" s="29" t="s">
        <v>29</v>
      </c>
      <c r="E642" s="31">
        <v>43982</v>
      </c>
      <c r="F642" s="29">
        <v>29.169501528494315</v>
      </c>
      <c r="G642" s="29" t="s">
        <v>51</v>
      </c>
      <c r="H642" s="29" t="s">
        <v>30</v>
      </c>
      <c r="I642" s="29">
        <v>1970</v>
      </c>
      <c r="J642" s="30">
        <v>95</v>
      </c>
      <c r="K642" s="30">
        <v>9674.7000000000007</v>
      </c>
      <c r="L642" s="29">
        <v>807505.85302772222</v>
      </c>
      <c r="M642" s="29">
        <v>4352.1110815663487</v>
      </c>
      <c r="N642" s="29">
        <v>136.86281222346523</v>
      </c>
      <c r="O642" s="29">
        <v>14478.282943390383</v>
      </c>
      <c r="P642" s="29">
        <v>1.1387851950548238</v>
      </c>
      <c r="Q642" s="29">
        <v>14187.5166631395</v>
      </c>
      <c r="R642" s="29">
        <v>17932.054653523177</v>
      </c>
      <c r="S642" s="29">
        <v>1.7186137194332309</v>
      </c>
      <c r="T642" s="29">
        <v>2.4301019168251021</v>
      </c>
      <c r="U642" s="29">
        <v>2.213013980671835</v>
      </c>
      <c r="V642" s="29">
        <v>2.2196703242163056</v>
      </c>
      <c r="W642" s="30">
        <v>1.6422460693662206</v>
      </c>
      <c r="X642" s="30">
        <v>1.3918492828314242</v>
      </c>
      <c r="Y642" s="29">
        <v>24.839122743874039</v>
      </c>
      <c r="Z642" s="29">
        <v>29.836554335191689</v>
      </c>
      <c r="AA642" s="30">
        <v>153.51403527844911</v>
      </c>
      <c r="AB642" s="30">
        <v>997.47848442978591</v>
      </c>
      <c r="AC642" s="29">
        <v>2.1332507496143167</v>
      </c>
      <c r="AD642" s="29">
        <v>14721.091285046454</v>
      </c>
      <c r="AE642" s="29">
        <f t="shared" si="33"/>
        <v>2020</v>
      </c>
      <c r="AF642" s="29">
        <f t="shared" si="31"/>
        <v>5</v>
      </c>
      <c r="AK642" t="e">
        <f t="shared" si="32"/>
        <v>#N/A</v>
      </c>
    </row>
    <row r="643" spans="1:37" ht="30" customHeight="1" x14ac:dyDescent="0.25">
      <c r="A643" s="30">
        <v>13759783</v>
      </c>
      <c r="B643" s="29" t="s">
        <v>73</v>
      </c>
      <c r="C643" s="29" t="s">
        <v>29</v>
      </c>
      <c r="D643" s="29" t="s">
        <v>29</v>
      </c>
      <c r="E643" s="31">
        <v>44012</v>
      </c>
      <c r="F643" s="29">
        <v>44.691553906740751</v>
      </c>
      <c r="G643" s="29" t="s">
        <v>51</v>
      </c>
      <c r="H643" s="29" t="s">
        <v>30</v>
      </c>
      <c r="I643" s="29">
        <v>1970</v>
      </c>
      <c r="J643" s="30">
        <v>95</v>
      </c>
      <c r="K643" s="30">
        <v>9674.7000000000007</v>
      </c>
      <c r="L643" s="29">
        <v>967037.82323103712</v>
      </c>
      <c r="M643" s="29">
        <v>4180.4115851069519</v>
      </c>
      <c r="N643" s="29">
        <v>80.472847538358707</v>
      </c>
      <c r="O643" s="29">
        <v>15373.054452193745</v>
      </c>
      <c r="P643" s="29">
        <v>1.2294236639372076</v>
      </c>
      <c r="Q643" s="29">
        <v>11837.073779702296</v>
      </c>
      <c r="R643" s="29">
        <v>20832.595178630912</v>
      </c>
      <c r="S643" s="29">
        <v>2.2702686544921304</v>
      </c>
      <c r="T643" s="29">
        <v>1.7760113385628644</v>
      </c>
      <c r="U643" s="29">
        <v>2.2350306453421447</v>
      </c>
      <c r="V643" s="29">
        <v>2.0024552143403778</v>
      </c>
      <c r="W643" s="30">
        <v>0.97887559427732074</v>
      </c>
      <c r="X643" s="30">
        <v>1.7696441107772378</v>
      </c>
      <c r="Y643" s="29">
        <v>42.276919296485993</v>
      </c>
      <c r="Z643" s="29">
        <v>26.60777490079948</v>
      </c>
      <c r="AA643" s="30">
        <v>134.48647392146299</v>
      </c>
      <c r="AB643" s="30">
        <v>1169.0581602196544</v>
      </c>
      <c r="AC643" s="29">
        <v>2.5520587030531225</v>
      </c>
      <c r="AD643" s="29">
        <v>23776.04419744973</v>
      </c>
      <c r="AE643" s="29">
        <f t="shared" si="33"/>
        <v>2020</v>
      </c>
      <c r="AF643" s="29">
        <f t="shared" si="31"/>
        <v>6</v>
      </c>
      <c r="AK643" t="e">
        <f t="shared" si="32"/>
        <v>#N/A</v>
      </c>
    </row>
    <row r="644" spans="1:37" ht="30" customHeight="1" x14ac:dyDescent="0.25">
      <c r="A644" s="30">
        <v>13759783</v>
      </c>
      <c r="B644" s="29" t="s">
        <v>73</v>
      </c>
      <c r="C644" s="29" t="s">
        <v>29</v>
      </c>
      <c r="D644" s="29" t="s">
        <v>29</v>
      </c>
      <c r="E644" s="31">
        <v>44043</v>
      </c>
      <c r="F644" s="29">
        <v>33.410256649852691</v>
      </c>
      <c r="G644" s="29" t="s">
        <v>51</v>
      </c>
      <c r="H644" s="29" t="s">
        <v>30</v>
      </c>
      <c r="I644" s="29">
        <v>1970</v>
      </c>
      <c r="J644" s="30">
        <v>95</v>
      </c>
      <c r="K644" s="30">
        <v>9674.7000000000007</v>
      </c>
      <c r="L644" s="29">
        <v>976043.82426886901</v>
      </c>
      <c r="M644" s="29">
        <v>4374.6874558437503</v>
      </c>
      <c r="N644" s="29">
        <v>93.471862564990175</v>
      </c>
      <c r="O644" s="29">
        <v>13736.770352064716</v>
      </c>
      <c r="P644" s="29">
        <v>1.7066580660622315</v>
      </c>
      <c r="Q644" s="29">
        <v>14022.704330941357</v>
      </c>
      <c r="R644" s="29">
        <v>21418.642152042605</v>
      </c>
      <c r="S644" s="29">
        <v>1.5254865969636886</v>
      </c>
      <c r="T644" s="29">
        <v>2.6942206034246357</v>
      </c>
      <c r="U644" s="29">
        <v>1.233056360430683</v>
      </c>
      <c r="V644" s="29">
        <v>2.3668236925714026</v>
      </c>
      <c r="W644" s="30">
        <v>0.97230093419116259</v>
      </c>
      <c r="X644" s="30">
        <v>1.6850982708409357</v>
      </c>
      <c r="Y644" s="29">
        <v>25.661977724712543</v>
      </c>
      <c r="Z644" s="29">
        <v>43.763324631530644</v>
      </c>
      <c r="AA644" s="30">
        <v>167.47061720756912</v>
      </c>
      <c r="AB644" s="30">
        <v>1648.3885479143203</v>
      </c>
      <c r="AC644" s="29">
        <v>2.0521658446654318</v>
      </c>
      <c r="AD644" s="29">
        <v>17142.079827777245</v>
      </c>
      <c r="AE644" s="29">
        <f t="shared" si="33"/>
        <v>2020</v>
      </c>
      <c r="AF644" s="29">
        <f t="shared" si="31"/>
        <v>7</v>
      </c>
      <c r="AK644" t="e">
        <f t="shared" si="32"/>
        <v>#N/A</v>
      </c>
    </row>
    <row r="645" spans="1:37" ht="30" customHeight="1" x14ac:dyDescent="0.25">
      <c r="A645" s="30">
        <v>13759783</v>
      </c>
      <c r="B645" s="29" t="s">
        <v>73</v>
      </c>
      <c r="C645" s="29" t="s">
        <v>29</v>
      </c>
      <c r="D645" s="29" t="s">
        <v>29</v>
      </c>
      <c r="E645" s="31">
        <v>44074</v>
      </c>
      <c r="F645" s="29">
        <v>27.628140609120805</v>
      </c>
      <c r="G645" s="29" t="s">
        <v>51</v>
      </c>
      <c r="H645" s="29" t="s">
        <v>30</v>
      </c>
      <c r="I645" s="29">
        <v>1970</v>
      </c>
      <c r="J645" s="30">
        <v>95</v>
      </c>
      <c r="K645" s="30">
        <v>9674.7000000000007</v>
      </c>
      <c r="L645" s="29">
        <v>1059795.0710761514</v>
      </c>
      <c r="M645" s="29">
        <v>3298.4726272504136</v>
      </c>
      <c r="N645" s="29">
        <v>135.33175073138557</v>
      </c>
      <c r="O645" s="29">
        <v>11164.446841533161</v>
      </c>
      <c r="P645" s="29">
        <v>1.4378362866084407</v>
      </c>
      <c r="Q645" s="29">
        <v>12728.970985296595</v>
      </c>
      <c r="R645" s="29">
        <v>21293.377595564987</v>
      </c>
      <c r="S645" s="29">
        <v>1.9001400372858253</v>
      </c>
      <c r="T645" s="29">
        <v>2.0921594082145951</v>
      </c>
      <c r="U645" s="29">
        <v>1.8849250339755002</v>
      </c>
      <c r="V645" s="29">
        <v>2.821538278591968</v>
      </c>
      <c r="W645" s="30">
        <v>1.1528311457724909</v>
      </c>
      <c r="X645" s="30">
        <v>2.1867074595160112</v>
      </c>
      <c r="Y645" s="29">
        <v>39.982618762975513</v>
      </c>
      <c r="Z645" s="29">
        <v>41.513158418421867</v>
      </c>
      <c r="AA645" s="30">
        <v>116.58230453961481</v>
      </c>
      <c r="AB645" s="30">
        <v>1288.3225270201515</v>
      </c>
      <c r="AC645" s="29">
        <v>1.4655477413485338</v>
      </c>
      <c r="AD645" s="29">
        <v>24119.310722522037</v>
      </c>
      <c r="AE645" s="29">
        <f t="shared" si="33"/>
        <v>2020</v>
      </c>
      <c r="AF645" s="29">
        <f t="shared" si="31"/>
        <v>8</v>
      </c>
      <c r="AK645" t="e">
        <f t="shared" si="32"/>
        <v>#N/A</v>
      </c>
    </row>
    <row r="646" spans="1:37" ht="30" customHeight="1" x14ac:dyDescent="0.25">
      <c r="A646" s="30">
        <v>13759783</v>
      </c>
      <c r="B646" s="29" t="s">
        <v>73</v>
      </c>
      <c r="C646" s="29" t="s">
        <v>29</v>
      </c>
      <c r="D646" s="29" t="s">
        <v>29</v>
      </c>
      <c r="E646" s="31">
        <v>44104</v>
      </c>
      <c r="F646" s="29">
        <v>29.531115254296967</v>
      </c>
      <c r="G646" s="29" t="s">
        <v>51</v>
      </c>
      <c r="H646" s="29" t="s">
        <v>30</v>
      </c>
      <c r="I646" s="29">
        <v>1970</v>
      </c>
      <c r="J646" s="30">
        <v>95</v>
      </c>
      <c r="K646" s="30">
        <v>9674.7000000000007</v>
      </c>
      <c r="L646" s="29">
        <v>865739.8087669675</v>
      </c>
      <c r="M646" s="29">
        <v>2785.8303242631878</v>
      </c>
      <c r="N646" s="29">
        <v>92.77633035886754</v>
      </c>
      <c r="O646" s="29">
        <v>9242.8554548430202</v>
      </c>
      <c r="P646" s="29">
        <v>1.1084895228817244</v>
      </c>
      <c r="Q646" s="29">
        <v>17463.222316008298</v>
      </c>
      <c r="R646" s="29">
        <v>14168.65451104195</v>
      </c>
      <c r="S646" s="29">
        <v>1.9124409975053596</v>
      </c>
      <c r="T646" s="29">
        <v>2.0285887463909309</v>
      </c>
      <c r="U646" s="29">
        <v>1.2808860830868489</v>
      </c>
      <c r="V646" s="29">
        <v>2.0814510687757233</v>
      </c>
      <c r="W646" s="30">
        <v>1.124579522669594</v>
      </c>
      <c r="X646" s="30">
        <v>1.9539636847371573</v>
      </c>
      <c r="Y646" s="29">
        <v>33.979701753195144</v>
      </c>
      <c r="Z646" s="29">
        <v>39.009405598491561</v>
      </c>
      <c r="AA646" s="30">
        <v>135.40369827545993</v>
      </c>
      <c r="AB646" s="30">
        <v>1305.9907864399647</v>
      </c>
      <c r="AC646" s="29">
        <v>2.6841483621141595</v>
      </c>
      <c r="AD646" s="29">
        <v>22719.699346731202</v>
      </c>
      <c r="AE646" s="29">
        <f t="shared" si="33"/>
        <v>2020</v>
      </c>
      <c r="AF646" s="29">
        <f t="shared" si="31"/>
        <v>9</v>
      </c>
      <c r="AK646" t="e">
        <f t="shared" si="32"/>
        <v>#N/A</v>
      </c>
    </row>
    <row r="647" spans="1:37" ht="30" customHeight="1" x14ac:dyDescent="0.25">
      <c r="A647" s="30">
        <v>13759783</v>
      </c>
      <c r="B647" s="29" t="s">
        <v>73</v>
      </c>
      <c r="C647" s="29" t="s">
        <v>29</v>
      </c>
      <c r="D647" s="29" t="s">
        <v>29</v>
      </c>
      <c r="E647" s="31">
        <v>44135</v>
      </c>
      <c r="F647" s="29">
        <v>32.739642751175595</v>
      </c>
      <c r="G647" s="29" t="s">
        <v>51</v>
      </c>
      <c r="H647" s="29" t="s">
        <v>30</v>
      </c>
      <c r="I647" s="29">
        <v>1970</v>
      </c>
      <c r="J647" s="30">
        <v>95</v>
      </c>
      <c r="K647" s="30">
        <v>9674.7000000000007</v>
      </c>
      <c r="L647" s="29">
        <v>1432691.7555169554</v>
      </c>
      <c r="M647" s="29">
        <v>4054.1442046322181</v>
      </c>
      <c r="N647" s="29">
        <v>88.066492179595514</v>
      </c>
      <c r="O647" s="29">
        <v>11174.965135265431</v>
      </c>
      <c r="P647" s="29">
        <v>1.676619688961098</v>
      </c>
      <c r="Q647" s="29">
        <v>17769.690707653721</v>
      </c>
      <c r="R647" s="29">
        <v>18361.58567194959</v>
      </c>
      <c r="S647" s="29">
        <v>1.2636560513322328</v>
      </c>
      <c r="T647" s="29">
        <v>2.4568327810665815</v>
      </c>
      <c r="U647" s="29">
        <v>1.4926586760789931</v>
      </c>
      <c r="V647" s="29">
        <v>1.9950533724954396</v>
      </c>
      <c r="W647" s="30">
        <v>1.2626595489441281</v>
      </c>
      <c r="X647" s="30">
        <v>2.2132628533837404</v>
      </c>
      <c r="Y647" s="29">
        <v>29.079678665391924</v>
      </c>
      <c r="Z647" s="29">
        <v>38.153466462471293</v>
      </c>
      <c r="AA647" s="30">
        <v>120.31071125741181</v>
      </c>
      <c r="AB647" s="30">
        <v>1568.7606271063341</v>
      </c>
      <c r="AC647" s="29">
        <v>2.1831653719175339</v>
      </c>
      <c r="AD647" s="29">
        <v>15280.849982805188</v>
      </c>
      <c r="AE647" s="29">
        <f t="shared" si="33"/>
        <v>2020</v>
      </c>
      <c r="AF647" s="29">
        <f t="shared" si="31"/>
        <v>10</v>
      </c>
      <c r="AK647" t="e">
        <f t="shared" si="32"/>
        <v>#N/A</v>
      </c>
    </row>
    <row r="648" spans="1:37" ht="30" customHeight="1" x14ac:dyDescent="0.25">
      <c r="A648" s="30">
        <v>13759783</v>
      </c>
      <c r="B648" s="29" t="s">
        <v>73</v>
      </c>
      <c r="C648" s="29" t="s">
        <v>29</v>
      </c>
      <c r="D648" s="29" t="s">
        <v>29</v>
      </c>
      <c r="E648" s="31">
        <v>44165</v>
      </c>
      <c r="F648" s="29">
        <v>37.638398912235047</v>
      </c>
      <c r="G648" s="29" t="s">
        <v>51</v>
      </c>
      <c r="H648" s="29" t="s">
        <v>30</v>
      </c>
      <c r="I648" s="29">
        <v>1970</v>
      </c>
      <c r="J648" s="30">
        <v>95</v>
      </c>
      <c r="K648" s="30">
        <v>9674.7000000000007</v>
      </c>
      <c r="L648" s="29">
        <v>1214648.8827412706</v>
      </c>
      <c r="M648" s="29">
        <v>4414.7602573127178</v>
      </c>
      <c r="N648" s="29">
        <v>85.661884900484466</v>
      </c>
      <c r="O648" s="29">
        <v>14462.914091014705</v>
      </c>
      <c r="P648" s="29">
        <v>0.92047502810481607</v>
      </c>
      <c r="Q648" s="29">
        <v>20605.162877840139</v>
      </c>
      <c r="R648" s="29">
        <v>16288.056275247985</v>
      </c>
      <c r="S648" s="29">
        <v>1.5772427000642062</v>
      </c>
      <c r="T648" s="29">
        <v>1.8567693401204348</v>
      </c>
      <c r="U648" s="29">
        <v>2.1431259885204441</v>
      </c>
      <c r="V648" s="29">
        <v>2.8069501834875226</v>
      </c>
      <c r="W648" s="30">
        <v>1.4159551430751705</v>
      </c>
      <c r="X648" s="30">
        <v>2.0795207736866685</v>
      </c>
      <c r="Y648" s="29">
        <v>23.621633744834778</v>
      </c>
      <c r="Z648" s="29">
        <v>36.027746666696899</v>
      </c>
      <c r="AA648" s="30">
        <v>152.28383580988648</v>
      </c>
      <c r="AB648" s="30">
        <v>1456.781859664148</v>
      </c>
      <c r="AC648" s="29">
        <v>2.5858556715123537</v>
      </c>
      <c r="AD648" s="29">
        <v>21980.716686224732</v>
      </c>
      <c r="AE648" s="29">
        <f t="shared" si="33"/>
        <v>2020</v>
      </c>
      <c r="AF648" s="29">
        <f t="shared" si="31"/>
        <v>11</v>
      </c>
      <c r="AK648" t="e">
        <f t="shared" si="32"/>
        <v>#N/A</v>
      </c>
    </row>
    <row r="649" spans="1:37" ht="30" customHeight="1" x14ac:dyDescent="0.25">
      <c r="A649" s="30">
        <v>13759783</v>
      </c>
      <c r="B649" s="29" t="s">
        <v>73</v>
      </c>
      <c r="C649" s="29" t="s">
        <v>29</v>
      </c>
      <c r="D649" s="29" t="s">
        <v>29</v>
      </c>
      <c r="E649" s="31">
        <v>44196</v>
      </c>
      <c r="F649" s="29">
        <v>30.633900243084955</v>
      </c>
      <c r="G649" s="29" t="s">
        <v>51</v>
      </c>
      <c r="H649" s="29" t="s">
        <v>30</v>
      </c>
      <c r="I649" s="29">
        <v>1970</v>
      </c>
      <c r="J649" s="30">
        <v>95</v>
      </c>
      <c r="K649" s="30">
        <v>9674.7000000000007</v>
      </c>
      <c r="L649" s="29">
        <v>1270896.3671845442</v>
      </c>
      <c r="M649" s="29">
        <v>3454.3866836504326</v>
      </c>
      <c r="N649" s="29">
        <v>145.8247410100393</v>
      </c>
      <c r="O649" s="29">
        <v>10796.011734697326</v>
      </c>
      <c r="P649" s="29">
        <v>1.7004404332518359</v>
      </c>
      <c r="Q649" s="29">
        <v>12952.81707799265</v>
      </c>
      <c r="R649" s="29">
        <v>24598.564653950038</v>
      </c>
      <c r="S649" s="29">
        <v>2.0440191775749623</v>
      </c>
      <c r="T649" s="29">
        <v>2.7341972739665756</v>
      </c>
      <c r="U649" s="29">
        <v>1.6672178545753535</v>
      </c>
      <c r="V649" s="29">
        <v>2.0182208144191218</v>
      </c>
      <c r="W649" s="30">
        <v>1.4869931673074499</v>
      </c>
      <c r="X649" s="30">
        <v>1.8620904605696884</v>
      </c>
      <c r="Y649" s="29">
        <v>39.231819249671609</v>
      </c>
      <c r="Z649" s="29">
        <v>40.149581926952898</v>
      </c>
      <c r="AA649" s="30">
        <v>177.83157816114087</v>
      </c>
      <c r="AB649" s="30">
        <v>1602.217014607111</v>
      </c>
      <c r="AC649" s="29">
        <v>1.9078725508136629</v>
      </c>
      <c r="AD649" s="29">
        <v>20017.475840459076</v>
      </c>
      <c r="AE649" s="29">
        <f t="shared" si="33"/>
        <v>2020</v>
      </c>
      <c r="AF649" s="29">
        <f t="shared" si="31"/>
        <v>12</v>
      </c>
      <c r="AK649" t="e">
        <f t="shared" si="32"/>
        <v>#N/A</v>
      </c>
    </row>
    <row r="650" spans="1:37" ht="30" customHeight="1" x14ac:dyDescent="0.25">
      <c r="A650" s="30">
        <v>13759783</v>
      </c>
      <c r="B650" s="29" t="s">
        <v>73</v>
      </c>
      <c r="C650" s="29" t="s">
        <v>29</v>
      </c>
      <c r="D650" s="29" t="s">
        <v>29</v>
      </c>
      <c r="E650" s="31">
        <v>44227</v>
      </c>
      <c r="F650" s="29">
        <v>27.871567623386532</v>
      </c>
      <c r="G650" s="29" t="s">
        <v>51</v>
      </c>
      <c r="H650" s="29" t="s">
        <v>30</v>
      </c>
      <c r="I650" s="29">
        <v>1970</v>
      </c>
      <c r="J650" s="30">
        <v>95</v>
      </c>
      <c r="K650" s="30">
        <v>9674.7000000000007</v>
      </c>
      <c r="L650" s="29">
        <v>912422.69111417863</v>
      </c>
      <c r="M650" s="29">
        <v>2752.0528819287215</v>
      </c>
      <c r="N650" s="29">
        <v>112.67011898021626</v>
      </c>
      <c r="O650" s="29">
        <v>9033.0337281928969</v>
      </c>
      <c r="P650" s="29">
        <v>1.3868576363903176</v>
      </c>
      <c r="Q650" s="29">
        <v>16585.088236134667</v>
      </c>
      <c r="R650" s="29">
        <v>20732.139822923651</v>
      </c>
      <c r="S650" s="29">
        <v>1.4556057596189351</v>
      </c>
      <c r="T650" s="29">
        <v>2.1452465180759681</v>
      </c>
      <c r="U650" s="29">
        <v>2.1981420897250241</v>
      </c>
      <c r="V650" s="29">
        <v>1.8801994793747392</v>
      </c>
      <c r="W650" s="30">
        <v>1.7855608700523355</v>
      </c>
      <c r="X650" s="30">
        <v>1.4714376688447808</v>
      </c>
      <c r="Y650" s="29">
        <v>35.920540520313949</v>
      </c>
      <c r="Z650" s="29">
        <v>37.210757019738772</v>
      </c>
      <c r="AA650" s="30">
        <v>154.45794545848952</v>
      </c>
      <c r="AB650" s="30">
        <v>1313.100783039537</v>
      </c>
      <c r="AC650" s="29">
        <v>1.5329669748390236</v>
      </c>
      <c r="AD650" s="29">
        <v>18095.136976159851</v>
      </c>
      <c r="AE650" s="29">
        <f t="shared" si="33"/>
        <v>2021</v>
      </c>
      <c r="AF650" s="29">
        <f t="shared" si="31"/>
        <v>1</v>
      </c>
      <c r="AK650" t="e">
        <f t="shared" si="32"/>
        <v>#N/A</v>
      </c>
    </row>
    <row r="651" spans="1:37" ht="30" customHeight="1" x14ac:dyDescent="0.25">
      <c r="A651" s="30">
        <v>13759783</v>
      </c>
      <c r="B651" s="29" t="s">
        <v>73</v>
      </c>
      <c r="C651" s="29" t="s">
        <v>29</v>
      </c>
      <c r="D651" s="29" t="s">
        <v>29</v>
      </c>
      <c r="E651" s="31">
        <v>44255</v>
      </c>
      <c r="F651" s="29">
        <v>46.259235795137279</v>
      </c>
      <c r="G651" s="29" t="s">
        <v>51</v>
      </c>
      <c r="H651" s="29" t="s">
        <v>30</v>
      </c>
      <c r="I651" s="29">
        <v>1970</v>
      </c>
      <c r="J651" s="30">
        <v>95</v>
      </c>
      <c r="K651" s="30">
        <v>9674.7000000000007</v>
      </c>
      <c r="L651" s="30">
        <v>1171822.3946437505</v>
      </c>
      <c r="M651" s="30">
        <v>4454.0901100135598</v>
      </c>
      <c r="N651" s="30">
        <v>85.666455284376511</v>
      </c>
      <c r="O651" s="29">
        <v>13407.964865847716</v>
      </c>
      <c r="P651" s="29">
        <v>1.3784669523262929</v>
      </c>
      <c r="Q651" s="30">
        <v>18751.821125280327</v>
      </c>
      <c r="R651" s="30">
        <v>22796.598560822513</v>
      </c>
      <c r="S651" s="30">
        <v>1.810621224382069</v>
      </c>
      <c r="T651" s="30">
        <v>2.3285535010845542</v>
      </c>
      <c r="U651" s="30">
        <v>1.5671986070713484</v>
      </c>
      <c r="V651" s="30">
        <v>1.8304596996367462</v>
      </c>
      <c r="W651" s="30">
        <v>1.2121156499330119</v>
      </c>
      <c r="X651" s="30">
        <v>1.2122842407217311</v>
      </c>
      <c r="Y651" s="30">
        <v>37.32792456138025</v>
      </c>
      <c r="Z651" s="30">
        <v>35.177216145041818</v>
      </c>
      <c r="AA651" s="30">
        <v>176.75121363657499</v>
      </c>
      <c r="AB651" s="30">
        <v>1290.1705938194773</v>
      </c>
      <c r="AC651" s="29">
        <v>2.0152946805409795</v>
      </c>
      <c r="AD651" s="29">
        <v>24521.653016624521</v>
      </c>
      <c r="AE651" s="29">
        <f t="shared" si="33"/>
        <v>2021</v>
      </c>
      <c r="AF651" s="29">
        <f t="shared" si="31"/>
        <v>2</v>
      </c>
      <c r="AK651" t="e">
        <f t="shared" si="32"/>
        <v>#N/A</v>
      </c>
    </row>
    <row r="652" spans="1:37" ht="30" customHeight="1" x14ac:dyDescent="0.25">
      <c r="A652" s="30">
        <v>13759783</v>
      </c>
      <c r="B652" s="29" t="s">
        <v>73</v>
      </c>
      <c r="C652" s="29" t="s">
        <v>29</v>
      </c>
      <c r="D652" s="29" t="s">
        <v>29</v>
      </c>
      <c r="E652" s="31">
        <v>44286</v>
      </c>
      <c r="F652" s="29">
        <v>45.877489275384001</v>
      </c>
      <c r="G652" s="29" t="s">
        <v>51</v>
      </c>
      <c r="H652" s="29" t="s">
        <v>30</v>
      </c>
      <c r="I652" s="29">
        <v>1970</v>
      </c>
      <c r="J652" s="30">
        <v>95</v>
      </c>
      <c r="K652" s="30">
        <v>9674.7000000000007</v>
      </c>
      <c r="L652" s="30">
        <v>1506274.4028856966</v>
      </c>
      <c r="M652" s="30">
        <v>4954.4764511255544</v>
      </c>
      <c r="N652" s="30">
        <v>126.62761182905321</v>
      </c>
      <c r="O652" s="29">
        <v>10033.115926884047</v>
      </c>
      <c r="P652" s="29">
        <v>0.98107180832254204</v>
      </c>
      <c r="Q652" s="30">
        <v>14796.35387099296</v>
      </c>
      <c r="R652" s="30">
        <v>25844.020391181002</v>
      </c>
      <c r="S652" s="30">
        <v>2.27349292548862</v>
      </c>
      <c r="T652" s="30">
        <v>2.6412739905994367</v>
      </c>
      <c r="U652" s="29">
        <v>1.9183071303317902</v>
      </c>
      <c r="V652" s="29">
        <v>2.2343300795251082</v>
      </c>
      <c r="W652" s="30">
        <v>1.7696699208496536</v>
      </c>
      <c r="X652" s="30">
        <v>1.5746212170077336</v>
      </c>
      <c r="Y652" s="30">
        <v>42.83684678322993</v>
      </c>
      <c r="Z652" s="30">
        <v>22.840265996103007</v>
      </c>
      <c r="AA652" s="30">
        <v>160.04106528707879</v>
      </c>
      <c r="AB652" s="30">
        <v>1303.3567620454908</v>
      </c>
      <c r="AC652" s="29">
        <v>2.2482402772248125</v>
      </c>
      <c r="AD652" s="29">
        <v>16984.525437469718</v>
      </c>
      <c r="AE652" s="29">
        <f t="shared" si="33"/>
        <v>2021</v>
      </c>
      <c r="AF652" s="29">
        <f t="shared" si="31"/>
        <v>3</v>
      </c>
      <c r="AK652" t="e">
        <f t="shared" si="32"/>
        <v>#N/A</v>
      </c>
    </row>
    <row r="653" spans="1:37" ht="30" customHeight="1" x14ac:dyDescent="0.25">
      <c r="A653" s="30">
        <v>13759783</v>
      </c>
      <c r="B653" s="29" t="s">
        <v>73</v>
      </c>
      <c r="C653" s="29" t="s">
        <v>29</v>
      </c>
      <c r="D653" s="29" t="s">
        <v>29</v>
      </c>
      <c r="E653" s="31">
        <v>44316</v>
      </c>
      <c r="F653" s="29">
        <v>29.294881858072831</v>
      </c>
      <c r="G653" s="29" t="s">
        <v>51</v>
      </c>
      <c r="H653" s="29" t="s">
        <v>30</v>
      </c>
      <c r="I653" s="29">
        <v>1970</v>
      </c>
      <c r="J653" s="30">
        <v>95</v>
      </c>
      <c r="K653" s="30">
        <v>9674.7000000000007</v>
      </c>
      <c r="L653" s="30">
        <v>1483134.8218281816</v>
      </c>
      <c r="M653" s="30">
        <v>4181.1764773709765</v>
      </c>
      <c r="N653" s="30">
        <v>112.53947308329809</v>
      </c>
      <c r="O653" s="29">
        <v>14238.846078151289</v>
      </c>
      <c r="P653" s="29">
        <v>1.6576114000766433</v>
      </c>
      <c r="Q653" s="30">
        <v>15869.84676091769</v>
      </c>
      <c r="R653" s="30">
        <v>25041.118146837256</v>
      </c>
      <c r="S653" s="30">
        <v>1.62108919524378</v>
      </c>
      <c r="T653" s="30">
        <v>2.2138828224670948</v>
      </c>
      <c r="U653" s="29">
        <v>1.798031193968374</v>
      </c>
      <c r="V653" s="29">
        <v>2.3695517807787447</v>
      </c>
      <c r="W653" s="30">
        <v>1.7134271038927615</v>
      </c>
      <c r="X653" s="30">
        <v>1.9995990334124061</v>
      </c>
      <c r="Y653" s="30">
        <v>30.010096241116322</v>
      </c>
      <c r="Z653" s="30">
        <v>25.470444104039231</v>
      </c>
      <c r="AA653" s="30">
        <v>113.0382035890306</v>
      </c>
      <c r="AB653" s="30">
        <v>1580.0512143472959</v>
      </c>
      <c r="AC653" s="29">
        <v>2.5022138402162208</v>
      </c>
      <c r="AD653" s="29">
        <v>21245.144712124427</v>
      </c>
      <c r="AE653" s="29">
        <f t="shared" si="33"/>
        <v>2021</v>
      </c>
      <c r="AF653" s="29">
        <f t="shared" si="31"/>
        <v>4</v>
      </c>
      <c r="AK653" t="e">
        <f t="shared" si="32"/>
        <v>#N/A</v>
      </c>
    </row>
    <row r="654" spans="1:37" ht="30" customHeight="1" x14ac:dyDescent="0.25">
      <c r="A654" s="30">
        <v>13759783</v>
      </c>
      <c r="B654" s="29" t="s">
        <v>73</v>
      </c>
      <c r="C654" s="29" t="s">
        <v>29</v>
      </c>
      <c r="D654" s="29" t="s">
        <v>29</v>
      </c>
      <c r="E654" s="31">
        <v>44347</v>
      </c>
      <c r="F654" s="29">
        <v>33.971316050889541</v>
      </c>
      <c r="G654" s="29" t="s">
        <v>51</v>
      </c>
      <c r="H654" s="29" t="s">
        <v>30</v>
      </c>
      <c r="I654" s="29">
        <v>1970</v>
      </c>
      <c r="J654" s="30">
        <v>95</v>
      </c>
      <c r="K654" s="30">
        <v>9674.7000000000007</v>
      </c>
      <c r="L654" s="30">
        <v>1032242.7550026396</v>
      </c>
      <c r="M654" s="30">
        <v>3743.1515556953518</v>
      </c>
      <c r="N654" s="30">
        <v>151.20808893209346</v>
      </c>
      <c r="O654" s="29">
        <v>13176.52374843956</v>
      </c>
      <c r="P654" s="29">
        <v>1.7502707698755453</v>
      </c>
      <c r="Q654" s="30">
        <v>20069.78245183433</v>
      </c>
      <c r="R654" s="30">
        <v>17555.231371813439</v>
      </c>
      <c r="S654" s="30">
        <v>1.6982835810693224</v>
      </c>
      <c r="T654" s="30">
        <v>2.6475058094114794</v>
      </c>
      <c r="U654" s="29">
        <v>1.5796396676747944</v>
      </c>
      <c r="V654" s="29">
        <v>2.6658721615672736</v>
      </c>
      <c r="W654" s="30">
        <v>1.2251217570149087</v>
      </c>
      <c r="X654" s="30">
        <v>1.2552523976117353</v>
      </c>
      <c r="Y654" s="30">
        <v>32.15849019724795</v>
      </c>
      <c r="Z654" s="30">
        <v>27.972299586604709</v>
      </c>
      <c r="AA654" s="30">
        <v>134.98759649245289</v>
      </c>
      <c r="AB654" s="30">
        <v>941.645027472376</v>
      </c>
      <c r="AC654" s="29">
        <v>2.3789132739449355</v>
      </c>
      <c r="AD654" s="29">
        <v>20199.921039039506</v>
      </c>
      <c r="AE654" s="29">
        <f t="shared" si="33"/>
        <v>2021</v>
      </c>
      <c r="AF654" s="29">
        <f t="shared" si="31"/>
        <v>5</v>
      </c>
      <c r="AK654" t="e">
        <f t="shared" si="32"/>
        <v>#N/A</v>
      </c>
    </row>
    <row r="655" spans="1:37" ht="30" customHeight="1" x14ac:dyDescent="0.25">
      <c r="A655" s="30">
        <v>13759783</v>
      </c>
      <c r="B655" s="29" t="s">
        <v>73</v>
      </c>
      <c r="C655" s="29" t="s">
        <v>29</v>
      </c>
      <c r="D655" s="29" t="s">
        <v>29</v>
      </c>
      <c r="E655" s="31">
        <v>44377</v>
      </c>
      <c r="F655" s="29">
        <v>26.009807356329787</v>
      </c>
      <c r="G655" s="29" t="s">
        <v>51</v>
      </c>
      <c r="H655" s="29" t="s">
        <v>30</v>
      </c>
      <c r="I655" s="29">
        <v>1970</v>
      </c>
      <c r="J655" s="30">
        <v>95</v>
      </c>
      <c r="K655" s="30">
        <v>9674.7000000000007</v>
      </c>
      <c r="L655" s="30">
        <v>1127407.470728809</v>
      </c>
      <c r="M655" s="30">
        <v>3035.3748699219177</v>
      </c>
      <c r="N655" s="30">
        <v>156.90051728144093</v>
      </c>
      <c r="O655" s="29">
        <v>15092.547068310912</v>
      </c>
      <c r="P655" s="29">
        <v>1.6234195227158092</v>
      </c>
      <c r="Q655" s="30">
        <v>19117.957040724221</v>
      </c>
      <c r="R655" s="30">
        <v>17475.422647241314</v>
      </c>
      <c r="S655" s="30">
        <v>2.2241177017465477</v>
      </c>
      <c r="T655" s="30">
        <v>2.3967673191383168</v>
      </c>
      <c r="U655" s="29">
        <v>2.2215148175814301</v>
      </c>
      <c r="V655" s="29">
        <v>2.5878878374677612</v>
      </c>
      <c r="W655" s="30">
        <v>1.5275285838923811</v>
      </c>
      <c r="X655" s="30">
        <v>1.8783165487347881</v>
      </c>
      <c r="Y655" s="30">
        <v>36.620321582252821</v>
      </c>
      <c r="Z655" s="30">
        <v>21.41184077872343</v>
      </c>
      <c r="AA655" s="30">
        <v>112.31718358594627</v>
      </c>
      <c r="AB655" s="30">
        <v>1065.0343383033448</v>
      </c>
      <c r="AC655" s="29">
        <v>2.5117075326589888</v>
      </c>
      <c r="AD655" s="29">
        <v>16551.901124066491</v>
      </c>
      <c r="AE655" s="29">
        <f t="shared" si="33"/>
        <v>2021</v>
      </c>
      <c r="AF655" s="29">
        <f t="shared" si="31"/>
        <v>6</v>
      </c>
      <c r="AK655" t="e">
        <f t="shared" si="32"/>
        <v>#N/A</v>
      </c>
    </row>
    <row r="656" spans="1:37" ht="30" customHeight="1" x14ac:dyDescent="0.25">
      <c r="A656" s="30">
        <v>13759783</v>
      </c>
      <c r="B656" s="29" t="s">
        <v>73</v>
      </c>
      <c r="C656" s="29" t="s">
        <v>29</v>
      </c>
      <c r="D656" s="29" t="s">
        <v>29</v>
      </c>
      <c r="E656" s="31">
        <v>44408</v>
      </c>
      <c r="F656" s="29">
        <v>36.265920518395049</v>
      </c>
      <c r="G656" s="29" t="s">
        <v>51</v>
      </c>
      <c r="H656" s="29" t="s">
        <v>30</v>
      </c>
      <c r="I656" s="29">
        <v>1970</v>
      </c>
      <c r="J656" s="30">
        <v>95</v>
      </c>
      <c r="K656" s="30">
        <v>9674.7000000000007</v>
      </c>
      <c r="L656" s="30">
        <v>1305809.5354535449</v>
      </c>
      <c r="M656" s="30">
        <v>4499.2343140814628</v>
      </c>
      <c r="N656" s="30">
        <v>136.5114719171095</v>
      </c>
      <c r="O656" s="29">
        <v>15626.508288290224</v>
      </c>
      <c r="P656" s="29">
        <v>1.436054522190332</v>
      </c>
      <c r="Q656" s="30">
        <v>20065.096020422632</v>
      </c>
      <c r="R656" s="30">
        <v>20307.799701837153</v>
      </c>
      <c r="S656" s="30">
        <v>1.2336498748578821</v>
      </c>
      <c r="T656" s="30">
        <v>1.7495238196151763</v>
      </c>
      <c r="U656" s="29">
        <v>1.773787887023647</v>
      </c>
      <c r="V656" s="29">
        <v>1.5353016985061787</v>
      </c>
      <c r="W656" s="30">
        <v>1.7146791115770466</v>
      </c>
      <c r="X656" s="30">
        <v>1.9556508353872535</v>
      </c>
      <c r="Y656" s="30">
        <v>32.634078809613911</v>
      </c>
      <c r="Z656" s="30">
        <v>40.688575048747779</v>
      </c>
      <c r="AA656" s="30">
        <v>108.90528443447731</v>
      </c>
      <c r="AB656" s="30">
        <v>1467.6130526276977</v>
      </c>
      <c r="AC656" s="29">
        <v>2.2033629230075902</v>
      </c>
      <c r="AD656" s="29">
        <v>14216.756595058665</v>
      </c>
      <c r="AE656" s="29">
        <f t="shared" si="33"/>
        <v>2021</v>
      </c>
      <c r="AF656" s="29">
        <f t="shared" si="31"/>
        <v>7</v>
      </c>
      <c r="AK656" t="e">
        <f t="shared" si="32"/>
        <v>#N/A</v>
      </c>
    </row>
    <row r="657" spans="1:37" ht="30" customHeight="1" x14ac:dyDescent="0.25">
      <c r="A657" s="30">
        <v>13759783</v>
      </c>
      <c r="B657" s="29" t="s">
        <v>73</v>
      </c>
      <c r="C657" s="29" t="s">
        <v>29</v>
      </c>
      <c r="D657" s="29" t="s">
        <v>29</v>
      </c>
      <c r="E657" s="31">
        <v>44439</v>
      </c>
      <c r="F657" s="29">
        <v>32.980974611542877</v>
      </c>
      <c r="G657" s="29" t="s">
        <v>51</v>
      </c>
      <c r="H657" s="29" t="s">
        <v>30</v>
      </c>
      <c r="I657" s="29">
        <v>1970</v>
      </c>
      <c r="J657" s="30">
        <v>95</v>
      </c>
      <c r="K657" s="30">
        <v>9674.7000000000007</v>
      </c>
      <c r="L657" s="30">
        <v>1226392.1948191763</v>
      </c>
      <c r="M657" s="30">
        <v>3384.9507655014445</v>
      </c>
      <c r="N657" s="30">
        <v>109.95210295855735</v>
      </c>
      <c r="O657" s="29">
        <v>9318.4245466984103</v>
      </c>
      <c r="P657" s="29">
        <v>1.015342131173824</v>
      </c>
      <c r="Q657" s="30">
        <v>17547.94221827131</v>
      </c>
      <c r="R657" s="30">
        <v>19453.91060590159</v>
      </c>
      <c r="S657" s="30">
        <v>1.4499141145294294</v>
      </c>
      <c r="T657" s="30">
        <v>1.5846223539729067</v>
      </c>
      <c r="U657" s="29">
        <v>1.6101801179094866</v>
      </c>
      <c r="V657" s="29">
        <v>1.7925173842778444</v>
      </c>
      <c r="W657" s="30">
        <v>1.6876126740252058</v>
      </c>
      <c r="X657" s="30">
        <v>2.2082505094070406</v>
      </c>
      <c r="Y657" s="30">
        <v>28.646583783333529</v>
      </c>
      <c r="Z657" s="30">
        <v>29.976660414851317</v>
      </c>
      <c r="AA657" s="30">
        <v>132.19898763436478</v>
      </c>
      <c r="AB657" s="30">
        <v>1556.5605526196869</v>
      </c>
      <c r="AC657" s="29">
        <v>2.0708123440094357</v>
      </c>
      <c r="AD657" s="29">
        <v>15431.520204683393</v>
      </c>
      <c r="AE657" s="29">
        <f t="shared" si="33"/>
        <v>2021</v>
      </c>
      <c r="AF657" s="29">
        <f t="shared" si="31"/>
        <v>8</v>
      </c>
      <c r="AK657" t="e">
        <f t="shared" si="32"/>
        <v>#N/A</v>
      </c>
    </row>
    <row r="658" spans="1:37" ht="30" customHeight="1" x14ac:dyDescent="0.25">
      <c r="A658" s="30">
        <v>13759783</v>
      </c>
      <c r="B658" s="29" t="s">
        <v>73</v>
      </c>
      <c r="C658" s="29" t="s">
        <v>29</v>
      </c>
      <c r="D658" s="29" t="s">
        <v>29</v>
      </c>
      <c r="E658" s="31">
        <v>44469</v>
      </c>
      <c r="F658" s="29">
        <v>41.664332367818588</v>
      </c>
      <c r="G658" s="29" t="s">
        <v>51</v>
      </c>
      <c r="H658" s="29" t="s">
        <v>30</v>
      </c>
      <c r="I658" s="29">
        <v>1970</v>
      </c>
      <c r="J658" s="30">
        <v>95</v>
      </c>
      <c r="K658" s="30">
        <v>9674.7000000000007</v>
      </c>
      <c r="L658" s="30">
        <v>1261067.7417899428</v>
      </c>
      <c r="M658" s="30">
        <v>5656.7896732449535</v>
      </c>
      <c r="N658" s="30">
        <v>99.938643835117119</v>
      </c>
      <c r="O658" s="29">
        <v>8442.5992876542514</v>
      </c>
      <c r="P658" s="29">
        <v>1.4813685063116921</v>
      </c>
      <c r="Q658" s="30">
        <v>18187.196937115623</v>
      </c>
      <c r="R658" s="30">
        <v>23055.030611240025</v>
      </c>
      <c r="S658" s="30">
        <v>2.1571855755246769</v>
      </c>
      <c r="T658" s="30">
        <v>2.0029522802844957</v>
      </c>
      <c r="U658" s="29">
        <v>1.8617056499596849</v>
      </c>
      <c r="V658" s="29">
        <v>1.8286157947500157</v>
      </c>
      <c r="W658" s="30">
        <v>1.210414992709844</v>
      </c>
      <c r="X658" s="30">
        <v>2.2861890084824847</v>
      </c>
      <c r="Y658" s="30">
        <v>46.6743051661092</v>
      </c>
      <c r="Z658" s="30">
        <v>42.951843387082207</v>
      </c>
      <c r="AA658" s="30">
        <v>142.25576844211486</v>
      </c>
      <c r="AB658" s="30">
        <v>1046.4396102954649</v>
      </c>
      <c r="AC658" s="29">
        <v>2.3206257493679066</v>
      </c>
      <c r="AD658" s="29">
        <v>15751.02825487715</v>
      </c>
      <c r="AE658" s="29">
        <f t="shared" si="33"/>
        <v>2021</v>
      </c>
      <c r="AF658" s="29">
        <f t="shared" si="31"/>
        <v>9</v>
      </c>
      <c r="AK658" t="e">
        <f t="shared" si="32"/>
        <v>#N/A</v>
      </c>
    </row>
    <row r="659" spans="1:37" ht="30" customHeight="1" x14ac:dyDescent="0.25">
      <c r="A659" s="30">
        <v>13759783</v>
      </c>
      <c r="B659" s="29" t="s">
        <v>73</v>
      </c>
      <c r="C659" s="29" t="s">
        <v>29</v>
      </c>
      <c r="D659" s="29" t="s">
        <v>29</v>
      </c>
      <c r="E659" s="31">
        <v>44500</v>
      </c>
      <c r="F659" s="29">
        <v>30.815844960296882</v>
      </c>
      <c r="G659" s="29" t="s">
        <v>51</v>
      </c>
      <c r="H659" s="29" t="s">
        <v>30</v>
      </c>
      <c r="I659" s="29">
        <v>1970</v>
      </c>
      <c r="J659" s="30">
        <v>95</v>
      </c>
      <c r="K659" s="30">
        <v>9674.7000000000007</v>
      </c>
      <c r="L659" s="30">
        <v>1040561.1993588448</v>
      </c>
      <c r="M659" s="30">
        <v>4645.9331904666951</v>
      </c>
      <c r="N659" s="30">
        <v>123.11974656308884</v>
      </c>
      <c r="O659" s="29">
        <v>13903.977596534374</v>
      </c>
      <c r="P659" s="29">
        <v>1.0339074055872599</v>
      </c>
      <c r="Q659" s="30">
        <v>11817.761661866096</v>
      </c>
      <c r="R659" s="30">
        <v>22058.146896046637</v>
      </c>
      <c r="S659" s="30">
        <v>1.4125231817422537</v>
      </c>
      <c r="T659" s="30">
        <v>2.435127086899048</v>
      </c>
      <c r="U659" s="29">
        <v>1.3372458238245344</v>
      </c>
      <c r="V659" s="29">
        <v>2.9557232328015273</v>
      </c>
      <c r="W659" s="30">
        <v>1.3442224513706837</v>
      </c>
      <c r="X659" s="30">
        <v>1.6362587135975242</v>
      </c>
      <c r="Y659" s="30">
        <v>29.044713832241175</v>
      </c>
      <c r="Z659" s="30">
        <v>33.334179550413971</v>
      </c>
      <c r="AA659" s="30">
        <v>94.232937254727702</v>
      </c>
      <c r="AB659" s="30">
        <v>1012.8794115476221</v>
      </c>
      <c r="AC659" s="29">
        <v>2.5123897307145087</v>
      </c>
      <c r="AD659" s="29">
        <v>24703.113467499337</v>
      </c>
      <c r="AE659" s="29">
        <f t="shared" si="33"/>
        <v>2021</v>
      </c>
      <c r="AF659" s="29">
        <f t="shared" ref="AF659:AF722" si="34">IF(E659 = "", "", MONTH(E659))</f>
        <v>10</v>
      </c>
      <c r="AK659" t="e">
        <f t="shared" si="32"/>
        <v>#N/A</v>
      </c>
    </row>
    <row r="660" spans="1:37" ht="30" customHeight="1" x14ac:dyDescent="0.25">
      <c r="A660" s="30">
        <v>13759783</v>
      </c>
      <c r="B660" s="29" t="s">
        <v>73</v>
      </c>
      <c r="C660" s="29" t="s">
        <v>29</v>
      </c>
      <c r="D660" s="29" t="s">
        <v>29</v>
      </c>
      <c r="E660" s="31">
        <v>44530</v>
      </c>
      <c r="F660" s="29">
        <v>32.765752310411287</v>
      </c>
      <c r="G660" s="29" t="s">
        <v>51</v>
      </c>
      <c r="H660" s="29" t="s">
        <v>30</v>
      </c>
      <c r="I660" s="29">
        <v>1970</v>
      </c>
      <c r="J660" s="30">
        <v>95</v>
      </c>
      <c r="K660" s="30">
        <v>9674.7000000000007</v>
      </c>
      <c r="L660" s="30">
        <v>1002683.8895915416</v>
      </c>
      <c r="M660" s="30">
        <v>3205.0682978805289</v>
      </c>
      <c r="N660" s="30">
        <v>108.60164190420404</v>
      </c>
      <c r="O660" s="29">
        <v>14884.211201556636</v>
      </c>
      <c r="P660" s="29">
        <v>1.3937292661465384</v>
      </c>
      <c r="Q660" s="30">
        <v>15037.021549335488</v>
      </c>
      <c r="R660" s="30">
        <v>15556.736114071169</v>
      </c>
      <c r="S660" s="30">
        <v>1.7851802762436186</v>
      </c>
      <c r="T660" s="30">
        <v>1.5256167370027309</v>
      </c>
      <c r="U660" s="29">
        <v>1.5055479228640187</v>
      </c>
      <c r="V660" s="29">
        <v>1.59773178571272</v>
      </c>
      <c r="W660" s="30">
        <v>1.573888460314419</v>
      </c>
      <c r="X660" s="30">
        <v>2.2824083978105203</v>
      </c>
      <c r="Y660" s="30">
        <v>31.367544331291082</v>
      </c>
      <c r="Z660" s="30">
        <v>32.105220434715342</v>
      </c>
      <c r="AA660" s="30">
        <v>120.11526805963285</v>
      </c>
      <c r="AB660" s="30">
        <v>1781.7918719232196</v>
      </c>
      <c r="AC660" s="29">
        <v>2.0205532346533115</v>
      </c>
      <c r="AD660" s="29">
        <v>22355.492809491014</v>
      </c>
      <c r="AE660" s="29">
        <f t="shared" si="33"/>
        <v>2021</v>
      </c>
      <c r="AF660" s="29">
        <f t="shared" si="34"/>
        <v>11</v>
      </c>
      <c r="AK660" t="e">
        <f t="shared" si="32"/>
        <v>#N/A</v>
      </c>
    </row>
    <row r="661" spans="1:37" ht="30" customHeight="1" x14ac:dyDescent="0.25">
      <c r="A661" s="30">
        <v>13759783</v>
      </c>
      <c r="B661" s="29" t="s">
        <v>73</v>
      </c>
      <c r="C661" s="29" t="s">
        <v>29</v>
      </c>
      <c r="D661" s="29" t="s">
        <v>29</v>
      </c>
      <c r="E661" s="31">
        <v>44561</v>
      </c>
      <c r="F661" s="29">
        <v>27.293185561772216</v>
      </c>
      <c r="G661" s="29" t="s">
        <v>51</v>
      </c>
      <c r="H661" s="29" t="s">
        <v>30</v>
      </c>
      <c r="I661" s="29">
        <v>1970</v>
      </c>
      <c r="J661" s="30">
        <v>95</v>
      </c>
      <c r="K661" s="30">
        <v>9674.7000000000007</v>
      </c>
      <c r="L661" s="30">
        <v>807944.55278879672</v>
      </c>
      <c r="M661" s="30">
        <v>3339.7257519816467</v>
      </c>
      <c r="N661" s="30">
        <v>143.35530612820082</v>
      </c>
      <c r="O661" s="29">
        <v>16578.088177170106</v>
      </c>
      <c r="P661" s="29">
        <v>1.5382031657334556</v>
      </c>
      <c r="Q661" s="30">
        <v>22206.004033070265</v>
      </c>
      <c r="R661" s="30">
        <v>17283.125217035467</v>
      </c>
      <c r="S661" s="30">
        <v>1.388734860022625</v>
      </c>
      <c r="T661" s="30">
        <v>2.1607915995603451</v>
      </c>
      <c r="U661" s="29">
        <v>2.3877642577516025</v>
      </c>
      <c r="V661" s="29">
        <v>1.7343839482584342</v>
      </c>
      <c r="W661" s="30">
        <v>1.764051133745538</v>
      </c>
      <c r="X661" s="30">
        <v>1.7186256237494055</v>
      </c>
      <c r="Y661" s="30">
        <v>46.37625135556992</v>
      </c>
      <c r="Z661" s="30">
        <v>25.230676911607961</v>
      </c>
      <c r="AA661" s="30">
        <v>134.21175422379977</v>
      </c>
      <c r="AB661" s="30">
        <v>1799.872048531766</v>
      </c>
      <c r="AC661" s="29">
        <v>2.6371579219710237</v>
      </c>
      <c r="AD661" s="29">
        <v>27241.017655540934</v>
      </c>
      <c r="AE661" s="29">
        <f t="shared" si="33"/>
        <v>2021</v>
      </c>
      <c r="AF661" s="29">
        <f t="shared" si="34"/>
        <v>12</v>
      </c>
      <c r="AK661" t="e">
        <f t="shared" si="32"/>
        <v>#N/A</v>
      </c>
    </row>
    <row r="662" spans="1:37" ht="30" customHeight="1" x14ac:dyDescent="0.25">
      <c r="A662" s="30">
        <v>13759783</v>
      </c>
      <c r="B662" s="29" t="s">
        <v>73</v>
      </c>
      <c r="C662" s="29" t="s">
        <v>29</v>
      </c>
      <c r="D662" s="29" t="s">
        <v>29</v>
      </c>
      <c r="E662" s="31">
        <v>44592</v>
      </c>
      <c r="F662" s="29">
        <v>40.592190852034733</v>
      </c>
      <c r="G662" s="29" t="s">
        <v>51</v>
      </c>
      <c r="H662" s="29" t="s">
        <v>30</v>
      </c>
      <c r="I662" s="29">
        <v>1970</v>
      </c>
      <c r="J662" s="30">
        <v>95</v>
      </c>
      <c r="K662" s="30">
        <v>9674.7000000000007</v>
      </c>
      <c r="L662" s="30">
        <v>978892.20663130295</v>
      </c>
      <c r="M662" s="30">
        <v>4079.4625413170284</v>
      </c>
      <c r="N662" s="30">
        <v>127.82515425344512</v>
      </c>
      <c r="O662" s="29">
        <v>15413.224325830004</v>
      </c>
      <c r="P662" s="29">
        <v>1.7193701758213882</v>
      </c>
      <c r="Q662" s="30">
        <v>12164.06569908044</v>
      </c>
      <c r="R662" s="30">
        <v>24591.2869889658</v>
      </c>
      <c r="S662" s="30">
        <v>2.2098393143216568</v>
      </c>
      <c r="T662" s="30">
        <v>2.5821563965595438</v>
      </c>
      <c r="U662" s="29">
        <v>1.3904201931374205</v>
      </c>
      <c r="V662" s="29">
        <v>2.7296617198035928</v>
      </c>
      <c r="W662" s="30">
        <v>1.8524849422720935</v>
      </c>
      <c r="X662" s="30">
        <v>1.9204865754075222</v>
      </c>
      <c r="Y662" s="30">
        <v>46.791804958066322</v>
      </c>
      <c r="Z662" s="30">
        <v>27.550842833236388</v>
      </c>
      <c r="AA662" s="30">
        <v>174.76722176434185</v>
      </c>
      <c r="AB662" s="30">
        <v>1748.5013541861831</v>
      </c>
      <c r="AC662" s="29">
        <v>2.7303449881405064</v>
      </c>
      <c r="AD662" s="29">
        <v>18199.24016613495</v>
      </c>
      <c r="AE662" s="29">
        <f t="shared" si="33"/>
        <v>2022</v>
      </c>
      <c r="AF662" s="29">
        <f t="shared" si="34"/>
        <v>1</v>
      </c>
      <c r="AK662" t="e">
        <f t="shared" si="32"/>
        <v>#N/A</v>
      </c>
    </row>
    <row r="663" spans="1:37" ht="30" customHeight="1" x14ac:dyDescent="0.25">
      <c r="A663" s="30">
        <v>13759783</v>
      </c>
      <c r="B663" s="29" t="s">
        <v>73</v>
      </c>
      <c r="C663" s="29" t="s">
        <v>29</v>
      </c>
      <c r="D663" s="29" t="s">
        <v>29</v>
      </c>
      <c r="E663" s="31">
        <v>44620</v>
      </c>
      <c r="F663" s="29">
        <v>34.966057364388256</v>
      </c>
      <c r="G663" s="29" t="s">
        <v>51</v>
      </c>
      <c r="H663" s="29" t="s">
        <v>30</v>
      </c>
      <c r="I663" s="29">
        <v>1970</v>
      </c>
      <c r="J663" s="30">
        <v>95</v>
      </c>
      <c r="K663" s="30">
        <v>9674.7000000000007</v>
      </c>
      <c r="L663" s="30">
        <v>1431557.7095604208</v>
      </c>
      <c r="M663" s="30">
        <v>2951.8373595867051</v>
      </c>
      <c r="N663" s="30">
        <v>90.327068502934296</v>
      </c>
      <c r="O663" s="30">
        <v>12041.804832909012</v>
      </c>
      <c r="P663" s="30">
        <v>1.7619293327125618</v>
      </c>
      <c r="Q663" s="30">
        <v>19502.190771134072</v>
      </c>
      <c r="R663" s="30">
        <v>15593.802564930769</v>
      </c>
      <c r="S663" s="30">
        <v>1.2956178392335853</v>
      </c>
      <c r="T663" s="30">
        <v>1.9150308584212641</v>
      </c>
      <c r="U663" s="30">
        <v>1.5472313561434452</v>
      </c>
      <c r="V663" s="30">
        <v>2.8171254969189943</v>
      </c>
      <c r="W663" s="30">
        <v>1.134793490128561</v>
      </c>
      <c r="X663" s="30">
        <v>2.2547143179807545</v>
      </c>
      <c r="Y663" s="30">
        <v>43.498661834439254</v>
      </c>
      <c r="Z663" s="30">
        <v>41.476334378357166</v>
      </c>
      <c r="AA663" s="30">
        <v>107.68527128610445</v>
      </c>
      <c r="AB663" s="30">
        <v>1269.8659358803382</v>
      </c>
      <c r="AC663" s="29">
        <v>2.2153232611572857</v>
      </c>
      <c r="AD663" s="29">
        <v>27829.899853759354</v>
      </c>
      <c r="AE663" s="29">
        <f t="shared" si="33"/>
        <v>2022</v>
      </c>
      <c r="AF663" s="29">
        <f t="shared" si="34"/>
        <v>2</v>
      </c>
      <c r="AK663" t="e">
        <f t="shared" si="32"/>
        <v>#N/A</v>
      </c>
    </row>
    <row r="664" spans="1:37" ht="30" customHeight="1" x14ac:dyDescent="0.25">
      <c r="A664" s="30">
        <v>13759783</v>
      </c>
      <c r="B664" s="29" t="s">
        <v>73</v>
      </c>
      <c r="C664" s="29" t="s">
        <v>29</v>
      </c>
      <c r="D664" s="29" t="s">
        <v>29</v>
      </c>
      <c r="E664" s="31">
        <v>44651</v>
      </c>
      <c r="F664" s="29">
        <v>40.076805139972954</v>
      </c>
      <c r="G664" s="29" t="s">
        <v>51</v>
      </c>
      <c r="H664" s="29" t="s">
        <v>30</v>
      </c>
      <c r="I664" s="29">
        <v>1970</v>
      </c>
      <c r="J664" s="30">
        <v>95</v>
      </c>
      <c r="K664" s="30">
        <v>9674.7000000000007</v>
      </c>
      <c r="L664" s="30">
        <v>1299799.0519855951</v>
      </c>
      <c r="M664" s="30">
        <v>4889.7965599332101</v>
      </c>
      <c r="N664" s="30">
        <v>158.18236970571249</v>
      </c>
      <c r="O664" s="30">
        <v>9677.2759815132576</v>
      </c>
      <c r="P664" s="30">
        <v>1.4817425364758972</v>
      </c>
      <c r="Q664" s="30">
        <v>15044.325355350993</v>
      </c>
      <c r="R664" s="30">
        <v>26240.680083679923</v>
      </c>
      <c r="S664" s="30">
        <v>1.6949948594294002</v>
      </c>
      <c r="T664" s="30">
        <v>2.6291743063457997</v>
      </c>
      <c r="U664" s="30">
        <v>1.288619254147843</v>
      </c>
      <c r="V664" s="30">
        <v>2.0469409508463325</v>
      </c>
      <c r="W664" s="30">
        <v>1.6827276601456294</v>
      </c>
      <c r="X664" s="30">
        <v>1.9801191264959861</v>
      </c>
      <c r="Y664" s="30">
        <v>24.151173504266978</v>
      </c>
      <c r="Z664" s="30">
        <v>42.715483780967311</v>
      </c>
      <c r="AA664" s="30">
        <v>133.59354141118197</v>
      </c>
      <c r="AB664" s="30">
        <v>1412.3223943770226</v>
      </c>
      <c r="AC664" s="29">
        <v>3.0483285621535865</v>
      </c>
      <c r="AD664" s="29">
        <v>23157.023053242461</v>
      </c>
      <c r="AE664" s="29">
        <f t="shared" si="33"/>
        <v>2022</v>
      </c>
      <c r="AF664" s="29">
        <f t="shared" si="34"/>
        <v>3</v>
      </c>
      <c r="AK664" t="e">
        <f t="shared" si="32"/>
        <v>#N/A</v>
      </c>
    </row>
    <row r="665" spans="1:37" ht="30" customHeight="1" x14ac:dyDescent="0.25">
      <c r="A665" s="30">
        <v>13759783</v>
      </c>
      <c r="B665" s="29" t="s">
        <v>73</v>
      </c>
      <c r="C665" s="29" t="s">
        <v>29</v>
      </c>
      <c r="D665" s="29" t="s">
        <v>29</v>
      </c>
      <c r="E665" s="31">
        <v>44681</v>
      </c>
      <c r="F665" s="29">
        <v>40.015582914723005</v>
      </c>
      <c r="G665" s="29" t="s">
        <v>51</v>
      </c>
      <c r="H665" s="29" t="s">
        <v>30</v>
      </c>
      <c r="I665" s="29">
        <v>1970</v>
      </c>
      <c r="J665" s="30">
        <v>95</v>
      </c>
      <c r="K665" s="30">
        <v>9674.7000000000007</v>
      </c>
      <c r="L665" s="30">
        <v>942537.17214674829</v>
      </c>
      <c r="M665" s="30">
        <v>3099.5329179956243</v>
      </c>
      <c r="N665" s="30">
        <v>93.185268392461808</v>
      </c>
      <c r="O665" s="30">
        <v>8765.3718251393748</v>
      </c>
      <c r="P665" s="30">
        <v>1.2031103760806672</v>
      </c>
      <c r="Q665" s="30">
        <v>14326.441392130919</v>
      </c>
      <c r="R665" s="30">
        <v>14554.798543493805</v>
      </c>
      <c r="S665" s="30">
        <v>2.0459955980423441</v>
      </c>
      <c r="T665" s="30">
        <v>2.0473203601823462</v>
      </c>
      <c r="U665" s="30">
        <v>1.438273317355629</v>
      </c>
      <c r="V665" s="30">
        <v>2.5442024020342759</v>
      </c>
      <c r="W665" s="30">
        <v>1.6837961411164586</v>
      </c>
      <c r="X665" s="30">
        <v>1.8444876966774997</v>
      </c>
      <c r="Y665" s="30">
        <v>28.7255028419467</v>
      </c>
      <c r="Z665" s="30">
        <v>36.405733295464316</v>
      </c>
      <c r="AA665" s="30">
        <v>179.13913975881297</v>
      </c>
      <c r="AB665" s="30">
        <v>1118.8315613190036</v>
      </c>
      <c r="AC665" s="29">
        <v>2.1815371281090119</v>
      </c>
      <c r="AD665" s="29">
        <v>23906.536379737456</v>
      </c>
      <c r="AE665" s="29">
        <f t="shared" si="33"/>
        <v>2022</v>
      </c>
      <c r="AF665" s="29">
        <f t="shared" si="34"/>
        <v>4</v>
      </c>
      <c r="AK665" t="e">
        <f t="shared" si="32"/>
        <v>#N/A</v>
      </c>
    </row>
    <row r="666" spans="1:37" ht="30" customHeight="1" x14ac:dyDescent="0.25">
      <c r="A666" s="30">
        <v>13759783</v>
      </c>
      <c r="B666" s="29" t="s">
        <v>73</v>
      </c>
      <c r="C666" s="29" t="s">
        <v>29</v>
      </c>
      <c r="D666" s="29" t="s">
        <v>29</v>
      </c>
      <c r="E666" s="31">
        <v>44712</v>
      </c>
      <c r="F666" s="29">
        <v>34.71824290644382</v>
      </c>
      <c r="G666" s="29" t="s">
        <v>51</v>
      </c>
      <c r="H666" s="29" t="s">
        <v>30</v>
      </c>
      <c r="I666" s="29">
        <v>1970</v>
      </c>
      <c r="J666" s="30">
        <v>95</v>
      </c>
      <c r="K666" s="30">
        <v>9674.7000000000007</v>
      </c>
      <c r="L666" s="30">
        <v>1111895.3546607571</v>
      </c>
      <c r="M666" s="30">
        <v>3404.193709579919</v>
      </c>
      <c r="N666" s="30">
        <v>150.6272243314765</v>
      </c>
      <c r="O666" s="30">
        <v>15422.603861815282</v>
      </c>
      <c r="P666" s="30">
        <v>1.4493521105324281</v>
      </c>
      <c r="Q666" s="30">
        <v>16213.213751931746</v>
      </c>
      <c r="R666" s="30">
        <v>14348.830305456073</v>
      </c>
      <c r="S666" s="30">
        <v>1.6373782771833947</v>
      </c>
      <c r="T666" s="30">
        <v>2.8059605423055172</v>
      </c>
      <c r="U666" s="30">
        <v>2.1792450463361326</v>
      </c>
      <c r="V666" s="30">
        <v>1.5532871799214998</v>
      </c>
      <c r="W666" s="30">
        <v>1.8356816022167608</v>
      </c>
      <c r="X666" s="30">
        <v>1.2859148462385808</v>
      </c>
      <c r="Y666" s="30">
        <v>29.469472090652204</v>
      </c>
      <c r="Z666" s="30">
        <v>23.740599331594254</v>
      </c>
      <c r="AA666" s="30">
        <v>110.80788115145573</v>
      </c>
      <c r="AB666" s="30">
        <v>1014.4735651935376</v>
      </c>
      <c r="AC666" s="29">
        <v>2.010784679321989</v>
      </c>
      <c r="AD666" s="29">
        <v>26016.72094886503</v>
      </c>
      <c r="AE666" s="29">
        <f t="shared" si="33"/>
        <v>2022</v>
      </c>
      <c r="AF666" s="29">
        <f t="shared" si="34"/>
        <v>5</v>
      </c>
      <c r="AK666" t="e">
        <f t="shared" si="32"/>
        <v>#N/A</v>
      </c>
    </row>
    <row r="667" spans="1:37" ht="30" customHeight="1" x14ac:dyDescent="0.25">
      <c r="A667" s="30">
        <v>13759783</v>
      </c>
      <c r="B667" s="29" t="s">
        <v>73</v>
      </c>
      <c r="C667" s="29" t="s">
        <v>29</v>
      </c>
      <c r="D667" s="29" t="s">
        <v>29</v>
      </c>
      <c r="E667" s="31">
        <v>44742</v>
      </c>
      <c r="F667" s="29">
        <v>47.838780114730724</v>
      </c>
      <c r="G667" s="29" t="s">
        <v>51</v>
      </c>
      <c r="H667" s="29" t="s">
        <v>30</v>
      </c>
      <c r="I667" s="29">
        <v>1970</v>
      </c>
      <c r="J667" s="30">
        <v>95</v>
      </c>
      <c r="K667" s="30">
        <v>9674.7000000000007</v>
      </c>
      <c r="L667" s="30">
        <v>905391.12392161472</v>
      </c>
      <c r="M667" s="30">
        <v>5034.6823863952968</v>
      </c>
      <c r="N667" s="30">
        <v>134.95395255669072</v>
      </c>
      <c r="O667" s="30">
        <v>14021.604006349255</v>
      </c>
      <c r="P667" s="30">
        <v>0.95764736235604653</v>
      </c>
      <c r="Q667" s="30">
        <v>11831.714331954669</v>
      </c>
      <c r="R667" s="30">
        <v>18753.782683089616</v>
      </c>
      <c r="S667" s="30">
        <v>1.5305757845343231</v>
      </c>
      <c r="T667" s="30">
        <v>2.3802343828737218</v>
      </c>
      <c r="U667" s="30">
        <v>2.0337643145895412</v>
      </c>
      <c r="V667" s="30">
        <v>1.7730937302591243</v>
      </c>
      <c r="W667" s="30">
        <v>1.3833991970684676</v>
      </c>
      <c r="X667" s="30">
        <v>1.9592391354623762</v>
      </c>
      <c r="Y667" s="30">
        <v>37.993512284862767</v>
      </c>
      <c r="Z667" s="30">
        <v>21.282424773601893</v>
      </c>
      <c r="AA667" s="30">
        <v>156.74408371680204</v>
      </c>
      <c r="AB667" s="30">
        <v>1239.2243014985679</v>
      </c>
      <c r="AC667" s="29">
        <v>3.0978208109036203</v>
      </c>
      <c r="AD667" s="29">
        <v>34110.098719196059</v>
      </c>
      <c r="AE667" s="29">
        <f t="shared" si="33"/>
        <v>2022</v>
      </c>
      <c r="AF667" s="29">
        <f t="shared" si="34"/>
        <v>6</v>
      </c>
      <c r="AK667" t="e">
        <f t="shared" si="32"/>
        <v>#N/A</v>
      </c>
    </row>
    <row r="668" spans="1:37" ht="30" customHeight="1" x14ac:dyDescent="0.25">
      <c r="A668" s="30">
        <v>13759783</v>
      </c>
      <c r="B668" s="29" t="s">
        <v>73</v>
      </c>
      <c r="C668" s="29" t="s">
        <v>29</v>
      </c>
      <c r="D668" s="29" t="s">
        <v>29</v>
      </c>
      <c r="E668" s="31">
        <v>44773</v>
      </c>
      <c r="F668" s="29">
        <v>29.618626388959616</v>
      </c>
      <c r="G668" s="29" t="s">
        <v>51</v>
      </c>
      <c r="H668" s="29" t="s">
        <v>30</v>
      </c>
      <c r="I668" s="29">
        <v>1970</v>
      </c>
      <c r="J668" s="30">
        <v>95</v>
      </c>
      <c r="K668" s="30">
        <v>9674.7000000000007</v>
      </c>
      <c r="L668" s="30">
        <v>1094374.6960832879</v>
      </c>
      <c r="M668" s="30">
        <v>3975.069701213572</v>
      </c>
      <c r="N668" s="30">
        <v>152.37871600860677</v>
      </c>
      <c r="O668" s="30">
        <v>12122.016729113289</v>
      </c>
      <c r="P668" s="30">
        <v>1.2823289904617783</v>
      </c>
      <c r="Q668" s="30">
        <v>15516.541128411196</v>
      </c>
      <c r="R668" s="30">
        <v>22840.393750684027</v>
      </c>
      <c r="S668" s="30">
        <v>1.207308498081479</v>
      </c>
      <c r="T668" s="30">
        <v>1.7362238210065828</v>
      </c>
      <c r="U668" s="30">
        <v>2.0072343214541584</v>
      </c>
      <c r="V668" s="30">
        <v>2.1247412824669651</v>
      </c>
      <c r="W668" s="30">
        <v>1.0690957433259842</v>
      </c>
      <c r="X668" s="30">
        <v>2.3183022037694707</v>
      </c>
      <c r="Y668" s="30">
        <v>35.10603650369417</v>
      </c>
      <c r="Z668" s="30">
        <v>32.989467646878602</v>
      </c>
      <c r="AA668" s="30">
        <v>110.35801810838252</v>
      </c>
      <c r="AB668" s="30">
        <v>1774.1117445506029</v>
      </c>
      <c r="AC668" s="29">
        <v>2.3888363135216752</v>
      </c>
      <c r="AD668" s="29">
        <v>25780.078681699641</v>
      </c>
      <c r="AE668" s="29">
        <f t="shared" si="33"/>
        <v>2022</v>
      </c>
      <c r="AF668" s="29">
        <f t="shared" si="34"/>
        <v>7</v>
      </c>
      <c r="AK668" t="e">
        <f t="shared" si="32"/>
        <v>#N/A</v>
      </c>
    </row>
    <row r="669" spans="1:37" ht="30" customHeight="1" x14ac:dyDescent="0.25">
      <c r="A669" s="30">
        <v>13759783</v>
      </c>
      <c r="B669" s="29" t="s">
        <v>73</v>
      </c>
      <c r="C669" s="29" t="s">
        <v>29</v>
      </c>
      <c r="D669" s="29" t="s">
        <v>29</v>
      </c>
      <c r="E669" s="31">
        <v>44804</v>
      </c>
      <c r="F669" s="29">
        <v>45.095460740138272</v>
      </c>
      <c r="G669" s="29" t="s">
        <v>51</v>
      </c>
      <c r="H669" s="29" t="s">
        <v>30</v>
      </c>
      <c r="I669" s="29">
        <v>1970</v>
      </c>
      <c r="J669" s="30">
        <v>95</v>
      </c>
      <c r="K669" s="30">
        <v>9674.7000000000007</v>
      </c>
      <c r="L669" s="30">
        <v>1214235.517387735</v>
      </c>
      <c r="M669" s="30">
        <v>4823.1628640761783</v>
      </c>
      <c r="N669" s="30">
        <v>105.19692880356629</v>
      </c>
      <c r="O669" s="30">
        <v>10018.453417886252</v>
      </c>
      <c r="P669" s="30">
        <v>1.2435822270289849</v>
      </c>
      <c r="Q669" s="30">
        <v>15822.562882688999</v>
      </c>
      <c r="R669" s="30">
        <v>24875.305420063825</v>
      </c>
      <c r="S669" s="30">
        <v>1.5840573558295403</v>
      </c>
      <c r="T669" s="30">
        <v>2.033086847736572</v>
      </c>
      <c r="U669" s="30">
        <v>1.1899359567614576</v>
      </c>
      <c r="V669" s="30">
        <v>2.0965425347649509</v>
      </c>
      <c r="W669" s="30">
        <v>1.7136710345004573</v>
      </c>
      <c r="X669" s="30">
        <v>1.4265617031800422</v>
      </c>
      <c r="Y669" s="30">
        <v>38.342974159835286</v>
      </c>
      <c r="Z669" s="30">
        <v>35.346205014866698</v>
      </c>
      <c r="AA669" s="30">
        <v>118.52737925257455</v>
      </c>
      <c r="AB669" s="30">
        <v>1701.6938712725023</v>
      </c>
      <c r="AC669" s="29">
        <v>2.6452874678448444</v>
      </c>
      <c r="AD669" s="29">
        <v>27419.040672428171</v>
      </c>
      <c r="AE669" s="29">
        <f t="shared" si="33"/>
        <v>2022</v>
      </c>
      <c r="AF669" s="29">
        <f t="shared" si="34"/>
        <v>8</v>
      </c>
      <c r="AK669" t="e">
        <f t="shared" si="32"/>
        <v>#N/A</v>
      </c>
    </row>
    <row r="670" spans="1:37" ht="30" customHeight="1" x14ac:dyDescent="0.25">
      <c r="A670" s="30">
        <v>13759783</v>
      </c>
      <c r="B670" s="29" t="s">
        <v>73</v>
      </c>
      <c r="C670" s="29" t="s">
        <v>29</v>
      </c>
      <c r="D670" s="29" t="s">
        <v>29</v>
      </c>
      <c r="E670" s="31">
        <v>44834</v>
      </c>
      <c r="F670" s="29">
        <v>45.987416050317975</v>
      </c>
      <c r="G670" s="29" t="s">
        <v>51</v>
      </c>
      <c r="H670" s="29" t="s">
        <v>30</v>
      </c>
      <c r="I670" s="29">
        <v>1970</v>
      </c>
      <c r="J670" s="30">
        <v>95</v>
      </c>
      <c r="K670" s="30">
        <v>9674.7000000000007</v>
      </c>
      <c r="L670" s="30">
        <v>1501559.766082691</v>
      </c>
      <c r="M670" s="30">
        <v>4554.6093673875903</v>
      </c>
      <c r="N670" s="30">
        <v>104.5487072584708</v>
      </c>
      <c r="O670" s="30">
        <v>11838.554908827065</v>
      </c>
      <c r="P670" s="30">
        <v>1.0075440486794105</v>
      </c>
      <c r="Q670" s="30">
        <v>12679.841097771196</v>
      </c>
      <c r="R670" s="30">
        <v>21080.412257229094</v>
      </c>
      <c r="S670" s="30">
        <v>1.5536225098283907</v>
      </c>
      <c r="T670" s="30">
        <v>1.5468854757360619</v>
      </c>
      <c r="U670" s="30">
        <v>2.1023345659755699</v>
      </c>
      <c r="V670" s="30">
        <v>2.0723451197636207</v>
      </c>
      <c r="W670" s="30">
        <v>1.3674528891857958</v>
      </c>
      <c r="X670" s="30">
        <v>1.674682104127112</v>
      </c>
      <c r="Y670" s="30">
        <v>21.525918984907971</v>
      </c>
      <c r="Z670" s="30">
        <v>18.097408459133529</v>
      </c>
      <c r="AA670" s="30">
        <v>128.08143673216244</v>
      </c>
      <c r="AB670" s="30">
        <v>1308.8266171536382</v>
      </c>
      <c r="AC670" s="29">
        <v>2.0117754191138784</v>
      </c>
      <c r="AD670" s="29">
        <v>27912.758644180627</v>
      </c>
      <c r="AE670" s="29">
        <f t="shared" si="33"/>
        <v>2022</v>
      </c>
      <c r="AF670" s="29">
        <f t="shared" si="34"/>
        <v>9</v>
      </c>
      <c r="AK670" t="e">
        <f t="shared" si="32"/>
        <v>#N/A</v>
      </c>
    </row>
    <row r="671" spans="1:37" ht="30" customHeight="1" x14ac:dyDescent="0.25">
      <c r="A671" s="30">
        <v>13759783</v>
      </c>
      <c r="B671" s="29" t="s">
        <v>73</v>
      </c>
      <c r="C671" s="29" t="s">
        <v>29</v>
      </c>
      <c r="D671" s="29" t="s">
        <v>29</v>
      </c>
      <c r="E671" s="31">
        <v>44865</v>
      </c>
      <c r="F671" s="29">
        <v>54.583535144782829</v>
      </c>
      <c r="G671" s="29" t="s">
        <v>51</v>
      </c>
      <c r="H671" s="29" t="s">
        <v>30</v>
      </c>
      <c r="I671" s="29">
        <v>1970</v>
      </c>
      <c r="J671" s="30">
        <v>95</v>
      </c>
      <c r="K671" s="30">
        <v>9674.7000000000007</v>
      </c>
      <c r="L671" s="30">
        <v>1510694.7409949184</v>
      </c>
      <c r="M671" s="30">
        <v>3638.3675409198845</v>
      </c>
      <c r="N671" s="30">
        <v>144.64474854037547</v>
      </c>
      <c r="O671" s="30">
        <v>7768.1498182134501</v>
      </c>
      <c r="P671" s="30">
        <v>1.4476885803393602</v>
      </c>
      <c r="Q671" s="30">
        <v>15564.242569543576</v>
      </c>
      <c r="R671" s="30">
        <v>14270.164074816877</v>
      </c>
      <c r="S671" s="30">
        <v>1.9131714404180789</v>
      </c>
      <c r="T671" s="30">
        <v>2.3182795007402146</v>
      </c>
      <c r="U671" s="30">
        <v>1.7032162364322021</v>
      </c>
      <c r="V671" s="30">
        <v>2.7320635246706915</v>
      </c>
      <c r="W671" s="30">
        <v>1.5577193370936437</v>
      </c>
      <c r="X671" s="30">
        <v>1.5107775665466463</v>
      </c>
      <c r="Y671" s="30">
        <v>17.904489240220833</v>
      </c>
      <c r="Z671" s="30">
        <v>19.585192931740128</v>
      </c>
      <c r="AA671" s="30">
        <v>167.52372939654012</v>
      </c>
      <c r="AB671" s="30">
        <v>886.38987390073692</v>
      </c>
      <c r="AC671" s="29">
        <v>2.8964734032941659</v>
      </c>
      <c r="AD671" s="29">
        <v>18881.805282657475</v>
      </c>
      <c r="AE671" s="29">
        <f t="shared" si="33"/>
        <v>2022</v>
      </c>
      <c r="AF671" s="29">
        <f t="shared" si="34"/>
        <v>10</v>
      </c>
      <c r="AK671" t="e">
        <f t="shared" si="32"/>
        <v>#N/A</v>
      </c>
    </row>
    <row r="672" spans="1:37" ht="30" customHeight="1" x14ac:dyDescent="0.25">
      <c r="A672" s="30">
        <v>13759783</v>
      </c>
      <c r="B672" s="29" t="s">
        <v>73</v>
      </c>
      <c r="C672" s="29" t="s">
        <v>29</v>
      </c>
      <c r="D672" s="29" t="s">
        <v>29</v>
      </c>
      <c r="E672" s="31">
        <v>44895</v>
      </c>
      <c r="F672" s="29">
        <v>37.467655186952904</v>
      </c>
      <c r="G672" s="29" t="s">
        <v>51</v>
      </c>
      <c r="H672" s="29" t="s">
        <v>30</v>
      </c>
      <c r="I672" s="29">
        <v>1970</v>
      </c>
      <c r="J672" s="30">
        <v>95</v>
      </c>
      <c r="K672" s="30">
        <v>9674.7000000000007</v>
      </c>
      <c r="L672" s="30">
        <v>1056710.608571795</v>
      </c>
      <c r="M672" s="30">
        <v>5052.6515044714097</v>
      </c>
      <c r="N672" s="30">
        <v>84.707406124182128</v>
      </c>
      <c r="O672" s="30">
        <v>8334.4202978880021</v>
      </c>
      <c r="P672" s="30">
        <v>1.3729312642101086</v>
      </c>
      <c r="Q672" s="30">
        <v>13283.49241663477</v>
      </c>
      <c r="R672" s="30">
        <v>17167.704155705804</v>
      </c>
      <c r="S672" s="30">
        <v>1.6036788756322966</v>
      </c>
      <c r="T672" s="30">
        <v>2.7919991999746046</v>
      </c>
      <c r="U672" s="30">
        <v>1.7004970880317229</v>
      </c>
      <c r="V672" s="30">
        <v>2.0678681819297848</v>
      </c>
      <c r="W672" s="30">
        <v>0.95897596652634509</v>
      </c>
      <c r="X672" s="30">
        <v>1.6763161803762874</v>
      </c>
      <c r="Y672" s="30">
        <v>26.388636231844995</v>
      </c>
      <c r="Z672" s="30">
        <v>21.299617513744604</v>
      </c>
      <c r="AA672" s="30">
        <v>121.68444701184379</v>
      </c>
      <c r="AB672" s="30">
        <v>1166.0596281863911</v>
      </c>
      <c r="AC672" s="29">
        <v>1.9834575723489212</v>
      </c>
      <c r="AD672" s="29">
        <v>31831.363779017363</v>
      </c>
      <c r="AE672" s="29">
        <f t="shared" si="33"/>
        <v>2022</v>
      </c>
      <c r="AF672" s="29">
        <f t="shared" si="34"/>
        <v>11</v>
      </c>
      <c r="AK672" t="e">
        <f t="shared" si="32"/>
        <v>#N/A</v>
      </c>
    </row>
    <row r="673" spans="1:37" ht="30" customHeight="1" x14ac:dyDescent="0.25">
      <c r="A673" s="30">
        <v>13759783</v>
      </c>
      <c r="B673" s="29" t="s">
        <v>73</v>
      </c>
      <c r="C673" s="29" t="s">
        <v>29</v>
      </c>
      <c r="D673" s="29" t="s">
        <v>29</v>
      </c>
      <c r="E673" s="31">
        <v>44926</v>
      </c>
      <c r="F673" s="29">
        <v>29.226560261003275</v>
      </c>
      <c r="G673" s="29" t="s">
        <v>51</v>
      </c>
      <c r="H673" s="29" t="s">
        <v>30</v>
      </c>
      <c r="I673" s="29">
        <v>1970</v>
      </c>
      <c r="J673" s="30">
        <v>95</v>
      </c>
      <c r="K673" s="30">
        <v>9674.7000000000007</v>
      </c>
      <c r="L673" s="30">
        <v>1245426.7945127529</v>
      </c>
      <c r="M673" s="30">
        <v>4841.4802793420849</v>
      </c>
      <c r="N673" s="30">
        <v>92.08888004607978</v>
      </c>
      <c r="O673" s="30">
        <v>9858.3867457148426</v>
      </c>
      <c r="P673" s="30">
        <v>1.6863872924158676</v>
      </c>
      <c r="Q673" s="30">
        <v>19450.019663507836</v>
      </c>
      <c r="R673" s="30">
        <v>21518.093468386247</v>
      </c>
      <c r="S673" s="30">
        <v>2.1595001260373534</v>
      </c>
      <c r="T673" s="30">
        <v>2.176172144887512</v>
      </c>
      <c r="U673" s="30">
        <v>2.1116429678907704</v>
      </c>
      <c r="V673" s="30">
        <v>2.3847343560386238</v>
      </c>
      <c r="W673" s="30">
        <v>1.3579963001642679</v>
      </c>
      <c r="X673" s="30">
        <v>2.1558262464459133</v>
      </c>
      <c r="Y673" s="30">
        <v>29.748390688824497</v>
      </c>
      <c r="Z673" s="30">
        <v>26.122823983921002</v>
      </c>
      <c r="AA673" s="30">
        <v>109.49950095591241</v>
      </c>
      <c r="AB673" s="30">
        <v>1371.8894641054783</v>
      </c>
      <c r="AC673" s="29">
        <v>3.0786952946954687</v>
      </c>
      <c r="AD673" s="29">
        <v>24262.943571712942</v>
      </c>
      <c r="AE673" s="29">
        <f t="shared" si="33"/>
        <v>2022</v>
      </c>
      <c r="AF673" s="29">
        <f t="shared" si="34"/>
        <v>12</v>
      </c>
      <c r="AK673" t="e">
        <f t="shared" si="32"/>
        <v>#N/A</v>
      </c>
    </row>
    <row r="674" spans="1:37" ht="30" customHeight="1" x14ac:dyDescent="0.25">
      <c r="A674" s="30">
        <v>13759783</v>
      </c>
      <c r="B674" s="29" t="s">
        <v>73</v>
      </c>
      <c r="C674" s="29" t="s">
        <v>29</v>
      </c>
      <c r="D674" s="29" t="s">
        <v>29</v>
      </c>
      <c r="E674" s="31">
        <v>44957</v>
      </c>
      <c r="F674" s="29">
        <v>51.111520443970861</v>
      </c>
      <c r="G674" s="29" t="s">
        <v>51</v>
      </c>
      <c r="H674" s="29" t="s">
        <v>30</v>
      </c>
      <c r="I674" s="29">
        <v>1970</v>
      </c>
      <c r="J674" s="30">
        <v>95</v>
      </c>
      <c r="K674" s="30">
        <v>9674.7000000000007</v>
      </c>
      <c r="L674" s="30">
        <v>1190404.4325889815</v>
      </c>
      <c r="M674" s="30">
        <v>4048.4638997852353</v>
      </c>
      <c r="N674" s="30">
        <v>137.98165712831982</v>
      </c>
      <c r="O674" s="30">
        <v>7803.0729845198412</v>
      </c>
      <c r="P674" s="30">
        <v>1.3985144841233388</v>
      </c>
      <c r="Q674" s="30">
        <v>19718.703405735319</v>
      </c>
      <c r="R674" s="30">
        <v>13440.62392996911</v>
      </c>
      <c r="S674" s="30">
        <v>1.498638113725141</v>
      </c>
      <c r="T674" s="30">
        <v>2.675450333885836</v>
      </c>
      <c r="U674" s="30">
        <v>1.502742302055202</v>
      </c>
      <c r="V674" s="30">
        <v>1.9235521536048696</v>
      </c>
      <c r="W674" s="30">
        <v>0.96094339683709618</v>
      </c>
      <c r="X674" s="30">
        <v>1.7240092426913154</v>
      </c>
      <c r="Y674" s="30">
        <v>21.220107087386033</v>
      </c>
      <c r="Z674" s="30">
        <v>31.805344797969411</v>
      </c>
      <c r="AA674" s="30">
        <v>177.82073391197545</v>
      </c>
      <c r="AB674" s="30">
        <v>1006.6815517167585</v>
      </c>
      <c r="AC674" s="29">
        <v>2.1371430511227469</v>
      </c>
      <c r="AD674" s="29">
        <v>33356.241753309878</v>
      </c>
      <c r="AE674" s="29">
        <f t="shared" si="33"/>
        <v>2023</v>
      </c>
      <c r="AF674" s="29">
        <f t="shared" si="34"/>
        <v>1</v>
      </c>
      <c r="AK674" t="e">
        <f t="shared" si="32"/>
        <v>#N/A</v>
      </c>
    </row>
    <row r="675" spans="1:37" ht="30" customHeight="1" x14ac:dyDescent="0.25">
      <c r="A675" s="30">
        <v>13759783</v>
      </c>
      <c r="B675" s="29" t="s">
        <v>73</v>
      </c>
      <c r="C675" s="29" t="s">
        <v>29</v>
      </c>
      <c r="D675" s="29" t="s">
        <v>29</v>
      </c>
      <c r="E675" s="31">
        <v>44985</v>
      </c>
      <c r="F675" s="29">
        <v>42.740546009971261</v>
      </c>
      <c r="G675" s="29" t="s">
        <v>51</v>
      </c>
      <c r="H675" s="29" t="s">
        <v>30</v>
      </c>
      <c r="I675" s="29">
        <v>1970</v>
      </c>
      <c r="J675" s="30">
        <v>95</v>
      </c>
      <c r="K675" s="30">
        <v>9674.7000000000007</v>
      </c>
      <c r="L675" s="30">
        <v>1345014.526471694</v>
      </c>
      <c r="M675" s="30">
        <v>2739.5164463285159</v>
      </c>
      <c r="N675" s="30">
        <v>96.809036761970745</v>
      </c>
      <c r="O675" s="30">
        <v>15453.526445776812</v>
      </c>
      <c r="P675" s="30">
        <v>1.6083721461990161</v>
      </c>
      <c r="Q675" s="30">
        <v>15766.396815797625</v>
      </c>
      <c r="R675" s="30">
        <v>23845.073220508792</v>
      </c>
      <c r="S675" s="30">
        <v>2.0262229942281733</v>
      </c>
      <c r="T675" s="30">
        <v>2.3853870673349249</v>
      </c>
      <c r="U675" s="30">
        <v>2.1766814337174969</v>
      </c>
      <c r="V675" s="30">
        <v>2.7380274152115942</v>
      </c>
      <c r="W675" s="30">
        <v>0.99369772080229068</v>
      </c>
      <c r="X675" s="30">
        <v>1.5378430441842659</v>
      </c>
      <c r="Y675" s="30">
        <v>26.758058222531023</v>
      </c>
      <c r="Z675" s="30">
        <v>32.387766966643653</v>
      </c>
      <c r="AA675" s="30">
        <v>90.673539706954458</v>
      </c>
      <c r="AB675" s="30">
        <v>1311.9877453824586</v>
      </c>
      <c r="AC675" s="29">
        <v>2.2859790699224067</v>
      </c>
      <c r="AD675" s="29">
        <v>30996.306262837079</v>
      </c>
      <c r="AE675" s="29">
        <f t="shared" si="33"/>
        <v>2023</v>
      </c>
      <c r="AF675" s="29">
        <f t="shared" si="34"/>
        <v>2</v>
      </c>
      <c r="AK675" t="e">
        <f t="shared" si="32"/>
        <v>#N/A</v>
      </c>
    </row>
    <row r="676" spans="1:37" ht="30" customHeight="1" x14ac:dyDescent="0.25">
      <c r="A676" s="30">
        <v>13759783</v>
      </c>
      <c r="B676" s="29" t="s">
        <v>73</v>
      </c>
      <c r="C676" s="29" t="s">
        <v>29</v>
      </c>
      <c r="D676" s="29" t="s">
        <v>29</v>
      </c>
      <c r="E676" s="31">
        <v>45016</v>
      </c>
      <c r="F676" s="29">
        <v>48.873504033957616</v>
      </c>
      <c r="G676" s="29" t="s">
        <v>51</v>
      </c>
      <c r="H676" s="29" t="s">
        <v>30</v>
      </c>
      <c r="I676" s="29">
        <v>1970</v>
      </c>
      <c r="J676" s="30">
        <v>95</v>
      </c>
      <c r="K676" s="30">
        <v>9674.7000000000007</v>
      </c>
      <c r="L676" s="29">
        <v>1302359.2135325661</v>
      </c>
      <c r="M676" s="29">
        <v>4407.3553090232535</v>
      </c>
      <c r="N676" s="29">
        <v>115.62896400021447</v>
      </c>
      <c r="O676" s="29">
        <v>11412.201951640334</v>
      </c>
      <c r="P676" s="29">
        <v>1.4744201820055085</v>
      </c>
      <c r="Q676" s="29">
        <v>16343.272649140239</v>
      </c>
      <c r="R676" s="29">
        <v>25507.989835630466</v>
      </c>
      <c r="S676" s="29">
        <v>1.3113665515616555</v>
      </c>
      <c r="T676" s="29">
        <v>1.6127198870811281</v>
      </c>
      <c r="U676" s="29">
        <v>2.2331670902248169</v>
      </c>
      <c r="V676" s="29">
        <v>2.0410491946548479</v>
      </c>
      <c r="W676" s="30">
        <v>1.5968376454899378</v>
      </c>
      <c r="X676" s="30">
        <v>1.9294561225865852</v>
      </c>
      <c r="Y676" s="29">
        <v>28.239780288188864</v>
      </c>
      <c r="Z676" s="29">
        <v>27.614331103030683</v>
      </c>
      <c r="AA676" s="29">
        <v>172.80633467400693</v>
      </c>
      <c r="AB676" s="29">
        <v>1224.7719581707984</v>
      </c>
      <c r="AC676" s="29">
        <v>2.2635678170391036</v>
      </c>
      <c r="AD676" s="29">
        <v>16763.373798306548</v>
      </c>
      <c r="AE676" s="29">
        <f t="shared" si="33"/>
        <v>2023</v>
      </c>
      <c r="AF676" s="29">
        <f t="shared" si="34"/>
        <v>3</v>
      </c>
      <c r="AK676" t="e">
        <f t="shared" si="32"/>
        <v>#N/A</v>
      </c>
    </row>
    <row r="677" spans="1:37" ht="30" customHeight="1" x14ac:dyDescent="0.25">
      <c r="A677" s="30">
        <v>13759783</v>
      </c>
      <c r="B677" s="29" t="s">
        <v>73</v>
      </c>
      <c r="C677" s="29" t="s">
        <v>29</v>
      </c>
      <c r="D677" s="29" t="s">
        <v>29</v>
      </c>
      <c r="E677" s="31">
        <v>45046</v>
      </c>
      <c r="F677" s="29">
        <v>43.06015775838457</v>
      </c>
      <c r="G677" s="29" t="s">
        <v>51</v>
      </c>
      <c r="H677" s="29" t="s">
        <v>30</v>
      </c>
      <c r="I677" s="29">
        <v>1970</v>
      </c>
      <c r="J677" s="30">
        <v>95</v>
      </c>
      <c r="K677" s="30">
        <v>9674.7000000000007</v>
      </c>
      <c r="L677" s="29">
        <v>1258241.6316870463</v>
      </c>
      <c r="M677" s="29">
        <v>5443.3484808528146</v>
      </c>
      <c r="N677" s="29">
        <v>151.34514438579862</v>
      </c>
      <c r="O677" s="29">
        <v>8755.3362912918765</v>
      </c>
      <c r="P677" s="29">
        <v>1.3702647636125971</v>
      </c>
      <c r="Q677" s="29">
        <v>20603.87682666316</v>
      </c>
      <c r="R677" s="29">
        <v>24085.183783010085</v>
      </c>
      <c r="S677" s="29">
        <v>1.3988176169319158</v>
      </c>
      <c r="T677" s="29">
        <v>2.5165390552186238</v>
      </c>
      <c r="U677" s="29">
        <v>2.0713922337675119</v>
      </c>
      <c r="V677" s="29">
        <v>1.8023719419870572</v>
      </c>
      <c r="W677" s="30">
        <v>1.4151307057025455</v>
      </c>
      <c r="X677" s="30">
        <v>1.6743063738502466</v>
      </c>
      <c r="Y677" s="29">
        <v>25.667468849939358</v>
      </c>
      <c r="Z677" s="29">
        <v>28.956828372199826</v>
      </c>
      <c r="AA677" s="29">
        <v>94.258420846370115</v>
      </c>
      <c r="AB677" s="29">
        <v>1048.9564795497799</v>
      </c>
      <c r="AC677" s="29">
        <v>2.389825409495073</v>
      </c>
      <c r="AD677" s="29">
        <v>28975.781831992066</v>
      </c>
      <c r="AE677" s="29">
        <f t="shared" si="33"/>
        <v>2023</v>
      </c>
      <c r="AF677" s="29">
        <f t="shared" si="34"/>
        <v>4</v>
      </c>
      <c r="AK677" t="e">
        <f t="shared" si="32"/>
        <v>#N/A</v>
      </c>
    </row>
    <row r="678" spans="1:37" ht="30" customHeight="1" x14ac:dyDescent="0.25">
      <c r="A678" s="30">
        <v>13759783</v>
      </c>
      <c r="B678" s="29" t="s">
        <v>73</v>
      </c>
      <c r="C678" s="29" t="s">
        <v>29</v>
      </c>
      <c r="D678" s="29" t="s">
        <v>29</v>
      </c>
      <c r="E678" s="31">
        <v>45077</v>
      </c>
      <c r="F678" s="29">
        <v>46.931564671150383</v>
      </c>
      <c r="G678" s="29" t="s">
        <v>51</v>
      </c>
      <c r="H678" s="29" t="s">
        <v>30</v>
      </c>
      <c r="I678" s="29">
        <v>1970</v>
      </c>
      <c r="J678" s="30">
        <v>95</v>
      </c>
      <c r="K678" s="30">
        <v>9674.7000000000007</v>
      </c>
      <c r="L678" s="29">
        <v>1538449.6062042725</v>
      </c>
      <c r="M678" s="29">
        <v>2931.748130841705</v>
      </c>
      <c r="N678" s="29">
        <v>85.757596825176279</v>
      </c>
      <c r="O678" s="29">
        <v>13136.912548063006</v>
      </c>
      <c r="P678" s="29">
        <v>1.6536094146033522</v>
      </c>
      <c r="Q678" s="29">
        <v>20578.269125295566</v>
      </c>
      <c r="R678" s="29">
        <v>13555.926868262197</v>
      </c>
      <c r="S678" s="29">
        <v>1.7854987434222898</v>
      </c>
      <c r="T678" s="29">
        <v>1.6233566549544902</v>
      </c>
      <c r="U678" s="29">
        <v>1.792175140944362</v>
      </c>
      <c r="V678" s="29">
        <v>2.3840903616929832</v>
      </c>
      <c r="W678" s="30">
        <v>1.7856147127034241</v>
      </c>
      <c r="X678" s="30">
        <v>2.2944616854130619</v>
      </c>
      <c r="Y678" s="29">
        <v>27.672280327801708</v>
      </c>
      <c r="Z678" s="29">
        <v>31.493646241280839</v>
      </c>
      <c r="AA678" s="29">
        <v>163.54230726813273</v>
      </c>
      <c r="AB678" s="29">
        <v>1116.1548918382728</v>
      </c>
      <c r="AC678" s="29">
        <v>2.358093397025705</v>
      </c>
      <c r="AD678" s="29">
        <v>28988.384768687276</v>
      </c>
      <c r="AE678" s="29">
        <f t="shared" si="33"/>
        <v>2023</v>
      </c>
      <c r="AF678" s="29">
        <f t="shared" si="34"/>
        <v>5</v>
      </c>
      <c r="AK678" t="e">
        <f t="shared" si="32"/>
        <v>#N/A</v>
      </c>
    </row>
    <row r="679" spans="1:37" ht="30" customHeight="1" x14ac:dyDescent="0.25">
      <c r="A679" s="30">
        <v>13759783</v>
      </c>
      <c r="B679" s="29" t="s">
        <v>73</v>
      </c>
      <c r="C679" s="29" t="s">
        <v>29</v>
      </c>
      <c r="D679" s="29" t="s">
        <v>29</v>
      </c>
      <c r="E679" s="31">
        <v>45107</v>
      </c>
      <c r="F679" s="29">
        <v>41.564970756193716</v>
      </c>
      <c r="G679" s="29" t="s">
        <v>51</v>
      </c>
      <c r="H679" s="29" t="s">
        <v>30</v>
      </c>
      <c r="I679" s="29">
        <v>1970</v>
      </c>
      <c r="J679" s="30">
        <v>95</v>
      </c>
      <c r="K679" s="30">
        <v>9674.7000000000007</v>
      </c>
      <c r="L679" s="29">
        <v>1109388.2761425511</v>
      </c>
      <c r="M679" s="29">
        <v>4406.415486165165</v>
      </c>
      <c r="N679" s="29">
        <v>86.643051026193518</v>
      </c>
      <c r="O679" s="29">
        <v>8243.3497410470936</v>
      </c>
      <c r="P679" s="29">
        <v>1.0309143250316601</v>
      </c>
      <c r="Q679" s="29">
        <v>18917.831258050417</v>
      </c>
      <c r="R679" s="29">
        <v>18424.835386275183</v>
      </c>
      <c r="S679" s="29">
        <v>1.8102206312533382</v>
      </c>
      <c r="T679" s="29">
        <v>2.6527717004311167</v>
      </c>
      <c r="U679" s="29">
        <v>1.25058063333417</v>
      </c>
      <c r="V679" s="29">
        <v>1.7742501700870073</v>
      </c>
      <c r="W679" s="30">
        <v>1.4342260147882744</v>
      </c>
      <c r="X679" s="30">
        <v>1.8459082459255853</v>
      </c>
      <c r="Y679" s="29">
        <v>36.019431515061271</v>
      </c>
      <c r="Z679" s="29">
        <v>26.951486636128315</v>
      </c>
      <c r="AA679" s="29">
        <v>169.52388129439964</v>
      </c>
      <c r="AB679" s="29">
        <v>1397.5935459713962</v>
      </c>
      <c r="AC679" s="29">
        <v>2.6045665123206039</v>
      </c>
      <c r="AD679" s="29">
        <v>29770.66930349364</v>
      </c>
      <c r="AE679" s="29">
        <f t="shared" si="33"/>
        <v>2023</v>
      </c>
      <c r="AF679" s="29">
        <f t="shared" si="34"/>
        <v>6</v>
      </c>
      <c r="AK679" t="e">
        <f t="shared" si="32"/>
        <v>#N/A</v>
      </c>
    </row>
    <row r="680" spans="1:37" ht="30" customHeight="1" x14ac:dyDescent="0.25">
      <c r="A680" s="30">
        <v>13759783</v>
      </c>
      <c r="B680" s="29" t="s">
        <v>73</v>
      </c>
      <c r="C680" s="29" t="s">
        <v>29</v>
      </c>
      <c r="D680" s="29" t="s">
        <v>29</v>
      </c>
      <c r="E680" s="31">
        <v>45138</v>
      </c>
      <c r="F680" s="29">
        <v>32.528579561611167</v>
      </c>
      <c r="G680" s="29" t="s">
        <v>51</v>
      </c>
      <c r="H680" s="29" t="s">
        <v>30</v>
      </c>
      <c r="I680" s="29">
        <v>1970</v>
      </c>
      <c r="J680" s="30">
        <v>95</v>
      </c>
      <c r="K680" s="30">
        <v>9674.7000000000007</v>
      </c>
      <c r="L680" s="29">
        <v>1530497.465545374</v>
      </c>
      <c r="M680" s="29">
        <v>5099.098557353509</v>
      </c>
      <c r="N680" s="29">
        <v>118.34900470658894</v>
      </c>
      <c r="O680" s="29">
        <v>14611.80771612235</v>
      </c>
      <c r="P680" s="29">
        <v>1.5802372085698704</v>
      </c>
      <c r="Q680" s="29">
        <v>14574.536237184051</v>
      </c>
      <c r="R680" s="29">
        <v>21100.815684732741</v>
      </c>
      <c r="S680" s="29">
        <v>1.1489245217349322</v>
      </c>
      <c r="T680" s="29">
        <v>2.627166179446442</v>
      </c>
      <c r="U680" s="29">
        <v>1.8361119608064222</v>
      </c>
      <c r="V680" s="29">
        <v>1.6097302638343423</v>
      </c>
      <c r="W680" s="30">
        <v>1.8382583974776581</v>
      </c>
      <c r="X680" s="30">
        <v>1.5000879669329996</v>
      </c>
      <c r="Y680" s="29">
        <v>32.568829758094068</v>
      </c>
      <c r="Z680" s="29">
        <v>30.063638187360759</v>
      </c>
      <c r="AA680" s="29">
        <v>139.28769346615519</v>
      </c>
      <c r="AB680" s="29">
        <v>1104.1726020347289</v>
      </c>
      <c r="AC680" s="29">
        <v>2.5640573858509805</v>
      </c>
      <c r="AD680" s="29">
        <v>20043.185638957613</v>
      </c>
      <c r="AE680" s="29">
        <f t="shared" si="33"/>
        <v>2023</v>
      </c>
      <c r="AF680" s="29">
        <f t="shared" si="34"/>
        <v>7</v>
      </c>
      <c r="AK680" t="e">
        <f t="shared" si="32"/>
        <v>#N/A</v>
      </c>
    </row>
    <row r="681" spans="1:37" ht="30" customHeight="1" x14ac:dyDescent="0.25">
      <c r="A681" s="30">
        <v>13759783</v>
      </c>
      <c r="B681" s="29" t="s">
        <v>73</v>
      </c>
      <c r="C681" s="29" t="s">
        <v>29</v>
      </c>
      <c r="D681" s="29" t="s">
        <v>29</v>
      </c>
      <c r="E681" s="31">
        <v>45169</v>
      </c>
      <c r="F681" s="29">
        <v>42.082948102878923</v>
      </c>
      <c r="G681" s="29" t="s">
        <v>51</v>
      </c>
      <c r="H681" s="29" t="s">
        <v>30</v>
      </c>
      <c r="I681" s="29">
        <v>1970</v>
      </c>
      <c r="J681" s="30">
        <v>95</v>
      </c>
      <c r="K681" s="30">
        <v>9674.7000000000007</v>
      </c>
      <c r="L681" s="29">
        <v>832147.04550716875</v>
      </c>
      <c r="M681" s="29">
        <v>3492.4065222533504</v>
      </c>
      <c r="N681" s="29">
        <v>112.6849781041258</v>
      </c>
      <c r="O681" s="29">
        <v>8178.981950782294</v>
      </c>
      <c r="P681" s="29">
        <v>1.2449498239465022</v>
      </c>
      <c r="Q681" s="29">
        <v>20074.690781151443</v>
      </c>
      <c r="R681" s="29">
        <v>17066.361770021293</v>
      </c>
      <c r="S681" s="29">
        <v>2.127458746119101</v>
      </c>
      <c r="T681" s="29">
        <v>1.9920085434917394</v>
      </c>
      <c r="U681" s="29">
        <v>2.1826639402545478</v>
      </c>
      <c r="V681" s="29">
        <v>1.6491703651037015</v>
      </c>
      <c r="W681" s="30">
        <v>1.0570880380095451</v>
      </c>
      <c r="X681" s="30">
        <v>1.5438491495676816</v>
      </c>
      <c r="Y681" s="29">
        <v>29.107040922725151</v>
      </c>
      <c r="Z681" s="29">
        <v>31.487278020185059</v>
      </c>
      <c r="AA681" s="29">
        <v>110.67871467566263</v>
      </c>
      <c r="AB681" s="29">
        <v>1681.9965667615973</v>
      </c>
      <c r="AC681" s="29">
        <v>2.2548671406160952</v>
      </c>
      <c r="AD681" s="29">
        <v>28927.488614464106</v>
      </c>
      <c r="AE681" s="29">
        <f t="shared" si="33"/>
        <v>2023</v>
      </c>
      <c r="AF681" s="29">
        <f t="shared" si="34"/>
        <v>8</v>
      </c>
      <c r="AK681" t="e">
        <f t="shared" si="32"/>
        <v>#N/A</v>
      </c>
    </row>
    <row r="682" spans="1:37" ht="30" customHeight="1" x14ac:dyDescent="0.25">
      <c r="A682" s="30">
        <v>13759783</v>
      </c>
      <c r="B682" s="29" t="s">
        <v>73</v>
      </c>
      <c r="C682" s="29" t="s">
        <v>29</v>
      </c>
      <c r="D682" s="29" t="s">
        <v>29</v>
      </c>
      <c r="E682" s="31">
        <v>45199</v>
      </c>
      <c r="F682" s="29">
        <v>28.204811480223022</v>
      </c>
      <c r="G682" s="29" t="s">
        <v>51</v>
      </c>
      <c r="H682" s="29" t="s">
        <v>30</v>
      </c>
      <c r="I682" s="29">
        <v>1970</v>
      </c>
      <c r="J682" s="30">
        <v>95</v>
      </c>
      <c r="K682" s="30">
        <v>9674.7000000000007</v>
      </c>
      <c r="L682" s="29">
        <v>915569.31192744186</v>
      </c>
      <c r="M682" s="29">
        <v>5297.7870950230372</v>
      </c>
      <c r="N682" s="29">
        <v>113.80318171748165</v>
      </c>
      <c r="O682" s="29">
        <v>10030.382550319528</v>
      </c>
      <c r="P682" s="29">
        <v>1.3450661860195818</v>
      </c>
      <c r="Q682" s="29">
        <v>18901.514881884003</v>
      </c>
      <c r="R682" s="29">
        <v>26127.162109735269</v>
      </c>
      <c r="S682" s="29">
        <v>2.0020250878954911</v>
      </c>
      <c r="T682" s="29">
        <v>1.6215431491825598</v>
      </c>
      <c r="U682" s="29">
        <v>1.6618342011595189</v>
      </c>
      <c r="V682" s="29">
        <v>2.0458346716816749</v>
      </c>
      <c r="W682" s="30">
        <v>1.4799663656667059</v>
      </c>
      <c r="X682" s="30">
        <v>1.8791341163658783</v>
      </c>
      <c r="Y682" s="29">
        <v>35.464627030224314</v>
      </c>
      <c r="Z682" s="29">
        <v>37.746507647901836</v>
      </c>
      <c r="AA682" s="29">
        <v>122.47564161881431</v>
      </c>
      <c r="AB682" s="29">
        <v>1081.8545835144773</v>
      </c>
      <c r="AC682" s="29">
        <v>3.0140092947116517</v>
      </c>
      <c r="AD682" s="29">
        <v>21142.148016112569</v>
      </c>
      <c r="AE682" s="29">
        <f t="shared" si="33"/>
        <v>2023</v>
      </c>
      <c r="AF682" s="29">
        <f t="shared" si="34"/>
        <v>9</v>
      </c>
      <c r="AK682" t="e">
        <f t="shared" si="32"/>
        <v>#N/A</v>
      </c>
    </row>
    <row r="683" spans="1:37" ht="30" customHeight="1" x14ac:dyDescent="0.25">
      <c r="A683" s="30">
        <v>13759783</v>
      </c>
      <c r="B683" s="29" t="s">
        <v>73</v>
      </c>
      <c r="C683" s="29" t="s">
        <v>29</v>
      </c>
      <c r="D683" s="29" t="s">
        <v>29</v>
      </c>
      <c r="E683" s="31">
        <v>45230</v>
      </c>
      <c r="F683" s="29">
        <v>33.571759215250054</v>
      </c>
      <c r="G683" s="29" t="s">
        <v>51</v>
      </c>
      <c r="H683" s="29" t="s">
        <v>30</v>
      </c>
      <c r="I683" s="29">
        <v>1970</v>
      </c>
      <c r="J683" s="30">
        <v>95</v>
      </c>
      <c r="K683" s="30">
        <v>9674.7000000000007</v>
      </c>
      <c r="L683" s="29">
        <v>812559.30522982683</v>
      </c>
      <c r="M683" s="29">
        <v>4389.8382776358521</v>
      </c>
      <c r="N683" s="29">
        <v>92.256138605551342</v>
      </c>
      <c r="O683" s="29">
        <v>15248.539053108172</v>
      </c>
      <c r="P683" s="29">
        <v>1.7015870965163284</v>
      </c>
      <c r="Q683" s="29">
        <v>18029.775202172514</v>
      </c>
      <c r="R683" s="29">
        <v>18960.768622391875</v>
      </c>
      <c r="S683" s="29">
        <v>1.2722607656879166</v>
      </c>
      <c r="T683" s="29">
        <v>2.6016547644872521</v>
      </c>
      <c r="U683" s="29">
        <v>1.8566458171451667</v>
      </c>
      <c r="V683" s="29">
        <v>2.1504981158751049</v>
      </c>
      <c r="W683" s="30">
        <v>1.5063618222961548</v>
      </c>
      <c r="X683" s="30">
        <v>1.6395313376822351</v>
      </c>
      <c r="Y683" s="29">
        <v>41.0994800927594</v>
      </c>
      <c r="Z683" s="29">
        <v>42.16326789098639</v>
      </c>
      <c r="AA683" s="29">
        <v>118.13512519104675</v>
      </c>
      <c r="AB683" s="29">
        <v>1312.3695737517257</v>
      </c>
      <c r="AC683" s="29">
        <v>2.4619004247900524</v>
      </c>
      <c r="AD683" s="29">
        <v>16028.521481417954</v>
      </c>
      <c r="AE683" s="29">
        <f t="shared" si="33"/>
        <v>2023</v>
      </c>
      <c r="AF683" s="29">
        <f t="shared" si="34"/>
        <v>10</v>
      </c>
      <c r="AK683" t="e">
        <f t="shared" ref="AK683:AK745" si="35">_xlfn.XLOOKUP(B683, $AH$2:$AH$38,$AI$2:$AI$38)</f>
        <v>#N/A</v>
      </c>
    </row>
    <row r="684" spans="1:37" ht="30" customHeight="1" x14ac:dyDescent="0.25">
      <c r="A684" s="30">
        <v>13759783</v>
      </c>
      <c r="B684" s="29" t="s">
        <v>73</v>
      </c>
      <c r="C684" s="29" t="s">
        <v>29</v>
      </c>
      <c r="D684" s="29" t="s">
        <v>29</v>
      </c>
      <c r="E684" s="31">
        <v>45260</v>
      </c>
      <c r="F684" s="29">
        <v>47.205685785293959</v>
      </c>
      <c r="G684" s="29" t="s">
        <v>51</v>
      </c>
      <c r="H684" s="29" t="s">
        <v>30</v>
      </c>
      <c r="I684" s="29">
        <v>1970</v>
      </c>
      <c r="J684" s="30">
        <v>95</v>
      </c>
      <c r="K684" s="30">
        <v>9674.7000000000007</v>
      </c>
      <c r="L684" s="29">
        <v>1546186.1095668364</v>
      </c>
      <c r="M684" s="29">
        <v>3457.1815801761904</v>
      </c>
      <c r="N684" s="29">
        <v>132.58791496328453</v>
      </c>
      <c r="O684" s="29">
        <v>15199.743754621286</v>
      </c>
      <c r="P684" s="29">
        <v>1.1767594389422029</v>
      </c>
      <c r="Q684" s="29">
        <v>19041.520162272973</v>
      </c>
      <c r="R684" s="29">
        <v>26305.748095084848</v>
      </c>
      <c r="S684" s="29">
        <v>1.1708407753015995</v>
      </c>
      <c r="T684" s="29">
        <v>2.419370314159853</v>
      </c>
      <c r="U684" s="29">
        <v>2.0268050063219212</v>
      </c>
      <c r="V684" s="29">
        <v>1.6209953866835727</v>
      </c>
      <c r="W684" s="30">
        <v>1.771672742089673</v>
      </c>
      <c r="X684" s="30">
        <v>1.9861868118468069</v>
      </c>
      <c r="Y684" s="29">
        <v>38.455025466725232</v>
      </c>
      <c r="Z684" s="29">
        <v>42.089649035509396</v>
      </c>
      <c r="AA684" s="29">
        <v>154.65246079879563</v>
      </c>
      <c r="AB684" s="29">
        <v>1704.2300305751037</v>
      </c>
      <c r="AC684" s="29">
        <v>2.855980904135174</v>
      </c>
      <c r="AD684" s="29">
        <v>14036.16660059491</v>
      </c>
      <c r="AE684" s="29">
        <f t="shared" si="33"/>
        <v>2023</v>
      </c>
      <c r="AF684" s="29">
        <f t="shared" si="34"/>
        <v>11</v>
      </c>
      <c r="AK684" t="e">
        <f t="shared" si="35"/>
        <v>#N/A</v>
      </c>
    </row>
    <row r="685" spans="1:37" ht="30" customHeight="1" x14ac:dyDescent="0.25">
      <c r="A685" s="30">
        <v>13759783</v>
      </c>
      <c r="B685" s="29" t="s">
        <v>73</v>
      </c>
      <c r="C685" s="29" t="s">
        <v>29</v>
      </c>
      <c r="D685" s="29" t="s">
        <v>29</v>
      </c>
      <c r="E685" s="31">
        <v>45291</v>
      </c>
      <c r="F685" s="29">
        <v>42.515015627657498</v>
      </c>
      <c r="G685" s="29" t="s">
        <v>51</v>
      </c>
      <c r="H685" s="29" t="s">
        <v>30</v>
      </c>
      <c r="I685" s="29">
        <v>1970</v>
      </c>
      <c r="J685" s="30">
        <v>95</v>
      </c>
      <c r="K685" s="30">
        <v>9674.7000000000007</v>
      </c>
      <c r="L685" s="29">
        <v>909226.25705714209</v>
      </c>
      <c r="M685" s="29">
        <v>3336.0562156543606</v>
      </c>
      <c r="N685" s="29">
        <v>130.33823292020872</v>
      </c>
      <c r="O685" s="29">
        <v>13824.682596440596</v>
      </c>
      <c r="P685" s="29">
        <v>0.93253005420309032</v>
      </c>
      <c r="Q685" s="29">
        <v>10842.478429635787</v>
      </c>
      <c r="R685" s="29">
        <v>25988.586010630828</v>
      </c>
      <c r="S685" s="29">
        <v>1.6877658757803651</v>
      </c>
      <c r="T685" s="29">
        <v>1.6467134304372224</v>
      </c>
      <c r="U685" s="29">
        <v>1.8207121533440478</v>
      </c>
      <c r="V685" s="29">
        <v>2.2994050218168551</v>
      </c>
      <c r="W685" s="30">
        <v>1.6494266069490915</v>
      </c>
      <c r="X685" s="30">
        <v>2.1315998567429069</v>
      </c>
      <c r="Y685" s="29">
        <v>39.657000798516172</v>
      </c>
      <c r="Z685" s="29">
        <v>24.613984285829485</v>
      </c>
      <c r="AA685" s="29">
        <v>163.40356730404673</v>
      </c>
      <c r="AB685" s="29">
        <v>1572.2077480628905</v>
      </c>
      <c r="AC685" s="29">
        <v>2.4920455651832127</v>
      </c>
      <c r="AD685" s="29">
        <v>16258.601490914691</v>
      </c>
      <c r="AE685" s="29">
        <f t="shared" si="33"/>
        <v>2023</v>
      </c>
      <c r="AF685" s="29">
        <f t="shared" si="34"/>
        <v>12</v>
      </c>
      <c r="AK685" t="e">
        <f t="shared" si="35"/>
        <v>#N/A</v>
      </c>
    </row>
    <row r="686" spans="1:37" ht="30" customHeight="1" x14ac:dyDescent="0.25">
      <c r="A686" s="30">
        <v>13759783</v>
      </c>
      <c r="B686" s="29" t="s">
        <v>73</v>
      </c>
      <c r="C686" s="29" t="s">
        <v>29</v>
      </c>
      <c r="D686" s="29" t="s">
        <v>29</v>
      </c>
      <c r="E686" s="31">
        <v>45322</v>
      </c>
      <c r="F686" s="29">
        <v>37.691395637138172</v>
      </c>
      <c r="G686" s="29" t="s">
        <v>51</v>
      </c>
      <c r="H686" s="29" t="s">
        <v>30</v>
      </c>
      <c r="I686" s="29">
        <v>1970</v>
      </c>
      <c r="J686" s="30">
        <v>95</v>
      </c>
      <c r="K686" s="30">
        <v>9674.7000000000007</v>
      </c>
      <c r="L686" s="29">
        <v>1234757.2490694302</v>
      </c>
      <c r="M686" s="29">
        <v>3018.3033024713895</v>
      </c>
      <c r="N686" s="29">
        <v>161.68644332639076</v>
      </c>
      <c r="O686" s="29">
        <v>11064.276592779221</v>
      </c>
      <c r="P686" s="29">
        <v>1.1071732053070229</v>
      </c>
      <c r="Q686" s="29">
        <v>11929.674356055151</v>
      </c>
      <c r="R686" s="29">
        <v>21769.149295889445</v>
      </c>
      <c r="S686" s="29">
        <v>2.1430995041104626</v>
      </c>
      <c r="T686" s="29">
        <v>2.825738239027805</v>
      </c>
      <c r="U686" s="29">
        <v>1.7859916248719709</v>
      </c>
      <c r="V686" s="29">
        <v>3.032600051051372</v>
      </c>
      <c r="W686" s="30">
        <v>1.5945318794315768</v>
      </c>
      <c r="X686" s="30">
        <v>1.9764055912876299</v>
      </c>
      <c r="Y686" s="29">
        <v>29.897294744001059</v>
      </c>
      <c r="Z686" s="29">
        <v>43.672975895170708</v>
      </c>
      <c r="AA686" s="29">
        <v>101.1927701459224</v>
      </c>
      <c r="AB686" s="29">
        <v>1111.2311569438637</v>
      </c>
      <c r="AC686" s="29" t="s">
        <v>31</v>
      </c>
      <c r="AD686" s="29" t="s">
        <v>31</v>
      </c>
      <c r="AE686" s="29">
        <f t="shared" si="33"/>
        <v>2024</v>
      </c>
      <c r="AF686" s="29">
        <f t="shared" si="34"/>
        <v>1</v>
      </c>
      <c r="AK686" t="e">
        <f t="shared" si="35"/>
        <v>#N/A</v>
      </c>
    </row>
    <row r="687" spans="1:37" ht="30" customHeight="1" x14ac:dyDescent="0.25">
      <c r="A687" s="30">
        <v>13759783</v>
      </c>
      <c r="B687" s="29" t="s">
        <v>73</v>
      </c>
      <c r="C687" s="29" t="s">
        <v>29</v>
      </c>
      <c r="D687" s="29" t="s">
        <v>29</v>
      </c>
      <c r="E687" s="31">
        <v>45351</v>
      </c>
      <c r="F687" s="29">
        <v>38.094893370595734</v>
      </c>
      <c r="G687" s="29" t="s">
        <v>51</v>
      </c>
      <c r="H687" s="29" t="s">
        <v>30</v>
      </c>
      <c r="I687" s="29">
        <v>1970</v>
      </c>
      <c r="J687" s="30">
        <v>95</v>
      </c>
      <c r="K687" s="30">
        <v>9674.7000000000007</v>
      </c>
      <c r="L687" s="29">
        <v>1023225.2172774443</v>
      </c>
      <c r="M687" s="29">
        <v>5177.7125565312808</v>
      </c>
      <c r="N687" s="29">
        <v>131.48665841738554</v>
      </c>
      <c r="O687" s="29">
        <v>10744.292256633145</v>
      </c>
      <c r="P687" s="29">
        <v>1.7671459373304259</v>
      </c>
      <c r="Q687" s="29">
        <v>13283.693994130772</v>
      </c>
      <c r="R687" s="29">
        <v>21790.105246746389</v>
      </c>
      <c r="S687" s="29">
        <v>1.131704608022875</v>
      </c>
      <c r="T687" s="29">
        <v>2.8302065291992653</v>
      </c>
      <c r="U687" s="29">
        <v>2.2132393014882492</v>
      </c>
      <c r="V687" s="29">
        <v>2.1687889136520959</v>
      </c>
      <c r="W687" s="30">
        <v>1.512333537685705</v>
      </c>
      <c r="X687" s="30">
        <v>1.2556915149385726</v>
      </c>
      <c r="Y687" s="29">
        <v>46.511084996084946</v>
      </c>
      <c r="Z687" s="29">
        <v>27.016164923772294</v>
      </c>
      <c r="AA687" s="29">
        <v>147.46716181683516</v>
      </c>
      <c r="AB687" s="29">
        <v>989.25536127202156</v>
      </c>
      <c r="AC687" s="29" t="s">
        <v>31</v>
      </c>
      <c r="AD687" s="29" t="s">
        <v>31</v>
      </c>
      <c r="AE687" s="29">
        <f t="shared" si="33"/>
        <v>2024</v>
      </c>
      <c r="AF687" s="29">
        <f t="shared" si="34"/>
        <v>2</v>
      </c>
      <c r="AK687" t="e">
        <f t="shared" si="35"/>
        <v>#N/A</v>
      </c>
    </row>
    <row r="688" spans="1:37" ht="30" customHeight="1" x14ac:dyDescent="0.25">
      <c r="A688" s="30">
        <v>13759783</v>
      </c>
      <c r="B688" s="29" t="s">
        <v>73</v>
      </c>
      <c r="C688" s="29" t="s">
        <v>29</v>
      </c>
      <c r="D688" s="29" t="s">
        <v>29</v>
      </c>
      <c r="E688" s="31">
        <v>45382</v>
      </c>
      <c r="F688" s="29">
        <v>38.948073923882895</v>
      </c>
      <c r="G688" s="29" t="s">
        <v>51</v>
      </c>
      <c r="H688" s="29" t="s">
        <v>30</v>
      </c>
      <c r="I688" s="29">
        <v>1970</v>
      </c>
      <c r="J688" s="30">
        <v>95</v>
      </c>
      <c r="K688" s="30">
        <v>9674.7000000000007</v>
      </c>
      <c r="L688" s="29">
        <v>819918.83097223833</v>
      </c>
      <c r="M688" s="29">
        <v>3347.999789753304</v>
      </c>
      <c r="N688" s="29">
        <v>162.45591621820671</v>
      </c>
      <c r="O688" s="29">
        <v>15809.229104994283</v>
      </c>
      <c r="P688" s="29">
        <v>1.8083929276563648</v>
      </c>
      <c r="Q688" s="29">
        <v>12841.609842408892</v>
      </c>
      <c r="R688" s="29">
        <v>18549.400393074582</v>
      </c>
      <c r="S688" s="29">
        <v>1.6989182583501627</v>
      </c>
      <c r="T688" s="29">
        <v>2.4976146940153785</v>
      </c>
      <c r="U688" s="29">
        <v>2.3565836204394395</v>
      </c>
      <c r="V688" s="29">
        <v>2.3586315505077229</v>
      </c>
      <c r="W688" s="30">
        <v>1.0876133951110527</v>
      </c>
      <c r="X688" s="30">
        <v>1.9438781363393161</v>
      </c>
      <c r="Y688" s="29">
        <v>26.992193107505081</v>
      </c>
      <c r="Z688" s="29">
        <v>30.245418222330649</v>
      </c>
      <c r="AA688" s="30">
        <v>154.6003254901772</v>
      </c>
      <c r="AB688" s="30">
        <v>1019.4146221636842</v>
      </c>
      <c r="AC688" s="29" t="s">
        <v>31</v>
      </c>
      <c r="AD688" s="29" t="s">
        <v>31</v>
      </c>
      <c r="AE688" s="29">
        <f t="shared" si="33"/>
        <v>2024</v>
      </c>
      <c r="AF688" s="29">
        <f t="shared" si="34"/>
        <v>3</v>
      </c>
      <c r="AK688" t="e">
        <f t="shared" si="35"/>
        <v>#N/A</v>
      </c>
    </row>
    <row r="689" spans="1:37" ht="30" customHeight="1" x14ac:dyDescent="0.25">
      <c r="A689" s="30">
        <v>13759783</v>
      </c>
      <c r="B689" s="29" t="s">
        <v>73</v>
      </c>
      <c r="C689" s="29" t="s">
        <v>29</v>
      </c>
      <c r="D689" s="29" t="s">
        <v>29</v>
      </c>
      <c r="E689" s="31">
        <v>45412</v>
      </c>
      <c r="F689" s="29">
        <v>41.63962450812047</v>
      </c>
      <c r="G689" s="29" t="s">
        <v>51</v>
      </c>
      <c r="H689" s="29" t="s">
        <v>30</v>
      </c>
      <c r="I689" s="29">
        <v>1970</v>
      </c>
      <c r="J689" s="30">
        <v>95</v>
      </c>
      <c r="K689" s="30">
        <v>9674.7000000000007</v>
      </c>
      <c r="L689" s="29">
        <v>1186245.7437185878</v>
      </c>
      <c r="M689" s="29">
        <v>3130.6984287606329</v>
      </c>
      <c r="N689" s="29">
        <v>95.64612445285151</v>
      </c>
      <c r="O689" s="29">
        <v>15681.099907957303</v>
      </c>
      <c r="P689" s="29">
        <v>1.0134625566046247</v>
      </c>
      <c r="Q689" s="29">
        <v>18043.666934175788</v>
      </c>
      <c r="R689" s="29">
        <v>25962.332397682265</v>
      </c>
      <c r="S689" s="29">
        <v>1.9035884932431024</v>
      </c>
      <c r="T689" s="29">
        <v>2.6669723960159932</v>
      </c>
      <c r="U689" s="29">
        <v>1.7894839841298047</v>
      </c>
      <c r="V689" s="29">
        <v>1.5664325316254026</v>
      </c>
      <c r="W689" s="30">
        <v>1.0683734256055879</v>
      </c>
      <c r="X689" s="30">
        <v>2.267263505125932</v>
      </c>
      <c r="Y689" s="29">
        <v>43.757985591852645</v>
      </c>
      <c r="Z689" s="29">
        <v>44.146519932508276</v>
      </c>
      <c r="AA689" s="30">
        <v>121.44369056332967</v>
      </c>
      <c r="AB689" s="30">
        <v>1397.4728732157212</v>
      </c>
      <c r="AC689" s="29" t="s">
        <v>31</v>
      </c>
      <c r="AD689" s="29" t="s">
        <v>31</v>
      </c>
      <c r="AE689" s="29">
        <f t="shared" si="33"/>
        <v>2024</v>
      </c>
      <c r="AF689" s="29">
        <f t="shared" si="34"/>
        <v>4</v>
      </c>
      <c r="AK689" t="e">
        <f t="shared" si="35"/>
        <v>#N/A</v>
      </c>
    </row>
    <row r="690" spans="1:37" ht="30" customHeight="1" x14ac:dyDescent="0.25">
      <c r="A690" s="30">
        <v>13759783</v>
      </c>
      <c r="B690" s="29" t="s">
        <v>73</v>
      </c>
      <c r="C690" s="29" t="s">
        <v>29</v>
      </c>
      <c r="D690" s="29" t="s">
        <v>29</v>
      </c>
      <c r="E690" s="31">
        <v>45443</v>
      </c>
      <c r="F690" s="29">
        <v>23.92445561499521</v>
      </c>
      <c r="G690" s="29" t="s">
        <v>51</v>
      </c>
      <c r="H690" s="29" t="s">
        <v>30</v>
      </c>
      <c r="I690" s="29">
        <v>1970</v>
      </c>
      <c r="J690" s="30">
        <v>95</v>
      </c>
      <c r="K690" s="30">
        <v>9674.7000000000007</v>
      </c>
      <c r="L690" s="29">
        <v>1016626.9922152214</v>
      </c>
      <c r="M690" s="29">
        <v>5522.8935941507143</v>
      </c>
      <c r="N690" s="29">
        <v>150.59125023493499</v>
      </c>
      <c r="O690" s="29">
        <v>11780.944118106638</v>
      </c>
      <c r="P690" s="29">
        <v>1.3426652579108957</v>
      </c>
      <c r="Q690" s="29">
        <v>14301.400602377078</v>
      </c>
      <c r="R690" s="29">
        <v>20007.653629213652</v>
      </c>
      <c r="S690" s="29">
        <v>1.9117747555674875</v>
      </c>
      <c r="T690" s="29">
        <v>2.4472703528944022</v>
      </c>
      <c r="U690" s="29">
        <v>1.5463635315052711</v>
      </c>
      <c r="V690" s="29">
        <v>1.6172713723112575</v>
      </c>
      <c r="W690" s="30">
        <v>1.3030405041365767</v>
      </c>
      <c r="X690" s="30">
        <v>1.4973187772174565</v>
      </c>
      <c r="Y690" s="29">
        <v>49.528121584481845</v>
      </c>
      <c r="Z690" s="29">
        <v>49.939694522199353</v>
      </c>
      <c r="AA690" s="30">
        <v>186.96839248920244</v>
      </c>
      <c r="AB690" s="30">
        <v>1674.2268742217254</v>
      </c>
      <c r="AC690" s="29" t="s">
        <v>31</v>
      </c>
      <c r="AD690" s="29" t="s">
        <v>31</v>
      </c>
      <c r="AE690" s="29">
        <f t="shared" si="33"/>
        <v>2024</v>
      </c>
      <c r="AF690" s="29">
        <f t="shared" si="34"/>
        <v>5</v>
      </c>
      <c r="AK690" t="e">
        <f t="shared" si="35"/>
        <v>#N/A</v>
      </c>
    </row>
    <row r="691" spans="1:37" ht="30" customHeight="1" x14ac:dyDescent="0.25">
      <c r="A691" s="30">
        <v>13759783</v>
      </c>
      <c r="B691" s="29" t="s">
        <v>73</v>
      </c>
      <c r="C691" s="29" t="s">
        <v>29</v>
      </c>
      <c r="D691" s="29" t="s">
        <v>29</v>
      </c>
      <c r="E691" s="31">
        <v>45473</v>
      </c>
      <c r="F691" s="29">
        <v>34.451504804911508</v>
      </c>
      <c r="G691" s="29" t="s">
        <v>51</v>
      </c>
      <c r="H691" s="29" t="s">
        <v>30</v>
      </c>
      <c r="I691" s="29">
        <v>1970</v>
      </c>
      <c r="J691" s="30">
        <v>95</v>
      </c>
      <c r="K691" s="30">
        <v>9674.7000000000007</v>
      </c>
      <c r="L691" s="29">
        <v>1295799.6064128182</v>
      </c>
      <c r="M691" s="29">
        <v>4397.8119734446291</v>
      </c>
      <c r="N691" s="29">
        <v>153.6295185750981</v>
      </c>
      <c r="O691" s="29">
        <v>16227.021735242444</v>
      </c>
      <c r="P691" s="29">
        <v>1.5885251647131471</v>
      </c>
      <c r="Q691" s="29">
        <v>15147.765293769638</v>
      </c>
      <c r="R691" s="29">
        <v>24226.759959903284</v>
      </c>
      <c r="S691" s="29">
        <v>1.5391784179275112</v>
      </c>
      <c r="T691" s="29">
        <v>2.0673616246664315</v>
      </c>
      <c r="U691" s="29">
        <v>2.2259411519459271</v>
      </c>
      <c r="V691" s="29">
        <v>2.5218203769954992</v>
      </c>
      <c r="W691" s="30">
        <v>1.4553304727884113</v>
      </c>
      <c r="X691" s="30">
        <v>2.2643419145027912</v>
      </c>
      <c r="Y691" s="29">
        <v>46.373874455335994</v>
      </c>
      <c r="Z691" s="29">
        <v>32.208932839265216</v>
      </c>
      <c r="AA691" s="30">
        <v>172.60642743016129</v>
      </c>
      <c r="AB691" s="30">
        <v>1135.3751619886889</v>
      </c>
      <c r="AC691" s="29" t="s">
        <v>31</v>
      </c>
      <c r="AD691" s="29" t="s">
        <v>31</v>
      </c>
      <c r="AE691" s="29">
        <f t="shared" si="33"/>
        <v>2024</v>
      </c>
      <c r="AF691" s="29">
        <f t="shared" si="34"/>
        <v>6</v>
      </c>
      <c r="AK691" t="e">
        <f t="shared" si="35"/>
        <v>#N/A</v>
      </c>
    </row>
    <row r="692" spans="1:37" ht="30" customHeight="1" x14ac:dyDescent="0.25">
      <c r="A692" s="30">
        <v>13759783</v>
      </c>
      <c r="B692" s="29" t="s">
        <v>73</v>
      </c>
      <c r="C692" s="29" t="s">
        <v>29</v>
      </c>
      <c r="D692" s="29" t="s">
        <v>29</v>
      </c>
      <c r="E692" s="31">
        <v>45504</v>
      </c>
      <c r="F692" s="29" t="s">
        <v>31</v>
      </c>
      <c r="G692" s="29" t="s">
        <v>51</v>
      </c>
      <c r="H692" s="29" t="s">
        <v>30</v>
      </c>
      <c r="I692" s="29">
        <v>1970</v>
      </c>
      <c r="J692" s="30">
        <v>95</v>
      </c>
      <c r="K692" s="30">
        <v>9674.7000000000007</v>
      </c>
      <c r="L692" s="29" t="s">
        <v>31</v>
      </c>
      <c r="M692" s="29" t="s">
        <v>31</v>
      </c>
      <c r="N692" s="29" t="s">
        <v>31</v>
      </c>
      <c r="O692" s="29" t="s">
        <v>31</v>
      </c>
      <c r="P692" s="29" t="s">
        <v>31</v>
      </c>
      <c r="Q692" s="29" t="s">
        <v>31</v>
      </c>
      <c r="R692" s="29" t="s">
        <v>31</v>
      </c>
      <c r="S692" s="29" t="s">
        <v>31</v>
      </c>
      <c r="T692" s="29" t="s">
        <v>31</v>
      </c>
      <c r="U692" s="29" t="s">
        <v>31</v>
      </c>
      <c r="V692" s="29" t="s">
        <v>31</v>
      </c>
      <c r="W692" s="30">
        <v>0.90608004986936908</v>
      </c>
      <c r="X692" s="30">
        <v>1.5368945617609495</v>
      </c>
      <c r="Y692" s="29" t="s">
        <v>31</v>
      </c>
      <c r="Z692" s="29" t="s">
        <v>31</v>
      </c>
      <c r="AA692" s="30" t="s">
        <v>31</v>
      </c>
      <c r="AB692" s="30" t="s">
        <v>31</v>
      </c>
      <c r="AC692" s="29" t="s">
        <v>31</v>
      </c>
      <c r="AD692" s="29" t="s">
        <v>31</v>
      </c>
      <c r="AE692" s="29">
        <f t="shared" ref="AE692:AE745" si="36">IF(E692 = "", "", YEAR(E692))</f>
        <v>2024</v>
      </c>
      <c r="AF692" s="29">
        <f t="shared" si="34"/>
        <v>7</v>
      </c>
      <c r="AK692" t="e">
        <f t="shared" si="35"/>
        <v>#N/A</v>
      </c>
    </row>
    <row r="693" spans="1:37" ht="30" customHeight="1" x14ac:dyDescent="0.25">
      <c r="A693" s="30">
        <v>13759783</v>
      </c>
      <c r="B693" s="29" t="s">
        <v>73</v>
      </c>
      <c r="C693" s="29" t="s">
        <v>29</v>
      </c>
      <c r="D693" s="29" t="s">
        <v>29</v>
      </c>
      <c r="E693" s="31">
        <v>45535</v>
      </c>
      <c r="F693" s="29" t="s">
        <v>31</v>
      </c>
      <c r="G693" s="29" t="s">
        <v>51</v>
      </c>
      <c r="H693" s="29" t="s">
        <v>30</v>
      </c>
      <c r="I693" s="29">
        <v>1970</v>
      </c>
      <c r="J693" s="30">
        <v>95</v>
      </c>
      <c r="K693" s="30">
        <v>9674.7000000000007</v>
      </c>
      <c r="L693" s="29" t="s">
        <v>31</v>
      </c>
      <c r="M693" s="29" t="s">
        <v>31</v>
      </c>
      <c r="N693" s="29" t="s">
        <v>31</v>
      </c>
      <c r="O693" s="29" t="s">
        <v>31</v>
      </c>
      <c r="P693" s="29" t="s">
        <v>31</v>
      </c>
      <c r="Q693" s="29" t="s">
        <v>31</v>
      </c>
      <c r="R693" s="29" t="s">
        <v>31</v>
      </c>
      <c r="S693" s="29" t="s">
        <v>31</v>
      </c>
      <c r="T693" s="29" t="s">
        <v>31</v>
      </c>
      <c r="U693" s="29" t="s">
        <v>31</v>
      </c>
      <c r="V693" s="29" t="s">
        <v>31</v>
      </c>
      <c r="W693" s="30">
        <v>0.92653435740883505</v>
      </c>
      <c r="X693" s="30">
        <v>1.2695057106369148</v>
      </c>
      <c r="Y693" s="29" t="s">
        <v>31</v>
      </c>
      <c r="Z693" s="29" t="s">
        <v>31</v>
      </c>
      <c r="AA693" s="30" t="s">
        <v>31</v>
      </c>
      <c r="AB693" s="30" t="s">
        <v>31</v>
      </c>
      <c r="AC693" s="29" t="s">
        <v>31</v>
      </c>
      <c r="AD693" s="29" t="s">
        <v>31</v>
      </c>
      <c r="AE693" s="29">
        <f t="shared" si="36"/>
        <v>2024</v>
      </c>
      <c r="AF693" s="29">
        <f t="shared" si="34"/>
        <v>8</v>
      </c>
      <c r="AK693" t="e">
        <f t="shared" si="35"/>
        <v>#N/A</v>
      </c>
    </row>
    <row r="694" spans="1:37" ht="30" customHeight="1" x14ac:dyDescent="0.25">
      <c r="A694" s="30">
        <v>13759783</v>
      </c>
      <c r="B694" s="29" t="s">
        <v>73</v>
      </c>
      <c r="C694" s="29" t="s">
        <v>29</v>
      </c>
      <c r="D694" s="29" t="s">
        <v>29</v>
      </c>
      <c r="E694" s="31">
        <v>45565</v>
      </c>
      <c r="F694" s="29" t="s">
        <v>31</v>
      </c>
      <c r="G694" s="29" t="s">
        <v>51</v>
      </c>
      <c r="H694" s="29" t="s">
        <v>30</v>
      </c>
      <c r="I694" s="29">
        <v>1970</v>
      </c>
      <c r="J694" s="30">
        <v>95</v>
      </c>
      <c r="K694" s="30">
        <v>9674.7000000000007</v>
      </c>
      <c r="L694" s="29" t="s">
        <v>31</v>
      </c>
      <c r="M694" s="29" t="s">
        <v>31</v>
      </c>
      <c r="N694" s="29" t="s">
        <v>31</v>
      </c>
      <c r="O694" s="29" t="s">
        <v>31</v>
      </c>
      <c r="P694" s="29" t="s">
        <v>31</v>
      </c>
      <c r="Q694" s="29" t="s">
        <v>31</v>
      </c>
      <c r="R694" s="29" t="s">
        <v>31</v>
      </c>
      <c r="S694" s="29" t="s">
        <v>31</v>
      </c>
      <c r="T694" s="29" t="s">
        <v>31</v>
      </c>
      <c r="U694" s="29" t="s">
        <v>31</v>
      </c>
      <c r="V694" s="29" t="s">
        <v>31</v>
      </c>
      <c r="W694" s="30">
        <v>1.2108461676945945</v>
      </c>
      <c r="X694" s="30">
        <v>1.174853645306134</v>
      </c>
      <c r="Y694" s="29" t="s">
        <v>31</v>
      </c>
      <c r="Z694" s="29" t="s">
        <v>31</v>
      </c>
      <c r="AA694" s="30" t="s">
        <v>31</v>
      </c>
      <c r="AB694" s="30" t="s">
        <v>31</v>
      </c>
      <c r="AC694" s="29" t="s">
        <v>31</v>
      </c>
      <c r="AD694" s="29" t="s">
        <v>31</v>
      </c>
      <c r="AE694" s="29">
        <f t="shared" si="36"/>
        <v>2024</v>
      </c>
      <c r="AF694" s="29">
        <f t="shared" si="34"/>
        <v>9</v>
      </c>
      <c r="AK694" t="e">
        <f t="shared" si="35"/>
        <v>#N/A</v>
      </c>
    </row>
    <row r="695" spans="1:37" ht="30" customHeight="1" x14ac:dyDescent="0.25">
      <c r="A695" s="30">
        <v>13759783</v>
      </c>
      <c r="B695" s="29" t="s">
        <v>73</v>
      </c>
      <c r="C695" s="29" t="s">
        <v>29</v>
      </c>
      <c r="D695" s="29" t="s">
        <v>29</v>
      </c>
      <c r="E695" s="31">
        <v>45596</v>
      </c>
      <c r="F695" s="29" t="s">
        <v>31</v>
      </c>
      <c r="G695" s="29" t="s">
        <v>51</v>
      </c>
      <c r="H695" s="29" t="s">
        <v>30</v>
      </c>
      <c r="I695" s="29">
        <v>1970</v>
      </c>
      <c r="J695" s="30">
        <v>95</v>
      </c>
      <c r="K695" s="30">
        <v>9674.7000000000007</v>
      </c>
      <c r="L695" s="29" t="s">
        <v>31</v>
      </c>
      <c r="M695" s="29" t="s">
        <v>31</v>
      </c>
      <c r="N695" s="29" t="s">
        <v>31</v>
      </c>
      <c r="O695" s="29" t="s">
        <v>31</v>
      </c>
      <c r="P695" s="29" t="s">
        <v>31</v>
      </c>
      <c r="Q695" s="29" t="s">
        <v>31</v>
      </c>
      <c r="R695" s="29" t="s">
        <v>31</v>
      </c>
      <c r="S695" s="29" t="s">
        <v>31</v>
      </c>
      <c r="T695" s="29" t="s">
        <v>31</v>
      </c>
      <c r="U695" s="29" t="s">
        <v>31</v>
      </c>
      <c r="V695" s="29" t="s">
        <v>31</v>
      </c>
      <c r="W695" s="30">
        <v>1.5232151566535423</v>
      </c>
      <c r="X695" s="30">
        <v>1.1996516470493868</v>
      </c>
      <c r="Y695" s="29" t="s">
        <v>31</v>
      </c>
      <c r="Z695" s="29" t="s">
        <v>31</v>
      </c>
      <c r="AA695" s="30" t="s">
        <v>31</v>
      </c>
      <c r="AB695" s="30" t="s">
        <v>31</v>
      </c>
      <c r="AC695" s="29" t="s">
        <v>31</v>
      </c>
      <c r="AD695" s="29" t="s">
        <v>31</v>
      </c>
      <c r="AE695" s="29">
        <f t="shared" si="36"/>
        <v>2024</v>
      </c>
      <c r="AF695" s="29">
        <f t="shared" si="34"/>
        <v>10</v>
      </c>
      <c r="AK695" t="e">
        <f t="shared" si="35"/>
        <v>#N/A</v>
      </c>
    </row>
    <row r="696" spans="1:37" ht="30" customHeight="1" x14ac:dyDescent="0.25">
      <c r="A696" s="30">
        <v>13759783</v>
      </c>
      <c r="B696" s="29" t="s">
        <v>73</v>
      </c>
      <c r="C696" s="29" t="s">
        <v>29</v>
      </c>
      <c r="D696" s="29" t="s">
        <v>29</v>
      </c>
      <c r="E696" s="31">
        <v>45626</v>
      </c>
      <c r="F696" s="29" t="s">
        <v>31</v>
      </c>
      <c r="G696" s="29" t="s">
        <v>51</v>
      </c>
      <c r="H696" s="29" t="s">
        <v>30</v>
      </c>
      <c r="I696" s="29">
        <v>1970</v>
      </c>
      <c r="J696" s="30">
        <v>95</v>
      </c>
      <c r="K696" s="30">
        <v>9674.7000000000007</v>
      </c>
      <c r="L696" s="29" t="s">
        <v>31</v>
      </c>
      <c r="M696" s="29" t="s">
        <v>31</v>
      </c>
      <c r="N696" s="29" t="s">
        <v>31</v>
      </c>
      <c r="O696" s="29" t="s">
        <v>31</v>
      </c>
      <c r="P696" s="29" t="s">
        <v>31</v>
      </c>
      <c r="Q696" s="29" t="s">
        <v>31</v>
      </c>
      <c r="R696" s="29" t="s">
        <v>31</v>
      </c>
      <c r="S696" s="29" t="s">
        <v>31</v>
      </c>
      <c r="T696" s="29" t="s">
        <v>31</v>
      </c>
      <c r="U696" s="29" t="s">
        <v>31</v>
      </c>
      <c r="V696" s="29" t="s">
        <v>31</v>
      </c>
      <c r="W696" s="30">
        <v>0.92487131675089085</v>
      </c>
      <c r="X696" s="30">
        <v>1.1798921375630218</v>
      </c>
      <c r="Y696" s="29" t="s">
        <v>31</v>
      </c>
      <c r="Z696" s="29" t="s">
        <v>31</v>
      </c>
      <c r="AA696" s="30" t="s">
        <v>31</v>
      </c>
      <c r="AB696" s="30" t="s">
        <v>31</v>
      </c>
      <c r="AC696" s="29" t="s">
        <v>31</v>
      </c>
      <c r="AD696" s="29" t="s">
        <v>31</v>
      </c>
      <c r="AE696" s="29">
        <f t="shared" si="36"/>
        <v>2024</v>
      </c>
      <c r="AF696" s="29">
        <f t="shared" si="34"/>
        <v>11</v>
      </c>
      <c r="AK696" t="e">
        <f t="shared" si="35"/>
        <v>#N/A</v>
      </c>
    </row>
    <row r="697" spans="1:37" ht="30" customHeight="1" x14ac:dyDescent="0.25">
      <c r="A697" s="30">
        <v>13759783</v>
      </c>
      <c r="B697" s="29" t="s">
        <v>73</v>
      </c>
      <c r="C697" s="29" t="s">
        <v>29</v>
      </c>
      <c r="D697" s="29" t="s">
        <v>29</v>
      </c>
      <c r="E697" s="31">
        <v>45657</v>
      </c>
      <c r="F697" s="29" t="s">
        <v>31</v>
      </c>
      <c r="G697" s="29" t="s">
        <v>51</v>
      </c>
      <c r="H697" s="29" t="s">
        <v>30</v>
      </c>
      <c r="I697" s="29">
        <v>1970</v>
      </c>
      <c r="J697" s="30">
        <v>95</v>
      </c>
      <c r="K697" s="30">
        <v>9674.7000000000007</v>
      </c>
      <c r="L697" s="29" t="s">
        <v>31</v>
      </c>
      <c r="M697" s="29" t="s">
        <v>31</v>
      </c>
      <c r="N697" s="29" t="s">
        <v>31</v>
      </c>
      <c r="O697" s="29" t="s">
        <v>31</v>
      </c>
      <c r="P697" s="29" t="s">
        <v>31</v>
      </c>
      <c r="Q697" s="29" t="s">
        <v>31</v>
      </c>
      <c r="R697" s="29" t="s">
        <v>31</v>
      </c>
      <c r="S697" s="29" t="s">
        <v>31</v>
      </c>
      <c r="T697" s="29" t="s">
        <v>31</v>
      </c>
      <c r="U697" s="29" t="s">
        <v>31</v>
      </c>
      <c r="V697" s="29" t="s">
        <v>31</v>
      </c>
      <c r="W697" s="30">
        <v>1.262881594618487</v>
      </c>
      <c r="X697" s="30">
        <v>1.7906592050566343</v>
      </c>
      <c r="Y697" s="29" t="s">
        <v>31</v>
      </c>
      <c r="Z697" s="29" t="s">
        <v>31</v>
      </c>
      <c r="AA697" s="30" t="s">
        <v>31</v>
      </c>
      <c r="AB697" s="30" t="s">
        <v>31</v>
      </c>
      <c r="AC697" s="29" t="s">
        <v>31</v>
      </c>
      <c r="AD697" s="29" t="s">
        <v>31</v>
      </c>
      <c r="AE697" s="29">
        <f t="shared" si="36"/>
        <v>2024</v>
      </c>
      <c r="AF697" s="29">
        <f t="shared" si="34"/>
        <v>12</v>
      </c>
      <c r="AK697" t="e">
        <f t="shared" si="35"/>
        <v>#N/A</v>
      </c>
    </row>
    <row r="698" spans="1:37" ht="30" customHeight="1" x14ac:dyDescent="0.25">
      <c r="A698" s="30">
        <v>17907405</v>
      </c>
      <c r="B698" s="29" t="s">
        <v>74</v>
      </c>
      <c r="C698" s="29" t="s">
        <v>29</v>
      </c>
      <c r="D698" s="29" t="s">
        <v>29</v>
      </c>
      <c r="E698" s="31">
        <v>43496</v>
      </c>
      <c r="F698" s="29" t="s">
        <v>31</v>
      </c>
      <c r="G698" s="29" t="s">
        <v>101</v>
      </c>
      <c r="H698" s="29" t="s">
        <v>102</v>
      </c>
      <c r="I698" s="29">
        <v>2016</v>
      </c>
      <c r="J698" s="30">
        <v>100</v>
      </c>
      <c r="K698" s="30">
        <v>20175.3</v>
      </c>
      <c r="L698" s="29" t="s">
        <v>31</v>
      </c>
      <c r="M698" s="29" t="s">
        <v>31</v>
      </c>
      <c r="N698" s="29" t="s">
        <v>31</v>
      </c>
      <c r="O698" s="29" t="s">
        <v>31</v>
      </c>
      <c r="P698" s="29" t="s">
        <v>31</v>
      </c>
      <c r="Q698" s="29" t="s">
        <v>31</v>
      </c>
      <c r="R698" s="29" t="s">
        <v>31</v>
      </c>
      <c r="S698" s="29" t="s">
        <v>31</v>
      </c>
      <c r="T698" s="29" t="s">
        <v>31</v>
      </c>
      <c r="U698" s="29" t="s">
        <v>31</v>
      </c>
      <c r="V698" s="29" t="s">
        <v>31</v>
      </c>
      <c r="W698" s="30">
        <v>1.3857040632290649</v>
      </c>
      <c r="X698" s="30">
        <v>1.9044422070634217</v>
      </c>
      <c r="Y698" s="29" t="s">
        <v>31</v>
      </c>
      <c r="Z698" s="29" t="s">
        <v>31</v>
      </c>
      <c r="AA698" s="30">
        <v>0</v>
      </c>
      <c r="AB698" s="30">
        <v>0</v>
      </c>
      <c r="AC698" s="29" t="s">
        <v>31</v>
      </c>
      <c r="AD698" s="29" t="s">
        <v>31</v>
      </c>
      <c r="AE698" s="29">
        <f t="shared" si="36"/>
        <v>2019</v>
      </c>
      <c r="AF698" s="29">
        <f t="shared" si="34"/>
        <v>1</v>
      </c>
      <c r="AK698" t="e">
        <f t="shared" si="35"/>
        <v>#N/A</v>
      </c>
    </row>
    <row r="699" spans="1:37" ht="30" customHeight="1" x14ac:dyDescent="0.25">
      <c r="A699" s="30">
        <v>17907405</v>
      </c>
      <c r="B699" s="29" t="s">
        <v>74</v>
      </c>
      <c r="C699" s="29" t="s">
        <v>29</v>
      </c>
      <c r="D699" s="29" t="s">
        <v>29</v>
      </c>
      <c r="E699" s="31">
        <v>43524</v>
      </c>
      <c r="F699" s="29" t="s">
        <v>31</v>
      </c>
      <c r="G699" s="29" t="s">
        <v>101</v>
      </c>
      <c r="H699" s="29" t="s">
        <v>102</v>
      </c>
      <c r="I699" s="29">
        <v>2016</v>
      </c>
      <c r="J699" s="30">
        <v>100</v>
      </c>
      <c r="K699" s="30">
        <v>20175.3</v>
      </c>
      <c r="L699" s="29" t="s">
        <v>31</v>
      </c>
      <c r="M699" s="29" t="s">
        <v>31</v>
      </c>
      <c r="N699" s="29" t="s">
        <v>31</v>
      </c>
      <c r="O699" s="29" t="s">
        <v>31</v>
      </c>
      <c r="P699" s="29" t="s">
        <v>31</v>
      </c>
      <c r="Q699" s="29" t="s">
        <v>31</v>
      </c>
      <c r="R699" s="29" t="s">
        <v>31</v>
      </c>
      <c r="S699" s="29" t="s">
        <v>31</v>
      </c>
      <c r="T699" s="29" t="s">
        <v>31</v>
      </c>
      <c r="U699" s="29" t="s">
        <v>31</v>
      </c>
      <c r="V699" s="29" t="s">
        <v>31</v>
      </c>
      <c r="W699" s="30">
        <v>1.4905988380875985</v>
      </c>
      <c r="X699" s="30">
        <v>1.9694519715258898</v>
      </c>
      <c r="Y699" s="29" t="s">
        <v>31</v>
      </c>
      <c r="Z699" s="29" t="s">
        <v>31</v>
      </c>
      <c r="AA699" s="30">
        <v>0</v>
      </c>
      <c r="AB699" s="30">
        <v>0</v>
      </c>
      <c r="AC699" s="29" t="s">
        <v>31</v>
      </c>
      <c r="AD699" s="29" t="s">
        <v>31</v>
      </c>
      <c r="AE699" s="29">
        <f t="shared" si="36"/>
        <v>2019</v>
      </c>
      <c r="AF699" s="29">
        <f t="shared" si="34"/>
        <v>2</v>
      </c>
      <c r="AK699" t="e">
        <f t="shared" si="35"/>
        <v>#N/A</v>
      </c>
    </row>
    <row r="700" spans="1:37" ht="30" customHeight="1" x14ac:dyDescent="0.25">
      <c r="A700" s="30">
        <v>17907405</v>
      </c>
      <c r="B700" s="29" t="s">
        <v>74</v>
      </c>
      <c r="C700" s="29" t="s">
        <v>29</v>
      </c>
      <c r="D700" s="29" t="s">
        <v>29</v>
      </c>
      <c r="E700" s="31">
        <v>43555</v>
      </c>
      <c r="F700" s="29" t="s">
        <v>31</v>
      </c>
      <c r="G700" s="29" t="s">
        <v>101</v>
      </c>
      <c r="H700" s="29" t="s">
        <v>102</v>
      </c>
      <c r="I700" s="29">
        <v>2016</v>
      </c>
      <c r="J700" s="30">
        <v>100</v>
      </c>
      <c r="K700" s="30">
        <v>20175.3</v>
      </c>
      <c r="L700" s="29" t="s">
        <v>31</v>
      </c>
      <c r="M700" s="29" t="s">
        <v>31</v>
      </c>
      <c r="N700" s="29" t="s">
        <v>31</v>
      </c>
      <c r="O700" s="29" t="s">
        <v>31</v>
      </c>
      <c r="P700" s="29" t="s">
        <v>31</v>
      </c>
      <c r="Q700" s="29" t="s">
        <v>31</v>
      </c>
      <c r="R700" s="29" t="s">
        <v>31</v>
      </c>
      <c r="S700" s="29" t="s">
        <v>31</v>
      </c>
      <c r="T700" s="29" t="s">
        <v>31</v>
      </c>
      <c r="U700" s="29" t="s">
        <v>31</v>
      </c>
      <c r="V700" s="29" t="s">
        <v>31</v>
      </c>
      <c r="W700" s="30">
        <v>0.97724497600545879</v>
      </c>
      <c r="X700" s="30">
        <v>1.207280160738744</v>
      </c>
      <c r="Y700" s="29" t="s">
        <v>31</v>
      </c>
      <c r="Z700" s="29" t="s">
        <v>31</v>
      </c>
      <c r="AA700" s="29">
        <v>0</v>
      </c>
      <c r="AB700" s="29">
        <v>0</v>
      </c>
      <c r="AC700" s="29" t="s">
        <v>31</v>
      </c>
      <c r="AD700" s="29" t="s">
        <v>31</v>
      </c>
      <c r="AE700" s="29">
        <f t="shared" si="36"/>
        <v>2019</v>
      </c>
      <c r="AF700" s="29">
        <f t="shared" si="34"/>
        <v>3</v>
      </c>
      <c r="AK700" t="e">
        <f t="shared" si="35"/>
        <v>#N/A</v>
      </c>
    </row>
    <row r="701" spans="1:37" ht="30" customHeight="1" x14ac:dyDescent="0.25">
      <c r="A701" s="30">
        <v>17907405</v>
      </c>
      <c r="B701" s="29" t="s">
        <v>74</v>
      </c>
      <c r="C701" s="29" t="s">
        <v>29</v>
      </c>
      <c r="D701" s="29" t="s">
        <v>29</v>
      </c>
      <c r="E701" s="31">
        <v>43585</v>
      </c>
      <c r="F701" s="29" t="s">
        <v>31</v>
      </c>
      <c r="G701" s="29" t="s">
        <v>101</v>
      </c>
      <c r="H701" s="29" t="s">
        <v>102</v>
      </c>
      <c r="I701" s="29">
        <v>2016</v>
      </c>
      <c r="J701" s="30">
        <v>100</v>
      </c>
      <c r="K701" s="30">
        <v>20175.3</v>
      </c>
      <c r="L701" s="29" t="s">
        <v>31</v>
      </c>
      <c r="M701" s="29" t="s">
        <v>31</v>
      </c>
      <c r="N701" s="29" t="s">
        <v>31</v>
      </c>
      <c r="O701" s="29" t="s">
        <v>31</v>
      </c>
      <c r="P701" s="29" t="s">
        <v>31</v>
      </c>
      <c r="Q701" s="29" t="s">
        <v>31</v>
      </c>
      <c r="R701" s="29" t="s">
        <v>31</v>
      </c>
      <c r="S701" s="29" t="s">
        <v>31</v>
      </c>
      <c r="T701" s="29" t="s">
        <v>31</v>
      </c>
      <c r="U701" s="29" t="s">
        <v>31</v>
      </c>
      <c r="V701" s="29" t="s">
        <v>31</v>
      </c>
      <c r="W701" s="30">
        <v>1.3657589085843764</v>
      </c>
      <c r="X701" s="30">
        <v>2.247768707244417</v>
      </c>
      <c r="Y701" s="29" t="s">
        <v>31</v>
      </c>
      <c r="Z701" s="29" t="s">
        <v>31</v>
      </c>
      <c r="AA701" s="29">
        <v>0</v>
      </c>
      <c r="AB701" s="29">
        <v>0</v>
      </c>
      <c r="AC701" s="29" t="s">
        <v>31</v>
      </c>
      <c r="AD701" s="29" t="s">
        <v>31</v>
      </c>
      <c r="AE701" s="29">
        <f t="shared" si="36"/>
        <v>2019</v>
      </c>
      <c r="AF701" s="29">
        <f t="shared" si="34"/>
        <v>4</v>
      </c>
      <c r="AK701" t="e">
        <f t="shared" si="35"/>
        <v>#N/A</v>
      </c>
    </row>
    <row r="702" spans="1:37" ht="30" customHeight="1" x14ac:dyDescent="0.25">
      <c r="A702" s="30">
        <v>17907405</v>
      </c>
      <c r="B702" s="29" t="s">
        <v>74</v>
      </c>
      <c r="C702" s="29" t="s">
        <v>29</v>
      </c>
      <c r="D702" s="29" t="s">
        <v>29</v>
      </c>
      <c r="E702" s="31">
        <v>43616</v>
      </c>
      <c r="F702" s="29" t="s">
        <v>31</v>
      </c>
      <c r="G702" s="29" t="s">
        <v>101</v>
      </c>
      <c r="H702" s="29" t="s">
        <v>102</v>
      </c>
      <c r="I702" s="29">
        <v>2016</v>
      </c>
      <c r="J702" s="30">
        <v>100</v>
      </c>
      <c r="K702" s="30">
        <v>20175.3</v>
      </c>
      <c r="L702" s="29" t="s">
        <v>31</v>
      </c>
      <c r="M702" s="29" t="s">
        <v>31</v>
      </c>
      <c r="N702" s="29" t="s">
        <v>31</v>
      </c>
      <c r="O702" s="29" t="s">
        <v>31</v>
      </c>
      <c r="P702" s="29" t="s">
        <v>31</v>
      </c>
      <c r="Q702" s="29" t="s">
        <v>31</v>
      </c>
      <c r="R702" s="29" t="s">
        <v>31</v>
      </c>
      <c r="S702" s="29" t="s">
        <v>31</v>
      </c>
      <c r="T702" s="29" t="s">
        <v>31</v>
      </c>
      <c r="U702" s="29" t="s">
        <v>31</v>
      </c>
      <c r="V702" s="29" t="s">
        <v>31</v>
      </c>
      <c r="W702" s="30">
        <v>1.1311581736297311</v>
      </c>
      <c r="X702" s="30">
        <v>2.0724555722166427</v>
      </c>
      <c r="Y702" s="29" t="s">
        <v>31</v>
      </c>
      <c r="Z702" s="29" t="s">
        <v>31</v>
      </c>
      <c r="AA702" s="29">
        <v>0</v>
      </c>
      <c r="AB702" s="29">
        <v>0</v>
      </c>
      <c r="AC702" s="29" t="s">
        <v>31</v>
      </c>
      <c r="AD702" s="29" t="s">
        <v>31</v>
      </c>
      <c r="AE702" s="29">
        <f t="shared" si="36"/>
        <v>2019</v>
      </c>
      <c r="AF702" s="29">
        <f t="shared" si="34"/>
        <v>5</v>
      </c>
      <c r="AK702" t="e">
        <f t="shared" si="35"/>
        <v>#N/A</v>
      </c>
    </row>
    <row r="703" spans="1:37" ht="30" customHeight="1" x14ac:dyDescent="0.25">
      <c r="A703" s="30">
        <v>17907405</v>
      </c>
      <c r="B703" s="29" t="s">
        <v>74</v>
      </c>
      <c r="C703" s="29" t="s">
        <v>29</v>
      </c>
      <c r="D703" s="29" t="s">
        <v>29</v>
      </c>
      <c r="E703" s="31">
        <v>43646</v>
      </c>
      <c r="F703" s="29" t="s">
        <v>31</v>
      </c>
      <c r="G703" s="29" t="s">
        <v>101</v>
      </c>
      <c r="H703" s="29" t="s">
        <v>102</v>
      </c>
      <c r="I703" s="29">
        <v>2016</v>
      </c>
      <c r="J703" s="30">
        <v>100</v>
      </c>
      <c r="K703" s="30">
        <v>20175.3</v>
      </c>
      <c r="L703" s="29" t="s">
        <v>31</v>
      </c>
      <c r="M703" s="29" t="s">
        <v>31</v>
      </c>
      <c r="N703" s="29" t="s">
        <v>31</v>
      </c>
      <c r="O703" s="29" t="s">
        <v>31</v>
      </c>
      <c r="P703" s="29" t="s">
        <v>31</v>
      </c>
      <c r="Q703" s="29" t="s">
        <v>31</v>
      </c>
      <c r="R703" s="29" t="s">
        <v>31</v>
      </c>
      <c r="S703" s="29" t="s">
        <v>31</v>
      </c>
      <c r="T703" s="29" t="s">
        <v>31</v>
      </c>
      <c r="U703" s="29" t="s">
        <v>31</v>
      </c>
      <c r="V703" s="29" t="s">
        <v>31</v>
      </c>
      <c r="W703" s="30">
        <v>1.6238650653327829</v>
      </c>
      <c r="X703" s="30">
        <v>1.7661029427065973</v>
      </c>
      <c r="Y703" s="29" t="s">
        <v>31</v>
      </c>
      <c r="Z703" s="29" t="s">
        <v>31</v>
      </c>
      <c r="AA703" s="29">
        <v>0</v>
      </c>
      <c r="AB703" s="29">
        <v>0</v>
      </c>
      <c r="AC703" s="29" t="s">
        <v>31</v>
      </c>
      <c r="AD703" s="29" t="s">
        <v>31</v>
      </c>
      <c r="AE703" s="29">
        <f t="shared" si="36"/>
        <v>2019</v>
      </c>
      <c r="AF703" s="29">
        <f t="shared" si="34"/>
        <v>6</v>
      </c>
      <c r="AK703" t="e">
        <f t="shared" si="35"/>
        <v>#N/A</v>
      </c>
    </row>
    <row r="704" spans="1:37" ht="30" customHeight="1" x14ac:dyDescent="0.25">
      <c r="A704" s="30">
        <v>17907405</v>
      </c>
      <c r="B704" s="29" t="s">
        <v>74</v>
      </c>
      <c r="C704" s="29" t="s">
        <v>29</v>
      </c>
      <c r="D704" s="29" t="s">
        <v>29</v>
      </c>
      <c r="E704" s="31">
        <v>43677</v>
      </c>
      <c r="F704" s="29" t="s">
        <v>31</v>
      </c>
      <c r="G704" s="29" t="s">
        <v>101</v>
      </c>
      <c r="H704" s="29" t="s">
        <v>102</v>
      </c>
      <c r="I704" s="29">
        <v>2016</v>
      </c>
      <c r="J704" s="30">
        <v>100</v>
      </c>
      <c r="K704" s="30">
        <v>20175.3</v>
      </c>
      <c r="L704" s="29" t="s">
        <v>31</v>
      </c>
      <c r="M704" s="29" t="s">
        <v>31</v>
      </c>
      <c r="N704" s="29" t="s">
        <v>31</v>
      </c>
      <c r="O704" s="29" t="s">
        <v>31</v>
      </c>
      <c r="P704" s="29" t="s">
        <v>31</v>
      </c>
      <c r="Q704" s="29" t="s">
        <v>31</v>
      </c>
      <c r="R704" s="29" t="s">
        <v>31</v>
      </c>
      <c r="S704" s="29" t="s">
        <v>31</v>
      </c>
      <c r="T704" s="29" t="s">
        <v>31</v>
      </c>
      <c r="U704" s="29" t="s">
        <v>31</v>
      </c>
      <c r="V704" s="29" t="s">
        <v>31</v>
      </c>
      <c r="W704" s="30">
        <v>1.1060154152547186</v>
      </c>
      <c r="X704" s="30">
        <v>1.4038322886208345</v>
      </c>
      <c r="Y704" s="29" t="s">
        <v>31</v>
      </c>
      <c r="Z704" s="29" t="s">
        <v>31</v>
      </c>
      <c r="AA704" s="29">
        <v>0</v>
      </c>
      <c r="AB704" s="29">
        <v>0</v>
      </c>
      <c r="AC704" s="29" t="s">
        <v>31</v>
      </c>
      <c r="AD704" s="29" t="s">
        <v>31</v>
      </c>
      <c r="AE704" s="29">
        <f t="shared" si="36"/>
        <v>2019</v>
      </c>
      <c r="AF704" s="29">
        <f t="shared" si="34"/>
        <v>7</v>
      </c>
      <c r="AK704" t="e">
        <f t="shared" si="35"/>
        <v>#N/A</v>
      </c>
    </row>
    <row r="705" spans="1:37" ht="30" customHeight="1" x14ac:dyDescent="0.25">
      <c r="A705" s="30">
        <v>17907405</v>
      </c>
      <c r="B705" s="29" t="s">
        <v>74</v>
      </c>
      <c r="C705" s="29" t="s">
        <v>29</v>
      </c>
      <c r="D705" s="29" t="s">
        <v>29</v>
      </c>
      <c r="E705" s="31">
        <v>43708</v>
      </c>
      <c r="F705" s="29" t="s">
        <v>31</v>
      </c>
      <c r="G705" s="29" t="s">
        <v>101</v>
      </c>
      <c r="H705" s="29" t="s">
        <v>102</v>
      </c>
      <c r="I705" s="29">
        <v>2016</v>
      </c>
      <c r="J705" s="30">
        <v>100</v>
      </c>
      <c r="K705" s="30">
        <v>20175.3</v>
      </c>
      <c r="L705" s="29" t="s">
        <v>31</v>
      </c>
      <c r="M705" s="29" t="s">
        <v>31</v>
      </c>
      <c r="N705" s="29" t="s">
        <v>31</v>
      </c>
      <c r="O705" s="29" t="s">
        <v>31</v>
      </c>
      <c r="P705" s="29" t="s">
        <v>31</v>
      </c>
      <c r="Q705" s="29" t="s">
        <v>31</v>
      </c>
      <c r="R705" s="29" t="s">
        <v>31</v>
      </c>
      <c r="S705" s="29" t="s">
        <v>31</v>
      </c>
      <c r="T705" s="29" t="s">
        <v>31</v>
      </c>
      <c r="U705" s="29" t="s">
        <v>31</v>
      </c>
      <c r="V705" s="29" t="s">
        <v>31</v>
      </c>
      <c r="W705" s="30">
        <v>1.4855108856102597</v>
      </c>
      <c r="X705" s="30">
        <v>1.1532623049321959</v>
      </c>
      <c r="Y705" s="29" t="s">
        <v>31</v>
      </c>
      <c r="Z705" s="29" t="s">
        <v>31</v>
      </c>
      <c r="AA705" s="29">
        <v>0</v>
      </c>
      <c r="AB705" s="29">
        <v>0</v>
      </c>
      <c r="AC705" s="29" t="s">
        <v>31</v>
      </c>
      <c r="AD705" s="29" t="s">
        <v>31</v>
      </c>
      <c r="AE705" s="29">
        <f t="shared" si="36"/>
        <v>2019</v>
      </c>
      <c r="AF705" s="29">
        <f t="shared" si="34"/>
        <v>8</v>
      </c>
      <c r="AK705" t="e">
        <f t="shared" si="35"/>
        <v>#N/A</v>
      </c>
    </row>
    <row r="706" spans="1:37" ht="30" customHeight="1" x14ac:dyDescent="0.25">
      <c r="A706" s="30">
        <v>17907405</v>
      </c>
      <c r="B706" s="29" t="s">
        <v>74</v>
      </c>
      <c r="C706" s="29" t="s">
        <v>29</v>
      </c>
      <c r="D706" s="29" t="s">
        <v>29</v>
      </c>
      <c r="E706" s="31">
        <v>43738</v>
      </c>
      <c r="F706" s="29" t="s">
        <v>31</v>
      </c>
      <c r="G706" s="29" t="s">
        <v>101</v>
      </c>
      <c r="H706" s="29" t="s">
        <v>102</v>
      </c>
      <c r="I706" s="29">
        <v>2016</v>
      </c>
      <c r="J706" s="30">
        <v>100</v>
      </c>
      <c r="K706" s="30">
        <v>20175.3</v>
      </c>
      <c r="L706" s="29" t="s">
        <v>31</v>
      </c>
      <c r="M706" s="29" t="s">
        <v>31</v>
      </c>
      <c r="N706" s="29" t="s">
        <v>31</v>
      </c>
      <c r="O706" s="29" t="s">
        <v>31</v>
      </c>
      <c r="P706" s="29" t="s">
        <v>31</v>
      </c>
      <c r="Q706" s="29" t="s">
        <v>31</v>
      </c>
      <c r="R706" s="29" t="s">
        <v>31</v>
      </c>
      <c r="S706" s="29" t="s">
        <v>31</v>
      </c>
      <c r="T706" s="29" t="s">
        <v>31</v>
      </c>
      <c r="U706" s="29" t="s">
        <v>31</v>
      </c>
      <c r="V706" s="29" t="s">
        <v>31</v>
      </c>
      <c r="W706" s="30">
        <v>1.0562654731522056</v>
      </c>
      <c r="X706" s="30">
        <v>1.1676016191998744</v>
      </c>
      <c r="Y706" s="29" t="s">
        <v>31</v>
      </c>
      <c r="Z706" s="29" t="s">
        <v>31</v>
      </c>
      <c r="AA706" s="29">
        <v>0</v>
      </c>
      <c r="AB706" s="29">
        <v>0</v>
      </c>
      <c r="AC706" s="29" t="s">
        <v>31</v>
      </c>
      <c r="AD706" s="29" t="s">
        <v>31</v>
      </c>
      <c r="AE706" s="29">
        <f t="shared" si="36"/>
        <v>2019</v>
      </c>
      <c r="AF706" s="29">
        <f t="shared" si="34"/>
        <v>9</v>
      </c>
      <c r="AK706" t="e">
        <f t="shared" si="35"/>
        <v>#N/A</v>
      </c>
    </row>
    <row r="707" spans="1:37" ht="30" customHeight="1" x14ac:dyDescent="0.25">
      <c r="A707" s="30">
        <v>17907405</v>
      </c>
      <c r="B707" s="29" t="s">
        <v>74</v>
      </c>
      <c r="C707" s="29" t="s">
        <v>29</v>
      </c>
      <c r="D707" s="29" t="s">
        <v>29</v>
      </c>
      <c r="E707" s="31">
        <v>43769</v>
      </c>
      <c r="F707" s="29" t="s">
        <v>31</v>
      </c>
      <c r="G707" s="29" t="s">
        <v>101</v>
      </c>
      <c r="H707" s="29" t="s">
        <v>102</v>
      </c>
      <c r="I707" s="29">
        <v>2016</v>
      </c>
      <c r="J707" s="30">
        <v>100</v>
      </c>
      <c r="K707" s="30">
        <v>20175.3</v>
      </c>
      <c r="L707" s="29" t="s">
        <v>31</v>
      </c>
      <c r="M707" s="29" t="s">
        <v>31</v>
      </c>
      <c r="N707" s="29" t="s">
        <v>31</v>
      </c>
      <c r="O707" s="29" t="s">
        <v>31</v>
      </c>
      <c r="P707" s="29" t="s">
        <v>31</v>
      </c>
      <c r="Q707" s="29" t="s">
        <v>31</v>
      </c>
      <c r="R707" s="29" t="s">
        <v>31</v>
      </c>
      <c r="S707" s="29" t="s">
        <v>31</v>
      </c>
      <c r="T707" s="29" t="s">
        <v>31</v>
      </c>
      <c r="U707" s="29" t="s">
        <v>31</v>
      </c>
      <c r="V707" s="29" t="s">
        <v>31</v>
      </c>
      <c r="W707" s="30">
        <v>1.04384805580013</v>
      </c>
      <c r="X707" s="30">
        <v>2.2119253477683749</v>
      </c>
      <c r="Y707" s="29" t="s">
        <v>31</v>
      </c>
      <c r="Z707" s="29" t="s">
        <v>31</v>
      </c>
      <c r="AA707" s="29">
        <v>0</v>
      </c>
      <c r="AB707" s="29">
        <v>0</v>
      </c>
      <c r="AC707" s="29" t="s">
        <v>31</v>
      </c>
      <c r="AD707" s="29" t="s">
        <v>31</v>
      </c>
      <c r="AE707" s="29">
        <f t="shared" si="36"/>
        <v>2019</v>
      </c>
      <c r="AF707" s="29">
        <f t="shared" si="34"/>
        <v>10</v>
      </c>
      <c r="AK707" t="e">
        <f t="shared" si="35"/>
        <v>#N/A</v>
      </c>
    </row>
    <row r="708" spans="1:37" ht="30" customHeight="1" x14ac:dyDescent="0.25">
      <c r="A708" s="30">
        <v>17907405</v>
      </c>
      <c r="B708" s="29" t="s">
        <v>74</v>
      </c>
      <c r="C708" s="29" t="s">
        <v>29</v>
      </c>
      <c r="D708" s="29" t="s">
        <v>29</v>
      </c>
      <c r="E708" s="31">
        <v>43799</v>
      </c>
      <c r="F708" s="29" t="s">
        <v>31</v>
      </c>
      <c r="G708" s="29" t="s">
        <v>101</v>
      </c>
      <c r="H708" s="29" t="s">
        <v>102</v>
      </c>
      <c r="I708" s="29">
        <v>2016</v>
      </c>
      <c r="J708" s="30">
        <v>100</v>
      </c>
      <c r="K708" s="30">
        <v>20175.3</v>
      </c>
      <c r="L708" s="29" t="s">
        <v>31</v>
      </c>
      <c r="M708" s="29" t="s">
        <v>31</v>
      </c>
      <c r="N708" s="29" t="s">
        <v>31</v>
      </c>
      <c r="O708" s="29" t="s">
        <v>31</v>
      </c>
      <c r="P708" s="29" t="s">
        <v>31</v>
      </c>
      <c r="Q708" s="29" t="s">
        <v>31</v>
      </c>
      <c r="R708" s="29" t="s">
        <v>31</v>
      </c>
      <c r="S708" s="29" t="s">
        <v>31</v>
      </c>
      <c r="T708" s="29" t="s">
        <v>31</v>
      </c>
      <c r="U708" s="29" t="s">
        <v>31</v>
      </c>
      <c r="V708" s="29" t="s">
        <v>31</v>
      </c>
      <c r="W708" s="30">
        <v>1.1458751038942865</v>
      </c>
      <c r="X708" s="30">
        <v>1.4147006365575971</v>
      </c>
      <c r="Y708" s="29" t="s">
        <v>31</v>
      </c>
      <c r="Z708" s="29" t="s">
        <v>31</v>
      </c>
      <c r="AA708" s="29">
        <v>0</v>
      </c>
      <c r="AB708" s="29">
        <v>0</v>
      </c>
      <c r="AC708" s="29" t="s">
        <v>31</v>
      </c>
      <c r="AD708" s="29" t="s">
        <v>31</v>
      </c>
      <c r="AE708" s="29">
        <f t="shared" si="36"/>
        <v>2019</v>
      </c>
      <c r="AF708" s="29">
        <f t="shared" si="34"/>
        <v>11</v>
      </c>
      <c r="AK708" t="e">
        <f t="shared" si="35"/>
        <v>#N/A</v>
      </c>
    </row>
    <row r="709" spans="1:37" ht="30" customHeight="1" x14ac:dyDescent="0.25">
      <c r="A709" s="30">
        <v>17907405</v>
      </c>
      <c r="B709" s="29" t="s">
        <v>74</v>
      </c>
      <c r="C709" s="29" t="s">
        <v>29</v>
      </c>
      <c r="D709" s="29" t="s">
        <v>29</v>
      </c>
      <c r="E709" s="31">
        <v>43830</v>
      </c>
      <c r="F709" s="29" t="s">
        <v>31</v>
      </c>
      <c r="G709" s="29" t="s">
        <v>101</v>
      </c>
      <c r="H709" s="29" t="s">
        <v>102</v>
      </c>
      <c r="I709" s="29">
        <v>2016</v>
      </c>
      <c r="J709" s="30">
        <v>100</v>
      </c>
      <c r="K709" s="30">
        <v>20175.3</v>
      </c>
      <c r="L709" s="29" t="s">
        <v>31</v>
      </c>
      <c r="M709" s="29" t="s">
        <v>31</v>
      </c>
      <c r="N709" s="29" t="s">
        <v>31</v>
      </c>
      <c r="O709" s="29" t="s">
        <v>31</v>
      </c>
      <c r="P709" s="29" t="s">
        <v>31</v>
      </c>
      <c r="Q709" s="29" t="s">
        <v>31</v>
      </c>
      <c r="R709" s="29" t="s">
        <v>31</v>
      </c>
      <c r="S709" s="29" t="s">
        <v>31</v>
      </c>
      <c r="T709" s="29" t="s">
        <v>31</v>
      </c>
      <c r="U709" s="29" t="s">
        <v>31</v>
      </c>
      <c r="V709" s="29" t="s">
        <v>31</v>
      </c>
      <c r="W709" s="30">
        <v>1.2857884301738318</v>
      </c>
      <c r="X709" s="30">
        <v>1.5454302386112193</v>
      </c>
      <c r="Y709" s="29" t="s">
        <v>31</v>
      </c>
      <c r="Z709" s="29" t="s">
        <v>31</v>
      </c>
      <c r="AA709" s="29">
        <v>0</v>
      </c>
      <c r="AB709" s="29">
        <v>0</v>
      </c>
      <c r="AC709" s="29" t="s">
        <v>31</v>
      </c>
      <c r="AD709" s="29" t="s">
        <v>31</v>
      </c>
      <c r="AE709" s="29">
        <f t="shared" si="36"/>
        <v>2019</v>
      </c>
      <c r="AF709" s="29">
        <f t="shared" si="34"/>
        <v>12</v>
      </c>
      <c r="AK709" t="e">
        <f t="shared" si="35"/>
        <v>#N/A</v>
      </c>
    </row>
    <row r="710" spans="1:37" ht="30" customHeight="1" x14ac:dyDescent="0.25">
      <c r="A710" s="30">
        <v>17907405</v>
      </c>
      <c r="B710" s="29" t="s">
        <v>74</v>
      </c>
      <c r="C710" s="29" t="s">
        <v>29</v>
      </c>
      <c r="D710" s="29" t="s">
        <v>29</v>
      </c>
      <c r="E710" s="31">
        <v>43861</v>
      </c>
      <c r="F710" s="29" t="s">
        <v>31</v>
      </c>
      <c r="G710" s="29" t="s">
        <v>101</v>
      </c>
      <c r="H710" s="29" t="s">
        <v>102</v>
      </c>
      <c r="I710" s="29">
        <v>2016</v>
      </c>
      <c r="J710" s="30">
        <v>100</v>
      </c>
      <c r="K710" s="30">
        <v>20175.3</v>
      </c>
      <c r="L710" s="29" t="s">
        <v>31</v>
      </c>
      <c r="M710" s="29" t="s">
        <v>31</v>
      </c>
      <c r="N710" s="29" t="s">
        <v>31</v>
      </c>
      <c r="O710" s="29" t="s">
        <v>31</v>
      </c>
      <c r="P710" s="29" t="s">
        <v>31</v>
      </c>
      <c r="Q710" s="29" t="s">
        <v>31</v>
      </c>
      <c r="R710" s="29" t="s">
        <v>31</v>
      </c>
      <c r="S710" s="29" t="s">
        <v>31</v>
      </c>
      <c r="T710" s="29" t="s">
        <v>31</v>
      </c>
      <c r="U710" s="29" t="s">
        <v>31</v>
      </c>
      <c r="V710" s="29" t="s">
        <v>31</v>
      </c>
      <c r="W710" s="30">
        <v>1.636874943732467</v>
      </c>
      <c r="X710" s="30">
        <v>2.2074775000041225</v>
      </c>
      <c r="Y710" s="29" t="s">
        <v>31</v>
      </c>
      <c r="Z710" s="29" t="s">
        <v>31</v>
      </c>
      <c r="AA710" s="29" t="s">
        <v>31</v>
      </c>
      <c r="AB710" s="29" t="s">
        <v>31</v>
      </c>
      <c r="AC710" s="29" t="s">
        <v>31</v>
      </c>
      <c r="AD710" s="29" t="s">
        <v>31</v>
      </c>
      <c r="AE710" s="29">
        <f t="shared" si="36"/>
        <v>2020</v>
      </c>
      <c r="AF710" s="29">
        <f t="shared" si="34"/>
        <v>1</v>
      </c>
      <c r="AK710" t="e">
        <f t="shared" si="35"/>
        <v>#N/A</v>
      </c>
    </row>
    <row r="711" spans="1:37" ht="30" customHeight="1" x14ac:dyDescent="0.25">
      <c r="A711" s="30">
        <v>17907405</v>
      </c>
      <c r="B711" s="29" t="s">
        <v>74</v>
      </c>
      <c r="C711" s="29" t="s">
        <v>29</v>
      </c>
      <c r="D711" s="29" t="s">
        <v>29</v>
      </c>
      <c r="E711" s="31">
        <v>43890</v>
      </c>
      <c r="F711" s="30" t="s">
        <v>31</v>
      </c>
      <c r="G711" s="29" t="s">
        <v>101</v>
      </c>
      <c r="H711" s="29" t="s">
        <v>102</v>
      </c>
      <c r="I711" s="29">
        <v>2016</v>
      </c>
      <c r="J711" s="30">
        <v>100</v>
      </c>
      <c r="K711" s="30">
        <v>20175.3</v>
      </c>
      <c r="L711" s="30" t="s">
        <v>31</v>
      </c>
      <c r="M711" s="30" t="s">
        <v>31</v>
      </c>
      <c r="N711" s="30" t="s">
        <v>31</v>
      </c>
      <c r="O711" s="30" t="s">
        <v>31</v>
      </c>
      <c r="P711" s="30" t="s">
        <v>31</v>
      </c>
      <c r="Q711" s="30" t="s">
        <v>31</v>
      </c>
      <c r="R711" s="30" t="s">
        <v>31</v>
      </c>
      <c r="S711" s="30" t="s">
        <v>31</v>
      </c>
      <c r="T711" s="30" t="s">
        <v>31</v>
      </c>
      <c r="U711" s="30" t="s">
        <v>31</v>
      </c>
      <c r="V711" s="30" t="s">
        <v>31</v>
      </c>
      <c r="W711" s="30">
        <v>0.87204940869463909</v>
      </c>
      <c r="X711" s="30">
        <v>1.9446085488517881</v>
      </c>
      <c r="Y711" s="30" t="s">
        <v>31</v>
      </c>
      <c r="Z711" s="30" t="s">
        <v>31</v>
      </c>
      <c r="AA711" s="30" t="s">
        <v>31</v>
      </c>
      <c r="AB711" s="30" t="s">
        <v>31</v>
      </c>
      <c r="AC711" s="30" t="s">
        <v>31</v>
      </c>
      <c r="AD711" s="30" t="s">
        <v>31</v>
      </c>
      <c r="AE711" s="29">
        <f t="shared" si="36"/>
        <v>2020</v>
      </c>
      <c r="AF711" s="29">
        <f t="shared" si="34"/>
        <v>2</v>
      </c>
      <c r="AK711" t="e">
        <f t="shared" si="35"/>
        <v>#N/A</v>
      </c>
    </row>
    <row r="712" spans="1:37" ht="30" customHeight="1" x14ac:dyDescent="0.25">
      <c r="A712" s="30">
        <v>17907405</v>
      </c>
      <c r="B712" s="29" t="s">
        <v>74</v>
      </c>
      <c r="C712" s="29" t="s">
        <v>29</v>
      </c>
      <c r="D712" s="29" t="s">
        <v>29</v>
      </c>
      <c r="E712" s="31">
        <v>43921</v>
      </c>
      <c r="F712" s="30" t="s">
        <v>31</v>
      </c>
      <c r="G712" s="29" t="s">
        <v>101</v>
      </c>
      <c r="H712" s="29" t="s">
        <v>102</v>
      </c>
      <c r="I712" s="29">
        <v>2016</v>
      </c>
      <c r="J712" s="30">
        <v>100</v>
      </c>
      <c r="K712" s="30">
        <v>20175.3</v>
      </c>
      <c r="L712" s="30" t="s">
        <v>31</v>
      </c>
      <c r="M712" s="30" t="s">
        <v>31</v>
      </c>
      <c r="N712" s="30" t="s">
        <v>31</v>
      </c>
      <c r="O712" s="30" t="s">
        <v>31</v>
      </c>
      <c r="P712" s="30" t="s">
        <v>31</v>
      </c>
      <c r="Q712" s="30" t="s">
        <v>31</v>
      </c>
      <c r="R712" s="30" t="s">
        <v>31</v>
      </c>
      <c r="S712" s="30" t="s">
        <v>31</v>
      </c>
      <c r="T712" s="30" t="s">
        <v>31</v>
      </c>
      <c r="U712" s="30" t="s">
        <v>31</v>
      </c>
      <c r="V712" s="30" t="s">
        <v>31</v>
      </c>
      <c r="W712" s="30">
        <v>1.0097542640388408</v>
      </c>
      <c r="X712" s="30">
        <v>1.8546638674462008</v>
      </c>
      <c r="Y712" s="30" t="s">
        <v>31</v>
      </c>
      <c r="Z712" s="30" t="s">
        <v>31</v>
      </c>
      <c r="AA712" s="30" t="s">
        <v>31</v>
      </c>
      <c r="AB712" s="30" t="s">
        <v>31</v>
      </c>
      <c r="AC712" s="30" t="s">
        <v>31</v>
      </c>
      <c r="AD712" s="30" t="s">
        <v>31</v>
      </c>
      <c r="AE712" s="29">
        <f t="shared" si="36"/>
        <v>2020</v>
      </c>
      <c r="AF712" s="29">
        <f t="shared" si="34"/>
        <v>3</v>
      </c>
      <c r="AK712" t="e">
        <f t="shared" si="35"/>
        <v>#N/A</v>
      </c>
    </row>
    <row r="713" spans="1:37" ht="30" customHeight="1" x14ac:dyDescent="0.25">
      <c r="A713" s="30">
        <v>17907405</v>
      </c>
      <c r="B713" s="29" t="s">
        <v>74</v>
      </c>
      <c r="C713" s="29" t="s">
        <v>29</v>
      </c>
      <c r="D713" s="29" t="s">
        <v>29</v>
      </c>
      <c r="E713" s="31">
        <v>43951</v>
      </c>
      <c r="F713" s="30" t="s">
        <v>31</v>
      </c>
      <c r="G713" s="29" t="s">
        <v>101</v>
      </c>
      <c r="H713" s="29" t="s">
        <v>102</v>
      </c>
      <c r="I713" s="29">
        <v>2016</v>
      </c>
      <c r="J713" s="30">
        <v>100</v>
      </c>
      <c r="K713" s="30">
        <v>20175.3</v>
      </c>
      <c r="L713" s="30" t="s">
        <v>31</v>
      </c>
      <c r="M713" s="30" t="s">
        <v>31</v>
      </c>
      <c r="N713" s="30" t="s">
        <v>31</v>
      </c>
      <c r="O713" s="30" t="s">
        <v>31</v>
      </c>
      <c r="P713" s="30" t="s">
        <v>31</v>
      </c>
      <c r="Q713" s="30" t="s">
        <v>31</v>
      </c>
      <c r="R713" s="30" t="s">
        <v>31</v>
      </c>
      <c r="S713" s="30" t="s">
        <v>31</v>
      </c>
      <c r="T713" s="30" t="s">
        <v>31</v>
      </c>
      <c r="U713" s="30" t="s">
        <v>31</v>
      </c>
      <c r="V713" s="30" t="s">
        <v>31</v>
      </c>
      <c r="W713" s="30">
        <v>1.4829358461676565</v>
      </c>
      <c r="X713" s="30">
        <v>1.8869366263813234</v>
      </c>
      <c r="Y713" s="30" t="s">
        <v>31</v>
      </c>
      <c r="Z713" s="30" t="s">
        <v>31</v>
      </c>
      <c r="AA713" s="30" t="s">
        <v>31</v>
      </c>
      <c r="AB713" s="30" t="s">
        <v>31</v>
      </c>
      <c r="AC713" s="30" t="s">
        <v>31</v>
      </c>
      <c r="AD713" s="30" t="s">
        <v>31</v>
      </c>
      <c r="AE713" s="29">
        <f t="shared" si="36"/>
        <v>2020</v>
      </c>
      <c r="AF713" s="29">
        <f t="shared" si="34"/>
        <v>4</v>
      </c>
      <c r="AK713" t="e">
        <f t="shared" si="35"/>
        <v>#N/A</v>
      </c>
    </row>
    <row r="714" spans="1:37" ht="30" customHeight="1" x14ac:dyDescent="0.25">
      <c r="A714" s="30">
        <v>17907405</v>
      </c>
      <c r="B714" s="29" t="s">
        <v>74</v>
      </c>
      <c r="C714" s="29" t="s">
        <v>29</v>
      </c>
      <c r="D714" s="29" t="s">
        <v>29</v>
      </c>
      <c r="E714" s="31">
        <v>43982</v>
      </c>
      <c r="F714" s="30" t="s">
        <v>31</v>
      </c>
      <c r="G714" s="29" t="s">
        <v>101</v>
      </c>
      <c r="H714" s="29" t="s">
        <v>102</v>
      </c>
      <c r="I714" s="29">
        <v>2016</v>
      </c>
      <c r="J714" s="30">
        <v>100</v>
      </c>
      <c r="K714" s="30">
        <v>20175.3</v>
      </c>
      <c r="L714" s="30" t="s">
        <v>31</v>
      </c>
      <c r="M714" s="30" t="s">
        <v>31</v>
      </c>
      <c r="N714" s="30" t="s">
        <v>31</v>
      </c>
      <c r="O714" s="30" t="s">
        <v>31</v>
      </c>
      <c r="P714" s="30" t="s">
        <v>31</v>
      </c>
      <c r="Q714" s="30" t="s">
        <v>31</v>
      </c>
      <c r="R714" s="30" t="s">
        <v>31</v>
      </c>
      <c r="S714" s="30" t="s">
        <v>31</v>
      </c>
      <c r="T714" s="30" t="s">
        <v>31</v>
      </c>
      <c r="U714" s="30" t="s">
        <v>31</v>
      </c>
      <c r="V714" s="30" t="s">
        <v>31</v>
      </c>
      <c r="W714" s="30">
        <v>1.1270577759379086</v>
      </c>
      <c r="X714" s="30">
        <v>1.351300629139744</v>
      </c>
      <c r="Y714" s="30" t="s">
        <v>31</v>
      </c>
      <c r="Z714" s="30" t="s">
        <v>31</v>
      </c>
      <c r="AA714" s="30" t="s">
        <v>31</v>
      </c>
      <c r="AB714" s="30" t="s">
        <v>31</v>
      </c>
      <c r="AC714" s="30" t="s">
        <v>31</v>
      </c>
      <c r="AD714" s="30" t="s">
        <v>31</v>
      </c>
      <c r="AE714" s="29">
        <f t="shared" si="36"/>
        <v>2020</v>
      </c>
      <c r="AF714" s="29">
        <f t="shared" si="34"/>
        <v>5</v>
      </c>
      <c r="AK714" t="e">
        <f t="shared" si="35"/>
        <v>#N/A</v>
      </c>
    </row>
    <row r="715" spans="1:37" ht="30" customHeight="1" x14ac:dyDescent="0.25">
      <c r="A715" s="30">
        <v>17907405</v>
      </c>
      <c r="B715" s="29" t="s">
        <v>74</v>
      </c>
      <c r="C715" s="29" t="s">
        <v>29</v>
      </c>
      <c r="D715" s="29" t="s">
        <v>29</v>
      </c>
      <c r="E715" s="31">
        <v>44012</v>
      </c>
      <c r="F715" s="30" t="s">
        <v>31</v>
      </c>
      <c r="G715" s="29" t="s">
        <v>101</v>
      </c>
      <c r="H715" s="29" t="s">
        <v>102</v>
      </c>
      <c r="I715" s="29">
        <v>2016</v>
      </c>
      <c r="J715" s="30">
        <v>100</v>
      </c>
      <c r="K715" s="30">
        <v>20175.3</v>
      </c>
      <c r="L715" s="30" t="s">
        <v>31</v>
      </c>
      <c r="M715" s="30" t="s">
        <v>31</v>
      </c>
      <c r="N715" s="30" t="s">
        <v>31</v>
      </c>
      <c r="O715" s="30" t="s">
        <v>31</v>
      </c>
      <c r="P715" s="30" t="s">
        <v>31</v>
      </c>
      <c r="Q715" s="30" t="s">
        <v>31</v>
      </c>
      <c r="R715" s="30" t="s">
        <v>31</v>
      </c>
      <c r="S715" s="30" t="s">
        <v>31</v>
      </c>
      <c r="T715" s="30" t="s">
        <v>31</v>
      </c>
      <c r="U715" s="30" t="s">
        <v>31</v>
      </c>
      <c r="V715" s="30" t="s">
        <v>31</v>
      </c>
      <c r="W715" s="30">
        <v>0.88218211652736422</v>
      </c>
      <c r="X715" s="30">
        <v>2.166186556648277</v>
      </c>
      <c r="Y715" s="30" t="s">
        <v>31</v>
      </c>
      <c r="Z715" s="30" t="s">
        <v>31</v>
      </c>
      <c r="AA715" s="30" t="s">
        <v>31</v>
      </c>
      <c r="AB715" s="30" t="s">
        <v>31</v>
      </c>
      <c r="AC715" s="30" t="s">
        <v>31</v>
      </c>
      <c r="AD715" s="30" t="s">
        <v>31</v>
      </c>
      <c r="AE715" s="29">
        <f t="shared" si="36"/>
        <v>2020</v>
      </c>
      <c r="AF715" s="29">
        <f t="shared" si="34"/>
        <v>6</v>
      </c>
      <c r="AK715" t="e">
        <f t="shared" si="35"/>
        <v>#N/A</v>
      </c>
    </row>
    <row r="716" spans="1:37" ht="30" customHeight="1" x14ac:dyDescent="0.25">
      <c r="A716" s="30">
        <v>17907405</v>
      </c>
      <c r="B716" s="29" t="s">
        <v>74</v>
      </c>
      <c r="C716" s="29" t="s">
        <v>29</v>
      </c>
      <c r="D716" s="29" t="s">
        <v>29</v>
      </c>
      <c r="E716" s="31">
        <v>44043</v>
      </c>
      <c r="F716" s="30" t="s">
        <v>31</v>
      </c>
      <c r="G716" s="29" t="s">
        <v>101</v>
      </c>
      <c r="H716" s="29" t="s">
        <v>102</v>
      </c>
      <c r="I716" s="29">
        <v>2016</v>
      </c>
      <c r="J716" s="30">
        <v>100</v>
      </c>
      <c r="K716" s="30">
        <v>20175.3</v>
      </c>
      <c r="L716" s="30" t="s">
        <v>31</v>
      </c>
      <c r="M716" s="30" t="s">
        <v>31</v>
      </c>
      <c r="N716" s="30" t="s">
        <v>31</v>
      </c>
      <c r="O716" s="30" t="s">
        <v>31</v>
      </c>
      <c r="P716" s="30" t="s">
        <v>31</v>
      </c>
      <c r="Q716" s="30" t="s">
        <v>31</v>
      </c>
      <c r="R716" s="30" t="s">
        <v>31</v>
      </c>
      <c r="S716" s="30" t="s">
        <v>31</v>
      </c>
      <c r="T716" s="30" t="s">
        <v>31</v>
      </c>
      <c r="U716" s="30" t="s">
        <v>31</v>
      </c>
      <c r="V716" s="30" t="s">
        <v>31</v>
      </c>
      <c r="W716" s="30">
        <v>1.1923872180337614</v>
      </c>
      <c r="X716" s="30">
        <v>1.251571850390089</v>
      </c>
      <c r="Y716" s="30" t="s">
        <v>31</v>
      </c>
      <c r="Z716" s="30" t="s">
        <v>31</v>
      </c>
      <c r="AA716" s="30" t="s">
        <v>31</v>
      </c>
      <c r="AB716" s="30" t="s">
        <v>31</v>
      </c>
      <c r="AC716" s="30" t="s">
        <v>31</v>
      </c>
      <c r="AD716" s="30" t="s">
        <v>31</v>
      </c>
      <c r="AE716" s="29">
        <f t="shared" si="36"/>
        <v>2020</v>
      </c>
      <c r="AF716" s="29">
        <f t="shared" si="34"/>
        <v>7</v>
      </c>
      <c r="AK716" t="e">
        <f t="shared" si="35"/>
        <v>#N/A</v>
      </c>
    </row>
    <row r="717" spans="1:37" ht="30" customHeight="1" x14ac:dyDescent="0.25">
      <c r="A717" s="30">
        <v>17907405</v>
      </c>
      <c r="B717" s="29" t="s">
        <v>74</v>
      </c>
      <c r="C717" s="29" t="s">
        <v>29</v>
      </c>
      <c r="D717" s="29" t="s">
        <v>29</v>
      </c>
      <c r="E717" s="31">
        <v>44074</v>
      </c>
      <c r="F717" s="30" t="s">
        <v>31</v>
      </c>
      <c r="G717" s="29" t="s">
        <v>101</v>
      </c>
      <c r="H717" s="29" t="s">
        <v>102</v>
      </c>
      <c r="I717" s="29">
        <v>2016</v>
      </c>
      <c r="J717" s="30">
        <v>100</v>
      </c>
      <c r="K717" s="30">
        <v>20175.3</v>
      </c>
      <c r="L717" s="30" t="s">
        <v>31</v>
      </c>
      <c r="M717" s="30" t="s">
        <v>31</v>
      </c>
      <c r="N717" s="30" t="s">
        <v>31</v>
      </c>
      <c r="O717" s="30" t="s">
        <v>31</v>
      </c>
      <c r="P717" s="30" t="s">
        <v>31</v>
      </c>
      <c r="Q717" s="30" t="s">
        <v>31</v>
      </c>
      <c r="R717" s="30" t="s">
        <v>31</v>
      </c>
      <c r="S717" s="30" t="s">
        <v>31</v>
      </c>
      <c r="T717" s="30" t="s">
        <v>31</v>
      </c>
      <c r="U717" s="30" t="s">
        <v>31</v>
      </c>
      <c r="V717" s="30" t="s">
        <v>31</v>
      </c>
      <c r="W717" s="30">
        <v>1.6221900255097355</v>
      </c>
      <c r="X717" s="30">
        <v>1.7221071360977602</v>
      </c>
      <c r="Y717" s="30" t="s">
        <v>31</v>
      </c>
      <c r="Z717" s="30" t="s">
        <v>31</v>
      </c>
      <c r="AA717" s="30" t="s">
        <v>31</v>
      </c>
      <c r="AB717" s="30" t="s">
        <v>31</v>
      </c>
      <c r="AC717" s="30" t="s">
        <v>31</v>
      </c>
      <c r="AD717" s="30" t="s">
        <v>31</v>
      </c>
      <c r="AE717" s="29">
        <f t="shared" si="36"/>
        <v>2020</v>
      </c>
      <c r="AF717" s="29">
        <f t="shared" si="34"/>
        <v>8</v>
      </c>
      <c r="AK717" t="e">
        <f t="shared" si="35"/>
        <v>#N/A</v>
      </c>
    </row>
    <row r="718" spans="1:37" ht="30" customHeight="1" x14ac:dyDescent="0.25">
      <c r="A718" s="30">
        <v>17907405</v>
      </c>
      <c r="B718" s="29" t="s">
        <v>74</v>
      </c>
      <c r="C718" s="29" t="s">
        <v>29</v>
      </c>
      <c r="D718" s="29" t="s">
        <v>29</v>
      </c>
      <c r="E718" s="31">
        <v>44104</v>
      </c>
      <c r="F718" s="30" t="s">
        <v>31</v>
      </c>
      <c r="G718" s="29" t="s">
        <v>101</v>
      </c>
      <c r="H718" s="29" t="s">
        <v>102</v>
      </c>
      <c r="I718" s="29">
        <v>2016</v>
      </c>
      <c r="J718" s="30">
        <v>100</v>
      </c>
      <c r="K718" s="30">
        <v>20175.3</v>
      </c>
      <c r="L718" s="30" t="s">
        <v>31</v>
      </c>
      <c r="M718" s="30" t="s">
        <v>31</v>
      </c>
      <c r="N718" s="30" t="s">
        <v>31</v>
      </c>
      <c r="O718" s="30" t="s">
        <v>31</v>
      </c>
      <c r="P718" s="30" t="s">
        <v>31</v>
      </c>
      <c r="Q718" s="30" t="s">
        <v>31</v>
      </c>
      <c r="R718" s="30" t="s">
        <v>31</v>
      </c>
      <c r="S718" s="30" t="s">
        <v>31</v>
      </c>
      <c r="T718" s="30" t="s">
        <v>31</v>
      </c>
      <c r="U718" s="30" t="s">
        <v>31</v>
      </c>
      <c r="V718" s="30" t="s">
        <v>31</v>
      </c>
      <c r="W718" s="30">
        <v>1.2698037579703905</v>
      </c>
      <c r="X718" s="30">
        <v>1.4505509426639305</v>
      </c>
      <c r="Y718" s="30" t="s">
        <v>31</v>
      </c>
      <c r="Z718" s="30" t="s">
        <v>31</v>
      </c>
      <c r="AA718" s="30" t="s">
        <v>31</v>
      </c>
      <c r="AB718" s="30" t="s">
        <v>31</v>
      </c>
      <c r="AC718" s="30" t="s">
        <v>31</v>
      </c>
      <c r="AD718" s="30" t="s">
        <v>31</v>
      </c>
      <c r="AE718" s="29">
        <f t="shared" si="36"/>
        <v>2020</v>
      </c>
      <c r="AF718" s="29">
        <f t="shared" si="34"/>
        <v>9</v>
      </c>
      <c r="AK718" t="e">
        <f t="shared" si="35"/>
        <v>#N/A</v>
      </c>
    </row>
    <row r="719" spans="1:37" ht="30" customHeight="1" x14ac:dyDescent="0.25">
      <c r="A719" s="30">
        <v>17907405</v>
      </c>
      <c r="B719" s="29" t="s">
        <v>74</v>
      </c>
      <c r="C719" s="29" t="s">
        <v>29</v>
      </c>
      <c r="D719" s="29" t="s">
        <v>29</v>
      </c>
      <c r="E719" s="31">
        <v>44135</v>
      </c>
      <c r="F719" s="30" t="s">
        <v>31</v>
      </c>
      <c r="G719" s="29" t="s">
        <v>101</v>
      </c>
      <c r="H719" s="29" t="s">
        <v>102</v>
      </c>
      <c r="I719" s="29">
        <v>2016</v>
      </c>
      <c r="J719" s="30">
        <v>100</v>
      </c>
      <c r="K719" s="30">
        <v>20175.3</v>
      </c>
      <c r="L719" s="30" t="s">
        <v>31</v>
      </c>
      <c r="M719" s="30" t="s">
        <v>31</v>
      </c>
      <c r="N719" s="30" t="s">
        <v>31</v>
      </c>
      <c r="O719" s="30" t="s">
        <v>31</v>
      </c>
      <c r="P719" s="30" t="s">
        <v>31</v>
      </c>
      <c r="Q719" s="30" t="s">
        <v>31</v>
      </c>
      <c r="R719" s="30" t="s">
        <v>31</v>
      </c>
      <c r="S719" s="30" t="s">
        <v>31</v>
      </c>
      <c r="T719" s="30" t="s">
        <v>31</v>
      </c>
      <c r="U719" s="30" t="s">
        <v>31</v>
      </c>
      <c r="V719" s="30" t="s">
        <v>31</v>
      </c>
      <c r="W719" s="30">
        <v>1.3241490152729336</v>
      </c>
      <c r="X719" s="30">
        <v>2.0048941313884798</v>
      </c>
      <c r="Y719" s="30" t="s">
        <v>31</v>
      </c>
      <c r="Z719" s="30" t="s">
        <v>31</v>
      </c>
      <c r="AA719" s="30" t="s">
        <v>31</v>
      </c>
      <c r="AB719" s="30" t="s">
        <v>31</v>
      </c>
      <c r="AC719" s="30" t="s">
        <v>31</v>
      </c>
      <c r="AD719" s="30" t="s">
        <v>31</v>
      </c>
      <c r="AE719" s="29">
        <f t="shared" si="36"/>
        <v>2020</v>
      </c>
      <c r="AF719" s="29">
        <f t="shared" si="34"/>
        <v>10</v>
      </c>
      <c r="AK719" t="e">
        <f t="shared" si="35"/>
        <v>#N/A</v>
      </c>
    </row>
    <row r="720" spans="1:37" ht="30" customHeight="1" x14ac:dyDescent="0.25">
      <c r="A720" s="30">
        <v>17907405</v>
      </c>
      <c r="B720" s="29" t="s">
        <v>74</v>
      </c>
      <c r="C720" s="29" t="s">
        <v>29</v>
      </c>
      <c r="D720" s="29" t="s">
        <v>29</v>
      </c>
      <c r="E720" s="31">
        <v>44165</v>
      </c>
      <c r="F720" s="30" t="s">
        <v>31</v>
      </c>
      <c r="G720" s="29" t="s">
        <v>101</v>
      </c>
      <c r="H720" s="29" t="s">
        <v>102</v>
      </c>
      <c r="I720" s="29">
        <v>2016</v>
      </c>
      <c r="J720" s="30">
        <v>100</v>
      </c>
      <c r="K720" s="30">
        <v>20175.3</v>
      </c>
      <c r="L720" s="30" t="s">
        <v>31</v>
      </c>
      <c r="M720" s="30" t="s">
        <v>31</v>
      </c>
      <c r="N720" s="30" t="s">
        <v>31</v>
      </c>
      <c r="O720" s="30" t="s">
        <v>31</v>
      </c>
      <c r="P720" s="30" t="s">
        <v>31</v>
      </c>
      <c r="Q720" s="30" t="s">
        <v>31</v>
      </c>
      <c r="R720" s="30" t="s">
        <v>31</v>
      </c>
      <c r="S720" s="30" t="s">
        <v>31</v>
      </c>
      <c r="T720" s="30" t="s">
        <v>31</v>
      </c>
      <c r="U720" s="30" t="s">
        <v>31</v>
      </c>
      <c r="V720" s="30" t="s">
        <v>31</v>
      </c>
      <c r="W720" s="30">
        <v>1.3352929187704032</v>
      </c>
      <c r="X720" s="30">
        <v>1.2260409728451596</v>
      </c>
      <c r="Y720" s="30" t="s">
        <v>31</v>
      </c>
      <c r="Z720" s="30" t="s">
        <v>31</v>
      </c>
      <c r="AA720" s="30" t="s">
        <v>31</v>
      </c>
      <c r="AB720" s="30" t="s">
        <v>31</v>
      </c>
      <c r="AC720" s="30" t="s">
        <v>31</v>
      </c>
      <c r="AD720" s="30" t="s">
        <v>31</v>
      </c>
      <c r="AE720" s="29">
        <f t="shared" si="36"/>
        <v>2020</v>
      </c>
      <c r="AF720" s="29">
        <f t="shared" si="34"/>
        <v>11</v>
      </c>
      <c r="AK720" t="e">
        <f t="shared" si="35"/>
        <v>#N/A</v>
      </c>
    </row>
    <row r="721" spans="1:37" ht="30" customHeight="1" x14ac:dyDescent="0.25">
      <c r="A721" s="30">
        <v>17907405</v>
      </c>
      <c r="B721" s="29" t="s">
        <v>74</v>
      </c>
      <c r="C721" s="29" t="s">
        <v>29</v>
      </c>
      <c r="D721" s="29" t="s">
        <v>29</v>
      </c>
      <c r="E721" s="31">
        <v>44196</v>
      </c>
      <c r="F721" s="30">
        <v>61.696706900720933</v>
      </c>
      <c r="G721" s="29" t="s">
        <v>101</v>
      </c>
      <c r="H721" s="29" t="s">
        <v>102</v>
      </c>
      <c r="I721" s="29">
        <v>2016</v>
      </c>
      <c r="J721" s="30">
        <v>100</v>
      </c>
      <c r="K721" s="30">
        <v>20175.3</v>
      </c>
      <c r="L721" s="30">
        <v>1546049.6604322216</v>
      </c>
      <c r="M721" s="30">
        <v>5385.077070529911</v>
      </c>
      <c r="N721" s="30">
        <v>96.814065924273578</v>
      </c>
      <c r="O721" s="30">
        <v>15862.396254069745</v>
      </c>
      <c r="P721" s="30">
        <v>0.91039984900521176</v>
      </c>
      <c r="Q721" s="30">
        <v>29320.096987172612</v>
      </c>
      <c r="R721" s="30">
        <v>36159.816801201225</v>
      </c>
      <c r="S721" s="30">
        <v>1.1186566422952045</v>
      </c>
      <c r="T721" s="30">
        <v>1.6632385045458504</v>
      </c>
      <c r="U721" s="30">
        <v>1.0543735596157651</v>
      </c>
      <c r="V721" s="30">
        <v>1.5574114532765317</v>
      </c>
      <c r="W721" s="30">
        <v>1.1409495614869849</v>
      </c>
      <c r="X721" s="30">
        <v>1.825022695022599</v>
      </c>
      <c r="Y721" s="30">
        <v>19.619304058307755</v>
      </c>
      <c r="Z721" s="30">
        <v>18.059554193374609</v>
      </c>
      <c r="AA721" s="30">
        <v>130.60750897145661</v>
      </c>
      <c r="AB721" s="30">
        <v>1745.0702749405186</v>
      </c>
      <c r="AC721" s="30">
        <v>2.2606878568325492</v>
      </c>
      <c r="AD721" s="30">
        <v>70073.770781403844</v>
      </c>
      <c r="AE721" s="29">
        <f t="shared" si="36"/>
        <v>2020</v>
      </c>
      <c r="AF721" s="29">
        <f t="shared" si="34"/>
        <v>12</v>
      </c>
      <c r="AK721" t="e">
        <f t="shared" si="35"/>
        <v>#N/A</v>
      </c>
    </row>
    <row r="722" spans="1:37" ht="30" customHeight="1" x14ac:dyDescent="0.25">
      <c r="A722" s="30">
        <v>17907405</v>
      </c>
      <c r="B722" s="29" t="s">
        <v>74</v>
      </c>
      <c r="C722" s="29" t="s">
        <v>29</v>
      </c>
      <c r="D722" s="29" t="s">
        <v>29</v>
      </c>
      <c r="E722" s="31">
        <v>44227</v>
      </c>
      <c r="F722" s="30">
        <v>56.40917473174207</v>
      </c>
      <c r="G722" s="29" t="s">
        <v>101</v>
      </c>
      <c r="H722" s="29" t="s">
        <v>102</v>
      </c>
      <c r="I722" s="29">
        <v>2016</v>
      </c>
      <c r="J722" s="30">
        <v>100</v>
      </c>
      <c r="K722" s="30">
        <v>20175.3</v>
      </c>
      <c r="L722" s="30">
        <v>1719179.6158783054</v>
      </c>
      <c r="M722" s="30">
        <v>4874.6003260713387</v>
      </c>
      <c r="N722" s="30">
        <v>82.270345185072955</v>
      </c>
      <c r="O722" s="30">
        <v>19297.800568745392</v>
      </c>
      <c r="P722" s="30">
        <v>0.8115600899267893</v>
      </c>
      <c r="Q722" s="30">
        <v>19740.179601301046</v>
      </c>
      <c r="R722" s="30">
        <v>30361.053788141893</v>
      </c>
      <c r="S722" s="30">
        <v>1.7211826028279511</v>
      </c>
      <c r="T722" s="30">
        <v>1.8992031208823306</v>
      </c>
      <c r="U722" s="30">
        <v>1.5243132974165579</v>
      </c>
      <c r="V722" s="30">
        <v>1.7063707509798249</v>
      </c>
      <c r="W722" s="30">
        <v>1.5115412561646449</v>
      </c>
      <c r="X722" s="30">
        <v>1.7934614982046193</v>
      </c>
      <c r="Y722" s="30">
        <v>16.160802715106005</v>
      </c>
      <c r="Z722" s="30">
        <v>11.596855102568622</v>
      </c>
      <c r="AA722" s="30">
        <v>132.31486411232129</v>
      </c>
      <c r="AB722" s="30">
        <v>2465.8973057716616</v>
      </c>
      <c r="AC722" s="30">
        <v>3.4298155957307679</v>
      </c>
      <c r="AD722" s="30">
        <v>70296.237550724196</v>
      </c>
      <c r="AE722" s="29">
        <f t="shared" si="36"/>
        <v>2021</v>
      </c>
      <c r="AF722" s="29">
        <f t="shared" si="34"/>
        <v>1</v>
      </c>
      <c r="AK722" t="e">
        <f t="shared" si="35"/>
        <v>#N/A</v>
      </c>
    </row>
    <row r="723" spans="1:37" ht="30" customHeight="1" x14ac:dyDescent="0.25">
      <c r="A723" s="30">
        <v>17907405</v>
      </c>
      <c r="B723" s="29" t="s">
        <v>74</v>
      </c>
      <c r="C723" s="29" t="s">
        <v>29</v>
      </c>
      <c r="D723" s="29" t="s">
        <v>29</v>
      </c>
      <c r="E723" s="31">
        <v>44255</v>
      </c>
      <c r="F723" s="30">
        <v>57.671176810391302</v>
      </c>
      <c r="G723" s="29" t="s">
        <v>101</v>
      </c>
      <c r="H723" s="29" t="s">
        <v>102</v>
      </c>
      <c r="I723" s="29">
        <v>2016</v>
      </c>
      <c r="J723" s="30">
        <v>100</v>
      </c>
      <c r="K723" s="30">
        <v>20175.3</v>
      </c>
      <c r="L723" s="30">
        <v>1746861.1810200277</v>
      </c>
      <c r="M723" s="30">
        <v>6166.0726146176467</v>
      </c>
      <c r="N723" s="30">
        <v>104.85461965023659</v>
      </c>
      <c r="O723" s="30">
        <v>26790.976404597197</v>
      </c>
      <c r="P723" s="30">
        <v>1.0372065654525957</v>
      </c>
      <c r="Q723" s="30">
        <v>35234.541358675626</v>
      </c>
      <c r="R723" s="30">
        <v>30642.78247260713</v>
      </c>
      <c r="S723" s="30">
        <v>1.4600412292799936</v>
      </c>
      <c r="T723" s="30">
        <v>2.0394656960078876</v>
      </c>
      <c r="U723" s="30">
        <v>1.4753349971272065</v>
      </c>
      <c r="V723" s="30">
        <v>1.6314067834056341</v>
      </c>
      <c r="W723" s="30">
        <v>1.4296685515167873</v>
      </c>
      <c r="X723" s="30">
        <v>1.0897528632106228</v>
      </c>
      <c r="Y723" s="30">
        <v>13.708960236490743</v>
      </c>
      <c r="Z723" s="30">
        <v>14.079660769773543</v>
      </c>
      <c r="AA723" s="30">
        <v>128.55319148090993</v>
      </c>
      <c r="AB723" s="30">
        <v>1922.7741214924868</v>
      </c>
      <c r="AC723" s="30">
        <v>2.053939739956991</v>
      </c>
      <c r="AD723" s="30">
        <v>42378.092341331314</v>
      </c>
      <c r="AE723" s="29">
        <f t="shared" si="36"/>
        <v>2021</v>
      </c>
      <c r="AF723" s="29">
        <f t="shared" ref="AF723:AF762" si="37">IF(E723 = "", "", MONTH(E723))</f>
        <v>2</v>
      </c>
      <c r="AK723" t="e">
        <f t="shared" si="35"/>
        <v>#N/A</v>
      </c>
    </row>
    <row r="724" spans="1:37" ht="30" customHeight="1" x14ac:dyDescent="0.25">
      <c r="A724" s="30">
        <v>17907405</v>
      </c>
      <c r="B724" s="29" t="s">
        <v>74</v>
      </c>
      <c r="C724" s="29" t="s">
        <v>29</v>
      </c>
      <c r="D724" s="29" t="s">
        <v>29</v>
      </c>
      <c r="E724" s="31">
        <v>44286</v>
      </c>
      <c r="F724" s="30">
        <v>58.757134266485338</v>
      </c>
      <c r="G724" s="29" t="s">
        <v>101</v>
      </c>
      <c r="H724" s="29" t="s">
        <v>102</v>
      </c>
      <c r="I724" s="29">
        <v>2016</v>
      </c>
      <c r="J724" s="30">
        <v>100</v>
      </c>
      <c r="K724" s="30">
        <v>20175.3</v>
      </c>
      <c r="L724" s="30">
        <v>1305068.2968789835</v>
      </c>
      <c r="M724" s="30">
        <v>7798.891271393959</v>
      </c>
      <c r="N724" s="30">
        <v>95.167990213781039</v>
      </c>
      <c r="O724" s="30">
        <v>23303.454288824385</v>
      </c>
      <c r="P724" s="30">
        <v>0.70286660173130722</v>
      </c>
      <c r="Q724" s="30">
        <v>20802.327600738459</v>
      </c>
      <c r="R724" s="30">
        <v>29086.14180425648</v>
      </c>
      <c r="S724" s="30">
        <v>1.3887029434048614</v>
      </c>
      <c r="T724" s="30">
        <v>1.7016796046646638</v>
      </c>
      <c r="U724" s="30">
        <v>1.2755029931060797</v>
      </c>
      <c r="V724" s="30">
        <v>1.2284039763933086</v>
      </c>
      <c r="W724" s="30">
        <v>1.3563421527443982</v>
      </c>
      <c r="X724" s="30">
        <v>1.9518661945479034</v>
      </c>
      <c r="Y724" s="30">
        <v>11.335680749266237</v>
      </c>
      <c r="Z724" s="30">
        <v>13.955867815429379</v>
      </c>
      <c r="AA724" s="30">
        <v>140.24634198779154</v>
      </c>
      <c r="AB724" s="30">
        <v>1671.6109397981659</v>
      </c>
      <c r="AC724" s="30">
        <v>4.0136204849286878</v>
      </c>
      <c r="AD724" s="30">
        <v>57233.827878235177</v>
      </c>
      <c r="AE724" s="29">
        <f t="shared" si="36"/>
        <v>2021</v>
      </c>
      <c r="AF724" s="29">
        <f t="shared" si="37"/>
        <v>3</v>
      </c>
      <c r="AK724" t="e">
        <f t="shared" si="35"/>
        <v>#N/A</v>
      </c>
    </row>
    <row r="725" spans="1:37" ht="30" customHeight="1" x14ac:dyDescent="0.25">
      <c r="A725" s="30">
        <v>17907405</v>
      </c>
      <c r="B725" s="29" t="s">
        <v>74</v>
      </c>
      <c r="C725" s="29" t="s">
        <v>29</v>
      </c>
      <c r="D725" s="29" t="s">
        <v>29</v>
      </c>
      <c r="E725" s="31">
        <v>44316</v>
      </c>
      <c r="F725" s="30">
        <v>36.521077951618487</v>
      </c>
      <c r="G725" s="29" t="s">
        <v>101</v>
      </c>
      <c r="H725" s="29" t="s">
        <v>102</v>
      </c>
      <c r="I725" s="29">
        <v>2016</v>
      </c>
      <c r="J725" s="30">
        <v>100</v>
      </c>
      <c r="K725" s="30">
        <v>20175.3</v>
      </c>
      <c r="L725" s="30">
        <v>1948259.3802647721</v>
      </c>
      <c r="M725" s="30">
        <v>8928.9441977024344</v>
      </c>
      <c r="N725" s="30">
        <v>72.567051425777166</v>
      </c>
      <c r="O725" s="30">
        <v>18576.18834679632</v>
      </c>
      <c r="P725" s="30">
        <v>1.0686271180969347</v>
      </c>
      <c r="Q725" s="30">
        <v>30037.451399744386</v>
      </c>
      <c r="R725" s="30">
        <v>27927.132863079263</v>
      </c>
      <c r="S725" s="30">
        <v>1.1391881785471083</v>
      </c>
      <c r="T725" s="30">
        <v>1.8567358889174517</v>
      </c>
      <c r="U725" s="30">
        <v>1.4004360550296131</v>
      </c>
      <c r="V725" s="30">
        <v>1.9623260393336255</v>
      </c>
      <c r="W725" s="30">
        <v>0.95659712432453825</v>
      </c>
      <c r="X725" s="30">
        <v>1.7396384918558301</v>
      </c>
      <c r="Y725" s="30">
        <v>15.535477133254483</v>
      </c>
      <c r="Z725" s="30">
        <v>16.643271161110579</v>
      </c>
      <c r="AA725" s="30">
        <v>139.91165639290435</v>
      </c>
      <c r="AB725" s="30">
        <v>2065.1848978025664</v>
      </c>
      <c r="AC725" s="30">
        <v>2.7331363864635985</v>
      </c>
      <c r="AD725" s="30">
        <v>69876.96180090979</v>
      </c>
      <c r="AE725" s="29">
        <f t="shared" si="36"/>
        <v>2021</v>
      </c>
      <c r="AF725" s="29">
        <f t="shared" si="37"/>
        <v>4</v>
      </c>
      <c r="AK725" t="e">
        <f t="shared" si="35"/>
        <v>#N/A</v>
      </c>
    </row>
    <row r="726" spans="1:37" ht="30" customHeight="1" x14ac:dyDescent="0.25">
      <c r="A726" s="30">
        <v>17907405</v>
      </c>
      <c r="B726" s="29" t="s">
        <v>74</v>
      </c>
      <c r="C726" s="29" t="s">
        <v>29</v>
      </c>
      <c r="D726" s="29" t="s">
        <v>29</v>
      </c>
      <c r="E726" s="31">
        <v>44347</v>
      </c>
      <c r="F726" s="30">
        <v>48.703356497474942</v>
      </c>
      <c r="G726" s="29" t="s">
        <v>101</v>
      </c>
      <c r="H726" s="29" t="s">
        <v>102</v>
      </c>
      <c r="I726" s="29">
        <v>2016</v>
      </c>
      <c r="J726" s="30">
        <v>100</v>
      </c>
      <c r="K726" s="30">
        <v>20175.3</v>
      </c>
      <c r="L726" s="30">
        <v>2026007.8742477875</v>
      </c>
      <c r="M726" s="30">
        <v>8214.1252522517807</v>
      </c>
      <c r="N726" s="30">
        <v>82.141505408847763</v>
      </c>
      <c r="O726" s="30">
        <v>24003.641605899782</v>
      </c>
      <c r="P726" s="30">
        <v>1.0865932478712241</v>
      </c>
      <c r="Q726" s="30">
        <v>33401.388336614305</v>
      </c>
      <c r="R726" s="30">
        <v>37182.593241673618</v>
      </c>
      <c r="S726" s="30">
        <v>1.1775390512118444</v>
      </c>
      <c r="T726" s="30">
        <v>1.4349573746466493</v>
      </c>
      <c r="U726" s="30">
        <v>1.0909117804360202</v>
      </c>
      <c r="V726" s="30">
        <v>1.1700562614685013</v>
      </c>
      <c r="W726" s="30">
        <v>1.0789586044621555</v>
      </c>
      <c r="X726" s="30">
        <v>1.8341365433185441</v>
      </c>
      <c r="Y726" s="30">
        <v>17.687464313231196</v>
      </c>
      <c r="Z726" s="30">
        <v>17.107662595212652</v>
      </c>
      <c r="AA726" s="30">
        <v>98.166391400875199</v>
      </c>
      <c r="AB726" s="30">
        <v>1899.7351157140704</v>
      </c>
      <c r="AC726" s="30">
        <v>2.8112886559292791</v>
      </c>
      <c r="AD726" s="30">
        <v>71840.13269522936</v>
      </c>
      <c r="AE726" s="29">
        <f t="shared" si="36"/>
        <v>2021</v>
      </c>
      <c r="AF726" s="29">
        <f t="shared" si="37"/>
        <v>5</v>
      </c>
      <c r="AK726" t="e">
        <f t="shared" si="35"/>
        <v>#N/A</v>
      </c>
    </row>
    <row r="727" spans="1:37" ht="30" customHeight="1" x14ac:dyDescent="0.25">
      <c r="A727" s="30">
        <v>17907405</v>
      </c>
      <c r="B727" s="29" t="s">
        <v>74</v>
      </c>
      <c r="C727" s="29" t="s">
        <v>29</v>
      </c>
      <c r="D727" s="29" t="s">
        <v>29</v>
      </c>
      <c r="E727" s="31">
        <v>44377</v>
      </c>
      <c r="F727" s="30">
        <v>60.49415803333509</v>
      </c>
      <c r="G727" s="29" t="s">
        <v>101</v>
      </c>
      <c r="H727" s="29" t="s">
        <v>102</v>
      </c>
      <c r="I727" s="29">
        <v>2016</v>
      </c>
      <c r="J727" s="30">
        <v>100</v>
      </c>
      <c r="K727" s="30">
        <v>20175.3</v>
      </c>
      <c r="L727" s="30">
        <v>1693692.1904966584</v>
      </c>
      <c r="M727" s="30">
        <v>8314.9869593777694</v>
      </c>
      <c r="N727" s="30">
        <v>70.70403486097446</v>
      </c>
      <c r="O727" s="30">
        <v>23598.352576810477</v>
      </c>
      <c r="P727" s="30">
        <v>1.3635349601470981</v>
      </c>
      <c r="Q727" s="30">
        <v>35288.414578585456</v>
      </c>
      <c r="R727" s="30">
        <v>29232.155361500252</v>
      </c>
      <c r="S727" s="30">
        <v>1.3305182771133326</v>
      </c>
      <c r="T727" s="30">
        <v>1.8142293099722637</v>
      </c>
      <c r="U727" s="30">
        <v>0.98341965189977798</v>
      </c>
      <c r="V727" s="30">
        <v>1.6028887084263108</v>
      </c>
      <c r="W727" s="30">
        <v>1.5695478594410817</v>
      </c>
      <c r="X727" s="30">
        <v>1.0905954749180922</v>
      </c>
      <c r="Y727" s="30">
        <v>15.914676067327493</v>
      </c>
      <c r="Z727" s="30">
        <v>13.502746069459358</v>
      </c>
      <c r="AA727" s="30">
        <v>78.745703549658145</v>
      </c>
      <c r="AB727" s="30">
        <v>1937.1020150066677</v>
      </c>
      <c r="AC727" s="30">
        <v>3.3603441381297099</v>
      </c>
      <c r="AD727" s="30">
        <v>50656.045980600567</v>
      </c>
      <c r="AE727" s="29">
        <f t="shared" si="36"/>
        <v>2021</v>
      </c>
      <c r="AF727" s="29">
        <f t="shared" si="37"/>
        <v>6</v>
      </c>
      <c r="AK727" t="e">
        <f t="shared" si="35"/>
        <v>#N/A</v>
      </c>
    </row>
    <row r="728" spans="1:37" ht="30" customHeight="1" x14ac:dyDescent="0.25">
      <c r="A728" s="30">
        <v>17907405</v>
      </c>
      <c r="B728" s="29" t="s">
        <v>74</v>
      </c>
      <c r="C728" s="29" t="s">
        <v>29</v>
      </c>
      <c r="D728" s="29" t="s">
        <v>29</v>
      </c>
      <c r="E728" s="31">
        <v>44408</v>
      </c>
      <c r="F728" s="30">
        <v>58.603892589560054</v>
      </c>
      <c r="G728" s="29" t="s">
        <v>101</v>
      </c>
      <c r="H728" s="29" t="s">
        <v>102</v>
      </c>
      <c r="I728" s="29">
        <v>2016</v>
      </c>
      <c r="J728" s="30">
        <v>100</v>
      </c>
      <c r="K728" s="30">
        <v>20175.3</v>
      </c>
      <c r="L728" s="30">
        <v>2394502.3165561133</v>
      </c>
      <c r="M728" s="30">
        <v>7626.7260508297977</v>
      </c>
      <c r="N728" s="30">
        <v>79.572301658551382</v>
      </c>
      <c r="O728" s="30">
        <v>15347.918017773633</v>
      </c>
      <c r="P728" s="30">
        <v>0.94102140363520093</v>
      </c>
      <c r="Q728" s="30">
        <v>32866.64061397194</v>
      </c>
      <c r="R728" s="30">
        <v>38513.79368056239</v>
      </c>
      <c r="S728" s="30">
        <v>1.5500304699759988</v>
      </c>
      <c r="T728" s="30">
        <v>1.6446992781957679</v>
      </c>
      <c r="U728" s="30">
        <v>1.2566953418508442</v>
      </c>
      <c r="V728" s="30">
        <v>1.6724029130431173</v>
      </c>
      <c r="W728" s="30">
        <v>1.2259466427093433</v>
      </c>
      <c r="X728" s="30">
        <v>2.0026599256104558</v>
      </c>
      <c r="Y728" s="30">
        <v>9.9559994556007343</v>
      </c>
      <c r="Z728" s="30">
        <v>8.0835339431074686</v>
      </c>
      <c r="AA728" s="30">
        <v>113.19427859514644</v>
      </c>
      <c r="AB728" s="30">
        <v>2497.3797482432378</v>
      </c>
      <c r="AC728" s="30">
        <v>3.7945803861922238</v>
      </c>
      <c r="AD728" s="30">
        <v>44061.456607882057</v>
      </c>
      <c r="AE728" s="29">
        <f t="shared" si="36"/>
        <v>2021</v>
      </c>
      <c r="AF728" s="29">
        <f t="shared" si="37"/>
        <v>7</v>
      </c>
      <c r="AK728" t="e">
        <f t="shared" si="35"/>
        <v>#N/A</v>
      </c>
    </row>
    <row r="729" spans="1:37" ht="30" customHeight="1" x14ac:dyDescent="0.25">
      <c r="A729" s="30">
        <v>17907405</v>
      </c>
      <c r="B729" s="29" t="s">
        <v>74</v>
      </c>
      <c r="C729" s="29" t="s">
        <v>29</v>
      </c>
      <c r="D729" s="29" t="s">
        <v>29</v>
      </c>
      <c r="E729" s="31">
        <v>44439</v>
      </c>
      <c r="F729" s="30">
        <v>75.787490213045558</v>
      </c>
      <c r="G729" s="29" t="s">
        <v>101</v>
      </c>
      <c r="H729" s="29" t="s">
        <v>102</v>
      </c>
      <c r="I729" s="29">
        <v>2016</v>
      </c>
      <c r="J729" s="30">
        <v>100</v>
      </c>
      <c r="K729" s="30">
        <v>20175.3</v>
      </c>
      <c r="L729" s="30">
        <v>2297964.8827213207</v>
      </c>
      <c r="M729" s="30">
        <v>5545.0690380544202</v>
      </c>
      <c r="N729" s="30">
        <v>80.178231557328189</v>
      </c>
      <c r="O729" s="30">
        <v>16704.546432322881</v>
      </c>
      <c r="P729" s="30">
        <v>0.71892399643786109</v>
      </c>
      <c r="Q729" s="30">
        <v>30398.665376314289</v>
      </c>
      <c r="R729" s="30">
        <v>34964.940906339274</v>
      </c>
      <c r="S729" s="30">
        <v>1.6295482208858174</v>
      </c>
      <c r="T729" s="30">
        <v>2.0007187896810481</v>
      </c>
      <c r="U729" s="30">
        <v>1.005936342655372</v>
      </c>
      <c r="V729" s="30">
        <v>2.2536820077238229</v>
      </c>
      <c r="W729" s="30">
        <v>0.86731544962443896</v>
      </c>
      <c r="X729" s="30">
        <v>1.6597818038837129</v>
      </c>
      <c r="Y729" s="30">
        <v>12.680896461245867</v>
      </c>
      <c r="Z729" s="30">
        <v>13.859206598610637</v>
      </c>
      <c r="AA729" s="30">
        <v>131.60651217593571</v>
      </c>
      <c r="AB729" s="30">
        <v>2112.9215834250576</v>
      </c>
      <c r="AC729" s="30">
        <v>3.6689193290695772</v>
      </c>
      <c r="AD729" s="30">
        <v>60134.855729237352</v>
      </c>
      <c r="AE729" s="29">
        <f t="shared" si="36"/>
        <v>2021</v>
      </c>
      <c r="AF729" s="29">
        <f t="shared" si="37"/>
        <v>8</v>
      </c>
      <c r="AK729" t="e">
        <f t="shared" si="35"/>
        <v>#N/A</v>
      </c>
    </row>
    <row r="730" spans="1:37" ht="30" customHeight="1" x14ac:dyDescent="0.25">
      <c r="A730" s="30">
        <v>17907405</v>
      </c>
      <c r="B730" s="29" t="s">
        <v>74</v>
      </c>
      <c r="C730" s="29" t="s">
        <v>29</v>
      </c>
      <c r="D730" s="29" t="s">
        <v>29</v>
      </c>
      <c r="E730" s="31">
        <v>44469</v>
      </c>
      <c r="F730" s="30">
        <v>49.845810755713316</v>
      </c>
      <c r="G730" s="29" t="s">
        <v>101</v>
      </c>
      <c r="H730" s="29" t="s">
        <v>102</v>
      </c>
      <c r="I730" s="29">
        <v>2016</v>
      </c>
      <c r="J730" s="30">
        <v>100</v>
      </c>
      <c r="K730" s="30">
        <v>20175.3</v>
      </c>
      <c r="L730" s="30">
        <v>2421002.6490663369</v>
      </c>
      <c r="M730" s="30">
        <v>8722.4737062506174</v>
      </c>
      <c r="N730" s="30">
        <v>72.243592047067381</v>
      </c>
      <c r="O730" s="30">
        <v>23861.918102765365</v>
      </c>
      <c r="P730" s="30">
        <v>1.2548478737139099</v>
      </c>
      <c r="Q730" s="30">
        <v>28151.10235182854</v>
      </c>
      <c r="R730" s="30">
        <v>24368.656759535184</v>
      </c>
      <c r="S730" s="30">
        <v>1.616331695322293</v>
      </c>
      <c r="T730" s="30">
        <v>1.4432585169276986</v>
      </c>
      <c r="U730" s="30">
        <v>1.3335846512412057</v>
      </c>
      <c r="V730" s="30">
        <v>1.729514669737402</v>
      </c>
      <c r="W730" s="30">
        <v>1.2100808586836742</v>
      </c>
      <c r="X730" s="30">
        <v>1.9998413910968147</v>
      </c>
      <c r="Y730" s="30">
        <v>9.7562979123055875</v>
      </c>
      <c r="Z730" s="30">
        <v>8.3318938395720163</v>
      </c>
      <c r="AA730" s="30">
        <v>84.045987694019473</v>
      </c>
      <c r="AB730" s="30">
        <v>1785.7899517575047</v>
      </c>
      <c r="AC730" s="30">
        <v>2.0749628026983005</v>
      </c>
      <c r="AD730" s="30">
        <v>65483.430108914108</v>
      </c>
      <c r="AE730" s="29">
        <f t="shared" si="36"/>
        <v>2021</v>
      </c>
      <c r="AF730" s="29">
        <f t="shared" si="37"/>
        <v>9</v>
      </c>
      <c r="AK730" t="e">
        <f t="shared" si="35"/>
        <v>#N/A</v>
      </c>
    </row>
    <row r="731" spans="1:37" ht="30" customHeight="1" x14ac:dyDescent="0.25">
      <c r="A731" s="30">
        <v>17907405</v>
      </c>
      <c r="B731" s="29" t="s">
        <v>74</v>
      </c>
      <c r="C731" s="29" t="s">
        <v>29</v>
      </c>
      <c r="D731" s="29" t="s">
        <v>29</v>
      </c>
      <c r="E731" s="31">
        <v>44500</v>
      </c>
      <c r="F731" s="30">
        <v>56.382694316438659</v>
      </c>
      <c r="G731" s="29" t="s">
        <v>101</v>
      </c>
      <c r="H731" s="29" t="s">
        <v>102</v>
      </c>
      <c r="I731" s="29">
        <v>2016</v>
      </c>
      <c r="J731" s="30">
        <v>100</v>
      </c>
      <c r="K731" s="30">
        <v>20175.3</v>
      </c>
      <c r="L731" s="30">
        <v>2221943.8012695913</v>
      </c>
      <c r="M731" s="30">
        <v>8069.9520780208113</v>
      </c>
      <c r="N731" s="30">
        <v>79.473426988943956</v>
      </c>
      <c r="O731" s="30">
        <v>25335.918902548659</v>
      </c>
      <c r="P731" s="30">
        <v>1.1588038151499622</v>
      </c>
      <c r="Q731" s="30">
        <v>29700.247548261501</v>
      </c>
      <c r="R731" s="30">
        <v>42724.426003065601</v>
      </c>
      <c r="S731" s="30">
        <v>0.88201416183547343</v>
      </c>
      <c r="T731" s="30">
        <v>2.0919360318774278</v>
      </c>
      <c r="U731" s="30">
        <v>1.190639512545544</v>
      </c>
      <c r="V731" s="30">
        <v>1.8396763776237892</v>
      </c>
      <c r="W731" s="30">
        <v>0.94995231351104781</v>
      </c>
      <c r="X731" s="30">
        <v>1.4970291244251659</v>
      </c>
      <c r="Y731" s="30">
        <v>9.2915476006768039</v>
      </c>
      <c r="Z731" s="30">
        <v>13.928882627737391</v>
      </c>
      <c r="AA731" s="30">
        <v>103.00186336444065</v>
      </c>
      <c r="AB731" s="30">
        <v>2676.2840085301059</v>
      </c>
      <c r="AC731" s="30">
        <v>2.2653869524660606</v>
      </c>
      <c r="AD731" s="30">
        <v>69928.680087617729</v>
      </c>
      <c r="AE731" s="29">
        <f t="shared" si="36"/>
        <v>2021</v>
      </c>
      <c r="AF731" s="29">
        <f t="shared" si="37"/>
        <v>10</v>
      </c>
      <c r="AK731" t="e">
        <f t="shared" si="35"/>
        <v>#N/A</v>
      </c>
    </row>
    <row r="732" spans="1:37" ht="30" customHeight="1" x14ac:dyDescent="0.25">
      <c r="A732" s="30">
        <v>17907405</v>
      </c>
      <c r="B732" s="29" t="s">
        <v>74</v>
      </c>
      <c r="C732" s="29" t="s">
        <v>29</v>
      </c>
      <c r="D732" s="29" t="s">
        <v>29</v>
      </c>
      <c r="E732" s="31">
        <v>44530</v>
      </c>
      <c r="F732" s="30">
        <v>50.82137211406517</v>
      </c>
      <c r="G732" s="29" t="s">
        <v>101</v>
      </c>
      <c r="H732" s="29" t="s">
        <v>102</v>
      </c>
      <c r="I732" s="29">
        <v>2016</v>
      </c>
      <c r="J732" s="30">
        <v>100</v>
      </c>
      <c r="K732" s="30">
        <v>20175.3</v>
      </c>
      <c r="L732" s="30">
        <v>2347745.9981610919</v>
      </c>
      <c r="M732" s="30">
        <v>4816.7047070273829</v>
      </c>
      <c r="N732" s="30">
        <v>121.0534795279403</v>
      </c>
      <c r="O732" s="30">
        <v>17845.553903946286</v>
      </c>
      <c r="P732" s="30">
        <v>0.78556442865700371</v>
      </c>
      <c r="Q732" s="30">
        <v>33992.531701354303</v>
      </c>
      <c r="R732" s="30">
        <v>25020.025982313684</v>
      </c>
      <c r="S732" s="30">
        <v>1.7395977262162037</v>
      </c>
      <c r="T732" s="30">
        <v>1.7412499052229646</v>
      </c>
      <c r="U732" s="30">
        <v>1.3003253734548026</v>
      </c>
      <c r="V732" s="30">
        <v>1.5791947667836639</v>
      </c>
      <c r="W732" s="30">
        <v>1.2681624769492787</v>
      </c>
      <c r="X732" s="30">
        <v>1.4458981727850422</v>
      </c>
      <c r="Y732" s="30">
        <v>14.898746926061804</v>
      </c>
      <c r="Z732" s="30">
        <v>14.314629775344892</v>
      </c>
      <c r="AA732" s="30">
        <v>89.625625277338841</v>
      </c>
      <c r="AB732" s="30">
        <v>1498.616902662777</v>
      </c>
      <c r="AC732" s="30">
        <v>3.367761397285201</v>
      </c>
      <c r="AD732" s="30">
        <v>61314.630129555546</v>
      </c>
      <c r="AE732" s="29">
        <f t="shared" si="36"/>
        <v>2021</v>
      </c>
      <c r="AF732" s="29">
        <f t="shared" si="37"/>
        <v>11</v>
      </c>
      <c r="AK732" t="e">
        <f t="shared" si="35"/>
        <v>#N/A</v>
      </c>
    </row>
    <row r="733" spans="1:37" ht="30" customHeight="1" x14ac:dyDescent="0.25">
      <c r="A733" s="30">
        <v>17907405</v>
      </c>
      <c r="B733" s="29" t="s">
        <v>74</v>
      </c>
      <c r="C733" s="29" t="s">
        <v>29</v>
      </c>
      <c r="D733" s="29" t="s">
        <v>29</v>
      </c>
      <c r="E733" s="31">
        <v>44561</v>
      </c>
      <c r="F733" s="30">
        <v>71.520481560533838</v>
      </c>
      <c r="G733" s="29" t="s">
        <v>101</v>
      </c>
      <c r="H733" s="29" t="s">
        <v>102</v>
      </c>
      <c r="I733" s="29">
        <v>2016</v>
      </c>
      <c r="J733" s="30">
        <v>100</v>
      </c>
      <c r="K733" s="30">
        <v>20175.3</v>
      </c>
      <c r="L733" s="30">
        <v>2292912.1826203121</v>
      </c>
      <c r="M733" s="30">
        <v>5704.4032411753342</v>
      </c>
      <c r="N733" s="30">
        <v>64.258105491658398</v>
      </c>
      <c r="O733" s="30">
        <v>23024.855187941692</v>
      </c>
      <c r="P733" s="30">
        <v>0.83408008494166552</v>
      </c>
      <c r="Q733" s="30">
        <v>32679.495909143574</v>
      </c>
      <c r="R733" s="30">
        <v>36744.038143435508</v>
      </c>
      <c r="S733" s="30">
        <v>1.2595083101634097</v>
      </c>
      <c r="T733" s="30">
        <v>2.1987609886025092</v>
      </c>
      <c r="U733" s="30">
        <v>1.142783026358722</v>
      </c>
      <c r="V733" s="30">
        <v>1.6141820286451896</v>
      </c>
      <c r="W733" s="30">
        <v>1.5562936031260963</v>
      </c>
      <c r="X733" s="30">
        <v>1.5248147090755138</v>
      </c>
      <c r="Y733" s="30">
        <v>16.665558972531418</v>
      </c>
      <c r="Z733" s="30">
        <v>13.511056103284396</v>
      </c>
      <c r="AA733" s="30">
        <v>74.097133504848998</v>
      </c>
      <c r="AB733" s="30">
        <v>1908.997380668623</v>
      </c>
      <c r="AC733" s="30">
        <v>2.3389570601627216</v>
      </c>
      <c r="AD733" s="30">
        <v>44519.610308071191</v>
      </c>
      <c r="AE733" s="29">
        <f t="shared" si="36"/>
        <v>2021</v>
      </c>
      <c r="AF733" s="29">
        <f t="shared" si="37"/>
        <v>12</v>
      </c>
      <c r="AK733" t="e">
        <f t="shared" si="35"/>
        <v>#N/A</v>
      </c>
    </row>
    <row r="734" spans="1:37" ht="30" customHeight="1" x14ac:dyDescent="0.25">
      <c r="A734" s="30">
        <v>17907405</v>
      </c>
      <c r="B734" s="29" t="s">
        <v>74</v>
      </c>
      <c r="C734" s="29" t="s">
        <v>29</v>
      </c>
      <c r="D734" s="29" t="s">
        <v>29</v>
      </c>
      <c r="E734" s="31">
        <v>44592</v>
      </c>
      <c r="F734" s="30">
        <v>68.179325552245473</v>
      </c>
      <c r="G734" s="29" t="s">
        <v>101</v>
      </c>
      <c r="H734" s="29" t="s">
        <v>102</v>
      </c>
      <c r="I734" s="29">
        <v>2016</v>
      </c>
      <c r="J734" s="30">
        <v>100</v>
      </c>
      <c r="K734" s="30">
        <v>20175.3</v>
      </c>
      <c r="L734" s="30">
        <v>1379052.9695302714</v>
      </c>
      <c r="M734" s="30">
        <v>4776.5353848937511</v>
      </c>
      <c r="N734" s="30">
        <v>73.807797995526698</v>
      </c>
      <c r="O734" s="30">
        <v>18215.695432885837</v>
      </c>
      <c r="P734" s="30">
        <v>1.398148120193871</v>
      </c>
      <c r="Q734" s="30">
        <v>27370.09776163091</v>
      </c>
      <c r="R734" s="30">
        <v>46277.615225645801</v>
      </c>
      <c r="S734" s="30">
        <v>1.193335219062049</v>
      </c>
      <c r="T734" s="30">
        <v>1.5940187652106748</v>
      </c>
      <c r="U734" s="30">
        <v>1.2730816723558238</v>
      </c>
      <c r="V734" s="30">
        <v>1.7517505355363019</v>
      </c>
      <c r="W734" s="30">
        <v>1.6512680727282305</v>
      </c>
      <c r="X734" s="30">
        <v>1.39866495336417</v>
      </c>
      <c r="Y734" s="30">
        <v>16.528647494658642</v>
      </c>
      <c r="Z734" s="30">
        <v>16.695212872757967</v>
      </c>
      <c r="AA734" s="30">
        <v>114.66730252725844</v>
      </c>
      <c r="AB734" s="30">
        <v>1998.6650405646976</v>
      </c>
      <c r="AC734" s="30">
        <v>3.1586231929011377</v>
      </c>
      <c r="AD734" s="30">
        <v>49963.473235980826</v>
      </c>
      <c r="AE734" s="29">
        <f t="shared" si="36"/>
        <v>2022</v>
      </c>
      <c r="AF734" s="29">
        <f t="shared" si="37"/>
        <v>1</v>
      </c>
      <c r="AK734" t="e">
        <f t="shared" si="35"/>
        <v>#N/A</v>
      </c>
    </row>
    <row r="735" spans="1:37" ht="30" customHeight="1" x14ac:dyDescent="0.25">
      <c r="A735" s="30">
        <v>17907405</v>
      </c>
      <c r="B735" s="29" t="s">
        <v>74</v>
      </c>
      <c r="C735" s="29" t="s">
        <v>29</v>
      </c>
      <c r="D735" s="29" t="s">
        <v>29</v>
      </c>
      <c r="E735" s="31">
        <v>44620</v>
      </c>
      <c r="F735" s="30">
        <v>62.737702091258463</v>
      </c>
      <c r="G735" s="29" t="s">
        <v>101</v>
      </c>
      <c r="H735" s="29" t="s">
        <v>102</v>
      </c>
      <c r="I735" s="29">
        <v>2016</v>
      </c>
      <c r="J735" s="30">
        <v>100</v>
      </c>
      <c r="K735" s="30">
        <v>20175.3</v>
      </c>
      <c r="L735" s="30">
        <v>2089070.4822568556</v>
      </c>
      <c r="M735" s="30">
        <v>7152.9684328174744</v>
      </c>
      <c r="N735" s="30">
        <v>114.27897068756228</v>
      </c>
      <c r="O735" s="30">
        <v>18884.701649678631</v>
      </c>
      <c r="P735" s="30">
        <v>1.1542004432880568</v>
      </c>
      <c r="Q735" s="30">
        <v>32811.719660507042</v>
      </c>
      <c r="R735" s="30">
        <v>27506.967262672839</v>
      </c>
      <c r="S735" s="30">
        <v>1.1618640013935755</v>
      </c>
      <c r="T735" s="30">
        <v>1.3297100788331049</v>
      </c>
      <c r="U735" s="30">
        <v>1.008980328057195</v>
      </c>
      <c r="V735" s="30">
        <v>1.2262622367262275</v>
      </c>
      <c r="W735" s="30">
        <v>1.4008146961680332</v>
      </c>
      <c r="X735" s="30">
        <v>1.4984733640406871</v>
      </c>
      <c r="Y735" s="30">
        <v>11.23072090771015</v>
      </c>
      <c r="Z735" s="30">
        <v>19.991214337543109</v>
      </c>
      <c r="AA735" s="30">
        <v>88.137292726084212</v>
      </c>
      <c r="AB735" s="30">
        <v>2811.398645498477</v>
      </c>
      <c r="AC735" s="30">
        <v>2.8108129618906244</v>
      </c>
      <c r="AD735" s="30">
        <v>59690.2242187097</v>
      </c>
      <c r="AE735" s="29">
        <f t="shared" si="36"/>
        <v>2022</v>
      </c>
      <c r="AF735" s="29">
        <f t="shared" si="37"/>
        <v>2</v>
      </c>
      <c r="AK735" t="e">
        <f t="shared" si="35"/>
        <v>#N/A</v>
      </c>
    </row>
    <row r="736" spans="1:37" ht="30" customHeight="1" x14ac:dyDescent="0.25">
      <c r="A736" s="30">
        <v>17907405</v>
      </c>
      <c r="B736" s="29" t="s">
        <v>74</v>
      </c>
      <c r="C736" s="29" t="s">
        <v>29</v>
      </c>
      <c r="D736" s="29" t="s">
        <v>29</v>
      </c>
      <c r="E736" s="31">
        <v>44651</v>
      </c>
      <c r="F736" s="29">
        <v>71.655839794162219</v>
      </c>
      <c r="G736" s="29" t="s">
        <v>101</v>
      </c>
      <c r="H736" s="29" t="s">
        <v>102</v>
      </c>
      <c r="I736" s="29">
        <v>2016</v>
      </c>
      <c r="J736" s="30">
        <v>100</v>
      </c>
      <c r="K736" s="30">
        <v>20175.3</v>
      </c>
      <c r="L736" s="29">
        <v>1972665.5999565313</v>
      </c>
      <c r="M736" s="29">
        <v>8530.9311095790636</v>
      </c>
      <c r="N736" s="29">
        <v>96.673277123916279</v>
      </c>
      <c r="O736" s="30">
        <v>20516.556778245409</v>
      </c>
      <c r="P736" s="30">
        <v>1.3495942980070852</v>
      </c>
      <c r="Q736" s="29">
        <v>34335.068038577512</v>
      </c>
      <c r="R736" s="29">
        <v>39433.880738438602</v>
      </c>
      <c r="S736" s="29">
        <v>1.106095753572705</v>
      </c>
      <c r="T736" s="29">
        <v>1.4859090946324602</v>
      </c>
      <c r="U736" s="29">
        <v>1.1912466449747483</v>
      </c>
      <c r="V736" s="29">
        <v>1.9145857121700629</v>
      </c>
      <c r="W736" s="30">
        <v>1.4201949270135861</v>
      </c>
      <c r="X736" s="30">
        <v>1.9700640897445296</v>
      </c>
      <c r="Y736" s="29">
        <v>11.339511332456615</v>
      </c>
      <c r="Z736" s="29">
        <v>12.933050387875543</v>
      </c>
      <c r="AA736" s="29">
        <v>113.47527579888195</v>
      </c>
      <c r="AB736" s="29">
        <v>1859.1288620411119</v>
      </c>
      <c r="AC736" s="30">
        <v>2.9587003022992788</v>
      </c>
      <c r="AD736" s="30">
        <v>78655.146474447451</v>
      </c>
      <c r="AE736" s="29">
        <f t="shared" si="36"/>
        <v>2022</v>
      </c>
      <c r="AF736" s="29">
        <f t="shared" si="37"/>
        <v>3</v>
      </c>
      <c r="AK736" t="e">
        <f t="shared" si="35"/>
        <v>#N/A</v>
      </c>
    </row>
    <row r="737" spans="1:37" ht="30" customHeight="1" x14ac:dyDescent="0.25">
      <c r="A737" s="30">
        <v>17907405</v>
      </c>
      <c r="B737" s="29" t="s">
        <v>74</v>
      </c>
      <c r="C737" s="29" t="s">
        <v>29</v>
      </c>
      <c r="D737" s="29" t="s">
        <v>29</v>
      </c>
      <c r="E737" s="31">
        <v>44681</v>
      </c>
      <c r="F737" s="29">
        <v>54.608213461525509</v>
      </c>
      <c r="G737" s="29" t="s">
        <v>101</v>
      </c>
      <c r="H737" s="29" t="s">
        <v>102</v>
      </c>
      <c r="I737" s="29">
        <v>2016</v>
      </c>
      <c r="J737" s="30">
        <v>100</v>
      </c>
      <c r="K737" s="30">
        <v>20175.3</v>
      </c>
      <c r="L737" s="29">
        <v>1902696.1857255488</v>
      </c>
      <c r="M737" s="29">
        <v>5701.4480364632855</v>
      </c>
      <c r="N737" s="29">
        <v>115.50755403413658</v>
      </c>
      <c r="O737" s="30">
        <v>25356.830855535842</v>
      </c>
      <c r="P737" s="30">
        <v>0.84216961081863961</v>
      </c>
      <c r="Q737" s="29">
        <v>23177.330480539134</v>
      </c>
      <c r="R737" s="29">
        <v>27526.669144942858</v>
      </c>
      <c r="S737" s="29">
        <v>1.7069575389490415</v>
      </c>
      <c r="T737" s="29">
        <v>1.1274618792798707</v>
      </c>
      <c r="U737" s="29">
        <v>0.99518190952707564</v>
      </c>
      <c r="V737" s="29">
        <v>1.9775154022009667</v>
      </c>
      <c r="W737" s="30">
        <v>1.1390729342665005</v>
      </c>
      <c r="X737" s="30">
        <v>1.7658909523776338</v>
      </c>
      <c r="Y737" s="29">
        <v>7.6905986192961455</v>
      </c>
      <c r="Z737" s="29">
        <v>7.7332442719895358</v>
      </c>
      <c r="AA737" s="29">
        <v>80.740154708546697</v>
      </c>
      <c r="AB737" s="29">
        <v>2409.4694446309813</v>
      </c>
      <c r="AC737" s="30">
        <v>2.8881253409735486</v>
      </c>
      <c r="AD737" s="30">
        <v>46437.447970397465</v>
      </c>
      <c r="AE737" s="29">
        <f t="shared" si="36"/>
        <v>2022</v>
      </c>
      <c r="AF737" s="29">
        <f t="shared" si="37"/>
        <v>4</v>
      </c>
      <c r="AK737" t="e">
        <f t="shared" si="35"/>
        <v>#N/A</v>
      </c>
    </row>
    <row r="738" spans="1:37" ht="30" customHeight="1" x14ac:dyDescent="0.25">
      <c r="A738" s="30">
        <v>17907405</v>
      </c>
      <c r="B738" s="29" t="s">
        <v>74</v>
      </c>
      <c r="C738" s="29" t="s">
        <v>29</v>
      </c>
      <c r="D738" s="29" t="s">
        <v>29</v>
      </c>
      <c r="E738" s="31">
        <v>44712</v>
      </c>
      <c r="F738" s="29">
        <v>80.516657791675783</v>
      </c>
      <c r="G738" s="29" t="s">
        <v>101</v>
      </c>
      <c r="H738" s="29" t="s">
        <v>102</v>
      </c>
      <c r="I738" s="29">
        <v>2016</v>
      </c>
      <c r="J738" s="30">
        <v>100</v>
      </c>
      <c r="K738" s="30">
        <v>20175.3</v>
      </c>
      <c r="L738" s="29">
        <v>1516697.5695715777</v>
      </c>
      <c r="M738" s="29">
        <v>5875.0253491593157</v>
      </c>
      <c r="N738" s="29">
        <v>116.25191961940206</v>
      </c>
      <c r="O738" s="30">
        <v>24814.742199470224</v>
      </c>
      <c r="P738" s="30">
        <v>0.99631360553189463</v>
      </c>
      <c r="Q738" s="29">
        <v>29576.736006742161</v>
      </c>
      <c r="R738" s="29">
        <v>34800.893201005369</v>
      </c>
      <c r="S738" s="29">
        <v>1.256698104928591</v>
      </c>
      <c r="T738" s="29">
        <v>1.8371588046268634</v>
      </c>
      <c r="U738" s="29">
        <v>1.1529166463971734</v>
      </c>
      <c r="V738" s="29">
        <v>1.1551438749838363</v>
      </c>
      <c r="W738" s="30">
        <v>1.2811492862063001</v>
      </c>
      <c r="X738" s="30">
        <v>1.194004795412025</v>
      </c>
      <c r="Y738" s="29">
        <v>12.799243433354761</v>
      </c>
      <c r="Z738" s="29">
        <v>9.749866989078372</v>
      </c>
      <c r="AA738" s="29">
        <v>101.41768843920647</v>
      </c>
      <c r="AB738" s="29">
        <v>1469.458774600248</v>
      </c>
      <c r="AC738" s="30">
        <v>3.1206915633956873</v>
      </c>
      <c r="AD738" s="30">
        <v>63237.814783841946</v>
      </c>
      <c r="AE738" s="29">
        <f t="shared" si="36"/>
        <v>2022</v>
      </c>
      <c r="AF738" s="29">
        <f t="shared" si="37"/>
        <v>5</v>
      </c>
      <c r="AK738" t="e">
        <f t="shared" si="35"/>
        <v>#N/A</v>
      </c>
    </row>
    <row r="739" spans="1:37" ht="30" customHeight="1" x14ac:dyDescent="0.25">
      <c r="A739" s="30">
        <v>17907405</v>
      </c>
      <c r="B739" s="29" t="s">
        <v>74</v>
      </c>
      <c r="C739" s="29" t="s">
        <v>29</v>
      </c>
      <c r="D739" s="29" t="s">
        <v>29</v>
      </c>
      <c r="E739" s="31">
        <v>44742</v>
      </c>
      <c r="F739" s="29">
        <v>67.008762385614816</v>
      </c>
      <c r="G739" s="29" t="s">
        <v>101</v>
      </c>
      <c r="H739" s="29" t="s">
        <v>102</v>
      </c>
      <c r="I739" s="29">
        <v>2016</v>
      </c>
      <c r="J739" s="30">
        <v>100</v>
      </c>
      <c r="K739" s="30">
        <v>20175.3</v>
      </c>
      <c r="L739" s="29">
        <v>1219766.5489993151</v>
      </c>
      <c r="M739" s="29">
        <v>6832.1198645154254</v>
      </c>
      <c r="N739" s="29">
        <v>75.991994210231184</v>
      </c>
      <c r="O739" s="30">
        <v>16381.083284646782</v>
      </c>
      <c r="P739" s="30">
        <v>1.2708503733809879</v>
      </c>
      <c r="Q739" s="29">
        <v>34445.225950530556</v>
      </c>
      <c r="R739" s="29">
        <v>37070.640765601805</v>
      </c>
      <c r="S739" s="29">
        <v>1.6610204855674244</v>
      </c>
      <c r="T739" s="29">
        <v>2.1046517725602967</v>
      </c>
      <c r="U739" s="29">
        <v>1.5339128486378093</v>
      </c>
      <c r="V739" s="29">
        <v>1.6340468085223088</v>
      </c>
      <c r="W739" s="30">
        <v>1.5908908964673691</v>
      </c>
      <c r="X739" s="30">
        <v>1.6580165766996451</v>
      </c>
      <c r="Y739" s="29">
        <v>9.4266648690652026</v>
      </c>
      <c r="Z739" s="29">
        <v>9.9541655145023888</v>
      </c>
      <c r="AA739" s="29">
        <v>120.36922161434086</v>
      </c>
      <c r="AB739" s="29">
        <v>1733.5403980756303</v>
      </c>
      <c r="AC739" s="30">
        <v>3.1246779335369981</v>
      </c>
      <c r="AD739" s="30">
        <v>79643.829686244004</v>
      </c>
      <c r="AE739" s="29">
        <f t="shared" si="36"/>
        <v>2022</v>
      </c>
      <c r="AF739" s="29">
        <f t="shared" si="37"/>
        <v>6</v>
      </c>
      <c r="AK739" t="e">
        <f t="shared" si="35"/>
        <v>#N/A</v>
      </c>
    </row>
    <row r="740" spans="1:37" ht="30" customHeight="1" x14ac:dyDescent="0.25">
      <c r="A740" s="30">
        <v>17907405</v>
      </c>
      <c r="B740" s="29" t="s">
        <v>74</v>
      </c>
      <c r="C740" s="29" t="s">
        <v>29</v>
      </c>
      <c r="D740" s="29" t="s">
        <v>29</v>
      </c>
      <c r="E740" s="31">
        <v>44773</v>
      </c>
      <c r="F740" s="29">
        <v>60.924501463146292</v>
      </c>
      <c r="G740" s="29" t="s">
        <v>101</v>
      </c>
      <c r="H740" s="29" t="s">
        <v>102</v>
      </c>
      <c r="I740" s="29">
        <v>2016</v>
      </c>
      <c r="J740" s="30">
        <v>100</v>
      </c>
      <c r="K740" s="30">
        <v>20175.3</v>
      </c>
      <c r="L740" s="29">
        <v>1406559.7152727116</v>
      </c>
      <c r="M740" s="29">
        <v>8282.5101719454869</v>
      </c>
      <c r="N740" s="29">
        <v>109.95732910038477</v>
      </c>
      <c r="O740" s="30">
        <v>20646.366156992142</v>
      </c>
      <c r="P740" s="30">
        <v>1.0746742746814164</v>
      </c>
      <c r="Q740" s="29">
        <v>24223.090326112622</v>
      </c>
      <c r="R740" s="29">
        <v>38184.353654464816</v>
      </c>
      <c r="S740" s="29">
        <v>1.6805886680972035</v>
      </c>
      <c r="T740" s="29">
        <v>1.152442614657748</v>
      </c>
      <c r="U740" s="29">
        <v>1.1552027482755389</v>
      </c>
      <c r="V740" s="29">
        <v>2.229170054132565</v>
      </c>
      <c r="W740" s="30">
        <v>1.093277046066764</v>
      </c>
      <c r="X740" s="30">
        <v>1.3844152601990183</v>
      </c>
      <c r="Y740" s="29">
        <v>11.445433786866364</v>
      </c>
      <c r="Z740" s="29">
        <v>12.176071124417367</v>
      </c>
      <c r="AA740" s="29">
        <v>120.75119515993941</v>
      </c>
      <c r="AB740" s="29">
        <v>1650.3197194667173</v>
      </c>
      <c r="AC740" s="30">
        <v>3.5188876655042534</v>
      </c>
      <c r="AD740" s="30">
        <v>66737.607634358079</v>
      </c>
      <c r="AE740" s="29">
        <f t="shared" si="36"/>
        <v>2022</v>
      </c>
      <c r="AF740" s="29">
        <f t="shared" si="37"/>
        <v>7</v>
      </c>
      <c r="AK740" t="e">
        <f t="shared" si="35"/>
        <v>#N/A</v>
      </c>
    </row>
    <row r="741" spans="1:37" ht="30" customHeight="1" x14ac:dyDescent="0.25">
      <c r="A741" s="30">
        <v>17907405</v>
      </c>
      <c r="B741" s="29" t="s">
        <v>74</v>
      </c>
      <c r="C741" s="29" t="s">
        <v>29</v>
      </c>
      <c r="D741" s="29" t="s">
        <v>29</v>
      </c>
      <c r="E741" s="31">
        <v>44804</v>
      </c>
      <c r="F741" s="29">
        <v>67.985949490957822</v>
      </c>
      <c r="G741" s="29" t="s">
        <v>101</v>
      </c>
      <c r="H741" s="29" t="s">
        <v>102</v>
      </c>
      <c r="I741" s="29">
        <v>2016</v>
      </c>
      <c r="J741" s="30">
        <v>100</v>
      </c>
      <c r="K741" s="30">
        <v>20175.3</v>
      </c>
      <c r="L741" s="29">
        <v>1436318.0157746752</v>
      </c>
      <c r="M741" s="29">
        <v>7368.6047432132582</v>
      </c>
      <c r="N741" s="29">
        <v>69.363244330358</v>
      </c>
      <c r="O741" s="30">
        <v>26231.172378950967</v>
      </c>
      <c r="P741" s="30">
        <v>0.73725147797807378</v>
      </c>
      <c r="Q741" s="29">
        <v>23907.397670049952</v>
      </c>
      <c r="R741" s="29">
        <v>39371.043519535473</v>
      </c>
      <c r="S741" s="29">
        <v>1.2238483162723548</v>
      </c>
      <c r="T741" s="29">
        <v>2.1670301145947071</v>
      </c>
      <c r="U741" s="29">
        <v>1.3279135876582473</v>
      </c>
      <c r="V741" s="29">
        <v>2.2275451958032115</v>
      </c>
      <c r="W741" s="30">
        <v>1.4237906641830729</v>
      </c>
      <c r="X741" s="30">
        <v>1.1023188223643616</v>
      </c>
      <c r="Y741" s="29">
        <v>7.712370627569114</v>
      </c>
      <c r="Z741" s="29">
        <v>7.9182474830773275</v>
      </c>
      <c r="AA741" s="29">
        <v>122.33371114138539</v>
      </c>
      <c r="AB741" s="29">
        <v>2488.2299482019571</v>
      </c>
      <c r="AC741" s="30">
        <v>3.369382810339911</v>
      </c>
      <c r="AD741" s="30">
        <v>41136.074322321438</v>
      </c>
      <c r="AE741" s="29">
        <f t="shared" si="36"/>
        <v>2022</v>
      </c>
      <c r="AF741" s="29">
        <f t="shared" si="37"/>
        <v>8</v>
      </c>
      <c r="AK741" t="e">
        <f t="shared" si="35"/>
        <v>#N/A</v>
      </c>
    </row>
    <row r="742" spans="1:37" ht="30" customHeight="1" x14ac:dyDescent="0.25">
      <c r="A742" s="30">
        <v>17907405</v>
      </c>
      <c r="B742" s="29" t="s">
        <v>74</v>
      </c>
      <c r="C742" s="29" t="s">
        <v>29</v>
      </c>
      <c r="D742" s="29" t="s">
        <v>29</v>
      </c>
      <c r="E742" s="31">
        <v>44834</v>
      </c>
      <c r="F742" s="29">
        <v>65.631237878097338</v>
      </c>
      <c r="G742" s="29" t="s">
        <v>101</v>
      </c>
      <c r="H742" s="29" t="s">
        <v>102</v>
      </c>
      <c r="I742" s="29">
        <v>2016</v>
      </c>
      <c r="J742" s="30">
        <v>100</v>
      </c>
      <c r="K742" s="30">
        <v>20175.3</v>
      </c>
      <c r="L742" s="29">
        <v>1323683.4068644845</v>
      </c>
      <c r="M742" s="29">
        <v>4925.0818160046956</v>
      </c>
      <c r="N742" s="29">
        <v>90.454767925675085</v>
      </c>
      <c r="O742" s="30">
        <v>14399.681903935116</v>
      </c>
      <c r="P742" s="30">
        <v>0.71783123142157101</v>
      </c>
      <c r="Q742" s="29">
        <v>25673.066732615462</v>
      </c>
      <c r="R742" s="29">
        <v>40049.144653948875</v>
      </c>
      <c r="S742" s="29">
        <v>0.89025842240729536</v>
      </c>
      <c r="T742" s="29">
        <v>1.8057287690534893</v>
      </c>
      <c r="U742" s="29">
        <v>1.2646654046350854</v>
      </c>
      <c r="V742" s="29">
        <v>1.4620506130226132</v>
      </c>
      <c r="W742" s="30">
        <v>1.1017737587067209</v>
      </c>
      <c r="X742" s="30">
        <v>1.3760281715817737</v>
      </c>
      <c r="Y742" s="29">
        <v>8.801770546200844</v>
      </c>
      <c r="Z742" s="29">
        <v>5.7789383031395491</v>
      </c>
      <c r="AA742" s="29">
        <v>128.66841401715672</v>
      </c>
      <c r="AB742" s="29">
        <v>1700.7306091297019</v>
      </c>
      <c r="AC742" s="30">
        <v>2.6889284915141536</v>
      </c>
      <c r="AD742" s="30">
        <v>68559.301347464643</v>
      </c>
      <c r="AE742" s="29">
        <f t="shared" si="36"/>
        <v>2022</v>
      </c>
      <c r="AF742" s="29">
        <f t="shared" si="37"/>
        <v>9</v>
      </c>
      <c r="AK742" t="e">
        <f t="shared" si="35"/>
        <v>#N/A</v>
      </c>
    </row>
    <row r="743" spans="1:37" ht="30" customHeight="1" x14ac:dyDescent="0.25">
      <c r="A743" s="30">
        <v>17907405</v>
      </c>
      <c r="B743" s="29" t="s">
        <v>74</v>
      </c>
      <c r="C743" s="29" t="s">
        <v>29</v>
      </c>
      <c r="D743" s="29" t="s">
        <v>29</v>
      </c>
      <c r="E743" s="31">
        <v>44865</v>
      </c>
      <c r="F743" s="29">
        <v>49.569105314802343</v>
      </c>
      <c r="G743" s="29" t="s">
        <v>101</v>
      </c>
      <c r="H743" s="29" t="s">
        <v>102</v>
      </c>
      <c r="I743" s="29">
        <v>2016</v>
      </c>
      <c r="J743" s="30">
        <v>100</v>
      </c>
      <c r="K743" s="30">
        <v>20175.3</v>
      </c>
      <c r="L743" s="29">
        <v>1512197.5035893265</v>
      </c>
      <c r="M743" s="29">
        <v>7001.408089830652</v>
      </c>
      <c r="N743" s="29">
        <v>98.321975352035594</v>
      </c>
      <c r="O743" s="30">
        <v>23055.07115573627</v>
      </c>
      <c r="P743" s="30">
        <v>1.2391233236225934</v>
      </c>
      <c r="Q743" s="29">
        <v>26880.406289418195</v>
      </c>
      <c r="R743" s="29">
        <v>25817.845556789169</v>
      </c>
      <c r="S743" s="29">
        <v>1.3712995615535482</v>
      </c>
      <c r="T743" s="29">
        <v>1.6726106251195456</v>
      </c>
      <c r="U743" s="29">
        <v>1.5886995958016368</v>
      </c>
      <c r="V743" s="29">
        <v>1.7203850896157225</v>
      </c>
      <c r="W743" s="30">
        <v>1.4938287931938004</v>
      </c>
      <c r="X743" s="30">
        <v>1.0678276792738339</v>
      </c>
      <c r="Y743" s="29">
        <v>7.8356016720410002</v>
      </c>
      <c r="Z743" s="29">
        <v>5.0407785456305545</v>
      </c>
      <c r="AA743" s="29">
        <v>128.31155742105577</v>
      </c>
      <c r="AB743" s="29">
        <v>2028.5754008969309</v>
      </c>
      <c r="AC743" s="30">
        <v>3.2366347548560492</v>
      </c>
      <c r="AD743" s="30">
        <v>60307.083372349298</v>
      </c>
      <c r="AE743" s="29">
        <f t="shared" si="36"/>
        <v>2022</v>
      </c>
      <c r="AF743" s="29">
        <f t="shared" si="37"/>
        <v>10</v>
      </c>
      <c r="AK743" t="e">
        <f t="shared" si="35"/>
        <v>#N/A</v>
      </c>
    </row>
    <row r="744" spans="1:37" ht="30" customHeight="1" x14ac:dyDescent="0.25">
      <c r="A744" s="30">
        <v>17907405</v>
      </c>
      <c r="B744" s="29" t="s">
        <v>74</v>
      </c>
      <c r="C744" s="29" t="s">
        <v>29</v>
      </c>
      <c r="D744" s="29" t="s">
        <v>29</v>
      </c>
      <c r="E744" s="31">
        <v>44895</v>
      </c>
      <c r="F744" s="29">
        <v>78.486186070816501</v>
      </c>
      <c r="G744" s="29" t="s">
        <v>101</v>
      </c>
      <c r="H744" s="29" t="s">
        <v>102</v>
      </c>
      <c r="I744" s="29">
        <v>2016</v>
      </c>
      <c r="J744" s="30">
        <v>100</v>
      </c>
      <c r="K744" s="30">
        <v>20175.3</v>
      </c>
      <c r="L744" s="29">
        <v>1472076.8248921717</v>
      </c>
      <c r="M744" s="29">
        <v>5238.6641708644775</v>
      </c>
      <c r="N744" s="29">
        <v>59.317485997385752</v>
      </c>
      <c r="O744" s="30">
        <v>25343.889057230484</v>
      </c>
      <c r="P744" s="30">
        <v>1.1468414696414211</v>
      </c>
      <c r="Q744" s="29">
        <v>32585.943031883471</v>
      </c>
      <c r="R744" s="29">
        <v>40007.97335210134</v>
      </c>
      <c r="S744" s="29">
        <v>1.1804238155443756</v>
      </c>
      <c r="T744" s="29">
        <v>1.0830476001090794</v>
      </c>
      <c r="U744" s="29">
        <v>1.5376680295279668</v>
      </c>
      <c r="V744" s="29">
        <v>2.1438576555903852</v>
      </c>
      <c r="W744" s="30">
        <v>1.5117704126122855</v>
      </c>
      <c r="X744" s="30">
        <v>2.0734844326525939</v>
      </c>
      <c r="Y744" s="29">
        <v>1.8503043668619381</v>
      </c>
      <c r="Z744" s="29">
        <v>1.6130576684674796</v>
      </c>
      <c r="AA744" s="29">
        <v>125.5404208733522</v>
      </c>
      <c r="AB744" s="29">
        <v>2331.2499233491058</v>
      </c>
      <c r="AC744" s="30">
        <v>1.9294300890957978</v>
      </c>
      <c r="AD744" s="30">
        <v>74764.829240529201</v>
      </c>
      <c r="AE744" s="29">
        <f t="shared" si="36"/>
        <v>2022</v>
      </c>
      <c r="AF744" s="29">
        <f t="shared" si="37"/>
        <v>11</v>
      </c>
      <c r="AK744" t="e">
        <f t="shared" si="35"/>
        <v>#N/A</v>
      </c>
    </row>
    <row r="745" spans="1:37" ht="30" customHeight="1" x14ac:dyDescent="0.25">
      <c r="A745" s="30">
        <v>17907405</v>
      </c>
      <c r="B745" s="29" t="s">
        <v>74</v>
      </c>
      <c r="C745" s="29" t="s">
        <v>29</v>
      </c>
      <c r="D745" s="29" t="s">
        <v>29</v>
      </c>
      <c r="E745" s="31">
        <v>44926</v>
      </c>
      <c r="F745" s="29">
        <v>56.195113546332536</v>
      </c>
      <c r="G745" s="29" t="s">
        <v>101</v>
      </c>
      <c r="H745" s="29" t="s">
        <v>102</v>
      </c>
      <c r="I745" s="29">
        <v>2016</v>
      </c>
      <c r="J745" s="30">
        <v>100</v>
      </c>
      <c r="K745" s="30">
        <v>20175.3</v>
      </c>
      <c r="L745" s="29">
        <v>1827471.4147653363</v>
      </c>
      <c r="M745" s="29">
        <v>5854.1957119173494</v>
      </c>
      <c r="N745" s="29">
        <v>86.412638902120605</v>
      </c>
      <c r="O745" s="30">
        <v>22358.962024308647</v>
      </c>
      <c r="P745" s="30">
        <v>1.0597262636952014</v>
      </c>
      <c r="Q745" s="29">
        <v>22588.433806586821</v>
      </c>
      <c r="R745" s="29">
        <v>22208.840012064036</v>
      </c>
      <c r="S745" s="29">
        <v>1.4689840137660954</v>
      </c>
      <c r="T745" s="29">
        <v>1.7109494513561028</v>
      </c>
      <c r="U745" s="29">
        <v>1.3984678617334583</v>
      </c>
      <c r="V745" s="29">
        <v>2.0769475608285566</v>
      </c>
      <c r="W745" s="30">
        <v>1.1261849157853412</v>
      </c>
      <c r="X745" s="30">
        <v>1.1473164361732759</v>
      </c>
      <c r="Y745" s="29">
        <v>1.9346236128872152</v>
      </c>
      <c r="Z745" s="29">
        <v>2.2381537137256795</v>
      </c>
      <c r="AA745" s="29">
        <v>73.083739093570998</v>
      </c>
      <c r="AB745" s="29">
        <v>2109.9055692034713</v>
      </c>
      <c r="AC745" s="30">
        <v>2.391825550641673</v>
      </c>
      <c r="AD745" s="30">
        <v>55463.317531196531</v>
      </c>
      <c r="AE745" s="29">
        <f t="shared" si="36"/>
        <v>2022</v>
      </c>
      <c r="AF745" s="29">
        <f t="shared" si="37"/>
        <v>12</v>
      </c>
      <c r="AK745" t="e">
        <f t="shared" si="35"/>
        <v>#N/A</v>
      </c>
    </row>
    <row r="746" spans="1:37" ht="30" customHeight="1" x14ac:dyDescent="0.25">
      <c r="A746" s="30">
        <v>17907406</v>
      </c>
      <c r="B746" s="29" t="s">
        <v>75</v>
      </c>
      <c r="C746" s="29" t="s">
        <v>29</v>
      </c>
      <c r="D746" s="29" t="s">
        <v>29</v>
      </c>
      <c r="E746" s="31">
        <v>43496</v>
      </c>
      <c r="F746" s="29" t="s">
        <v>31</v>
      </c>
      <c r="G746" s="29" t="s">
        <v>101</v>
      </c>
      <c r="H746" s="29" t="s">
        <v>102</v>
      </c>
      <c r="I746" s="29">
        <v>1981</v>
      </c>
      <c r="J746" s="30">
        <v>100</v>
      </c>
      <c r="K746" s="30">
        <v>7163.4</v>
      </c>
      <c r="L746" s="29" t="s">
        <v>31</v>
      </c>
      <c r="M746" s="29" t="s">
        <v>31</v>
      </c>
      <c r="N746" s="29" t="s">
        <v>31</v>
      </c>
      <c r="O746" s="29" t="s">
        <v>31</v>
      </c>
      <c r="P746" s="29" t="s">
        <v>31</v>
      </c>
      <c r="Q746" s="29" t="s">
        <v>31</v>
      </c>
      <c r="R746" s="29" t="s">
        <v>31</v>
      </c>
      <c r="S746" s="29" t="s">
        <v>31</v>
      </c>
      <c r="T746" s="29" t="s">
        <v>31</v>
      </c>
      <c r="U746" s="29" t="s">
        <v>31</v>
      </c>
      <c r="V746" s="29" t="s">
        <v>31</v>
      </c>
      <c r="W746" s="30">
        <v>1.1478657922472284</v>
      </c>
      <c r="X746" s="30">
        <v>1.805557859018839</v>
      </c>
      <c r="Y746" s="29" t="s">
        <v>31</v>
      </c>
      <c r="Z746" s="29" t="s">
        <v>31</v>
      </c>
      <c r="AA746" s="29">
        <v>0</v>
      </c>
      <c r="AB746" s="29">
        <v>0</v>
      </c>
      <c r="AC746" s="29" t="s">
        <v>31</v>
      </c>
      <c r="AD746" s="29" t="s">
        <v>31</v>
      </c>
      <c r="AE746" s="29">
        <f t="shared" ref="AE746:AE795" si="38">IF(E746 = "", "", YEAR(E746))</f>
        <v>2019</v>
      </c>
      <c r="AF746" s="29">
        <f t="shared" si="37"/>
        <v>1</v>
      </c>
      <c r="AK746" t="e">
        <f t="shared" ref="AK746:AK786" si="39">_xlfn.XLOOKUP(B746, $AH$2:$AH$38,$AI$2:$AI$38)</f>
        <v>#N/A</v>
      </c>
    </row>
    <row r="747" spans="1:37" ht="30" customHeight="1" x14ac:dyDescent="0.25">
      <c r="A747" s="30">
        <v>17907406</v>
      </c>
      <c r="B747" s="29" t="s">
        <v>75</v>
      </c>
      <c r="C747" s="29" t="s">
        <v>29</v>
      </c>
      <c r="D747" s="29" t="s">
        <v>29</v>
      </c>
      <c r="E747" s="31">
        <v>43524</v>
      </c>
      <c r="F747" s="30" t="s">
        <v>31</v>
      </c>
      <c r="G747" s="29" t="s">
        <v>101</v>
      </c>
      <c r="H747" s="29" t="s">
        <v>102</v>
      </c>
      <c r="I747" s="29">
        <v>1981</v>
      </c>
      <c r="J747" s="30">
        <v>100</v>
      </c>
      <c r="K747" s="30">
        <v>7163.4</v>
      </c>
      <c r="L747" s="30" t="s">
        <v>31</v>
      </c>
      <c r="M747" s="30" t="s">
        <v>31</v>
      </c>
      <c r="N747" s="30" t="s">
        <v>31</v>
      </c>
      <c r="O747" s="30" t="s">
        <v>31</v>
      </c>
      <c r="P747" s="30" t="s">
        <v>31</v>
      </c>
      <c r="Q747" s="30" t="s">
        <v>31</v>
      </c>
      <c r="R747" s="30" t="s">
        <v>31</v>
      </c>
      <c r="S747" s="30" t="s">
        <v>31</v>
      </c>
      <c r="T747" s="30" t="s">
        <v>31</v>
      </c>
      <c r="U747" s="30" t="s">
        <v>31</v>
      </c>
      <c r="V747" s="30" t="s">
        <v>31</v>
      </c>
      <c r="W747" s="30">
        <v>1.0645011579186556</v>
      </c>
      <c r="X747" s="30">
        <v>1.8130624462590172</v>
      </c>
      <c r="Y747" s="30" t="s">
        <v>31</v>
      </c>
      <c r="Z747" s="30" t="s">
        <v>31</v>
      </c>
      <c r="AA747" s="30">
        <v>0</v>
      </c>
      <c r="AB747" s="30">
        <v>0</v>
      </c>
      <c r="AC747" s="30" t="s">
        <v>31</v>
      </c>
      <c r="AD747" s="30" t="s">
        <v>31</v>
      </c>
      <c r="AE747" s="29">
        <f t="shared" si="38"/>
        <v>2019</v>
      </c>
      <c r="AF747" s="29">
        <f t="shared" si="37"/>
        <v>2</v>
      </c>
      <c r="AK747" t="e">
        <f t="shared" si="39"/>
        <v>#N/A</v>
      </c>
    </row>
    <row r="748" spans="1:37" ht="30" customHeight="1" x14ac:dyDescent="0.25">
      <c r="A748" s="30">
        <v>17907406</v>
      </c>
      <c r="B748" s="29" t="s">
        <v>75</v>
      </c>
      <c r="C748" s="29" t="s">
        <v>29</v>
      </c>
      <c r="D748" s="29" t="s">
        <v>29</v>
      </c>
      <c r="E748" s="31">
        <v>43555</v>
      </c>
      <c r="F748" s="30" t="s">
        <v>31</v>
      </c>
      <c r="G748" s="29" t="s">
        <v>101</v>
      </c>
      <c r="H748" s="29" t="s">
        <v>102</v>
      </c>
      <c r="I748" s="29">
        <v>1981</v>
      </c>
      <c r="J748" s="30">
        <v>100</v>
      </c>
      <c r="K748" s="30">
        <v>7163.4</v>
      </c>
      <c r="L748" s="30" t="s">
        <v>31</v>
      </c>
      <c r="M748" s="30" t="s">
        <v>31</v>
      </c>
      <c r="N748" s="30" t="s">
        <v>31</v>
      </c>
      <c r="O748" s="30" t="s">
        <v>31</v>
      </c>
      <c r="P748" s="30" t="s">
        <v>31</v>
      </c>
      <c r="Q748" s="30" t="s">
        <v>31</v>
      </c>
      <c r="R748" s="30" t="s">
        <v>31</v>
      </c>
      <c r="S748" s="30" t="s">
        <v>31</v>
      </c>
      <c r="T748" s="30" t="s">
        <v>31</v>
      </c>
      <c r="U748" s="30" t="s">
        <v>31</v>
      </c>
      <c r="V748" s="30" t="s">
        <v>31</v>
      </c>
      <c r="W748" s="30">
        <v>0.85909721033547137</v>
      </c>
      <c r="X748" s="30">
        <v>1.1407338818275548</v>
      </c>
      <c r="Y748" s="30" t="s">
        <v>31</v>
      </c>
      <c r="Z748" s="30" t="s">
        <v>31</v>
      </c>
      <c r="AA748" s="30">
        <v>0</v>
      </c>
      <c r="AB748" s="30">
        <v>0</v>
      </c>
      <c r="AC748" s="30" t="s">
        <v>31</v>
      </c>
      <c r="AD748" s="30" t="s">
        <v>31</v>
      </c>
      <c r="AE748" s="29">
        <f t="shared" si="38"/>
        <v>2019</v>
      </c>
      <c r="AF748" s="29">
        <f t="shared" si="37"/>
        <v>3</v>
      </c>
      <c r="AK748" t="e">
        <f t="shared" si="39"/>
        <v>#N/A</v>
      </c>
    </row>
    <row r="749" spans="1:37" ht="30" customHeight="1" x14ac:dyDescent="0.25">
      <c r="A749" s="30">
        <v>17907406</v>
      </c>
      <c r="B749" s="29" t="s">
        <v>75</v>
      </c>
      <c r="C749" s="29" t="s">
        <v>29</v>
      </c>
      <c r="D749" s="29" t="s">
        <v>29</v>
      </c>
      <c r="E749" s="31">
        <v>43585</v>
      </c>
      <c r="F749" s="30" t="s">
        <v>31</v>
      </c>
      <c r="G749" s="29" t="s">
        <v>101</v>
      </c>
      <c r="H749" s="29" t="s">
        <v>102</v>
      </c>
      <c r="I749" s="29">
        <v>1981</v>
      </c>
      <c r="J749" s="30">
        <v>100</v>
      </c>
      <c r="K749" s="30">
        <v>7163.4</v>
      </c>
      <c r="L749" s="30" t="s">
        <v>31</v>
      </c>
      <c r="M749" s="30" t="s">
        <v>31</v>
      </c>
      <c r="N749" s="30" t="s">
        <v>31</v>
      </c>
      <c r="O749" s="30" t="s">
        <v>31</v>
      </c>
      <c r="P749" s="30" t="s">
        <v>31</v>
      </c>
      <c r="Q749" s="30" t="s">
        <v>31</v>
      </c>
      <c r="R749" s="30" t="s">
        <v>31</v>
      </c>
      <c r="S749" s="30" t="s">
        <v>31</v>
      </c>
      <c r="T749" s="30" t="s">
        <v>31</v>
      </c>
      <c r="U749" s="30" t="s">
        <v>31</v>
      </c>
      <c r="V749" s="30" t="s">
        <v>31</v>
      </c>
      <c r="W749" s="30">
        <v>1.5829469582827689</v>
      </c>
      <c r="X749" s="30">
        <v>1.4678564703672325</v>
      </c>
      <c r="Y749" s="30" t="s">
        <v>31</v>
      </c>
      <c r="Z749" s="30" t="s">
        <v>31</v>
      </c>
      <c r="AA749" s="30">
        <v>0</v>
      </c>
      <c r="AB749" s="30">
        <v>0</v>
      </c>
      <c r="AC749" s="30" t="s">
        <v>31</v>
      </c>
      <c r="AD749" s="30" t="s">
        <v>31</v>
      </c>
      <c r="AE749" s="29">
        <f t="shared" si="38"/>
        <v>2019</v>
      </c>
      <c r="AF749" s="29">
        <f t="shared" si="37"/>
        <v>4</v>
      </c>
      <c r="AK749" t="e">
        <f t="shared" si="39"/>
        <v>#N/A</v>
      </c>
    </row>
    <row r="750" spans="1:37" ht="30" customHeight="1" x14ac:dyDescent="0.25">
      <c r="A750" s="30">
        <v>17907406</v>
      </c>
      <c r="B750" s="29" t="s">
        <v>75</v>
      </c>
      <c r="C750" s="29" t="s">
        <v>29</v>
      </c>
      <c r="D750" s="29" t="s">
        <v>29</v>
      </c>
      <c r="E750" s="31">
        <v>43616</v>
      </c>
      <c r="F750" s="30" t="s">
        <v>31</v>
      </c>
      <c r="G750" s="29" t="s">
        <v>101</v>
      </c>
      <c r="H750" s="29" t="s">
        <v>102</v>
      </c>
      <c r="I750" s="29">
        <v>1981</v>
      </c>
      <c r="J750" s="30">
        <v>100</v>
      </c>
      <c r="K750" s="30">
        <v>7163.4</v>
      </c>
      <c r="L750" s="30" t="s">
        <v>31</v>
      </c>
      <c r="M750" s="30" t="s">
        <v>31</v>
      </c>
      <c r="N750" s="30" t="s">
        <v>31</v>
      </c>
      <c r="O750" s="30" t="s">
        <v>31</v>
      </c>
      <c r="P750" s="30" t="s">
        <v>31</v>
      </c>
      <c r="Q750" s="30" t="s">
        <v>31</v>
      </c>
      <c r="R750" s="30" t="s">
        <v>31</v>
      </c>
      <c r="S750" s="30" t="s">
        <v>31</v>
      </c>
      <c r="T750" s="30" t="s">
        <v>31</v>
      </c>
      <c r="U750" s="30" t="s">
        <v>31</v>
      </c>
      <c r="V750" s="30" t="s">
        <v>31</v>
      </c>
      <c r="W750" s="30">
        <v>1.3272369574853942</v>
      </c>
      <c r="X750" s="30">
        <v>1.4582342516175715</v>
      </c>
      <c r="Y750" s="30" t="s">
        <v>31</v>
      </c>
      <c r="Z750" s="30" t="s">
        <v>31</v>
      </c>
      <c r="AA750" s="30">
        <v>0</v>
      </c>
      <c r="AB750" s="30">
        <v>0</v>
      </c>
      <c r="AC750" s="30" t="s">
        <v>31</v>
      </c>
      <c r="AD750" s="30" t="s">
        <v>31</v>
      </c>
      <c r="AE750" s="29">
        <f t="shared" si="38"/>
        <v>2019</v>
      </c>
      <c r="AF750" s="29">
        <f t="shared" si="37"/>
        <v>5</v>
      </c>
      <c r="AK750" t="e">
        <f t="shared" si="39"/>
        <v>#N/A</v>
      </c>
    </row>
    <row r="751" spans="1:37" ht="30" customHeight="1" x14ac:dyDescent="0.25">
      <c r="A751" s="30">
        <v>17907406</v>
      </c>
      <c r="B751" s="29" t="s">
        <v>75</v>
      </c>
      <c r="C751" s="29" t="s">
        <v>29</v>
      </c>
      <c r="D751" s="29" t="s">
        <v>29</v>
      </c>
      <c r="E751" s="31">
        <v>43646</v>
      </c>
      <c r="F751" s="30" t="s">
        <v>31</v>
      </c>
      <c r="G751" s="29" t="s">
        <v>101</v>
      </c>
      <c r="H751" s="29" t="s">
        <v>102</v>
      </c>
      <c r="I751" s="29">
        <v>1981</v>
      </c>
      <c r="J751" s="30">
        <v>100</v>
      </c>
      <c r="K751" s="30">
        <v>7163.4</v>
      </c>
      <c r="L751" s="30" t="s">
        <v>31</v>
      </c>
      <c r="M751" s="30" t="s">
        <v>31</v>
      </c>
      <c r="N751" s="30" t="s">
        <v>31</v>
      </c>
      <c r="O751" s="30" t="s">
        <v>31</v>
      </c>
      <c r="P751" s="30" t="s">
        <v>31</v>
      </c>
      <c r="Q751" s="30" t="s">
        <v>31</v>
      </c>
      <c r="R751" s="30" t="s">
        <v>31</v>
      </c>
      <c r="S751" s="30" t="s">
        <v>31</v>
      </c>
      <c r="T751" s="30" t="s">
        <v>31</v>
      </c>
      <c r="U751" s="30" t="s">
        <v>31</v>
      </c>
      <c r="V751" s="30" t="s">
        <v>31</v>
      </c>
      <c r="W751" s="30">
        <v>1.2187791393905121</v>
      </c>
      <c r="X751" s="30">
        <v>1.1842551493057114</v>
      </c>
      <c r="Y751" s="30" t="s">
        <v>31</v>
      </c>
      <c r="Z751" s="30" t="s">
        <v>31</v>
      </c>
      <c r="AA751" s="30">
        <v>0</v>
      </c>
      <c r="AB751" s="30">
        <v>0</v>
      </c>
      <c r="AC751" s="30" t="s">
        <v>31</v>
      </c>
      <c r="AD751" s="30" t="s">
        <v>31</v>
      </c>
      <c r="AE751" s="29">
        <f t="shared" si="38"/>
        <v>2019</v>
      </c>
      <c r="AF751" s="29">
        <f t="shared" si="37"/>
        <v>6</v>
      </c>
      <c r="AK751" t="e">
        <f t="shared" si="39"/>
        <v>#N/A</v>
      </c>
    </row>
    <row r="752" spans="1:37" ht="30" customHeight="1" x14ac:dyDescent="0.25">
      <c r="A752" s="30">
        <v>17907406</v>
      </c>
      <c r="B752" s="29" t="s">
        <v>75</v>
      </c>
      <c r="C752" s="29" t="s">
        <v>29</v>
      </c>
      <c r="D752" s="29" t="s">
        <v>29</v>
      </c>
      <c r="E752" s="31">
        <v>43677</v>
      </c>
      <c r="F752" s="30" t="s">
        <v>31</v>
      </c>
      <c r="G752" s="29" t="s">
        <v>101</v>
      </c>
      <c r="H752" s="29" t="s">
        <v>102</v>
      </c>
      <c r="I752" s="29">
        <v>1981</v>
      </c>
      <c r="J752" s="30">
        <v>100</v>
      </c>
      <c r="K752" s="30">
        <v>7163.4</v>
      </c>
      <c r="L752" s="30" t="s">
        <v>31</v>
      </c>
      <c r="M752" s="30" t="s">
        <v>31</v>
      </c>
      <c r="N752" s="30" t="s">
        <v>31</v>
      </c>
      <c r="O752" s="30" t="s">
        <v>31</v>
      </c>
      <c r="P752" s="30" t="s">
        <v>31</v>
      </c>
      <c r="Q752" s="30" t="s">
        <v>31</v>
      </c>
      <c r="R752" s="30" t="s">
        <v>31</v>
      </c>
      <c r="S752" s="30" t="s">
        <v>31</v>
      </c>
      <c r="T752" s="30" t="s">
        <v>31</v>
      </c>
      <c r="U752" s="30" t="s">
        <v>31</v>
      </c>
      <c r="V752" s="30" t="s">
        <v>31</v>
      </c>
      <c r="W752" s="30">
        <v>1.3930257738794873</v>
      </c>
      <c r="X752" s="30">
        <v>1.3613860889002125</v>
      </c>
      <c r="Y752" s="30" t="s">
        <v>31</v>
      </c>
      <c r="Z752" s="30" t="s">
        <v>31</v>
      </c>
      <c r="AA752" s="30">
        <v>0</v>
      </c>
      <c r="AB752" s="30">
        <v>0</v>
      </c>
      <c r="AC752" s="30" t="s">
        <v>31</v>
      </c>
      <c r="AD752" s="30" t="s">
        <v>31</v>
      </c>
      <c r="AE752" s="29">
        <f t="shared" si="38"/>
        <v>2019</v>
      </c>
      <c r="AF752" s="29">
        <f t="shared" si="37"/>
        <v>7</v>
      </c>
      <c r="AK752" t="e">
        <f t="shared" si="39"/>
        <v>#N/A</v>
      </c>
    </row>
    <row r="753" spans="1:37" ht="30" customHeight="1" x14ac:dyDescent="0.25">
      <c r="A753" s="30">
        <v>17907406</v>
      </c>
      <c r="B753" s="29" t="s">
        <v>75</v>
      </c>
      <c r="C753" s="29" t="s">
        <v>29</v>
      </c>
      <c r="D753" s="29" t="s">
        <v>29</v>
      </c>
      <c r="E753" s="31">
        <v>43708</v>
      </c>
      <c r="F753" s="30" t="s">
        <v>31</v>
      </c>
      <c r="G753" s="29" t="s">
        <v>101</v>
      </c>
      <c r="H753" s="29" t="s">
        <v>102</v>
      </c>
      <c r="I753" s="29">
        <v>1981</v>
      </c>
      <c r="J753" s="30">
        <v>100</v>
      </c>
      <c r="K753" s="30">
        <v>7163.4</v>
      </c>
      <c r="L753" s="30" t="s">
        <v>31</v>
      </c>
      <c r="M753" s="30" t="s">
        <v>31</v>
      </c>
      <c r="N753" s="30" t="s">
        <v>31</v>
      </c>
      <c r="O753" s="30" t="s">
        <v>31</v>
      </c>
      <c r="P753" s="30" t="s">
        <v>31</v>
      </c>
      <c r="Q753" s="30" t="s">
        <v>31</v>
      </c>
      <c r="R753" s="30" t="s">
        <v>31</v>
      </c>
      <c r="S753" s="30" t="s">
        <v>31</v>
      </c>
      <c r="T753" s="30" t="s">
        <v>31</v>
      </c>
      <c r="U753" s="30" t="s">
        <v>31</v>
      </c>
      <c r="V753" s="30" t="s">
        <v>31</v>
      </c>
      <c r="W753" s="30">
        <v>1.4216436878786147</v>
      </c>
      <c r="X753" s="30">
        <v>1.1916576393578884</v>
      </c>
      <c r="Y753" s="30" t="s">
        <v>31</v>
      </c>
      <c r="Z753" s="30" t="s">
        <v>31</v>
      </c>
      <c r="AA753" s="30">
        <v>0</v>
      </c>
      <c r="AB753" s="30">
        <v>0</v>
      </c>
      <c r="AC753" s="30" t="s">
        <v>31</v>
      </c>
      <c r="AD753" s="30" t="s">
        <v>31</v>
      </c>
      <c r="AE753" s="29">
        <f t="shared" si="38"/>
        <v>2019</v>
      </c>
      <c r="AF753" s="29">
        <f t="shared" si="37"/>
        <v>8</v>
      </c>
      <c r="AK753" t="e">
        <f t="shared" si="39"/>
        <v>#N/A</v>
      </c>
    </row>
    <row r="754" spans="1:37" ht="30" customHeight="1" x14ac:dyDescent="0.25">
      <c r="A754" s="30">
        <v>17907406</v>
      </c>
      <c r="B754" s="29" t="s">
        <v>75</v>
      </c>
      <c r="C754" s="29" t="s">
        <v>29</v>
      </c>
      <c r="D754" s="29" t="s">
        <v>29</v>
      </c>
      <c r="E754" s="31">
        <v>43738</v>
      </c>
      <c r="F754" s="30" t="s">
        <v>31</v>
      </c>
      <c r="G754" s="29" t="s">
        <v>101</v>
      </c>
      <c r="H754" s="29" t="s">
        <v>102</v>
      </c>
      <c r="I754" s="29">
        <v>1981</v>
      </c>
      <c r="J754" s="30">
        <v>100</v>
      </c>
      <c r="K754" s="30">
        <v>7163.4</v>
      </c>
      <c r="L754" s="30" t="s">
        <v>31</v>
      </c>
      <c r="M754" s="30" t="s">
        <v>31</v>
      </c>
      <c r="N754" s="30" t="s">
        <v>31</v>
      </c>
      <c r="O754" s="30" t="s">
        <v>31</v>
      </c>
      <c r="P754" s="30" t="s">
        <v>31</v>
      </c>
      <c r="Q754" s="30" t="s">
        <v>31</v>
      </c>
      <c r="R754" s="30" t="s">
        <v>31</v>
      </c>
      <c r="S754" s="30" t="s">
        <v>31</v>
      </c>
      <c r="T754" s="30" t="s">
        <v>31</v>
      </c>
      <c r="U754" s="30" t="s">
        <v>31</v>
      </c>
      <c r="V754" s="30" t="s">
        <v>31</v>
      </c>
      <c r="W754" s="30">
        <v>1.6219161629444792</v>
      </c>
      <c r="X754" s="30">
        <v>1.9566192616769782</v>
      </c>
      <c r="Y754" s="30" t="s">
        <v>31</v>
      </c>
      <c r="Z754" s="30" t="s">
        <v>31</v>
      </c>
      <c r="AA754" s="30">
        <v>0</v>
      </c>
      <c r="AB754" s="30">
        <v>0</v>
      </c>
      <c r="AC754" s="30" t="s">
        <v>31</v>
      </c>
      <c r="AD754" s="30" t="s">
        <v>31</v>
      </c>
      <c r="AE754" s="29">
        <f t="shared" si="38"/>
        <v>2019</v>
      </c>
      <c r="AF754" s="29">
        <f t="shared" si="37"/>
        <v>9</v>
      </c>
      <c r="AK754" t="e">
        <f t="shared" si="39"/>
        <v>#N/A</v>
      </c>
    </row>
    <row r="755" spans="1:37" ht="30" customHeight="1" x14ac:dyDescent="0.25">
      <c r="A755" s="30">
        <v>17907406</v>
      </c>
      <c r="B755" s="29" t="s">
        <v>75</v>
      </c>
      <c r="C755" s="29" t="s">
        <v>29</v>
      </c>
      <c r="D755" s="29" t="s">
        <v>29</v>
      </c>
      <c r="E755" s="31">
        <v>43769</v>
      </c>
      <c r="F755" s="30" t="s">
        <v>31</v>
      </c>
      <c r="G755" s="29" t="s">
        <v>101</v>
      </c>
      <c r="H755" s="29" t="s">
        <v>102</v>
      </c>
      <c r="I755" s="29">
        <v>1981</v>
      </c>
      <c r="J755" s="30">
        <v>100</v>
      </c>
      <c r="K755" s="30">
        <v>7163.4</v>
      </c>
      <c r="L755" s="30" t="s">
        <v>31</v>
      </c>
      <c r="M755" s="30" t="s">
        <v>31</v>
      </c>
      <c r="N755" s="30" t="s">
        <v>31</v>
      </c>
      <c r="O755" s="30" t="s">
        <v>31</v>
      </c>
      <c r="P755" s="30" t="s">
        <v>31</v>
      </c>
      <c r="Q755" s="30" t="s">
        <v>31</v>
      </c>
      <c r="R755" s="30" t="s">
        <v>31</v>
      </c>
      <c r="S755" s="30" t="s">
        <v>31</v>
      </c>
      <c r="T755" s="30" t="s">
        <v>31</v>
      </c>
      <c r="U755" s="30" t="s">
        <v>31</v>
      </c>
      <c r="V755" s="30" t="s">
        <v>31</v>
      </c>
      <c r="W755" s="30">
        <v>1.1612640305693864</v>
      </c>
      <c r="X755" s="30">
        <v>1.3944848229101905</v>
      </c>
      <c r="Y755" s="30" t="s">
        <v>31</v>
      </c>
      <c r="Z755" s="30" t="s">
        <v>31</v>
      </c>
      <c r="AA755" s="30">
        <v>0</v>
      </c>
      <c r="AB755" s="30">
        <v>0</v>
      </c>
      <c r="AC755" s="30" t="s">
        <v>31</v>
      </c>
      <c r="AD755" s="30" t="s">
        <v>31</v>
      </c>
      <c r="AE755" s="29">
        <f t="shared" si="38"/>
        <v>2019</v>
      </c>
      <c r="AF755" s="29">
        <f t="shared" si="37"/>
        <v>10</v>
      </c>
      <c r="AK755" t="e">
        <f t="shared" si="39"/>
        <v>#N/A</v>
      </c>
    </row>
    <row r="756" spans="1:37" ht="30" customHeight="1" x14ac:dyDescent="0.25">
      <c r="A756" s="30">
        <v>17907406</v>
      </c>
      <c r="B756" s="29" t="s">
        <v>75</v>
      </c>
      <c r="C756" s="29" t="s">
        <v>29</v>
      </c>
      <c r="D756" s="29" t="s">
        <v>29</v>
      </c>
      <c r="E756" s="31">
        <v>43799</v>
      </c>
      <c r="F756" s="30" t="s">
        <v>31</v>
      </c>
      <c r="G756" s="29" t="s">
        <v>101</v>
      </c>
      <c r="H756" s="29" t="s">
        <v>102</v>
      </c>
      <c r="I756" s="29">
        <v>1981</v>
      </c>
      <c r="J756" s="30">
        <v>100</v>
      </c>
      <c r="K756" s="30">
        <v>7163.4</v>
      </c>
      <c r="L756" s="30" t="s">
        <v>31</v>
      </c>
      <c r="M756" s="30" t="s">
        <v>31</v>
      </c>
      <c r="N756" s="30" t="s">
        <v>31</v>
      </c>
      <c r="O756" s="30" t="s">
        <v>31</v>
      </c>
      <c r="P756" s="30" t="s">
        <v>31</v>
      </c>
      <c r="Q756" s="30" t="s">
        <v>31</v>
      </c>
      <c r="R756" s="30" t="s">
        <v>31</v>
      </c>
      <c r="S756" s="30" t="s">
        <v>31</v>
      </c>
      <c r="T756" s="30" t="s">
        <v>31</v>
      </c>
      <c r="U756" s="30" t="s">
        <v>31</v>
      </c>
      <c r="V756" s="30" t="s">
        <v>31</v>
      </c>
      <c r="W756" s="30">
        <v>1.1045336003902029</v>
      </c>
      <c r="X756" s="30">
        <v>1.7668745637615844</v>
      </c>
      <c r="Y756" s="30" t="s">
        <v>31</v>
      </c>
      <c r="Z756" s="30" t="s">
        <v>31</v>
      </c>
      <c r="AA756" s="30">
        <v>0</v>
      </c>
      <c r="AB756" s="30">
        <v>0</v>
      </c>
      <c r="AC756" s="30" t="s">
        <v>31</v>
      </c>
      <c r="AD756" s="30" t="s">
        <v>31</v>
      </c>
      <c r="AE756" s="29">
        <f t="shared" si="38"/>
        <v>2019</v>
      </c>
      <c r="AF756" s="29">
        <f t="shared" si="37"/>
        <v>11</v>
      </c>
      <c r="AK756" t="e">
        <f t="shared" si="39"/>
        <v>#N/A</v>
      </c>
    </row>
    <row r="757" spans="1:37" ht="30" customHeight="1" x14ac:dyDescent="0.25">
      <c r="A757" s="30">
        <v>17907406</v>
      </c>
      <c r="B757" s="29" t="s">
        <v>75</v>
      </c>
      <c r="C757" s="29" t="s">
        <v>29</v>
      </c>
      <c r="D757" s="29" t="s">
        <v>29</v>
      </c>
      <c r="E757" s="31">
        <v>43830</v>
      </c>
      <c r="F757" s="30" t="s">
        <v>31</v>
      </c>
      <c r="G757" s="29" t="s">
        <v>101</v>
      </c>
      <c r="H757" s="29" t="s">
        <v>102</v>
      </c>
      <c r="I757" s="29">
        <v>1981</v>
      </c>
      <c r="J757" s="30">
        <v>100</v>
      </c>
      <c r="K757" s="30">
        <v>7163.4</v>
      </c>
      <c r="L757" s="30" t="s">
        <v>31</v>
      </c>
      <c r="M757" s="30" t="s">
        <v>31</v>
      </c>
      <c r="N757" s="30" t="s">
        <v>31</v>
      </c>
      <c r="O757" s="30" t="s">
        <v>31</v>
      </c>
      <c r="P757" s="30" t="s">
        <v>31</v>
      </c>
      <c r="Q757" s="30" t="s">
        <v>31</v>
      </c>
      <c r="R757" s="30" t="s">
        <v>31</v>
      </c>
      <c r="S757" s="30" t="s">
        <v>31</v>
      </c>
      <c r="T757" s="30" t="s">
        <v>31</v>
      </c>
      <c r="U757" s="30" t="s">
        <v>31</v>
      </c>
      <c r="V757" s="30" t="s">
        <v>31</v>
      </c>
      <c r="W757" s="30">
        <v>1.6135258493847906</v>
      </c>
      <c r="X757" s="30">
        <v>1.6115177062224026</v>
      </c>
      <c r="Y757" s="30" t="s">
        <v>31</v>
      </c>
      <c r="Z757" s="30" t="s">
        <v>31</v>
      </c>
      <c r="AA757" s="30">
        <v>0</v>
      </c>
      <c r="AB757" s="30">
        <v>0</v>
      </c>
      <c r="AC757" s="30" t="s">
        <v>31</v>
      </c>
      <c r="AD757" s="30" t="s">
        <v>31</v>
      </c>
      <c r="AE757" s="29">
        <f t="shared" si="38"/>
        <v>2019</v>
      </c>
      <c r="AF757" s="29">
        <f t="shared" si="37"/>
        <v>12</v>
      </c>
      <c r="AK757" t="e">
        <f t="shared" si="39"/>
        <v>#N/A</v>
      </c>
    </row>
    <row r="758" spans="1:37" ht="30" customHeight="1" x14ac:dyDescent="0.25">
      <c r="A758" s="30">
        <v>17907406</v>
      </c>
      <c r="B758" s="29" t="s">
        <v>75</v>
      </c>
      <c r="C758" s="29" t="s">
        <v>29</v>
      </c>
      <c r="D758" s="29" t="s">
        <v>29</v>
      </c>
      <c r="E758" s="31">
        <v>43861</v>
      </c>
      <c r="F758" s="30" t="s">
        <v>31</v>
      </c>
      <c r="G758" s="29" t="s">
        <v>101</v>
      </c>
      <c r="H758" s="29" t="s">
        <v>102</v>
      </c>
      <c r="I758" s="29">
        <v>1981</v>
      </c>
      <c r="J758" s="30">
        <v>100</v>
      </c>
      <c r="K758" s="30">
        <v>7163.4</v>
      </c>
      <c r="L758" s="30" t="s">
        <v>31</v>
      </c>
      <c r="M758" s="30" t="s">
        <v>31</v>
      </c>
      <c r="N758" s="30" t="s">
        <v>31</v>
      </c>
      <c r="O758" s="30" t="s">
        <v>31</v>
      </c>
      <c r="P758" s="30" t="s">
        <v>31</v>
      </c>
      <c r="Q758" s="30" t="s">
        <v>31</v>
      </c>
      <c r="R758" s="30" t="s">
        <v>31</v>
      </c>
      <c r="S758" s="30" t="s">
        <v>31</v>
      </c>
      <c r="T758" s="30" t="s">
        <v>31</v>
      </c>
      <c r="U758" s="30" t="s">
        <v>31</v>
      </c>
      <c r="V758" s="30" t="s">
        <v>31</v>
      </c>
      <c r="W758" s="30">
        <v>1.6019751844517753</v>
      </c>
      <c r="X758" s="30">
        <v>1.4592623407193723</v>
      </c>
      <c r="Y758" s="30" t="s">
        <v>31</v>
      </c>
      <c r="Z758" s="30" t="s">
        <v>31</v>
      </c>
      <c r="AA758" s="30" t="s">
        <v>31</v>
      </c>
      <c r="AB758" s="30" t="s">
        <v>31</v>
      </c>
      <c r="AC758" s="30" t="s">
        <v>31</v>
      </c>
      <c r="AD758" s="30" t="s">
        <v>31</v>
      </c>
      <c r="AE758" s="29">
        <f t="shared" si="38"/>
        <v>2020</v>
      </c>
      <c r="AF758" s="29">
        <f t="shared" si="37"/>
        <v>1</v>
      </c>
      <c r="AK758" t="e">
        <f t="shared" si="39"/>
        <v>#N/A</v>
      </c>
    </row>
    <row r="759" spans="1:37" ht="30" customHeight="1" x14ac:dyDescent="0.25">
      <c r="A759" s="30">
        <v>17907406</v>
      </c>
      <c r="B759" s="29" t="s">
        <v>75</v>
      </c>
      <c r="C759" s="29" t="s">
        <v>29</v>
      </c>
      <c r="D759" s="29" t="s">
        <v>29</v>
      </c>
      <c r="E759" s="31">
        <v>43890</v>
      </c>
      <c r="F759" s="30" t="s">
        <v>31</v>
      </c>
      <c r="G759" s="29" t="s">
        <v>101</v>
      </c>
      <c r="H759" s="29" t="s">
        <v>102</v>
      </c>
      <c r="I759" s="29">
        <v>1981</v>
      </c>
      <c r="J759" s="30">
        <v>100</v>
      </c>
      <c r="K759" s="30">
        <v>7163.4</v>
      </c>
      <c r="L759" s="30" t="s">
        <v>31</v>
      </c>
      <c r="M759" s="30" t="s">
        <v>31</v>
      </c>
      <c r="N759" s="30" t="s">
        <v>31</v>
      </c>
      <c r="O759" s="30" t="s">
        <v>31</v>
      </c>
      <c r="P759" s="30" t="s">
        <v>31</v>
      </c>
      <c r="Q759" s="30" t="s">
        <v>31</v>
      </c>
      <c r="R759" s="30" t="s">
        <v>31</v>
      </c>
      <c r="S759" s="30" t="s">
        <v>31</v>
      </c>
      <c r="T759" s="30" t="s">
        <v>31</v>
      </c>
      <c r="U759" s="30" t="s">
        <v>31</v>
      </c>
      <c r="V759" s="30" t="s">
        <v>31</v>
      </c>
      <c r="W759" s="30">
        <v>0.87141306859489986</v>
      </c>
      <c r="X759" s="30">
        <v>1.6860425335901741</v>
      </c>
      <c r="Y759" s="30" t="s">
        <v>31</v>
      </c>
      <c r="Z759" s="30" t="s">
        <v>31</v>
      </c>
      <c r="AA759" s="30" t="s">
        <v>31</v>
      </c>
      <c r="AB759" s="30" t="s">
        <v>31</v>
      </c>
      <c r="AC759" s="30" t="s">
        <v>31</v>
      </c>
      <c r="AD759" s="30" t="s">
        <v>31</v>
      </c>
      <c r="AE759" s="29">
        <f t="shared" si="38"/>
        <v>2020</v>
      </c>
      <c r="AF759" s="29">
        <f t="shared" si="37"/>
        <v>2</v>
      </c>
      <c r="AK759" t="e">
        <f t="shared" si="39"/>
        <v>#N/A</v>
      </c>
    </row>
    <row r="760" spans="1:37" ht="30" customHeight="1" x14ac:dyDescent="0.25">
      <c r="A760" s="30">
        <v>17907406</v>
      </c>
      <c r="B760" s="29" t="s">
        <v>75</v>
      </c>
      <c r="C760" s="29" t="s">
        <v>29</v>
      </c>
      <c r="D760" s="29" t="s">
        <v>29</v>
      </c>
      <c r="E760" s="31">
        <v>43921</v>
      </c>
      <c r="F760" s="30" t="s">
        <v>31</v>
      </c>
      <c r="G760" s="29" t="s">
        <v>101</v>
      </c>
      <c r="H760" s="29" t="s">
        <v>102</v>
      </c>
      <c r="I760" s="29">
        <v>1981</v>
      </c>
      <c r="J760" s="30">
        <v>100</v>
      </c>
      <c r="K760" s="30">
        <v>7163.4</v>
      </c>
      <c r="L760" s="30" t="s">
        <v>31</v>
      </c>
      <c r="M760" s="30" t="s">
        <v>31</v>
      </c>
      <c r="N760" s="30" t="s">
        <v>31</v>
      </c>
      <c r="O760" s="30" t="s">
        <v>31</v>
      </c>
      <c r="P760" s="30" t="s">
        <v>31</v>
      </c>
      <c r="Q760" s="30" t="s">
        <v>31</v>
      </c>
      <c r="R760" s="30" t="s">
        <v>31</v>
      </c>
      <c r="S760" s="30" t="s">
        <v>31</v>
      </c>
      <c r="T760" s="30" t="s">
        <v>31</v>
      </c>
      <c r="U760" s="30" t="s">
        <v>31</v>
      </c>
      <c r="V760" s="30" t="s">
        <v>31</v>
      </c>
      <c r="W760" s="30">
        <v>1.612247182965026</v>
      </c>
      <c r="X760" s="30">
        <v>1.2034262209944706</v>
      </c>
      <c r="Y760" s="30" t="s">
        <v>31</v>
      </c>
      <c r="Z760" s="30" t="s">
        <v>31</v>
      </c>
      <c r="AA760" s="30" t="s">
        <v>31</v>
      </c>
      <c r="AB760" s="30" t="s">
        <v>31</v>
      </c>
      <c r="AC760" s="30" t="s">
        <v>31</v>
      </c>
      <c r="AD760" s="30" t="s">
        <v>31</v>
      </c>
      <c r="AE760" s="29">
        <f t="shared" si="38"/>
        <v>2020</v>
      </c>
      <c r="AF760" s="29">
        <f t="shared" si="37"/>
        <v>3</v>
      </c>
      <c r="AK760" t="e">
        <f t="shared" si="39"/>
        <v>#N/A</v>
      </c>
    </row>
    <row r="761" spans="1:37" ht="30" customHeight="1" x14ac:dyDescent="0.25">
      <c r="A761" s="30">
        <v>17907406</v>
      </c>
      <c r="B761" s="29" t="s">
        <v>75</v>
      </c>
      <c r="C761" s="29" t="s">
        <v>29</v>
      </c>
      <c r="D761" s="29" t="s">
        <v>29</v>
      </c>
      <c r="E761" s="31">
        <v>43951</v>
      </c>
      <c r="F761" s="30" t="s">
        <v>31</v>
      </c>
      <c r="G761" s="29" t="s">
        <v>101</v>
      </c>
      <c r="H761" s="29" t="s">
        <v>102</v>
      </c>
      <c r="I761" s="29">
        <v>1981</v>
      </c>
      <c r="J761" s="30">
        <v>100</v>
      </c>
      <c r="K761" s="30">
        <v>7163.4</v>
      </c>
      <c r="L761" s="30" t="s">
        <v>31</v>
      </c>
      <c r="M761" s="30" t="s">
        <v>31</v>
      </c>
      <c r="N761" s="30" t="s">
        <v>31</v>
      </c>
      <c r="O761" s="30" t="s">
        <v>31</v>
      </c>
      <c r="P761" s="30" t="s">
        <v>31</v>
      </c>
      <c r="Q761" s="30" t="s">
        <v>31</v>
      </c>
      <c r="R761" s="30" t="s">
        <v>31</v>
      </c>
      <c r="S761" s="30" t="s">
        <v>31</v>
      </c>
      <c r="T761" s="30" t="s">
        <v>31</v>
      </c>
      <c r="U761" s="30" t="s">
        <v>31</v>
      </c>
      <c r="V761" s="30" t="s">
        <v>31</v>
      </c>
      <c r="W761" s="30">
        <v>1.4452997970592618</v>
      </c>
      <c r="X761" s="30">
        <v>1.999787189092771</v>
      </c>
      <c r="Y761" s="30" t="s">
        <v>31</v>
      </c>
      <c r="Z761" s="30" t="s">
        <v>31</v>
      </c>
      <c r="AA761" s="30" t="s">
        <v>31</v>
      </c>
      <c r="AB761" s="30" t="s">
        <v>31</v>
      </c>
      <c r="AC761" s="30" t="s">
        <v>31</v>
      </c>
      <c r="AD761" s="30" t="s">
        <v>31</v>
      </c>
      <c r="AE761" s="29">
        <f t="shared" si="38"/>
        <v>2020</v>
      </c>
      <c r="AF761" s="29">
        <f t="shared" si="37"/>
        <v>4</v>
      </c>
      <c r="AK761" t="e">
        <f t="shared" si="39"/>
        <v>#N/A</v>
      </c>
    </row>
    <row r="762" spans="1:37" ht="30" customHeight="1" x14ac:dyDescent="0.25">
      <c r="A762" s="30">
        <v>17907406</v>
      </c>
      <c r="B762" s="29" t="s">
        <v>75</v>
      </c>
      <c r="C762" s="29" t="s">
        <v>29</v>
      </c>
      <c r="D762" s="29" t="s">
        <v>29</v>
      </c>
      <c r="E762" s="31">
        <v>43982</v>
      </c>
      <c r="F762" s="30" t="s">
        <v>31</v>
      </c>
      <c r="G762" s="29" t="s">
        <v>101</v>
      </c>
      <c r="H762" s="29" t="s">
        <v>102</v>
      </c>
      <c r="I762" s="29">
        <v>1981</v>
      </c>
      <c r="J762" s="30">
        <v>100</v>
      </c>
      <c r="K762" s="30">
        <v>7163.4</v>
      </c>
      <c r="L762" s="30" t="s">
        <v>31</v>
      </c>
      <c r="M762" s="30" t="s">
        <v>31</v>
      </c>
      <c r="N762" s="30" t="s">
        <v>31</v>
      </c>
      <c r="O762" s="30" t="s">
        <v>31</v>
      </c>
      <c r="P762" s="30" t="s">
        <v>31</v>
      </c>
      <c r="Q762" s="30" t="s">
        <v>31</v>
      </c>
      <c r="R762" s="30" t="s">
        <v>31</v>
      </c>
      <c r="S762" s="30" t="s">
        <v>31</v>
      </c>
      <c r="T762" s="30" t="s">
        <v>31</v>
      </c>
      <c r="U762" s="30" t="s">
        <v>31</v>
      </c>
      <c r="V762" s="30" t="s">
        <v>31</v>
      </c>
      <c r="W762" s="30">
        <v>1.34195433533785</v>
      </c>
      <c r="X762" s="30">
        <v>2.0698647731858699</v>
      </c>
      <c r="Y762" s="30" t="s">
        <v>31</v>
      </c>
      <c r="Z762" s="30" t="s">
        <v>31</v>
      </c>
      <c r="AA762" s="30" t="s">
        <v>31</v>
      </c>
      <c r="AB762" s="30" t="s">
        <v>31</v>
      </c>
      <c r="AC762" s="30" t="s">
        <v>31</v>
      </c>
      <c r="AD762" s="30" t="s">
        <v>31</v>
      </c>
      <c r="AE762" s="29">
        <f t="shared" si="38"/>
        <v>2020</v>
      </c>
      <c r="AF762" s="29">
        <f t="shared" si="37"/>
        <v>5</v>
      </c>
      <c r="AK762" t="e">
        <f t="shared" si="39"/>
        <v>#N/A</v>
      </c>
    </row>
    <row r="763" spans="1:37" ht="30" customHeight="1" x14ac:dyDescent="0.25">
      <c r="A763" s="30">
        <v>17907406</v>
      </c>
      <c r="B763" s="29" t="s">
        <v>75</v>
      </c>
      <c r="C763" s="29" t="s">
        <v>29</v>
      </c>
      <c r="D763" s="29" t="s">
        <v>29</v>
      </c>
      <c r="E763" s="31">
        <v>44012</v>
      </c>
      <c r="F763" s="30" t="s">
        <v>31</v>
      </c>
      <c r="G763" s="29" t="s">
        <v>101</v>
      </c>
      <c r="H763" s="29" t="s">
        <v>102</v>
      </c>
      <c r="I763" s="29">
        <v>1981</v>
      </c>
      <c r="J763" s="30">
        <v>100</v>
      </c>
      <c r="K763" s="30">
        <v>7163.4</v>
      </c>
      <c r="L763" s="30" t="s">
        <v>31</v>
      </c>
      <c r="M763" s="30" t="s">
        <v>31</v>
      </c>
      <c r="N763" s="30" t="s">
        <v>31</v>
      </c>
      <c r="O763" s="30" t="s">
        <v>31</v>
      </c>
      <c r="P763" s="30" t="s">
        <v>31</v>
      </c>
      <c r="Q763" s="30" t="s">
        <v>31</v>
      </c>
      <c r="R763" s="30" t="s">
        <v>31</v>
      </c>
      <c r="S763" s="30" t="s">
        <v>31</v>
      </c>
      <c r="T763" s="30" t="s">
        <v>31</v>
      </c>
      <c r="U763" s="30" t="s">
        <v>31</v>
      </c>
      <c r="V763" s="30" t="s">
        <v>31</v>
      </c>
      <c r="W763" s="30">
        <v>1.2641378903898592</v>
      </c>
      <c r="X763" s="30">
        <v>2.0992354055819318</v>
      </c>
      <c r="Y763" s="30" t="s">
        <v>31</v>
      </c>
      <c r="Z763" s="30" t="s">
        <v>31</v>
      </c>
      <c r="AA763" s="30" t="s">
        <v>31</v>
      </c>
      <c r="AB763" s="30" t="s">
        <v>31</v>
      </c>
      <c r="AC763" s="30" t="s">
        <v>31</v>
      </c>
      <c r="AD763" s="30" t="s">
        <v>31</v>
      </c>
      <c r="AE763" s="29">
        <f t="shared" si="38"/>
        <v>2020</v>
      </c>
      <c r="AF763" s="29">
        <f t="shared" ref="AF763:AF826" si="40">IF(E763 = "", "", MONTH(E763))</f>
        <v>6</v>
      </c>
      <c r="AK763" t="e">
        <f t="shared" si="39"/>
        <v>#N/A</v>
      </c>
    </row>
    <row r="764" spans="1:37" ht="30" customHeight="1" x14ac:dyDescent="0.25">
      <c r="A764" s="30">
        <v>17907406</v>
      </c>
      <c r="B764" s="29" t="s">
        <v>75</v>
      </c>
      <c r="C764" s="29" t="s">
        <v>29</v>
      </c>
      <c r="D764" s="29" t="s">
        <v>29</v>
      </c>
      <c r="E764" s="31">
        <v>44043</v>
      </c>
      <c r="F764" s="30" t="s">
        <v>31</v>
      </c>
      <c r="G764" s="29" t="s">
        <v>101</v>
      </c>
      <c r="H764" s="29" t="s">
        <v>102</v>
      </c>
      <c r="I764" s="29">
        <v>1981</v>
      </c>
      <c r="J764" s="30">
        <v>100</v>
      </c>
      <c r="K764" s="30">
        <v>7163.4</v>
      </c>
      <c r="L764" s="30" t="s">
        <v>31</v>
      </c>
      <c r="M764" s="30" t="s">
        <v>31</v>
      </c>
      <c r="N764" s="30" t="s">
        <v>31</v>
      </c>
      <c r="O764" s="30" t="s">
        <v>31</v>
      </c>
      <c r="P764" s="30" t="s">
        <v>31</v>
      </c>
      <c r="Q764" s="30" t="s">
        <v>31</v>
      </c>
      <c r="R764" s="30" t="s">
        <v>31</v>
      </c>
      <c r="S764" s="30" t="s">
        <v>31</v>
      </c>
      <c r="T764" s="30" t="s">
        <v>31</v>
      </c>
      <c r="U764" s="30" t="s">
        <v>31</v>
      </c>
      <c r="V764" s="30" t="s">
        <v>31</v>
      </c>
      <c r="W764" s="30">
        <v>1.6118358907094215</v>
      </c>
      <c r="X764" s="30">
        <v>1.8555423182006698</v>
      </c>
      <c r="Y764" s="30" t="s">
        <v>31</v>
      </c>
      <c r="Z764" s="30" t="s">
        <v>31</v>
      </c>
      <c r="AA764" s="30" t="s">
        <v>31</v>
      </c>
      <c r="AB764" s="30" t="s">
        <v>31</v>
      </c>
      <c r="AC764" s="30" t="s">
        <v>31</v>
      </c>
      <c r="AD764" s="30" t="s">
        <v>31</v>
      </c>
      <c r="AE764" s="29">
        <f t="shared" si="38"/>
        <v>2020</v>
      </c>
      <c r="AF764" s="29">
        <f t="shared" si="40"/>
        <v>7</v>
      </c>
      <c r="AK764" t="e">
        <f t="shared" si="39"/>
        <v>#N/A</v>
      </c>
    </row>
    <row r="765" spans="1:37" ht="30" customHeight="1" x14ac:dyDescent="0.25">
      <c r="A765" s="30">
        <v>17907406</v>
      </c>
      <c r="B765" s="29" t="s">
        <v>75</v>
      </c>
      <c r="C765" s="29" t="s">
        <v>29</v>
      </c>
      <c r="D765" s="29" t="s">
        <v>29</v>
      </c>
      <c r="E765" s="31">
        <v>44074</v>
      </c>
      <c r="F765" s="30" t="s">
        <v>31</v>
      </c>
      <c r="G765" s="29" t="s">
        <v>101</v>
      </c>
      <c r="H765" s="29" t="s">
        <v>102</v>
      </c>
      <c r="I765" s="29">
        <v>1981</v>
      </c>
      <c r="J765" s="30">
        <v>100</v>
      </c>
      <c r="K765" s="30">
        <v>7163.4</v>
      </c>
      <c r="L765" s="30" t="s">
        <v>31</v>
      </c>
      <c r="M765" s="30" t="s">
        <v>31</v>
      </c>
      <c r="N765" s="30" t="s">
        <v>31</v>
      </c>
      <c r="O765" s="30" t="s">
        <v>31</v>
      </c>
      <c r="P765" s="30" t="s">
        <v>31</v>
      </c>
      <c r="Q765" s="30" t="s">
        <v>31</v>
      </c>
      <c r="R765" s="30" t="s">
        <v>31</v>
      </c>
      <c r="S765" s="30" t="s">
        <v>31</v>
      </c>
      <c r="T765" s="30" t="s">
        <v>31</v>
      </c>
      <c r="U765" s="30" t="s">
        <v>31</v>
      </c>
      <c r="V765" s="30" t="s">
        <v>31</v>
      </c>
      <c r="W765" s="30">
        <v>1.4353814185385787</v>
      </c>
      <c r="X765" s="30">
        <v>1.2482796087109784</v>
      </c>
      <c r="Y765" s="30" t="s">
        <v>31</v>
      </c>
      <c r="Z765" s="30" t="s">
        <v>31</v>
      </c>
      <c r="AA765" s="30" t="s">
        <v>31</v>
      </c>
      <c r="AB765" s="30" t="s">
        <v>31</v>
      </c>
      <c r="AC765" s="30" t="s">
        <v>31</v>
      </c>
      <c r="AD765" s="30" t="s">
        <v>31</v>
      </c>
      <c r="AE765" s="29">
        <f t="shared" si="38"/>
        <v>2020</v>
      </c>
      <c r="AF765" s="29">
        <f t="shared" si="40"/>
        <v>8</v>
      </c>
      <c r="AK765" t="e">
        <f t="shared" si="39"/>
        <v>#N/A</v>
      </c>
    </row>
    <row r="766" spans="1:37" ht="30" customHeight="1" x14ac:dyDescent="0.25">
      <c r="A766" s="30">
        <v>17907406</v>
      </c>
      <c r="B766" s="29" t="s">
        <v>75</v>
      </c>
      <c r="C766" s="29" t="s">
        <v>29</v>
      </c>
      <c r="D766" s="29" t="s">
        <v>29</v>
      </c>
      <c r="E766" s="31">
        <v>44104</v>
      </c>
      <c r="F766" s="30" t="s">
        <v>31</v>
      </c>
      <c r="G766" s="29" t="s">
        <v>101</v>
      </c>
      <c r="H766" s="29" t="s">
        <v>102</v>
      </c>
      <c r="I766" s="29">
        <v>1981</v>
      </c>
      <c r="J766" s="30">
        <v>100</v>
      </c>
      <c r="K766" s="30">
        <v>7163.4</v>
      </c>
      <c r="L766" s="30" t="s">
        <v>31</v>
      </c>
      <c r="M766" s="30" t="s">
        <v>31</v>
      </c>
      <c r="N766" s="30" t="s">
        <v>31</v>
      </c>
      <c r="O766" s="30" t="s">
        <v>31</v>
      </c>
      <c r="P766" s="30" t="s">
        <v>31</v>
      </c>
      <c r="Q766" s="30" t="s">
        <v>31</v>
      </c>
      <c r="R766" s="30" t="s">
        <v>31</v>
      </c>
      <c r="S766" s="30" t="s">
        <v>31</v>
      </c>
      <c r="T766" s="30" t="s">
        <v>31</v>
      </c>
      <c r="U766" s="30" t="s">
        <v>31</v>
      </c>
      <c r="V766" s="30" t="s">
        <v>31</v>
      </c>
      <c r="W766" s="30">
        <v>1.0896299763724211</v>
      </c>
      <c r="X766" s="30">
        <v>1.6636699700231201</v>
      </c>
      <c r="Y766" s="30" t="s">
        <v>31</v>
      </c>
      <c r="Z766" s="30" t="s">
        <v>31</v>
      </c>
      <c r="AA766" s="30" t="s">
        <v>31</v>
      </c>
      <c r="AB766" s="30" t="s">
        <v>31</v>
      </c>
      <c r="AC766" s="30" t="s">
        <v>31</v>
      </c>
      <c r="AD766" s="30" t="s">
        <v>31</v>
      </c>
      <c r="AE766" s="29">
        <f t="shared" si="38"/>
        <v>2020</v>
      </c>
      <c r="AF766" s="29">
        <f t="shared" si="40"/>
        <v>9</v>
      </c>
      <c r="AK766" t="e">
        <f t="shared" si="39"/>
        <v>#N/A</v>
      </c>
    </row>
    <row r="767" spans="1:37" ht="30" customHeight="1" x14ac:dyDescent="0.25">
      <c r="A767" s="30">
        <v>17907406</v>
      </c>
      <c r="B767" s="29" t="s">
        <v>75</v>
      </c>
      <c r="C767" s="29" t="s">
        <v>29</v>
      </c>
      <c r="D767" s="29" t="s">
        <v>29</v>
      </c>
      <c r="E767" s="31">
        <v>44135</v>
      </c>
      <c r="F767" s="30" t="s">
        <v>31</v>
      </c>
      <c r="G767" s="29" t="s">
        <v>101</v>
      </c>
      <c r="H767" s="29" t="s">
        <v>102</v>
      </c>
      <c r="I767" s="29">
        <v>1981</v>
      </c>
      <c r="J767" s="30">
        <v>100</v>
      </c>
      <c r="K767" s="30">
        <v>7163.4</v>
      </c>
      <c r="L767" s="30" t="s">
        <v>31</v>
      </c>
      <c r="M767" s="30" t="s">
        <v>31</v>
      </c>
      <c r="N767" s="30" t="s">
        <v>31</v>
      </c>
      <c r="O767" s="30" t="s">
        <v>31</v>
      </c>
      <c r="P767" s="30" t="s">
        <v>31</v>
      </c>
      <c r="Q767" s="30" t="s">
        <v>31</v>
      </c>
      <c r="R767" s="30" t="s">
        <v>31</v>
      </c>
      <c r="S767" s="30" t="s">
        <v>31</v>
      </c>
      <c r="T767" s="30" t="s">
        <v>31</v>
      </c>
      <c r="U767" s="30" t="s">
        <v>31</v>
      </c>
      <c r="V767" s="30" t="s">
        <v>31</v>
      </c>
      <c r="W767" s="30">
        <v>1.1080859490073112</v>
      </c>
      <c r="X767" s="30">
        <v>1.3943032327560601</v>
      </c>
      <c r="Y767" s="30" t="s">
        <v>31</v>
      </c>
      <c r="Z767" s="30" t="s">
        <v>31</v>
      </c>
      <c r="AA767" s="30" t="s">
        <v>31</v>
      </c>
      <c r="AB767" s="30" t="s">
        <v>31</v>
      </c>
      <c r="AC767" s="30" t="s">
        <v>31</v>
      </c>
      <c r="AD767" s="30" t="s">
        <v>31</v>
      </c>
      <c r="AE767" s="29">
        <f t="shared" si="38"/>
        <v>2020</v>
      </c>
      <c r="AF767" s="29">
        <f t="shared" si="40"/>
        <v>10</v>
      </c>
      <c r="AK767" t="e">
        <f t="shared" si="39"/>
        <v>#N/A</v>
      </c>
    </row>
    <row r="768" spans="1:37" ht="30" customHeight="1" x14ac:dyDescent="0.25">
      <c r="A768" s="30">
        <v>17907406</v>
      </c>
      <c r="B768" s="29" t="s">
        <v>75</v>
      </c>
      <c r="C768" s="29" t="s">
        <v>29</v>
      </c>
      <c r="D768" s="29" t="s">
        <v>29</v>
      </c>
      <c r="E768" s="31">
        <v>44165</v>
      </c>
      <c r="F768" s="30" t="s">
        <v>31</v>
      </c>
      <c r="G768" s="29" t="s">
        <v>101</v>
      </c>
      <c r="H768" s="29" t="s">
        <v>102</v>
      </c>
      <c r="I768" s="29">
        <v>1981</v>
      </c>
      <c r="J768" s="30">
        <v>100</v>
      </c>
      <c r="K768" s="30">
        <v>7163.4</v>
      </c>
      <c r="L768" s="30" t="s">
        <v>31</v>
      </c>
      <c r="M768" s="30" t="s">
        <v>31</v>
      </c>
      <c r="N768" s="30" t="s">
        <v>31</v>
      </c>
      <c r="O768" s="30" t="s">
        <v>31</v>
      </c>
      <c r="P768" s="30" t="s">
        <v>31</v>
      </c>
      <c r="Q768" s="30" t="s">
        <v>31</v>
      </c>
      <c r="R768" s="30" t="s">
        <v>31</v>
      </c>
      <c r="S768" s="30" t="s">
        <v>31</v>
      </c>
      <c r="T768" s="30" t="s">
        <v>31</v>
      </c>
      <c r="U768" s="30" t="s">
        <v>31</v>
      </c>
      <c r="V768" s="30" t="s">
        <v>31</v>
      </c>
      <c r="W768" s="30">
        <v>1.0991069806065048</v>
      </c>
      <c r="X768" s="30">
        <v>1.1499109648075443</v>
      </c>
      <c r="Y768" s="30" t="s">
        <v>31</v>
      </c>
      <c r="Z768" s="30" t="s">
        <v>31</v>
      </c>
      <c r="AA768" s="30" t="s">
        <v>31</v>
      </c>
      <c r="AB768" s="30" t="s">
        <v>31</v>
      </c>
      <c r="AC768" s="30" t="s">
        <v>31</v>
      </c>
      <c r="AD768" s="30" t="s">
        <v>31</v>
      </c>
      <c r="AE768" s="29">
        <f t="shared" si="38"/>
        <v>2020</v>
      </c>
      <c r="AF768" s="29">
        <f t="shared" si="40"/>
        <v>11</v>
      </c>
      <c r="AK768" t="e">
        <f t="shared" si="39"/>
        <v>#N/A</v>
      </c>
    </row>
    <row r="769" spans="1:37" ht="30" customHeight="1" x14ac:dyDescent="0.25">
      <c r="A769" s="30">
        <v>17907406</v>
      </c>
      <c r="B769" s="29" t="s">
        <v>75</v>
      </c>
      <c r="C769" s="29" t="s">
        <v>29</v>
      </c>
      <c r="D769" s="29" t="s">
        <v>29</v>
      </c>
      <c r="E769" s="31">
        <v>44196</v>
      </c>
      <c r="F769" s="30">
        <v>58.386229237695453</v>
      </c>
      <c r="G769" s="29" t="s">
        <v>101</v>
      </c>
      <c r="H769" s="29" t="s">
        <v>102</v>
      </c>
      <c r="I769" s="29">
        <v>1981</v>
      </c>
      <c r="J769" s="30">
        <v>100</v>
      </c>
      <c r="K769" s="30">
        <v>7163.4</v>
      </c>
      <c r="L769" s="30">
        <v>275537.36399636406</v>
      </c>
      <c r="M769" s="30">
        <v>963.92854830137594</v>
      </c>
      <c r="N769" s="30">
        <v>53.380284267658617</v>
      </c>
      <c r="O769" s="30">
        <v>6677.6913815360831</v>
      </c>
      <c r="P769" s="30">
        <v>0.94176791795659387</v>
      </c>
      <c r="Q769" s="30">
        <v>9570.2361303933267</v>
      </c>
      <c r="R769" s="30">
        <v>11393.914462043122</v>
      </c>
      <c r="S769" s="30">
        <v>0.91370043584104277</v>
      </c>
      <c r="T769" s="30">
        <v>1.4513733319297668</v>
      </c>
      <c r="U769" s="30">
        <v>0.7512722134757247</v>
      </c>
      <c r="V769" s="30">
        <v>1.5696504677245342</v>
      </c>
      <c r="W769" s="30">
        <v>1.0383822383392431</v>
      </c>
      <c r="X769" s="30">
        <v>1.5941519854716895</v>
      </c>
      <c r="Y769" s="30">
        <v>-0.16926300095089203</v>
      </c>
      <c r="Z769" s="30">
        <v>-0.13971926804343501</v>
      </c>
      <c r="AA769" s="30">
        <v>101.99527922220331</v>
      </c>
      <c r="AB769" s="30">
        <v>544.54566960431714</v>
      </c>
      <c r="AC769" s="30" t="s">
        <v>31</v>
      </c>
      <c r="AD769" s="30" t="s">
        <v>31</v>
      </c>
      <c r="AE769" s="29">
        <f t="shared" si="38"/>
        <v>2020</v>
      </c>
      <c r="AF769" s="29">
        <f t="shared" si="40"/>
        <v>12</v>
      </c>
      <c r="AK769" t="e">
        <f t="shared" si="39"/>
        <v>#N/A</v>
      </c>
    </row>
    <row r="770" spans="1:37" ht="30" customHeight="1" x14ac:dyDescent="0.25">
      <c r="A770" s="30">
        <v>17907406</v>
      </c>
      <c r="B770" s="29" t="s">
        <v>75</v>
      </c>
      <c r="C770" s="29" t="s">
        <v>29</v>
      </c>
      <c r="D770" s="29" t="s">
        <v>29</v>
      </c>
      <c r="E770" s="31">
        <v>44227</v>
      </c>
      <c r="F770" s="30">
        <v>91.169311602444878</v>
      </c>
      <c r="G770" s="29" t="s">
        <v>101</v>
      </c>
      <c r="H770" s="29" t="s">
        <v>102</v>
      </c>
      <c r="I770" s="29">
        <v>1981</v>
      </c>
      <c r="J770" s="30">
        <v>100</v>
      </c>
      <c r="K770" s="30">
        <v>7163.4</v>
      </c>
      <c r="L770" s="30">
        <v>315860.24560480111</v>
      </c>
      <c r="M770" s="30">
        <v>1557.5729847073703</v>
      </c>
      <c r="N770" s="30">
        <v>71.660949913621494</v>
      </c>
      <c r="O770" s="30">
        <v>7359.7117958885628</v>
      </c>
      <c r="P770" s="30">
        <v>0.95521959937498513</v>
      </c>
      <c r="Q770" s="30">
        <v>5985.7707385848153</v>
      </c>
      <c r="R770" s="30">
        <v>7734.3827350974461</v>
      </c>
      <c r="S770" s="30">
        <v>0.82857070567281088</v>
      </c>
      <c r="T770" s="30">
        <v>1.4163592651697678</v>
      </c>
      <c r="U770" s="30">
        <v>1.2658380993110643</v>
      </c>
      <c r="V770" s="30">
        <v>0.94406750822241148</v>
      </c>
      <c r="W770" s="30">
        <v>1.0854866263851659</v>
      </c>
      <c r="X770" s="30">
        <v>1.3688279341078924</v>
      </c>
      <c r="Y770" s="30">
        <v>-0.42265167202321358</v>
      </c>
      <c r="Z770" s="30">
        <v>-0.79248680552577377</v>
      </c>
      <c r="AA770" s="30">
        <v>78.675880935010596</v>
      </c>
      <c r="AB770" s="30">
        <v>641.20758602685589</v>
      </c>
      <c r="AC770" s="30" t="s">
        <v>31</v>
      </c>
      <c r="AD770" s="30" t="s">
        <v>31</v>
      </c>
      <c r="AE770" s="29">
        <f t="shared" si="38"/>
        <v>2021</v>
      </c>
      <c r="AF770" s="29">
        <f t="shared" si="40"/>
        <v>1</v>
      </c>
      <c r="AK770" t="e">
        <f t="shared" si="39"/>
        <v>#N/A</v>
      </c>
    </row>
    <row r="771" spans="1:37" ht="30" customHeight="1" x14ac:dyDescent="0.25">
      <c r="A771" s="30">
        <v>17907406</v>
      </c>
      <c r="B771" s="29" t="s">
        <v>75</v>
      </c>
      <c r="C771" s="29" t="s">
        <v>29</v>
      </c>
      <c r="D771" s="29" t="s">
        <v>29</v>
      </c>
      <c r="E771" s="31">
        <v>44255</v>
      </c>
      <c r="F771" s="30">
        <v>68.52428800011576</v>
      </c>
      <c r="G771" s="29" t="s">
        <v>101</v>
      </c>
      <c r="H771" s="29" t="s">
        <v>102</v>
      </c>
      <c r="I771" s="29">
        <v>1981</v>
      </c>
      <c r="J771" s="30">
        <v>100</v>
      </c>
      <c r="K771" s="30">
        <v>7163.4</v>
      </c>
      <c r="L771" s="30">
        <v>271018.66745232081</v>
      </c>
      <c r="M771" s="30">
        <v>1833.7309470869163</v>
      </c>
      <c r="N771" s="30">
        <v>65.18199856362007</v>
      </c>
      <c r="O771" s="30">
        <v>5733.7891993369049</v>
      </c>
      <c r="P771" s="30">
        <v>1.0578730945438559</v>
      </c>
      <c r="Q771" s="30">
        <v>7035.766235027897</v>
      </c>
      <c r="R771" s="30">
        <v>10395.092365847046</v>
      </c>
      <c r="S771" s="30">
        <v>0.79673390472260341</v>
      </c>
      <c r="T771" s="30">
        <v>0.83464364808044489</v>
      </c>
      <c r="U771" s="30">
        <v>0.82002180373105182</v>
      </c>
      <c r="V771" s="30">
        <v>1.6373191355882324</v>
      </c>
      <c r="W771" s="30">
        <v>0.85367989155484347</v>
      </c>
      <c r="X771" s="30">
        <v>0.9919670314655531</v>
      </c>
      <c r="Y771" s="30">
        <v>-0.57152436887741753</v>
      </c>
      <c r="Z771" s="30">
        <v>-0.40149795179086373</v>
      </c>
      <c r="AA771" s="30">
        <v>86.084476044856075</v>
      </c>
      <c r="AB771" s="30">
        <v>702.28610347468168</v>
      </c>
      <c r="AC771" s="30" t="s">
        <v>31</v>
      </c>
      <c r="AD771" s="30" t="s">
        <v>31</v>
      </c>
      <c r="AE771" s="29">
        <f t="shared" si="38"/>
        <v>2021</v>
      </c>
      <c r="AF771" s="29">
        <f t="shared" si="40"/>
        <v>2</v>
      </c>
      <c r="AK771" t="e">
        <f t="shared" si="39"/>
        <v>#N/A</v>
      </c>
    </row>
    <row r="772" spans="1:37" ht="30" customHeight="1" x14ac:dyDescent="0.25">
      <c r="A772" s="30">
        <v>17907406</v>
      </c>
      <c r="B772" s="29" t="s">
        <v>75</v>
      </c>
      <c r="C772" s="29" t="s">
        <v>29</v>
      </c>
      <c r="D772" s="29" t="s">
        <v>29</v>
      </c>
      <c r="E772" s="31">
        <v>44286</v>
      </c>
      <c r="F772" s="30">
        <v>83.280374357614889</v>
      </c>
      <c r="G772" s="29" t="s">
        <v>101</v>
      </c>
      <c r="H772" s="29" t="s">
        <v>102</v>
      </c>
      <c r="I772" s="29">
        <v>1981</v>
      </c>
      <c r="J772" s="30">
        <v>100</v>
      </c>
      <c r="K772" s="30">
        <v>7163.4</v>
      </c>
      <c r="L772" s="30">
        <v>462530.98105303221</v>
      </c>
      <c r="M772" s="30">
        <v>1218.4307946106053</v>
      </c>
      <c r="N772" s="30">
        <v>63.296070449745251</v>
      </c>
      <c r="O772" s="30">
        <v>7337.8331086360286</v>
      </c>
      <c r="P772" s="30">
        <v>0.78634609748149753</v>
      </c>
      <c r="Q772" s="30">
        <v>7228.2440362849984</v>
      </c>
      <c r="R772" s="30">
        <v>8171.6439648102441</v>
      </c>
      <c r="S772" s="30">
        <v>0.83370543035997391</v>
      </c>
      <c r="T772" s="30">
        <v>0.9308232686431237</v>
      </c>
      <c r="U772" s="30">
        <v>0.79798983825231873</v>
      </c>
      <c r="V772" s="30">
        <v>1.5492897487044501</v>
      </c>
      <c r="W772" s="30">
        <v>1.0769663084665519</v>
      </c>
      <c r="X772" s="30">
        <v>1.4147797261846928</v>
      </c>
      <c r="Y772" s="30">
        <v>-2.0852006201040991</v>
      </c>
      <c r="Z772" s="30">
        <v>-1.2308522108686071</v>
      </c>
      <c r="AA772" s="30">
        <v>99.09690588574351</v>
      </c>
      <c r="AB772" s="30">
        <v>611.33338999390924</v>
      </c>
      <c r="AC772" s="30" t="s">
        <v>31</v>
      </c>
      <c r="AD772" s="30" t="s">
        <v>31</v>
      </c>
      <c r="AE772" s="29">
        <f t="shared" si="38"/>
        <v>2021</v>
      </c>
      <c r="AF772" s="29">
        <f t="shared" si="40"/>
        <v>3</v>
      </c>
      <c r="AK772" t="e">
        <f t="shared" si="39"/>
        <v>#N/A</v>
      </c>
    </row>
    <row r="773" spans="1:37" ht="30" customHeight="1" x14ac:dyDescent="0.25">
      <c r="A773" s="30">
        <v>17907406</v>
      </c>
      <c r="B773" s="29" t="s">
        <v>75</v>
      </c>
      <c r="C773" s="29" t="s">
        <v>29</v>
      </c>
      <c r="D773" s="29" t="s">
        <v>29</v>
      </c>
      <c r="E773" s="31">
        <v>44316</v>
      </c>
      <c r="F773" s="30">
        <v>70.047124929841502</v>
      </c>
      <c r="G773" s="29" t="s">
        <v>101</v>
      </c>
      <c r="H773" s="29" t="s">
        <v>102</v>
      </c>
      <c r="I773" s="29">
        <v>1981</v>
      </c>
      <c r="J773" s="30">
        <v>100</v>
      </c>
      <c r="K773" s="30">
        <v>7163.4</v>
      </c>
      <c r="L773" s="30">
        <v>341911.88466470462</v>
      </c>
      <c r="M773" s="30">
        <v>1591.9283372592909</v>
      </c>
      <c r="N773" s="30">
        <v>56.871596677114312</v>
      </c>
      <c r="O773" s="30">
        <v>5746.5357211672017</v>
      </c>
      <c r="P773" s="30">
        <v>1.1544523376366327</v>
      </c>
      <c r="Q773" s="30">
        <v>6780.6972428401123</v>
      </c>
      <c r="R773" s="30">
        <v>8263.0081837379548</v>
      </c>
      <c r="S773" s="30">
        <v>1.2811551231046863</v>
      </c>
      <c r="T773" s="30">
        <v>1.4023233046365859</v>
      </c>
      <c r="U773" s="30">
        <v>0.94356562475610228</v>
      </c>
      <c r="V773" s="30">
        <v>0.85961722156913423</v>
      </c>
      <c r="W773" s="30">
        <v>1.0555694281848533</v>
      </c>
      <c r="X773" s="30">
        <v>1.2951206835532101</v>
      </c>
      <c r="Y773" s="30">
        <v>-2.2673012635948839</v>
      </c>
      <c r="Z773" s="30">
        <v>-1.5661978255671962</v>
      </c>
      <c r="AA773" s="30">
        <v>55.25285787675093</v>
      </c>
      <c r="AB773" s="30">
        <v>653.41543476522622</v>
      </c>
      <c r="AC773" s="30" t="s">
        <v>31</v>
      </c>
      <c r="AD773" s="30" t="s">
        <v>31</v>
      </c>
      <c r="AE773" s="29">
        <f t="shared" si="38"/>
        <v>2021</v>
      </c>
      <c r="AF773" s="29">
        <f t="shared" si="40"/>
        <v>4</v>
      </c>
      <c r="AK773" t="e">
        <f t="shared" si="39"/>
        <v>#N/A</v>
      </c>
    </row>
    <row r="774" spans="1:37" ht="30" customHeight="1" x14ac:dyDescent="0.25">
      <c r="A774" s="30">
        <v>17907406</v>
      </c>
      <c r="B774" s="29" t="s">
        <v>75</v>
      </c>
      <c r="C774" s="29" t="s">
        <v>29</v>
      </c>
      <c r="D774" s="29" t="s">
        <v>29</v>
      </c>
      <c r="E774" s="31">
        <v>44347</v>
      </c>
      <c r="F774" s="30">
        <v>54.122597859178619</v>
      </c>
      <c r="G774" s="29" t="s">
        <v>101</v>
      </c>
      <c r="H774" s="29" t="s">
        <v>102</v>
      </c>
      <c r="I774" s="29">
        <v>1981</v>
      </c>
      <c r="J774" s="30">
        <v>100</v>
      </c>
      <c r="K774" s="30">
        <v>7163.4</v>
      </c>
      <c r="L774" s="30">
        <v>278992.85681010585</v>
      </c>
      <c r="M774" s="30">
        <v>1544.9005327636028</v>
      </c>
      <c r="N774" s="30">
        <v>66.549568720302432</v>
      </c>
      <c r="O774" s="30">
        <v>4806.4992548208438</v>
      </c>
      <c r="P774" s="30">
        <v>0.84145345861436127</v>
      </c>
      <c r="Q774" s="30">
        <v>7484.3316851758609</v>
      </c>
      <c r="R774" s="30">
        <v>6973.806734341777</v>
      </c>
      <c r="S774" s="30">
        <v>0.7958008931733962</v>
      </c>
      <c r="T774" s="30">
        <v>1.3352777702290626</v>
      </c>
      <c r="U774" s="30">
        <v>0.8255673078562632</v>
      </c>
      <c r="V774" s="30">
        <v>1.4646021644967233</v>
      </c>
      <c r="W774" s="30">
        <v>0.73174733040823126</v>
      </c>
      <c r="X774" s="30">
        <v>1.5996522816943539</v>
      </c>
      <c r="Y774" s="30">
        <v>-1.5089801778224161</v>
      </c>
      <c r="Z774" s="30">
        <v>-1.7274995121740162</v>
      </c>
      <c r="AA774" s="30">
        <v>75.338952559405854</v>
      </c>
      <c r="AB774" s="30">
        <v>663.72806880533699</v>
      </c>
      <c r="AC774" s="30" t="s">
        <v>31</v>
      </c>
      <c r="AD774" s="30" t="s">
        <v>31</v>
      </c>
      <c r="AE774" s="29">
        <f t="shared" si="38"/>
        <v>2021</v>
      </c>
      <c r="AF774" s="29">
        <f t="shared" si="40"/>
        <v>5</v>
      </c>
      <c r="AK774" t="e">
        <f t="shared" si="39"/>
        <v>#N/A</v>
      </c>
    </row>
    <row r="775" spans="1:37" ht="30" customHeight="1" x14ac:dyDescent="0.25">
      <c r="A775" s="30">
        <v>17907406</v>
      </c>
      <c r="B775" s="29" t="s">
        <v>75</v>
      </c>
      <c r="C775" s="29" t="s">
        <v>29</v>
      </c>
      <c r="D775" s="29" t="s">
        <v>29</v>
      </c>
      <c r="E775" s="31">
        <v>44377</v>
      </c>
      <c r="F775" s="30">
        <v>90.48779990185605</v>
      </c>
      <c r="G775" s="29" t="s">
        <v>101</v>
      </c>
      <c r="H775" s="29" t="s">
        <v>102</v>
      </c>
      <c r="I775" s="29">
        <v>1981</v>
      </c>
      <c r="J775" s="30">
        <v>100</v>
      </c>
      <c r="K775" s="30">
        <v>7163.4</v>
      </c>
      <c r="L775" s="30">
        <v>342443.4915639903</v>
      </c>
      <c r="M775" s="30">
        <v>1283.7767923723275</v>
      </c>
      <c r="N775" s="30">
        <v>60.590193965335139</v>
      </c>
      <c r="O775" s="30">
        <v>7020.4199307254548</v>
      </c>
      <c r="P775" s="30">
        <v>0.96329962512832401</v>
      </c>
      <c r="Q775" s="30">
        <v>6555.721268705598</v>
      </c>
      <c r="R775" s="30">
        <v>7082.704947794371</v>
      </c>
      <c r="S775" s="30">
        <v>1.3143148159057607</v>
      </c>
      <c r="T775" s="30">
        <v>1.5854674579651089</v>
      </c>
      <c r="U775" s="30">
        <v>1.2203802550624239</v>
      </c>
      <c r="V775" s="30">
        <v>1.1257735334905095</v>
      </c>
      <c r="W775" s="30">
        <v>0.80588390224253481</v>
      </c>
      <c r="X775" s="30">
        <v>1.125499850551033</v>
      </c>
      <c r="Y775" s="30">
        <v>-1.4113966960571007</v>
      </c>
      <c r="Z775" s="30">
        <v>-1.0415115316877126</v>
      </c>
      <c r="AA775" s="30">
        <v>88.823225995974141</v>
      </c>
      <c r="AB775" s="30">
        <v>687.79088261457491</v>
      </c>
      <c r="AC775" s="30" t="s">
        <v>31</v>
      </c>
      <c r="AD775" s="30" t="s">
        <v>31</v>
      </c>
      <c r="AE775" s="29">
        <f t="shared" si="38"/>
        <v>2021</v>
      </c>
      <c r="AF775" s="29">
        <f t="shared" si="40"/>
        <v>6</v>
      </c>
      <c r="AK775" t="e">
        <f t="shared" si="39"/>
        <v>#N/A</v>
      </c>
    </row>
    <row r="776" spans="1:37" ht="30" customHeight="1" x14ac:dyDescent="0.25">
      <c r="A776" s="30">
        <v>17907406</v>
      </c>
      <c r="B776" s="29" t="s">
        <v>75</v>
      </c>
      <c r="C776" s="29" t="s">
        <v>29</v>
      </c>
      <c r="D776" s="29" t="s">
        <v>29</v>
      </c>
      <c r="E776" s="31">
        <v>44408</v>
      </c>
      <c r="F776" s="30">
        <v>76.876225647329093</v>
      </c>
      <c r="G776" s="29" t="s">
        <v>101</v>
      </c>
      <c r="H776" s="29" t="s">
        <v>102</v>
      </c>
      <c r="I776" s="29">
        <v>1981</v>
      </c>
      <c r="J776" s="30">
        <v>100</v>
      </c>
      <c r="K776" s="30">
        <v>7163.4</v>
      </c>
      <c r="L776" s="30">
        <v>270802.47411961475</v>
      </c>
      <c r="M776" s="30">
        <v>1006.3678135684412</v>
      </c>
      <c r="N776" s="30">
        <v>44.939386385179674</v>
      </c>
      <c r="O776" s="30">
        <v>4431.7058932233995</v>
      </c>
      <c r="P776" s="30">
        <v>0.69973565502143553</v>
      </c>
      <c r="Q776" s="30">
        <v>8012.7615157839437</v>
      </c>
      <c r="R776" s="30">
        <v>6662.7218611509052</v>
      </c>
      <c r="S776" s="30">
        <v>0.83185397084161805</v>
      </c>
      <c r="T776" s="30">
        <v>1.1390497549389251</v>
      </c>
      <c r="U776" s="30">
        <v>1.4141528259699683</v>
      </c>
      <c r="V776" s="30">
        <v>1.3715996702476743</v>
      </c>
      <c r="W776" s="30">
        <v>0.69466299062616388</v>
      </c>
      <c r="X776" s="30">
        <v>1.1353744288084286</v>
      </c>
      <c r="Y776" s="30">
        <v>-0.67046497408729389</v>
      </c>
      <c r="Z776" s="30">
        <v>-0.61316174814203439</v>
      </c>
      <c r="AA776" s="30">
        <v>85.305190872710142</v>
      </c>
      <c r="AB776" s="30">
        <v>411.53876762206414</v>
      </c>
      <c r="AC776" s="30" t="s">
        <v>31</v>
      </c>
      <c r="AD776" s="30" t="s">
        <v>31</v>
      </c>
      <c r="AE776" s="29">
        <f t="shared" si="38"/>
        <v>2021</v>
      </c>
      <c r="AF776" s="29">
        <f t="shared" si="40"/>
        <v>7</v>
      </c>
      <c r="AK776" t="e">
        <f t="shared" si="39"/>
        <v>#N/A</v>
      </c>
    </row>
    <row r="777" spans="1:37" ht="30" customHeight="1" x14ac:dyDescent="0.25">
      <c r="A777" s="30">
        <v>17907406</v>
      </c>
      <c r="B777" s="29" t="s">
        <v>75</v>
      </c>
      <c r="C777" s="29" t="s">
        <v>29</v>
      </c>
      <c r="D777" s="29" t="s">
        <v>29</v>
      </c>
      <c r="E777" s="31">
        <v>44439</v>
      </c>
      <c r="F777" s="30">
        <v>50.228507194687722</v>
      </c>
      <c r="G777" s="29" t="s">
        <v>101</v>
      </c>
      <c r="H777" s="29" t="s">
        <v>102</v>
      </c>
      <c r="I777" s="29">
        <v>1981</v>
      </c>
      <c r="J777" s="30">
        <v>100</v>
      </c>
      <c r="K777" s="30">
        <v>7163.4</v>
      </c>
      <c r="L777" s="30">
        <v>344664.20415302314</v>
      </c>
      <c r="M777" s="30">
        <v>1525.1476360048107</v>
      </c>
      <c r="N777" s="30">
        <v>64.765486557484437</v>
      </c>
      <c r="O777" s="30">
        <v>4190.2201857080445</v>
      </c>
      <c r="P777" s="30">
        <v>1.0956229298842222</v>
      </c>
      <c r="Q777" s="30">
        <v>9490.0757114965272</v>
      </c>
      <c r="R777" s="30">
        <v>11326.159641904123</v>
      </c>
      <c r="S777" s="30">
        <v>1.0375686941533715</v>
      </c>
      <c r="T777" s="30">
        <v>0.93796048304138468</v>
      </c>
      <c r="U777" s="30">
        <v>1.0317571147357416</v>
      </c>
      <c r="V777" s="30">
        <v>1.1284654564987786</v>
      </c>
      <c r="W777" s="30">
        <v>0.92080691548283033</v>
      </c>
      <c r="X777" s="30">
        <v>1.0898146138646339</v>
      </c>
      <c r="Y777" s="30">
        <v>-0.20831360431182616</v>
      </c>
      <c r="Z777" s="30">
        <v>-0.28064987280441839</v>
      </c>
      <c r="AA777" s="30">
        <v>99.642758891235218</v>
      </c>
      <c r="AB777" s="30">
        <v>502.91804694990873</v>
      </c>
      <c r="AC777" s="30" t="s">
        <v>31</v>
      </c>
      <c r="AD777" s="30" t="s">
        <v>31</v>
      </c>
      <c r="AE777" s="29">
        <f t="shared" si="38"/>
        <v>2021</v>
      </c>
      <c r="AF777" s="29">
        <f t="shared" si="40"/>
        <v>8</v>
      </c>
      <c r="AK777" t="e">
        <f t="shared" si="39"/>
        <v>#N/A</v>
      </c>
    </row>
    <row r="778" spans="1:37" ht="30" customHeight="1" x14ac:dyDescent="0.25">
      <c r="A778" s="30">
        <v>17907406</v>
      </c>
      <c r="B778" s="29" t="s">
        <v>75</v>
      </c>
      <c r="C778" s="29" t="s">
        <v>29</v>
      </c>
      <c r="D778" s="29" t="s">
        <v>29</v>
      </c>
      <c r="E778" s="31">
        <v>44469</v>
      </c>
      <c r="F778" s="30">
        <v>51.14230558249082</v>
      </c>
      <c r="G778" s="29" t="s">
        <v>101</v>
      </c>
      <c r="H778" s="29" t="s">
        <v>102</v>
      </c>
      <c r="I778" s="29">
        <v>1981</v>
      </c>
      <c r="J778" s="30">
        <v>100</v>
      </c>
      <c r="K778" s="30">
        <v>7163.4</v>
      </c>
      <c r="L778" s="30">
        <v>439210.417619457</v>
      </c>
      <c r="M778" s="30">
        <v>910.87593521584517</v>
      </c>
      <c r="N778" s="30">
        <v>34.663914598807494</v>
      </c>
      <c r="O778" s="30">
        <v>6829.8260652447707</v>
      </c>
      <c r="P778" s="30">
        <v>0.88845698116165917</v>
      </c>
      <c r="Q778" s="30">
        <v>8648.6442023224681</v>
      </c>
      <c r="R778" s="30">
        <v>10284.476548565328</v>
      </c>
      <c r="S778" s="30">
        <v>0.68133651419273866</v>
      </c>
      <c r="T778" s="30">
        <v>0.9960578304769</v>
      </c>
      <c r="U778" s="30">
        <v>0.75894880955105304</v>
      </c>
      <c r="V778" s="30">
        <v>1.540113487815151</v>
      </c>
      <c r="W778" s="30">
        <v>1.1014154758564589</v>
      </c>
      <c r="X778" s="30">
        <v>0.82678296770656046</v>
      </c>
      <c r="Y778" s="30">
        <v>-0.37811344044600897</v>
      </c>
      <c r="Z778" s="30">
        <v>-0.34423264508198087</v>
      </c>
      <c r="AA778" s="30">
        <v>70.7879563750339</v>
      </c>
      <c r="AB778" s="30">
        <v>371.42732400081439</v>
      </c>
      <c r="AC778" s="30" t="s">
        <v>31</v>
      </c>
      <c r="AD778" s="30" t="s">
        <v>31</v>
      </c>
      <c r="AE778" s="29">
        <f t="shared" si="38"/>
        <v>2021</v>
      </c>
      <c r="AF778" s="29">
        <f t="shared" si="40"/>
        <v>9</v>
      </c>
      <c r="AK778" t="e">
        <f t="shared" si="39"/>
        <v>#N/A</v>
      </c>
    </row>
    <row r="779" spans="1:37" ht="30" customHeight="1" x14ac:dyDescent="0.25">
      <c r="A779" s="30">
        <v>17907406</v>
      </c>
      <c r="B779" s="29" t="s">
        <v>75</v>
      </c>
      <c r="C779" s="29" t="s">
        <v>29</v>
      </c>
      <c r="D779" s="29" t="s">
        <v>29</v>
      </c>
      <c r="E779" s="31">
        <v>44500</v>
      </c>
      <c r="F779" s="30">
        <v>93.061075543741751</v>
      </c>
      <c r="G779" s="29" t="s">
        <v>101</v>
      </c>
      <c r="H779" s="29" t="s">
        <v>102</v>
      </c>
      <c r="I779" s="29">
        <v>1981</v>
      </c>
      <c r="J779" s="30">
        <v>100</v>
      </c>
      <c r="K779" s="30">
        <v>7163.4</v>
      </c>
      <c r="L779" s="30">
        <v>380067.70862618292</v>
      </c>
      <c r="M779" s="30">
        <v>1030.1175919566062</v>
      </c>
      <c r="N779" s="30">
        <v>54.637004824562894</v>
      </c>
      <c r="O779" s="30">
        <v>6736.2889745432176</v>
      </c>
      <c r="P779" s="30">
        <v>0.96878038136567257</v>
      </c>
      <c r="Q779" s="30">
        <v>8985.7874567894669</v>
      </c>
      <c r="R779" s="30">
        <v>7530.5291617383837</v>
      </c>
      <c r="S779" s="30">
        <v>1.0615376571809658</v>
      </c>
      <c r="T779" s="30">
        <v>1.4129570986680324</v>
      </c>
      <c r="U779" s="30">
        <v>1.4349444394700752</v>
      </c>
      <c r="V779" s="30">
        <v>1.5006122313042967</v>
      </c>
      <c r="W779" s="30">
        <v>1.3523993784624972</v>
      </c>
      <c r="X779" s="30">
        <v>0.99062834843212755</v>
      </c>
      <c r="Y779" s="30">
        <v>0.75450590592476863</v>
      </c>
      <c r="Z779" s="30">
        <v>0.75219846249620348</v>
      </c>
      <c r="AA779" s="30">
        <v>84.368513005154369</v>
      </c>
      <c r="AB779" s="30">
        <v>441.06288535068938</v>
      </c>
      <c r="AC779" s="30" t="s">
        <v>31</v>
      </c>
      <c r="AD779" s="30" t="s">
        <v>31</v>
      </c>
      <c r="AE779" s="29">
        <f t="shared" si="38"/>
        <v>2021</v>
      </c>
      <c r="AF779" s="29">
        <f t="shared" si="40"/>
        <v>10</v>
      </c>
      <c r="AK779" t="e">
        <f t="shared" si="39"/>
        <v>#N/A</v>
      </c>
    </row>
    <row r="780" spans="1:37" ht="30" customHeight="1" x14ac:dyDescent="0.25">
      <c r="A780" s="30">
        <v>17907406</v>
      </c>
      <c r="B780" s="29" t="s">
        <v>75</v>
      </c>
      <c r="C780" s="29" t="s">
        <v>29</v>
      </c>
      <c r="D780" s="29" t="s">
        <v>29</v>
      </c>
      <c r="E780" s="31">
        <v>44530</v>
      </c>
      <c r="F780" s="30">
        <v>94.600498166406794</v>
      </c>
      <c r="G780" s="29" t="s">
        <v>101</v>
      </c>
      <c r="H780" s="29" t="s">
        <v>102</v>
      </c>
      <c r="I780" s="29">
        <v>1981</v>
      </c>
      <c r="J780" s="30">
        <v>100</v>
      </c>
      <c r="K780" s="30">
        <v>7163.4</v>
      </c>
      <c r="L780" s="30">
        <v>380070.54323702189</v>
      </c>
      <c r="M780" s="30">
        <v>1228.9082750124242</v>
      </c>
      <c r="N780" s="30">
        <v>37.925233063324136</v>
      </c>
      <c r="O780" s="30">
        <v>5149.653607413803</v>
      </c>
      <c r="P780" s="30">
        <v>1.1367321494309877</v>
      </c>
      <c r="Q780" s="30">
        <v>5909.0317680523394</v>
      </c>
      <c r="R780" s="30">
        <v>9537.498954172841</v>
      </c>
      <c r="S780" s="30">
        <v>0.97144446937009532</v>
      </c>
      <c r="T780" s="30">
        <v>1.1309486608174562</v>
      </c>
      <c r="U780" s="30">
        <v>0.83918984146067888</v>
      </c>
      <c r="V780" s="30">
        <v>1.6422382353372234</v>
      </c>
      <c r="W780" s="30">
        <v>0.9208305756821058</v>
      </c>
      <c r="X780" s="30">
        <v>1.4276964034257043</v>
      </c>
      <c r="Y780" s="30">
        <v>2.1801946381873485</v>
      </c>
      <c r="Z780" s="30">
        <v>1.7087104629739505</v>
      </c>
      <c r="AA780" s="30">
        <v>57.418306173334969</v>
      </c>
      <c r="AB780" s="30">
        <v>379.26714477442249</v>
      </c>
      <c r="AC780" s="30" t="s">
        <v>31</v>
      </c>
      <c r="AD780" s="30" t="s">
        <v>31</v>
      </c>
      <c r="AE780" s="29">
        <f t="shared" si="38"/>
        <v>2021</v>
      </c>
      <c r="AF780" s="29">
        <f t="shared" si="40"/>
        <v>11</v>
      </c>
      <c r="AK780" t="e">
        <f t="shared" si="39"/>
        <v>#N/A</v>
      </c>
    </row>
    <row r="781" spans="1:37" ht="30" customHeight="1" x14ac:dyDescent="0.25">
      <c r="A781" s="30">
        <v>17907406</v>
      </c>
      <c r="B781" s="29" t="s">
        <v>75</v>
      </c>
      <c r="C781" s="29" t="s">
        <v>29</v>
      </c>
      <c r="D781" s="29" t="s">
        <v>29</v>
      </c>
      <c r="E781" s="31">
        <v>44561</v>
      </c>
      <c r="F781" s="30">
        <v>53.409915940866831</v>
      </c>
      <c r="G781" s="29" t="s">
        <v>101</v>
      </c>
      <c r="H781" s="29" t="s">
        <v>102</v>
      </c>
      <c r="I781" s="29">
        <v>1981</v>
      </c>
      <c r="J781" s="30">
        <v>100</v>
      </c>
      <c r="K781" s="30">
        <v>7163.4</v>
      </c>
      <c r="L781" s="30">
        <v>302821.89983808552</v>
      </c>
      <c r="M781" s="30">
        <v>1150.8258941749496</v>
      </c>
      <c r="N781" s="30">
        <v>49.215583284163962</v>
      </c>
      <c r="O781" s="30">
        <v>6452.5794561414368</v>
      </c>
      <c r="P781" s="30">
        <v>1.1751175451805478</v>
      </c>
      <c r="Q781" s="30">
        <v>10193.825284558794</v>
      </c>
      <c r="R781" s="30">
        <v>6242.1809692513498</v>
      </c>
      <c r="S781" s="30">
        <v>1.1795294989864196</v>
      </c>
      <c r="T781" s="30">
        <v>0.94997980326406195</v>
      </c>
      <c r="U781" s="30">
        <v>0.85832488004131813</v>
      </c>
      <c r="V781" s="30">
        <v>1.4534479000229845</v>
      </c>
      <c r="W781" s="30">
        <v>1.245644451231581</v>
      </c>
      <c r="X781" s="30">
        <v>1.4332048747734099</v>
      </c>
      <c r="Y781" s="30">
        <v>8.5573109112883916</v>
      </c>
      <c r="Z781" s="30">
        <v>5.7095145729995771</v>
      </c>
      <c r="AA781" s="30">
        <v>75.877347498408625</v>
      </c>
      <c r="AB781" s="30">
        <v>521.91260723111156</v>
      </c>
      <c r="AC781" s="30" t="s">
        <v>31</v>
      </c>
      <c r="AD781" s="30" t="s">
        <v>31</v>
      </c>
      <c r="AE781" s="29">
        <f t="shared" si="38"/>
        <v>2021</v>
      </c>
      <c r="AF781" s="29">
        <f t="shared" si="40"/>
        <v>12</v>
      </c>
      <c r="AK781" t="e">
        <f t="shared" si="39"/>
        <v>#N/A</v>
      </c>
    </row>
    <row r="782" spans="1:37" ht="30" customHeight="1" x14ac:dyDescent="0.25">
      <c r="A782" s="30">
        <v>17907406</v>
      </c>
      <c r="B782" s="29" t="s">
        <v>75</v>
      </c>
      <c r="C782" s="29" t="s">
        <v>29</v>
      </c>
      <c r="D782" s="29" t="s">
        <v>29</v>
      </c>
      <c r="E782" s="31">
        <v>44592</v>
      </c>
      <c r="F782" s="30">
        <v>69.729226905643998</v>
      </c>
      <c r="G782" s="29" t="s">
        <v>101</v>
      </c>
      <c r="H782" s="29" t="s">
        <v>102</v>
      </c>
      <c r="I782" s="29">
        <v>1981</v>
      </c>
      <c r="J782" s="30">
        <v>100</v>
      </c>
      <c r="K782" s="30">
        <v>7163.4</v>
      </c>
      <c r="L782" s="30">
        <v>288431.13361447118</v>
      </c>
      <c r="M782" s="30">
        <v>1404.4187732054675</v>
      </c>
      <c r="N782" s="30">
        <v>38.422836652346476</v>
      </c>
      <c r="O782" s="30">
        <v>7107.9002643659533</v>
      </c>
      <c r="P782" s="30">
        <v>0.90488673007049725</v>
      </c>
      <c r="Q782" s="30">
        <v>9848.0383513115885</v>
      </c>
      <c r="R782" s="30">
        <v>9174.7179141153501</v>
      </c>
      <c r="S782" s="30">
        <v>1.3761433063940698</v>
      </c>
      <c r="T782" s="30">
        <v>1.5335022447256677</v>
      </c>
      <c r="U782" s="30">
        <v>1.2929429418461189</v>
      </c>
      <c r="V782" s="30">
        <v>1.0295048677707574</v>
      </c>
      <c r="W782" s="30">
        <v>1.1720995716550553</v>
      </c>
      <c r="X782" s="30">
        <v>1.4994397805556636</v>
      </c>
      <c r="Y782" s="30">
        <v>6.5478313344464105</v>
      </c>
      <c r="Z782" s="30">
        <v>4.8359448994529162</v>
      </c>
      <c r="AA782" s="30">
        <v>85.699689583579186</v>
      </c>
      <c r="AB782" s="30">
        <v>580.09677039076701</v>
      </c>
      <c r="AC782" s="30" t="s">
        <v>31</v>
      </c>
      <c r="AD782" s="30" t="s">
        <v>31</v>
      </c>
      <c r="AE782" s="29">
        <f t="shared" si="38"/>
        <v>2022</v>
      </c>
      <c r="AF782" s="29">
        <f t="shared" si="40"/>
        <v>1</v>
      </c>
      <c r="AK782" t="e">
        <f t="shared" si="39"/>
        <v>#N/A</v>
      </c>
    </row>
    <row r="783" spans="1:37" ht="30" customHeight="1" x14ac:dyDescent="0.25">
      <c r="A783" s="30">
        <v>17907406</v>
      </c>
      <c r="B783" s="29" t="s">
        <v>75</v>
      </c>
      <c r="C783" s="29" t="s">
        <v>29</v>
      </c>
      <c r="D783" s="29" t="s">
        <v>29</v>
      </c>
      <c r="E783" s="31">
        <v>44620</v>
      </c>
      <c r="F783" s="30">
        <v>78.673609215360273</v>
      </c>
      <c r="G783" s="29" t="s">
        <v>101</v>
      </c>
      <c r="H783" s="29" t="s">
        <v>102</v>
      </c>
      <c r="I783" s="29">
        <v>1981</v>
      </c>
      <c r="J783" s="30">
        <v>100</v>
      </c>
      <c r="K783" s="30">
        <v>7163.4</v>
      </c>
      <c r="L783" s="30">
        <v>284059.71079328546</v>
      </c>
      <c r="M783" s="30">
        <v>1027.5862093612509</v>
      </c>
      <c r="N783" s="30">
        <v>45.228867390400154</v>
      </c>
      <c r="O783" s="30">
        <v>4969.3277727208424</v>
      </c>
      <c r="P783" s="30">
        <v>1.0276482525519874</v>
      </c>
      <c r="Q783" s="30">
        <v>9328.1754979318866</v>
      </c>
      <c r="R783" s="30">
        <v>6838.6976651078621</v>
      </c>
      <c r="S783" s="30">
        <v>1.0555393457191624</v>
      </c>
      <c r="T783" s="30">
        <v>1.5979963887180395</v>
      </c>
      <c r="U783" s="30">
        <v>1.2583115972158094</v>
      </c>
      <c r="V783" s="30">
        <v>0.95164484723914444</v>
      </c>
      <c r="W783" s="30">
        <v>1.060498405570254</v>
      </c>
      <c r="X783" s="30">
        <v>1.1084591929560541</v>
      </c>
      <c r="Y783" s="30">
        <v>11.479316440846409</v>
      </c>
      <c r="Z783" s="30">
        <v>6.5617575551255056</v>
      </c>
      <c r="AA783" s="30">
        <v>66.325150706780803</v>
      </c>
      <c r="AB783" s="30">
        <v>379.76716002159378</v>
      </c>
      <c r="AC783" s="30" t="s">
        <v>31</v>
      </c>
      <c r="AD783" s="30" t="s">
        <v>31</v>
      </c>
      <c r="AE783" s="29">
        <f t="shared" si="38"/>
        <v>2022</v>
      </c>
      <c r="AF783" s="29">
        <f t="shared" si="40"/>
        <v>2</v>
      </c>
      <c r="AK783" t="e">
        <f t="shared" si="39"/>
        <v>#N/A</v>
      </c>
    </row>
    <row r="784" spans="1:37" ht="30" customHeight="1" x14ac:dyDescent="0.25">
      <c r="A784" s="30">
        <v>17907406</v>
      </c>
      <c r="B784" s="29" t="s">
        <v>75</v>
      </c>
      <c r="C784" s="29" t="s">
        <v>29</v>
      </c>
      <c r="D784" s="29" t="s">
        <v>29</v>
      </c>
      <c r="E784" s="31">
        <v>44651</v>
      </c>
      <c r="F784" s="29">
        <v>62.765199159913017</v>
      </c>
      <c r="G784" s="29" t="s">
        <v>101</v>
      </c>
      <c r="H784" s="29" t="s">
        <v>102</v>
      </c>
      <c r="I784" s="29">
        <v>1981</v>
      </c>
      <c r="J784" s="30">
        <v>100</v>
      </c>
      <c r="K784" s="30">
        <v>7163.4</v>
      </c>
      <c r="L784" s="29">
        <v>257460.36959680956</v>
      </c>
      <c r="M784" s="29">
        <v>1190.4203250748124</v>
      </c>
      <c r="N784" s="29">
        <v>47.770195897342887</v>
      </c>
      <c r="O784" s="29">
        <v>5782.4729262597793</v>
      </c>
      <c r="P784" s="29">
        <v>1.0211250750213015</v>
      </c>
      <c r="Q784" s="29">
        <v>6996.6224007340597</v>
      </c>
      <c r="R784" s="29">
        <v>10943.610865025654</v>
      </c>
      <c r="S784" s="29">
        <v>1.1457631443217635</v>
      </c>
      <c r="T784" s="29">
        <v>1.1298115012246435</v>
      </c>
      <c r="U784" s="29">
        <v>1.004548155197686</v>
      </c>
      <c r="V784" s="29">
        <v>1.6610889359017518</v>
      </c>
      <c r="W784" s="30">
        <v>1.0044766221447381</v>
      </c>
      <c r="X784" s="30">
        <v>1.5052496000404751</v>
      </c>
      <c r="Y784" s="29">
        <v>14.807239433096592</v>
      </c>
      <c r="Z784" s="29">
        <v>16.229930614098951</v>
      </c>
      <c r="AA784" s="30">
        <v>83.928865932313471</v>
      </c>
      <c r="AB784" s="30">
        <v>412.49553509319594</v>
      </c>
      <c r="AC784" s="29" t="s">
        <v>31</v>
      </c>
      <c r="AD784" s="29" t="s">
        <v>31</v>
      </c>
      <c r="AE784" s="29">
        <f t="shared" si="38"/>
        <v>2022</v>
      </c>
      <c r="AF784" s="29">
        <f t="shared" si="40"/>
        <v>3</v>
      </c>
      <c r="AK784" t="e">
        <f t="shared" si="39"/>
        <v>#N/A</v>
      </c>
    </row>
    <row r="785" spans="1:37" ht="30" customHeight="1" x14ac:dyDescent="0.25">
      <c r="A785" s="30">
        <v>17907406</v>
      </c>
      <c r="B785" s="29" t="s">
        <v>75</v>
      </c>
      <c r="C785" s="29" t="s">
        <v>29</v>
      </c>
      <c r="D785" s="29" t="s">
        <v>29</v>
      </c>
      <c r="E785" s="31">
        <v>44681</v>
      </c>
      <c r="F785" s="29">
        <v>55.750368466333377</v>
      </c>
      <c r="G785" s="29" t="s">
        <v>101</v>
      </c>
      <c r="H785" s="29" t="s">
        <v>102</v>
      </c>
      <c r="I785" s="29">
        <v>1981</v>
      </c>
      <c r="J785" s="30">
        <v>100</v>
      </c>
      <c r="K785" s="30">
        <v>7163.4</v>
      </c>
      <c r="L785" s="29">
        <v>388167.55633654766</v>
      </c>
      <c r="M785" s="29">
        <v>900.21114549195454</v>
      </c>
      <c r="N785" s="29">
        <v>42.578525356908344</v>
      </c>
      <c r="O785" s="29">
        <v>8784.9165622853925</v>
      </c>
      <c r="P785" s="29">
        <v>1.0545477581923193</v>
      </c>
      <c r="Q785" s="29">
        <v>8554.1656259445172</v>
      </c>
      <c r="R785" s="29">
        <v>12508.323530580014</v>
      </c>
      <c r="S785" s="29">
        <v>1.233846157046252</v>
      </c>
      <c r="T785" s="29">
        <v>1.7311149886448369</v>
      </c>
      <c r="U785" s="29">
        <v>1.0458186053014595</v>
      </c>
      <c r="V785" s="29">
        <v>1.0391175998473325</v>
      </c>
      <c r="W785" s="30">
        <v>0.81848495569733604</v>
      </c>
      <c r="X785" s="30">
        <v>1.5676369638373682</v>
      </c>
      <c r="Y785" s="29">
        <v>13.233940930457045</v>
      </c>
      <c r="Z785" s="29">
        <v>14.15638003444931</v>
      </c>
      <c r="AA785" s="30">
        <v>80.885721495925523</v>
      </c>
      <c r="AB785" s="30">
        <v>593.96973213848457</v>
      </c>
      <c r="AC785" s="29" t="s">
        <v>31</v>
      </c>
      <c r="AD785" s="29" t="s">
        <v>31</v>
      </c>
      <c r="AE785" s="29">
        <f t="shared" si="38"/>
        <v>2022</v>
      </c>
      <c r="AF785" s="29">
        <f t="shared" si="40"/>
        <v>4</v>
      </c>
      <c r="AK785" t="e">
        <f t="shared" si="39"/>
        <v>#N/A</v>
      </c>
    </row>
    <row r="786" spans="1:37" ht="30" customHeight="1" x14ac:dyDescent="0.25">
      <c r="A786" s="30">
        <v>17907406</v>
      </c>
      <c r="B786" s="29" t="s">
        <v>75</v>
      </c>
      <c r="C786" s="29" t="s">
        <v>29</v>
      </c>
      <c r="D786" s="29" t="s">
        <v>29</v>
      </c>
      <c r="E786" s="31">
        <v>44712</v>
      </c>
      <c r="F786" s="29">
        <v>40.889724945224842</v>
      </c>
      <c r="G786" s="29" t="s">
        <v>101</v>
      </c>
      <c r="H786" s="29" t="s">
        <v>102</v>
      </c>
      <c r="I786" s="29">
        <v>1981</v>
      </c>
      <c r="J786" s="30">
        <v>100</v>
      </c>
      <c r="K786" s="30">
        <v>7163.4</v>
      </c>
      <c r="L786" s="29">
        <v>244271.51327677889</v>
      </c>
      <c r="M786" s="29">
        <v>839.48131863071137</v>
      </c>
      <c r="N786" s="29">
        <v>50.439275097598518</v>
      </c>
      <c r="O786" s="29">
        <v>8348.0133203192163</v>
      </c>
      <c r="P786" s="29">
        <v>1.0867462920113788</v>
      </c>
      <c r="Q786" s="29">
        <v>7625.9177470074519</v>
      </c>
      <c r="R786" s="29">
        <v>8457.2055036809888</v>
      </c>
      <c r="S786" s="29">
        <v>1.0381227554219539</v>
      </c>
      <c r="T786" s="29">
        <v>1.7760964131499113</v>
      </c>
      <c r="U786" s="29">
        <v>1.1232848264197663</v>
      </c>
      <c r="V786" s="29">
        <v>1.0573178921218285</v>
      </c>
      <c r="W786" s="30">
        <v>1.3671280034252111</v>
      </c>
      <c r="X786" s="30">
        <v>0.93026626660433298</v>
      </c>
      <c r="Y786" s="29">
        <v>13.010180146579469</v>
      </c>
      <c r="Z786" s="29">
        <v>15.08084652582934</v>
      </c>
      <c r="AA786" s="30">
        <v>83.320135712655158</v>
      </c>
      <c r="AB786" s="30">
        <v>651.9123138679812</v>
      </c>
      <c r="AC786" s="29" t="s">
        <v>31</v>
      </c>
      <c r="AD786" s="29" t="s">
        <v>31</v>
      </c>
      <c r="AE786" s="29">
        <f t="shared" si="38"/>
        <v>2022</v>
      </c>
      <c r="AF786" s="29">
        <f t="shared" si="40"/>
        <v>5</v>
      </c>
      <c r="AK786" t="e">
        <f t="shared" si="39"/>
        <v>#N/A</v>
      </c>
    </row>
    <row r="787" spans="1:37" ht="30" customHeight="1" x14ac:dyDescent="0.25">
      <c r="A787" s="30">
        <v>17907406</v>
      </c>
      <c r="B787" s="29" t="s">
        <v>75</v>
      </c>
      <c r="C787" s="29" t="s">
        <v>29</v>
      </c>
      <c r="D787" s="29" t="s">
        <v>29</v>
      </c>
      <c r="E787" s="31">
        <v>44742</v>
      </c>
      <c r="F787" s="29">
        <v>43.066449094888469</v>
      </c>
      <c r="G787" s="29" t="s">
        <v>101</v>
      </c>
      <c r="H787" s="29" t="s">
        <v>102</v>
      </c>
      <c r="I787" s="29">
        <v>1981</v>
      </c>
      <c r="J787" s="30">
        <v>100</v>
      </c>
      <c r="K787" s="30">
        <v>7163.4</v>
      </c>
      <c r="L787" s="29">
        <v>307483.11159256648</v>
      </c>
      <c r="M787" s="29">
        <v>1510.7605267541899</v>
      </c>
      <c r="N787" s="29">
        <v>39.865122342913722</v>
      </c>
      <c r="O787" s="29">
        <v>5781.0864334629896</v>
      </c>
      <c r="P787" s="29">
        <v>0.74173858415360783</v>
      </c>
      <c r="Q787" s="29">
        <v>8719.7455472397451</v>
      </c>
      <c r="R787" s="29">
        <v>7222.256937528763</v>
      </c>
      <c r="S787" s="29">
        <v>0.89964772834673479</v>
      </c>
      <c r="T787" s="29">
        <v>1.1557116811415828</v>
      </c>
      <c r="U787" s="29">
        <v>1.0366462275120392</v>
      </c>
      <c r="V787" s="29">
        <v>1.3957538226874724</v>
      </c>
      <c r="W787" s="30">
        <v>0.73584772462956083</v>
      </c>
      <c r="X787" s="30">
        <v>1.4272293783978989</v>
      </c>
      <c r="Y787" s="29">
        <v>15.030867726143669</v>
      </c>
      <c r="Z787" s="29">
        <v>15.377996810275908</v>
      </c>
      <c r="AA787" s="30">
        <v>74.349630541163478</v>
      </c>
      <c r="AB787" s="30">
        <v>524.62366428773112</v>
      </c>
      <c r="AC787" s="29" t="s">
        <v>31</v>
      </c>
      <c r="AD787" s="29" t="s">
        <v>31</v>
      </c>
      <c r="AE787" s="29">
        <f t="shared" si="38"/>
        <v>2022</v>
      </c>
      <c r="AF787" s="29">
        <f t="shared" si="40"/>
        <v>6</v>
      </c>
      <c r="AK787" t="e">
        <f t="shared" ref="AK787:AK850" si="41">_xlfn.XLOOKUP(B787, $AH$2:$AH$38,$AI$2:$AI$38)</f>
        <v>#N/A</v>
      </c>
    </row>
    <row r="788" spans="1:37" ht="30" customHeight="1" x14ac:dyDescent="0.25">
      <c r="A788" s="30">
        <v>17907406</v>
      </c>
      <c r="B788" s="29" t="s">
        <v>75</v>
      </c>
      <c r="C788" s="29" t="s">
        <v>29</v>
      </c>
      <c r="D788" s="29" t="s">
        <v>29</v>
      </c>
      <c r="E788" s="31">
        <v>44773</v>
      </c>
      <c r="F788" s="29">
        <v>43.321176059768305</v>
      </c>
      <c r="G788" s="29" t="s">
        <v>101</v>
      </c>
      <c r="H788" s="29" t="s">
        <v>102</v>
      </c>
      <c r="I788" s="29">
        <v>1981</v>
      </c>
      <c r="J788" s="30">
        <v>100</v>
      </c>
      <c r="K788" s="30">
        <v>7163.4</v>
      </c>
      <c r="L788" s="29">
        <v>359042.08496345667</v>
      </c>
      <c r="M788" s="29">
        <v>1115.5633977069522</v>
      </c>
      <c r="N788" s="29">
        <v>50.266953624813297</v>
      </c>
      <c r="O788" s="29">
        <v>8691.8948119206871</v>
      </c>
      <c r="P788" s="29">
        <v>1.2987761723402298</v>
      </c>
      <c r="Q788" s="29">
        <v>10240.881452338645</v>
      </c>
      <c r="R788" s="29">
        <v>9445.267524677407</v>
      </c>
      <c r="S788" s="29">
        <v>0.99442588585429759</v>
      </c>
      <c r="T788" s="29">
        <v>1.5749539063166</v>
      </c>
      <c r="U788" s="29">
        <v>1.1873833738496546</v>
      </c>
      <c r="V788" s="29">
        <v>1.0670457133170812</v>
      </c>
      <c r="W788" s="30">
        <v>0.954909832476875</v>
      </c>
      <c r="X788" s="30">
        <v>0.94373368805519964</v>
      </c>
      <c r="Y788" s="29">
        <v>11.540947857646556</v>
      </c>
      <c r="Z788" s="29">
        <v>9.5564285231322206</v>
      </c>
      <c r="AA788" s="30">
        <v>56.802498190596296</v>
      </c>
      <c r="AB788" s="30">
        <v>605.77301636782875</v>
      </c>
      <c r="AC788" s="29" t="s">
        <v>31</v>
      </c>
      <c r="AD788" s="29" t="s">
        <v>31</v>
      </c>
      <c r="AE788" s="29">
        <f t="shared" si="38"/>
        <v>2022</v>
      </c>
      <c r="AF788" s="29">
        <f t="shared" si="40"/>
        <v>7</v>
      </c>
      <c r="AK788" t="e">
        <f t="shared" si="41"/>
        <v>#N/A</v>
      </c>
    </row>
    <row r="789" spans="1:37" ht="30" customHeight="1" x14ac:dyDescent="0.25">
      <c r="A789" s="30">
        <v>17907406</v>
      </c>
      <c r="B789" s="29" t="s">
        <v>75</v>
      </c>
      <c r="C789" s="29" t="s">
        <v>29</v>
      </c>
      <c r="D789" s="29" t="s">
        <v>29</v>
      </c>
      <c r="E789" s="31">
        <v>44804</v>
      </c>
      <c r="F789" s="29">
        <v>71.605841204030526</v>
      </c>
      <c r="G789" s="29" t="s">
        <v>101</v>
      </c>
      <c r="H789" s="29" t="s">
        <v>102</v>
      </c>
      <c r="I789" s="29">
        <v>1981</v>
      </c>
      <c r="J789" s="30">
        <v>100</v>
      </c>
      <c r="K789" s="30">
        <v>7163.4</v>
      </c>
      <c r="L789" s="29">
        <v>281857.36575729889</v>
      </c>
      <c r="M789" s="29">
        <v>1420.8275490103274</v>
      </c>
      <c r="N789" s="29">
        <v>39.466495534380108</v>
      </c>
      <c r="O789" s="29">
        <v>8756.2035484915796</v>
      </c>
      <c r="P789" s="29">
        <v>1.3165967722474188</v>
      </c>
      <c r="Q789" s="29">
        <v>9846.5388099590855</v>
      </c>
      <c r="R789" s="29">
        <v>8235.5835483629144</v>
      </c>
      <c r="S789" s="29">
        <v>1.4059616922524341</v>
      </c>
      <c r="T789" s="29">
        <v>1.6455415281496915</v>
      </c>
      <c r="U789" s="29">
        <v>0.92162991557417484</v>
      </c>
      <c r="V789" s="29">
        <v>1.3737977637169356</v>
      </c>
      <c r="W789" s="30">
        <v>1.2074757721118434</v>
      </c>
      <c r="X789" s="30">
        <v>1.6305039300046145</v>
      </c>
      <c r="Y789" s="29">
        <v>17.256483233824888</v>
      </c>
      <c r="Z789" s="29">
        <v>14.230334752229668</v>
      </c>
      <c r="AA789" s="30">
        <v>86.143225546320679</v>
      </c>
      <c r="AB789" s="30">
        <v>548.24590702228227</v>
      </c>
      <c r="AC789" s="29" t="s">
        <v>31</v>
      </c>
      <c r="AD789" s="29" t="s">
        <v>31</v>
      </c>
      <c r="AE789" s="29">
        <f t="shared" si="38"/>
        <v>2022</v>
      </c>
      <c r="AF789" s="29">
        <f t="shared" si="40"/>
        <v>8</v>
      </c>
      <c r="AK789" t="e">
        <f t="shared" si="41"/>
        <v>#N/A</v>
      </c>
    </row>
    <row r="790" spans="1:37" ht="30" customHeight="1" x14ac:dyDescent="0.25">
      <c r="A790" s="30">
        <v>17907406</v>
      </c>
      <c r="B790" s="29" t="s">
        <v>75</v>
      </c>
      <c r="C790" s="29" t="s">
        <v>29</v>
      </c>
      <c r="D790" s="29" t="s">
        <v>29</v>
      </c>
      <c r="E790" s="31">
        <v>44834</v>
      </c>
      <c r="F790" s="29">
        <v>57.408665040957118</v>
      </c>
      <c r="G790" s="29" t="s">
        <v>101</v>
      </c>
      <c r="H790" s="29" t="s">
        <v>102</v>
      </c>
      <c r="I790" s="29">
        <v>1981</v>
      </c>
      <c r="J790" s="30">
        <v>100</v>
      </c>
      <c r="K790" s="30">
        <v>7163.4</v>
      </c>
      <c r="L790" s="29">
        <v>289897.1421674795</v>
      </c>
      <c r="M790" s="29">
        <v>845.83013304997894</v>
      </c>
      <c r="N790" s="29">
        <v>43.417813435906112</v>
      </c>
      <c r="O790" s="29">
        <v>7660.7123655279029</v>
      </c>
      <c r="P790" s="29">
        <v>0.99907222966905007</v>
      </c>
      <c r="Q790" s="29">
        <v>10396.033526858446</v>
      </c>
      <c r="R790" s="29">
        <v>6577.8865917668918</v>
      </c>
      <c r="S790" s="29">
        <v>1.2959848630908786</v>
      </c>
      <c r="T790" s="29">
        <v>1.4072155624179257</v>
      </c>
      <c r="U790" s="29">
        <v>1.1326839981505827</v>
      </c>
      <c r="V790" s="29">
        <v>1.0907601669739191</v>
      </c>
      <c r="W790" s="30">
        <v>1.3440890162046326</v>
      </c>
      <c r="X790" s="30">
        <v>1.5151621876031989</v>
      </c>
      <c r="Y790" s="29">
        <v>12.449922054438826</v>
      </c>
      <c r="Z790" s="29">
        <v>7.3121927750781026</v>
      </c>
      <c r="AA790" s="30">
        <v>96.482407012960749</v>
      </c>
      <c r="AB790" s="30">
        <v>661.73581845253273</v>
      </c>
      <c r="AC790" s="29" t="s">
        <v>31</v>
      </c>
      <c r="AD790" s="29" t="s">
        <v>31</v>
      </c>
      <c r="AE790" s="29">
        <f t="shared" si="38"/>
        <v>2022</v>
      </c>
      <c r="AF790" s="29">
        <f t="shared" si="40"/>
        <v>9</v>
      </c>
      <c r="AK790" t="e">
        <f t="shared" si="41"/>
        <v>#N/A</v>
      </c>
    </row>
    <row r="791" spans="1:37" ht="30" customHeight="1" x14ac:dyDescent="0.25">
      <c r="A791" s="30">
        <v>17907406</v>
      </c>
      <c r="B791" s="29" t="s">
        <v>75</v>
      </c>
      <c r="C791" s="29" t="s">
        <v>29</v>
      </c>
      <c r="D791" s="29" t="s">
        <v>29</v>
      </c>
      <c r="E791" s="31">
        <v>44865</v>
      </c>
      <c r="F791" s="29">
        <v>67.189298247141807</v>
      </c>
      <c r="G791" s="29" t="s">
        <v>101</v>
      </c>
      <c r="H791" s="29" t="s">
        <v>102</v>
      </c>
      <c r="I791" s="29">
        <v>1981</v>
      </c>
      <c r="J791" s="30">
        <v>100</v>
      </c>
      <c r="K791" s="30">
        <v>7163.4</v>
      </c>
      <c r="L791" s="29">
        <v>260543.58944324698</v>
      </c>
      <c r="M791" s="29">
        <v>999.60553989068944</v>
      </c>
      <c r="N791" s="29">
        <v>39.803302730031476</v>
      </c>
      <c r="O791" s="29">
        <v>7238.1406152467571</v>
      </c>
      <c r="P791" s="29">
        <v>0.82248288342170861</v>
      </c>
      <c r="Q791" s="29">
        <v>5907.4979772154193</v>
      </c>
      <c r="R791" s="29">
        <v>7758.3631791717989</v>
      </c>
      <c r="S791" s="29">
        <v>1.0254815483517701</v>
      </c>
      <c r="T791" s="29">
        <v>1.5642666758287915</v>
      </c>
      <c r="U791" s="29">
        <v>0.88175832208096983</v>
      </c>
      <c r="V791" s="29">
        <v>1.2976356261316568</v>
      </c>
      <c r="W791" s="30">
        <v>1.1442279001567539</v>
      </c>
      <c r="X791" s="30">
        <v>1.338303645147076</v>
      </c>
      <c r="Y791" s="29">
        <v>5.6815638569823719</v>
      </c>
      <c r="Z791" s="29">
        <v>6.2649074489240979</v>
      </c>
      <c r="AA791" s="30">
        <v>61.890792691592068</v>
      </c>
      <c r="AB791" s="30">
        <v>514.79241114477588</v>
      </c>
      <c r="AC791" s="29" t="s">
        <v>31</v>
      </c>
      <c r="AD791" s="29" t="s">
        <v>31</v>
      </c>
      <c r="AE791" s="29">
        <f t="shared" si="38"/>
        <v>2022</v>
      </c>
      <c r="AF791" s="29">
        <f t="shared" si="40"/>
        <v>10</v>
      </c>
      <c r="AK791" t="e">
        <f t="shared" si="41"/>
        <v>#N/A</v>
      </c>
    </row>
    <row r="792" spans="1:37" ht="30" customHeight="1" x14ac:dyDescent="0.25">
      <c r="A792" s="30">
        <v>17907406</v>
      </c>
      <c r="B792" s="29" t="s">
        <v>75</v>
      </c>
      <c r="C792" s="29" t="s">
        <v>29</v>
      </c>
      <c r="D792" s="29" t="s">
        <v>29</v>
      </c>
      <c r="E792" s="31">
        <v>44895</v>
      </c>
      <c r="F792" s="29">
        <v>76.598031507788406</v>
      </c>
      <c r="G792" s="29" t="s">
        <v>101</v>
      </c>
      <c r="H792" s="29" t="s">
        <v>102</v>
      </c>
      <c r="I792" s="29">
        <v>1981</v>
      </c>
      <c r="J792" s="30">
        <v>100</v>
      </c>
      <c r="K792" s="30">
        <v>7163.4</v>
      </c>
      <c r="L792" s="29">
        <v>432035.77762828348</v>
      </c>
      <c r="M792" s="29">
        <v>906.44606420336811</v>
      </c>
      <c r="N792" s="29">
        <v>43.092916654133624</v>
      </c>
      <c r="O792" s="29">
        <v>7417.5916490600712</v>
      </c>
      <c r="P792" s="29">
        <v>1.0436261457743854</v>
      </c>
      <c r="Q792" s="29">
        <v>7868.5018558407683</v>
      </c>
      <c r="R792" s="29">
        <v>8144.1110828327683</v>
      </c>
      <c r="S792" s="29">
        <v>0.79726815277459462</v>
      </c>
      <c r="T792" s="29">
        <v>1.3125357454855879</v>
      </c>
      <c r="U792" s="29">
        <v>1.3137766165075448</v>
      </c>
      <c r="V792" s="29">
        <v>1.0015083004874297</v>
      </c>
      <c r="W792" s="30">
        <v>1.3969932818548201</v>
      </c>
      <c r="X792" s="30">
        <v>1.095241628849249</v>
      </c>
      <c r="Y792" s="29">
        <v>13.456110496665456</v>
      </c>
      <c r="Z792" s="29">
        <v>13.200606896380711</v>
      </c>
      <c r="AA792" s="30">
        <v>90.448555231710117</v>
      </c>
      <c r="AB792" s="30">
        <v>533.41165806102947</v>
      </c>
      <c r="AC792" s="29" t="s">
        <v>31</v>
      </c>
      <c r="AD792" s="29" t="s">
        <v>31</v>
      </c>
      <c r="AE792" s="29">
        <f t="shared" si="38"/>
        <v>2022</v>
      </c>
      <c r="AF792" s="29">
        <f t="shared" si="40"/>
        <v>11</v>
      </c>
      <c r="AK792" t="e">
        <f t="shared" si="41"/>
        <v>#N/A</v>
      </c>
    </row>
    <row r="793" spans="1:37" ht="30" customHeight="1" x14ac:dyDescent="0.25">
      <c r="A793" s="30">
        <v>17907406</v>
      </c>
      <c r="B793" s="29" t="s">
        <v>75</v>
      </c>
      <c r="C793" s="29" t="s">
        <v>29</v>
      </c>
      <c r="D793" s="29" t="s">
        <v>29</v>
      </c>
      <c r="E793" s="31">
        <v>44926</v>
      </c>
      <c r="F793" s="29">
        <v>81.426874100338267</v>
      </c>
      <c r="G793" s="29" t="s">
        <v>101</v>
      </c>
      <c r="H793" s="29" t="s">
        <v>102</v>
      </c>
      <c r="I793" s="29">
        <v>1981</v>
      </c>
      <c r="J793" s="30">
        <v>100</v>
      </c>
      <c r="K793" s="30">
        <v>7163.4</v>
      </c>
      <c r="L793" s="29">
        <v>255803.52862796586</v>
      </c>
      <c r="M793" s="29">
        <v>967.09568294498649</v>
      </c>
      <c r="N793" s="29">
        <v>33.225152469516473</v>
      </c>
      <c r="O793" s="29">
        <v>8574.3816021303246</v>
      </c>
      <c r="P793" s="29">
        <v>0.86571304927019765</v>
      </c>
      <c r="Q793" s="29">
        <v>9258.6826361673902</v>
      </c>
      <c r="R793" s="29">
        <v>7232.6992635617989</v>
      </c>
      <c r="S793" s="29">
        <v>0.96310300872074595</v>
      </c>
      <c r="T793" s="29">
        <v>1.3915741062380078</v>
      </c>
      <c r="U793" s="29">
        <v>1.231141990779522</v>
      </c>
      <c r="V793" s="29">
        <v>1.1701537633010524</v>
      </c>
      <c r="W793" s="30">
        <v>1.06686128807073</v>
      </c>
      <c r="X793" s="30">
        <v>0.91516471547771894</v>
      </c>
      <c r="Y793" s="29">
        <v>8.4453178330422354</v>
      </c>
      <c r="Z793" s="29">
        <v>8.5034121647918379</v>
      </c>
      <c r="AA793" s="30">
        <v>88.123469133364196</v>
      </c>
      <c r="AB793" s="30">
        <v>658.78792713977043</v>
      </c>
      <c r="AC793" s="29" t="s">
        <v>31</v>
      </c>
      <c r="AD793" s="29" t="s">
        <v>31</v>
      </c>
      <c r="AE793" s="29">
        <f t="shared" si="38"/>
        <v>2022</v>
      </c>
      <c r="AF793" s="29">
        <f t="shared" si="40"/>
        <v>12</v>
      </c>
      <c r="AK793" t="e">
        <f t="shared" si="41"/>
        <v>#N/A</v>
      </c>
    </row>
    <row r="794" spans="1:37" ht="30" customHeight="1" x14ac:dyDescent="0.25">
      <c r="A794" s="30">
        <v>17907406</v>
      </c>
      <c r="B794" s="29" t="s">
        <v>75</v>
      </c>
      <c r="C794" s="29" t="s">
        <v>29</v>
      </c>
      <c r="D794" s="29" t="s">
        <v>29</v>
      </c>
      <c r="E794" s="31">
        <v>44957</v>
      </c>
      <c r="F794" s="29">
        <v>42.611916027564369</v>
      </c>
      <c r="G794" s="29" t="s">
        <v>101</v>
      </c>
      <c r="H794" s="29" t="s">
        <v>102</v>
      </c>
      <c r="I794" s="29">
        <v>1981</v>
      </c>
      <c r="J794" s="30">
        <v>100</v>
      </c>
      <c r="K794" s="30">
        <v>7163.4</v>
      </c>
      <c r="L794" s="29">
        <v>380667.75472761522</v>
      </c>
      <c r="M794" s="29">
        <v>1350.4480880786209</v>
      </c>
      <c r="N794" s="29">
        <v>41.135257392944347</v>
      </c>
      <c r="O794" s="29">
        <v>5596.5065302722614</v>
      </c>
      <c r="P794" s="29">
        <v>1.1040205383840043</v>
      </c>
      <c r="Q794" s="29">
        <v>6301.9874204254465</v>
      </c>
      <c r="R794" s="29">
        <v>6671.158545980662</v>
      </c>
      <c r="S794" s="29">
        <v>0.89697716108697412</v>
      </c>
      <c r="T794" s="29">
        <v>1.6263154190338271</v>
      </c>
      <c r="U794" s="29">
        <v>1.3045402627821578</v>
      </c>
      <c r="V794" s="29">
        <v>1.1530917155172167</v>
      </c>
      <c r="W794" s="30">
        <v>0.984036999549595</v>
      </c>
      <c r="X794" s="30">
        <v>1.5044182966614144</v>
      </c>
      <c r="Y794" s="29">
        <v>15.114769901639884</v>
      </c>
      <c r="Z794" s="29">
        <v>8.8687101150940659</v>
      </c>
      <c r="AA794" s="30">
        <v>79.803253123144685</v>
      </c>
      <c r="AB794" s="30">
        <v>706.50725033179174</v>
      </c>
      <c r="AC794" s="29" t="s">
        <v>31</v>
      </c>
      <c r="AD794" s="29" t="s">
        <v>31</v>
      </c>
      <c r="AE794" s="29">
        <f t="shared" si="38"/>
        <v>2023</v>
      </c>
      <c r="AF794" s="29">
        <f t="shared" si="40"/>
        <v>1</v>
      </c>
      <c r="AK794" t="e">
        <f t="shared" si="41"/>
        <v>#N/A</v>
      </c>
    </row>
    <row r="795" spans="1:37" ht="30" customHeight="1" x14ac:dyDescent="0.25">
      <c r="A795" s="30">
        <v>17907406</v>
      </c>
      <c r="B795" s="29" t="s">
        <v>75</v>
      </c>
      <c r="C795" s="29" t="s">
        <v>29</v>
      </c>
      <c r="D795" s="29" t="s">
        <v>29</v>
      </c>
      <c r="E795" s="31">
        <v>44985</v>
      </c>
      <c r="F795" s="29">
        <v>45.934972940714559</v>
      </c>
      <c r="G795" s="29" t="s">
        <v>101</v>
      </c>
      <c r="H795" s="29" t="s">
        <v>102</v>
      </c>
      <c r="I795" s="29">
        <v>1981</v>
      </c>
      <c r="J795" s="30">
        <v>100</v>
      </c>
      <c r="K795" s="30">
        <v>7163.4</v>
      </c>
      <c r="L795" s="29">
        <v>377307.82504653756</v>
      </c>
      <c r="M795" s="29">
        <v>1659.2048684607842</v>
      </c>
      <c r="N795" s="29">
        <v>39.258379510185087</v>
      </c>
      <c r="O795" s="29">
        <v>4746.8655237485673</v>
      </c>
      <c r="P795" s="29">
        <v>1.0377962177103401</v>
      </c>
      <c r="Q795" s="29">
        <v>6233.0691762470551</v>
      </c>
      <c r="R795" s="29">
        <v>9680.4188158750749</v>
      </c>
      <c r="S795" s="29">
        <v>1.3798499866279519</v>
      </c>
      <c r="T795" s="29">
        <v>1.5787637294447985</v>
      </c>
      <c r="U795" s="29">
        <v>0.85410685560502619</v>
      </c>
      <c r="V795" s="29">
        <v>1.3644871375862724</v>
      </c>
      <c r="W795" s="30">
        <v>0.89571802746032969</v>
      </c>
      <c r="X795" s="30">
        <v>1.2133118488688519</v>
      </c>
      <c r="Y795" s="29">
        <v>10.754697629575881</v>
      </c>
      <c r="Z795" s="29">
        <v>15.119827782268729</v>
      </c>
      <c r="AA795" s="30">
        <v>94.740797554480025</v>
      </c>
      <c r="AB795" s="30">
        <v>600.11118012160694</v>
      </c>
      <c r="AC795" s="29" t="s">
        <v>31</v>
      </c>
      <c r="AD795" s="29" t="s">
        <v>31</v>
      </c>
      <c r="AE795" s="29">
        <f t="shared" si="38"/>
        <v>2023</v>
      </c>
      <c r="AF795" s="29">
        <f t="shared" si="40"/>
        <v>2</v>
      </c>
      <c r="AK795" t="e">
        <f t="shared" si="41"/>
        <v>#N/A</v>
      </c>
    </row>
    <row r="796" spans="1:37" ht="30" customHeight="1" x14ac:dyDescent="0.25">
      <c r="A796" s="30">
        <v>17907406</v>
      </c>
      <c r="B796" s="29" t="s">
        <v>75</v>
      </c>
      <c r="C796" s="29" t="s">
        <v>29</v>
      </c>
      <c r="D796" s="29" t="s">
        <v>29</v>
      </c>
      <c r="E796" s="31">
        <v>45016</v>
      </c>
      <c r="F796" s="29">
        <v>54.897547197372184</v>
      </c>
      <c r="G796" s="29" t="s">
        <v>101</v>
      </c>
      <c r="H796" s="29" t="s">
        <v>102</v>
      </c>
      <c r="I796" s="29">
        <v>1981</v>
      </c>
      <c r="J796" s="30">
        <v>100</v>
      </c>
      <c r="K796" s="30">
        <v>7163.4</v>
      </c>
      <c r="L796" s="29">
        <v>411313.3798442565</v>
      </c>
      <c r="M796" s="29">
        <v>808.55343031264135</v>
      </c>
      <c r="N796" s="29">
        <v>41.621160064162702</v>
      </c>
      <c r="O796" s="29">
        <v>7494.2562254079494</v>
      </c>
      <c r="P796" s="29">
        <v>1.1632300755290907</v>
      </c>
      <c r="Q796" s="29">
        <v>8001.7092618960814</v>
      </c>
      <c r="R796" s="29">
        <v>8832.3874377483025</v>
      </c>
      <c r="S796" s="29">
        <v>0.85762863097395736</v>
      </c>
      <c r="T796" s="29">
        <v>1.0991877255370912</v>
      </c>
      <c r="U796" s="29">
        <v>1.493774952651564</v>
      </c>
      <c r="V796" s="29">
        <v>0.95218302458346382</v>
      </c>
      <c r="W796" s="30">
        <v>1.3839671168382728</v>
      </c>
      <c r="X796" s="30">
        <v>1.3937368793487559</v>
      </c>
      <c r="Y796" s="29">
        <v>7.6135640991627227</v>
      </c>
      <c r="Z796" s="29">
        <v>13.512620393590085</v>
      </c>
      <c r="AA796" s="29">
        <v>66.869034164023049</v>
      </c>
      <c r="AB796" s="29">
        <v>513.28237130815205</v>
      </c>
      <c r="AC796" s="29" t="s">
        <v>31</v>
      </c>
      <c r="AD796" s="29" t="s">
        <v>31</v>
      </c>
      <c r="AE796" s="29">
        <f t="shared" ref="AE796:AE859" si="42">IF(E796 = "", "", YEAR(E796))</f>
        <v>2023</v>
      </c>
      <c r="AF796" s="29">
        <f t="shared" si="40"/>
        <v>3</v>
      </c>
      <c r="AK796" t="e">
        <f t="shared" si="41"/>
        <v>#N/A</v>
      </c>
    </row>
    <row r="797" spans="1:37" ht="30" customHeight="1" x14ac:dyDescent="0.25">
      <c r="A797" s="30">
        <v>17907406</v>
      </c>
      <c r="B797" s="29" t="s">
        <v>75</v>
      </c>
      <c r="C797" s="29" t="s">
        <v>29</v>
      </c>
      <c r="D797" s="29" t="s">
        <v>29</v>
      </c>
      <c r="E797" s="31">
        <v>45046</v>
      </c>
      <c r="F797" s="29">
        <v>55.324550010221088</v>
      </c>
      <c r="G797" s="29" t="s">
        <v>101</v>
      </c>
      <c r="H797" s="29" t="s">
        <v>102</v>
      </c>
      <c r="I797" s="29">
        <v>1981</v>
      </c>
      <c r="J797" s="30">
        <v>100</v>
      </c>
      <c r="K797" s="30">
        <v>7163.4</v>
      </c>
      <c r="L797" s="29">
        <v>315379.20155958633</v>
      </c>
      <c r="M797" s="29">
        <v>1283.3670731187517</v>
      </c>
      <c r="N797" s="29">
        <v>55.077163073485906</v>
      </c>
      <c r="O797" s="29">
        <v>5424.8450393001694</v>
      </c>
      <c r="P797" s="29">
        <v>0.94650574838950186</v>
      </c>
      <c r="Q797" s="29">
        <v>9295.572520762209</v>
      </c>
      <c r="R797" s="29">
        <v>10835.630417114404</v>
      </c>
      <c r="S797" s="29">
        <v>1.4470802867191974</v>
      </c>
      <c r="T797" s="29">
        <v>0.97135369578149522</v>
      </c>
      <c r="U797" s="29">
        <v>1.2857085346884374</v>
      </c>
      <c r="V797" s="29">
        <v>1.1466532962707332</v>
      </c>
      <c r="W797" s="30">
        <v>0.96410542835948976</v>
      </c>
      <c r="X797" s="30">
        <v>0.84046038659828393</v>
      </c>
      <c r="Y797" s="29">
        <v>12.698223877958201</v>
      </c>
      <c r="Z797" s="29">
        <v>11.602217208639988</v>
      </c>
      <c r="AA797" s="29">
        <v>83.62884020699434</v>
      </c>
      <c r="AB797" s="29">
        <v>456.04287518785026</v>
      </c>
      <c r="AC797" s="29" t="s">
        <v>31</v>
      </c>
      <c r="AD797" s="29" t="s">
        <v>31</v>
      </c>
      <c r="AE797" s="29">
        <f t="shared" si="42"/>
        <v>2023</v>
      </c>
      <c r="AF797" s="29">
        <f t="shared" si="40"/>
        <v>4</v>
      </c>
      <c r="AK797" t="e">
        <f t="shared" si="41"/>
        <v>#N/A</v>
      </c>
    </row>
    <row r="798" spans="1:37" ht="30" customHeight="1" x14ac:dyDescent="0.25">
      <c r="A798" s="30">
        <v>17907406</v>
      </c>
      <c r="B798" s="29" t="s">
        <v>75</v>
      </c>
      <c r="C798" s="29" t="s">
        <v>29</v>
      </c>
      <c r="D798" s="29" t="s">
        <v>29</v>
      </c>
      <c r="E798" s="31">
        <v>45077</v>
      </c>
      <c r="F798" s="29">
        <v>70.316810463026556</v>
      </c>
      <c r="G798" s="29" t="s">
        <v>101</v>
      </c>
      <c r="H798" s="29" t="s">
        <v>102</v>
      </c>
      <c r="I798" s="29">
        <v>1981</v>
      </c>
      <c r="J798" s="30">
        <v>100</v>
      </c>
      <c r="K798" s="30">
        <v>7163.4</v>
      </c>
      <c r="L798" s="29">
        <v>250570.67679445577</v>
      </c>
      <c r="M798" s="29">
        <v>1668.0944836330302</v>
      </c>
      <c r="N798" s="29">
        <v>55.511288454422662</v>
      </c>
      <c r="O798" s="29">
        <v>5746.3394625258552</v>
      </c>
      <c r="P798" s="29">
        <v>0.66270062743272851</v>
      </c>
      <c r="Q798" s="29">
        <v>9563.2020889463056</v>
      </c>
      <c r="R798" s="29">
        <v>11651.999330033557</v>
      </c>
      <c r="S798" s="29">
        <v>0.90232999916301593</v>
      </c>
      <c r="T798" s="29">
        <v>1.708791010428107</v>
      </c>
      <c r="U798" s="29">
        <v>1.2264830844310761</v>
      </c>
      <c r="V798" s="29">
        <v>1.6555508957810141</v>
      </c>
      <c r="W798" s="30">
        <v>1.1963129959034839</v>
      </c>
      <c r="X798" s="30">
        <v>1.3835560641986913</v>
      </c>
      <c r="Y798" s="29">
        <v>12.951017806615091</v>
      </c>
      <c r="Z798" s="29">
        <v>8.8164210923054327</v>
      </c>
      <c r="AA798" s="29">
        <v>89.066791057870205</v>
      </c>
      <c r="AB798" s="29">
        <v>463.73692096066839</v>
      </c>
      <c r="AC798" s="29" t="s">
        <v>31</v>
      </c>
      <c r="AD798" s="29" t="s">
        <v>31</v>
      </c>
      <c r="AE798" s="29">
        <f t="shared" si="42"/>
        <v>2023</v>
      </c>
      <c r="AF798" s="29">
        <f t="shared" si="40"/>
        <v>5</v>
      </c>
      <c r="AK798" t="e">
        <f t="shared" si="41"/>
        <v>#N/A</v>
      </c>
    </row>
    <row r="799" spans="1:37" ht="30" customHeight="1" x14ac:dyDescent="0.25">
      <c r="A799" s="30">
        <v>17907406</v>
      </c>
      <c r="B799" s="29" t="s">
        <v>75</v>
      </c>
      <c r="C799" s="29" t="s">
        <v>29</v>
      </c>
      <c r="D799" s="29" t="s">
        <v>29</v>
      </c>
      <c r="E799" s="31">
        <v>45107</v>
      </c>
      <c r="F799" s="29">
        <v>82.980082100503267</v>
      </c>
      <c r="G799" s="29" t="s">
        <v>101</v>
      </c>
      <c r="H799" s="29" t="s">
        <v>102</v>
      </c>
      <c r="I799" s="29">
        <v>1981</v>
      </c>
      <c r="J799" s="30">
        <v>100</v>
      </c>
      <c r="K799" s="30">
        <v>7163.4</v>
      </c>
      <c r="L799" s="29">
        <v>393672.84589695383</v>
      </c>
      <c r="M799" s="29">
        <v>1503.6462277388675</v>
      </c>
      <c r="N799" s="29">
        <v>49.022948397722089</v>
      </c>
      <c r="O799" s="29">
        <v>5439.6858647227818</v>
      </c>
      <c r="P799" s="29">
        <v>0.98496338509244885</v>
      </c>
      <c r="Q799" s="29">
        <v>8263.667653641638</v>
      </c>
      <c r="R799" s="29">
        <v>7813.1761694477555</v>
      </c>
      <c r="S799" s="29">
        <v>1.219548700675841</v>
      </c>
      <c r="T799" s="29">
        <v>0.99729224626260038</v>
      </c>
      <c r="U799" s="29">
        <v>1.0816184881764244</v>
      </c>
      <c r="V799" s="29">
        <v>1.5619438080994812</v>
      </c>
      <c r="W799" s="30">
        <v>1.1299070255401173</v>
      </c>
      <c r="X799" s="30">
        <v>1.433232409871245</v>
      </c>
      <c r="Y799" s="29">
        <v>9.5134909561869829</v>
      </c>
      <c r="Z799" s="29">
        <v>5.5391333563201686</v>
      </c>
      <c r="AA799" s="29">
        <v>68.812757311114922</v>
      </c>
      <c r="AB799" s="29">
        <v>470.50053121996683</v>
      </c>
      <c r="AC799" s="29" t="s">
        <v>31</v>
      </c>
      <c r="AD799" s="29" t="s">
        <v>31</v>
      </c>
      <c r="AE799" s="29">
        <f t="shared" si="42"/>
        <v>2023</v>
      </c>
      <c r="AF799" s="29">
        <f t="shared" si="40"/>
        <v>6</v>
      </c>
      <c r="AK799" t="e">
        <f t="shared" si="41"/>
        <v>#N/A</v>
      </c>
    </row>
    <row r="800" spans="1:37" ht="30" customHeight="1" x14ac:dyDescent="0.25">
      <c r="A800" s="30">
        <v>17907406</v>
      </c>
      <c r="B800" s="29" t="s">
        <v>75</v>
      </c>
      <c r="C800" s="29" t="s">
        <v>29</v>
      </c>
      <c r="D800" s="29" t="s">
        <v>29</v>
      </c>
      <c r="E800" s="31">
        <v>45138</v>
      </c>
      <c r="F800" s="29">
        <v>65.484216286886081</v>
      </c>
      <c r="G800" s="29" t="s">
        <v>101</v>
      </c>
      <c r="H800" s="29" t="s">
        <v>102</v>
      </c>
      <c r="I800" s="29">
        <v>1981</v>
      </c>
      <c r="J800" s="30">
        <v>100</v>
      </c>
      <c r="K800" s="30">
        <v>7163.4</v>
      </c>
      <c r="L800" s="29">
        <v>327886.23481988156</v>
      </c>
      <c r="M800" s="29">
        <v>1433.2349470911856</v>
      </c>
      <c r="N800" s="29">
        <v>39.031671939109167</v>
      </c>
      <c r="O800" s="29">
        <v>8591.5138640403529</v>
      </c>
      <c r="P800" s="29">
        <v>0.96256863275676907</v>
      </c>
      <c r="Q800" s="29">
        <v>9780.828380058816</v>
      </c>
      <c r="R800" s="29">
        <v>8173.57180225305</v>
      </c>
      <c r="S800" s="29">
        <v>1.0045383748275867</v>
      </c>
      <c r="T800" s="29">
        <v>1.2580042577088246</v>
      </c>
      <c r="U800" s="29">
        <v>1.5370060089868878</v>
      </c>
      <c r="V800" s="29">
        <v>1.0512754582137336</v>
      </c>
      <c r="W800" s="30">
        <v>1.1836234823742242</v>
      </c>
      <c r="X800" s="30">
        <v>1.1827345516472036</v>
      </c>
      <c r="Y800" s="29">
        <v>10.132112249746248</v>
      </c>
      <c r="Z800" s="29">
        <v>9.080276455318204</v>
      </c>
      <c r="AA800" s="29">
        <v>70.470605037024313</v>
      </c>
      <c r="AB800" s="29">
        <v>410.08902506450426</v>
      </c>
      <c r="AC800" s="29" t="s">
        <v>31</v>
      </c>
      <c r="AD800" s="29" t="s">
        <v>31</v>
      </c>
      <c r="AE800" s="29">
        <f t="shared" si="42"/>
        <v>2023</v>
      </c>
      <c r="AF800" s="29">
        <f t="shared" si="40"/>
        <v>7</v>
      </c>
      <c r="AK800" t="e">
        <f t="shared" si="41"/>
        <v>#N/A</v>
      </c>
    </row>
    <row r="801" spans="1:37" ht="30" customHeight="1" x14ac:dyDescent="0.25">
      <c r="A801" s="30">
        <v>17907406</v>
      </c>
      <c r="B801" s="29" t="s">
        <v>75</v>
      </c>
      <c r="C801" s="29" t="s">
        <v>29</v>
      </c>
      <c r="D801" s="29" t="s">
        <v>29</v>
      </c>
      <c r="E801" s="31">
        <v>45169</v>
      </c>
      <c r="F801" s="29">
        <v>85.127173770736576</v>
      </c>
      <c r="G801" s="29" t="s">
        <v>101</v>
      </c>
      <c r="H801" s="29" t="s">
        <v>102</v>
      </c>
      <c r="I801" s="29">
        <v>1981</v>
      </c>
      <c r="J801" s="30">
        <v>100</v>
      </c>
      <c r="K801" s="30">
        <v>7163.4</v>
      </c>
      <c r="L801" s="29">
        <v>235725.82932736125</v>
      </c>
      <c r="M801" s="29">
        <v>1112.4834373440422</v>
      </c>
      <c r="N801" s="29">
        <v>59.866750864960437</v>
      </c>
      <c r="O801" s="29">
        <v>8499.6418822558971</v>
      </c>
      <c r="P801" s="29">
        <v>1.2392317022073618</v>
      </c>
      <c r="Q801" s="29">
        <v>10047.560412378953</v>
      </c>
      <c r="R801" s="29">
        <v>7403.1465509529862</v>
      </c>
      <c r="S801" s="29">
        <v>0.90354093867773111</v>
      </c>
      <c r="T801" s="29">
        <v>1.0439965917559983</v>
      </c>
      <c r="U801" s="29">
        <v>1.4349173559148913</v>
      </c>
      <c r="V801" s="29">
        <v>1.2847151982516862</v>
      </c>
      <c r="W801" s="30">
        <v>1.1669597277315231</v>
      </c>
      <c r="X801" s="30">
        <v>1.2938732893445086</v>
      </c>
      <c r="Y801" s="29">
        <v>7.2216429657807009</v>
      </c>
      <c r="Z801" s="29">
        <v>5.5545112471168459</v>
      </c>
      <c r="AA801" s="29">
        <v>65.576172332294846</v>
      </c>
      <c r="AB801" s="29">
        <v>519.50370185357087</v>
      </c>
      <c r="AC801" s="29" t="s">
        <v>31</v>
      </c>
      <c r="AD801" s="29" t="s">
        <v>31</v>
      </c>
      <c r="AE801" s="29">
        <f t="shared" si="42"/>
        <v>2023</v>
      </c>
      <c r="AF801" s="29">
        <f t="shared" si="40"/>
        <v>8</v>
      </c>
      <c r="AK801" t="e">
        <f t="shared" si="41"/>
        <v>#N/A</v>
      </c>
    </row>
    <row r="802" spans="1:37" ht="30" customHeight="1" x14ac:dyDescent="0.25">
      <c r="A802" s="30">
        <v>17907406</v>
      </c>
      <c r="B802" s="29" t="s">
        <v>75</v>
      </c>
      <c r="C802" s="29" t="s">
        <v>29</v>
      </c>
      <c r="D802" s="29" t="s">
        <v>29</v>
      </c>
      <c r="E802" s="31">
        <v>45199</v>
      </c>
      <c r="F802" s="29">
        <v>46.174260644456346</v>
      </c>
      <c r="G802" s="29" t="s">
        <v>101</v>
      </c>
      <c r="H802" s="29" t="s">
        <v>102</v>
      </c>
      <c r="I802" s="29">
        <v>1981</v>
      </c>
      <c r="J802" s="30">
        <v>100</v>
      </c>
      <c r="K802" s="30">
        <v>7163.4</v>
      </c>
      <c r="L802" s="29">
        <v>334363.29437220778</v>
      </c>
      <c r="M802" s="29">
        <v>1751.3427529951134</v>
      </c>
      <c r="N802" s="29">
        <v>58.712890890392408</v>
      </c>
      <c r="O802" s="29">
        <v>7275.8030156173545</v>
      </c>
      <c r="P802" s="29">
        <v>1.0272289969208075</v>
      </c>
      <c r="Q802" s="29">
        <v>7209.5326926303414</v>
      </c>
      <c r="R802" s="29">
        <v>9535.9939110389259</v>
      </c>
      <c r="S802" s="29">
        <v>1.1735122676756022</v>
      </c>
      <c r="T802" s="29">
        <v>1.0112250742338129</v>
      </c>
      <c r="U802" s="29">
        <v>1.5471237037243013</v>
      </c>
      <c r="V802" s="29">
        <v>1.5699526623156601</v>
      </c>
      <c r="W802" s="30">
        <v>1.0443678452009504</v>
      </c>
      <c r="X802" s="30">
        <v>1.211172234850399</v>
      </c>
      <c r="Y802" s="29">
        <v>12.313568334583342</v>
      </c>
      <c r="Z802" s="29">
        <v>14.339646048002166</v>
      </c>
      <c r="AA802" s="29">
        <v>54.121746498038092</v>
      </c>
      <c r="AB802" s="29">
        <v>705.69076548830037</v>
      </c>
      <c r="AC802" s="29" t="s">
        <v>31</v>
      </c>
      <c r="AD802" s="29" t="s">
        <v>31</v>
      </c>
      <c r="AE802" s="29">
        <f t="shared" si="42"/>
        <v>2023</v>
      </c>
      <c r="AF802" s="29">
        <f t="shared" si="40"/>
        <v>9</v>
      </c>
      <c r="AK802" t="e">
        <f t="shared" si="41"/>
        <v>#N/A</v>
      </c>
    </row>
    <row r="803" spans="1:37" ht="30" customHeight="1" x14ac:dyDescent="0.25">
      <c r="A803" s="30">
        <v>17907406</v>
      </c>
      <c r="B803" s="29" t="s">
        <v>75</v>
      </c>
      <c r="C803" s="29" t="s">
        <v>29</v>
      </c>
      <c r="D803" s="29" t="s">
        <v>29</v>
      </c>
      <c r="E803" s="31">
        <v>45230</v>
      </c>
      <c r="F803" s="29">
        <v>63.926634406183396</v>
      </c>
      <c r="G803" s="29" t="s">
        <v>101</v>
      </c>
      <c r="H803" s="29" t="s">
        <v>102</v>
      </c>
      <c r="I803" s="29">
        <v>1981</v>
      </c>
      <c r="J803" s="30">
        <v>100</v>
      </c>
      <c r="K803" s="30">
        <v>7163.4</v>
      </c>
      <c r="L803" s="29">
        <v>296031.15972731158</v>
      </c>
      <c r="M803" s="29">
        <v>1677.8809865964392</v>
      </c>
      <c r="N803" s="29">
        <v>65.395635941327143</v>
      </c>
      <c r="O803" s="29">
        <v>5948.8787795856097</v>
      </c>
      <c r="P803" s="29">
        <v>0.78440826879195846</v>
      </c>
      <c r="Q803" s="29">
        <v>10170.888711820044</v>
      </c>
      <c r="R803" s="29">
        <v>6442.9639555668891</v>
      </c>
      <c r="S803" s="29">
        <v>1.0832889516316322</v>
      </c>
      <c r="T803" s="29">
        <v>1.6070822053098475</v>
      </c>
      <c r="U803" s="29">
        <v>1.3577921177850769</v>
      </c>
      <c r="V803" s="29">
        <v>0.98568437755315241</v>
      </c>
      <c r="W803" s="30">
        <v>1.2255364628913887</v>
      </c>
      <c r="X803" s="30">
        <v>1.1301483601282079</v>
      </c>
      <c r="Y803" s="29">
        <v>9.7383745937979747</v>
      </c>
      <c r="Z803" s="29">
        <v>7.8176778274083079</v>
      </c>
      <c r="AA803" s="29">
        <v>87.023218019915191</v>
      </c>
      <c r="AB803" s="29">
        <v>749.38659725349032</v>
      </c>
      <c r="AC803" s="29" t="s">
        <v>31</v>
      </c>
      <c r="AD803" s="29" t="s">
        <v>31</v>
      </c>
      <c r="AE803" s="29">
        <f t="shared" si="42"/>
        <v>2023</v>
      </c>
      <c r="AF803" s="29">
        <f t="shared" si="40"/>
        <v>10</v>
      </c>
      <c r="AK803" t="e">
        <f t="shared" si="41"/>
        <v>#N/A</v>
      </c>
    </row>
    <row r="804" spans="1:37" ht="30" customHeight="1" x14ac:dyDescent="0.25">
      <c r="A804" s="30">
        <v>17907406</v>
      </c>
      <c r="B804" s="29" t="s">
        <v>75</v>
      </c>
      <c r="C804" s="29" t="s">
        <v>29</v>
      </c>
      <c r="D804" s="29" t="s">
        <v>29</v>
      </c>
      <c r="E804" s="31">
        <v>45260</v>
      </c>
      <c r="F804" s="29">
        <v>63.211295664357287</v>
      </c>
      <c r="G804" s="29" t="s">
        <v>101</v>
      </c>
      <c r="H804" s="29" t="s">
        <v>102</v>
      </c>
      <c r="I804" s="29">
        <v>1981</v>
      </c>
      <c r="J804" s="30">
        <v>100</v>
      </c>
      <c r="K804" s="30">
        <v>7163.4</v>
      </c>
      <c r="L804" s="29">
        <v>369718.48538105679</v>
      </c>
      <c r="M804" s="29">
        <v>1414.6614286853494</v>
      </c>
      <c r="N804" s="29">
        <v>42.260589531316732</v>
      </c>
      <c r="O804" s="29">
        <v>6066.9431914802644</v>
      </c>
      <c r="P804" s="29">
        <v>1.2054213488910088</v>
      </c>
      <c r="Q804" s="29">
        <v>5383.6213728035864</v>
      </c>
      <c r="R804" s="29">
        <v>11722.432542078168</v>
      </c>
      <c r="S804" s="29">
        <v>0.86905641052025329</v>
      </c>
      <c r="T804" s="29">
        <v>0.96549682176901142</v>
      </c>
      <c r="U804" s="29">
        <v>1.2480169863428019</v>
      </c>
      <c r="V804" s="29">
        <v>1.0230309138927218</v>
      </c>
      <c r="W804" s="30">
        <v>0.90214857436811935</v>
      </c>
      <c r="X804" s="30">
        <v>1.1028627564568465</v>
      </c>
      <c r="Y804" s="29">
        <v>5.5630916691256322</v>
      </c>
      <c r="Z804" s="29">
        <v>4.3872735528882281</v>
      </c>
      <c r="AA804" s="29">
        <v>61.206629720772611</v>
      </c>
      <c r="AB804" s="29">
        <v>629.7159426534663</v>
      </c>
      <c r="AC804" s="29" t="s">
        <v>31</v>
      </c>
      <c r="AD804" s="29" t="s">
        <v>31</v>
      </c>
      <c r="AE804" s="29">
        <f t="shared" si="42"/>
        <v>2023</v>
      </c>
      <c r="AF804" s="29">
        <f t="shared" si="40"/>
        <v>11</v>
      </c>
      <c r="AK804" t="e">
        <f t="shared" si="41"/>
        <v>#N/A</v>
      </c>
    </row>
    <row r="805" spans="1:37" ht="30" customHeight="1" x14ac:dyDescent="0.25">
      <c r="A805" s="30">
        <v>17907406</v>
      </c>
      <c r="B805" s="29" t="s">
        <v>75</v>
      </c>
      <c r="C805" s="29" t="s">
        <v>29</v>
      </c>
      <c r="D805" s="29" t="s">
        <v>29</v>
      </c>
      <c r="E805" s="31">
        <v>45291</v>
      </c>
      <c r="F805" s="29">
        <v>65.184746911842112</v>
      </c>
      <c r="G805" s="29" t="s">
        <v>101</v>
      </c>
      <c r="H805" s="29" t="s">
        <v>102</v>
      </c>
      <c r="I805" s="29">
        <v>1981</v>
      </c>
      <c r="J805" s="30">
        <v>100</v>
      </c>
      <c r="K805" s="30">
        <v>7163.4</v>
      </c>
      <c r="L805" s="29">
        <v>325326.00221516402</v>
      </c>
      <c r="M805" s="29">
        <v>1144.3393880937149</v>
      </c>
      <c r="N805" s="29">
        <v>37.785288224971609</v>
      </c>
      <c r="O805" s="29">
        <v>5070.1643728700365</v>
      </c>
      <c r="P805" s="29">
        <v>0.96268153641692533</v>
      </c>
      <c r="Q805" s="29">
        <v>7648.874949455856</v>
      </c>
      <c r="R805" s="29">
        <v>10511.363494509797</v>
      </c>
      <c r="S805" s="29">
        <v>0.71384216402064937</v>
      </c>
      <c r="T805" s="29">
        <v>1.6439502622659277</v>
      </c>
      <c r="U805" s="29">
        <v>1.2782234817435276</v>
      </c>
      <c r="V805" s="29">
        <v>1.6770475286306281</v>
      </c>
      <c r="W805" s="30">
        <v>1.0630973336368272</v>
      </c>
      <c r="X805" s="30">
        <v>1.23994108978597</v>
      </c>
      <c r="Y805" s="29">
        <v>2.8855686986586067</v>
      </c>
      <c r="Z805" s="29">
        <v>4.1210224925133359</v>
      </c>
      <c r="AA805" s="29">
        <v>73.210124467865825</v>
      </c>
      <c r="AB805" s="29">
        <v>465.45971440233399</v>
      </c>
      <c r="AC805" s="29" t="s">
        <v>31</v>
      </c>
      <c r="AD805" s="29" t="s">
        <v>31</v>
      </c>
      <c r="AE805" s="29">
        <f t="shared" si="42"/>
        <v>2023</v>
      </c>
      <c r="AF805" s="29">
        <f t="shared" si="40"/>
        <v>12</v>
      </c>
      <c r="AK805" t="e">
        <f t="shared" si="41"/>
        <v>#N/A</v>
      </c>
    </row>
    <row r="806" spans="1:37" ht="30" customHeight="1" x14ac:dyDescent="0.25">
      <c r="A806" s="30">
        <v>17907406</v>
      </c>
      <c r="B806" s="29" t="s">
        <v>75</v>
      </c>
      <c r="C806" s="29" t="s">
        <v>29</v>
      </c>
      <c r="D806" s="29" t="s">
        <v>29</v>
      </c>
      <c r="E806" s="31">
        <v>45322</v>
      </c>
      <c r="F806" s="29">
        <v>51.748120233089985</v>
      </c>
      <c r="G806" s="29" t="s">
        <v>101</v>
      </c>
      <c r="H806" s="29" t="s">
        <v>102</v>
      </c>
      <c r="I806" s="29">
        <v>1981</v>
      </c>
      <c r="J806" s="30">
        <v>100</v>
      </c>
      <c r="K806" s="30">
        <v>7163.4</v>
      </c>
      <c r="L806" s="29">
        <v>343495.41303729522</v>
      </c>
      <c r="M806" s="29">
        <v>1649.7127831235637</v>
      </c>
      <c r="N806" s="29">
        <v>53.214150434876331</v>
      </c>
      <c r="O806" s="29">
        <v>8164.5885664958387</v>
      </c>
      <c r="P806" s="29">
        <v>0.97980960241515913</v>
      </c>
      <c r="Q806" s="29">
        <v>7330.5922514868344</v>
      </c>
      <c r="R806" s="29">
        <v>6739.5749365451557</v>
      </c>
      <c r="S806" s="29">
        <v>1.1606207899654062</v>
      </c>
      <c r="T806" s="29">
        <v>1.530037671715663</v>
      </c>
      <c r="U806" s="29">
        <v>1.4498531360176172</v>
      </c>
      <c r="V806" s="29">
        <v>1.1614627792722785</v>
      </c>
      <c r="W806" s="30">
        <v>0.99057040091138293</v>
      </c>
      <c r="X806" s="30">
        <v>0.87032359408145776</v>
      </c>
      <c r="Y806" s="29">
        <v>2.6810518188792796</v>
      </c>
      <c r="Z806" s="29">
        <v>2.8028965645644481</v>
      </c>
      <c r="AA806" s="29">
        <v>84.666714273181441</v>
      </c>
      <c r="AB806" s="29">
        <v>479.28554346457486</v>
      </c>
      <c r="AC806" s="29" t="s">
        <v>31</v>
      </c>
      <c r="AD806" s="29" t="s">
        <v>31</v>
      </c>
      <c r="AE806" s="29">
        <f t="shared" si="42"/>
        <v>2024</v>
      </c>
      <c r="AF806" s="29">
        <f t="shared" si="40"/>
        <v>1</v>
      </c>
      <c r="AK806" t="e">
        <f t="shared" si="41"/>
        <v>#N/A</v>
      </c>
    </row>
    <row r="807" spans="1:37" ht="30" customHeight="1" x14ac:dyDescent="0.25">
      <c r="A807" s="30">
        <v>17907406</v>
      </c>
      <c r="B807" s="29" t="s">
        <v>75</v>
      </c>
      <c r="C807" s="29" t="s">
        <v>29</v>
      </c>
      <c r="D807" s="29" t="s">
        <v>29</v>
      </c>
      <c r="E807" s="31">
        <v>45351</v>
      </c>
      <c r="F807" s="30">
        <v>77.117597211695539</v>
      </c>
      <c r="G807" s="29" t="s">
        <v>101</v>
      </c>
      <c r="H807" s="29" t="s">
        <v>102</v>
      </c>
      <c r="I807" s="29">
        <v>1981</v>
      </c>
      <c r="J807" s="30">
        <v>100</v>
      </c>
      <c r="K807" s="30">
        <v>7163.4</v>
      </c>
      <c r="L807" s="30">
        <v>478759.811509719</v>
      </c>
      <c r="M807" s="30">
        <v>994.79582438017633</v>
      </c>
      <c r="N807" s="30">
        <v>62.302739421511959</v>
      </c>
      <c r="O807" s="30">
        <v>4600.3567829691938</v>
      </c>
      <c r="P807" s="30">
        <v>1.1504675982121204</v>
      </c>
      <c r="Q807" s="30">
        <v>5924.4749408011558</v>
      </c>
      <c r="R807" s="30">
        <v>10663.073198842465</v>
      </c>
      <c r="S807" s="30">
        <v>0.91250668405495194</v>
      </c>
      <c r="T807" s="30">
        <v>1.0356306798527142</v>
      </c>
      <c r="U807" s="30">
        <v>0.74015498671427815</v>
      </c>
      <c r="V807" s="30">
        <v>1.1913345193943394</v>
      </c>
      <c r="W807" s="30">
        <v>1.1207218932918297</v>
      </c>
      <c r="X807" s="30">
        <v>1.6033508002915613</v>
      </c>
      <c r="Y807" s="30">
        <v>-0.95453660531552909</v>
      </c>
      <c r="Z807" s="30">
        <v>-1.0285099488433409</v>
      </c>
      <c r="AA807" s="30">
        <v>79.117348559896783</v>
      </c>
      <c r="AB807" s="30">
        <v>444.85210657515478</v>
      </c>
      <c r="AC807" s="30" t="s">
        <v>31</v>
      </c>
      <c r="AD807" s="30" t="s">
        <v>31</v>
      </c>
      <c r="AE807" s="29">
        <f t="shared" si="42"/>
        <v>2024</v>
      </c>
      <c r="AF807" s="29">
        <f t="shared" si="40"/>
        <v>2</v>
      </c>
      <c r="AK807" t="e">
        <f t="shared" si="41"/>
        <v>#N/A</v>
      </c>
    </row>
    <row r="808" spans="1:37" ht="30" customHeight="1" x14ac:dyDescent="0.25">
      <c r="A808" s="30">
        <v>17907406</v>
      </c>
      <c r="B808" s="29" t="s">
        <v>75</v>
      </c>
      <c r="C808" s="29" t="s">
        <v>29</v>
      </c>
      <c r="D808" s="29" t="s">
        <v>29</v>
      </c>
      <c r="E808" s="31">
        <v>45382</v>
      </c>
      <c r="F808" s="30">
        <v>103.4228689774323</v>
      </c>
      <c r="G808" s="29" t="s">
        <v>101</v>
      </c>
      <c r="H808" s="29" t="s">
        <v>102</v>
      </c>
      <c r="I808" s="29">
        <v>1981</v>
      </c>
      <c r="J808" s="30">
        <v>100</v>
      </c>
      <c r="K808" s="30">
        <v>7163.4</v>
      </c>
      <c r="L808" s="30">
        <v>277121.48405565106</v>
      </c>
      <c r="M808" s="30">
        <v>1458.8701775145084</v>
      </c>
      <c r="N808" s="30">
        <v>65.439941961654455</v>
      </c>
      <c r="O808" s="30">
        <v>5668.6054986778354</v>
      </c>
      <c r="P808" s="30">
        <v>0.85537291303528706</v>
      </c>
      <c r="Q808" s="30">
        <v>5959.8281541870665</v>
      </c>
      <c r="R808" s="30">
        <v>9032.0664331872722</v>
      </c>
      <c r="S808" s="30">
        <v>0.91477492346710221</v>
      </c>
      <c r="T808" s="30">
        <v>1.0533537290353381</v>
      </c>
      <c r="U808" s="30">
        <v>0.82938356486341513</v>
      </c>
      <c r="V808" s="30">
        <v>0.86342344996095244</v>
      </c>
      <c r="W808" s="30">
        <v>0.70692287694010414</v>
      </c>
      <c r="X808" s="30">
        <v>0.94280350626290943</v>
      </c>
      <c r="Y808" s="30">
        <v>-2.840256610177887</v>
      </c>
      <c r="Z808" s="30">
        <v>-3.9006739421555361</v>
      </c>
      <c r="AA808" s="30">
        <v>96.22839430584493</v>
      </c>
      <c r="AB808" s="30">
        <v>488.32123719565442</v>
      </c>
      <c r="AC808" s="30" t="s">
        <v>31</v>
      </c>
      <c r="AD808" s="30" t="s">
        <v>31</v>
      </c>
      <c r="AE808" s="29">
        <f t="shared" si="42"/>
        <v>2024</v>
      </c>
      <c r="AF808" s="29">
        <f t="shared" si="40"/>
        <v>3</v>
      </c>
      <c r="AK808" t="e">
        <f t="shared" si="41"/>
        <v>#N/A</v>
      </c>
    </row>
    <row r="809" spans="1:37" ht="30" customHeight="1" x14ac:dyDescent="0.25">
      <c r="A809" s="30">
        <v>17907406</v>
      </c>
      <c r="B809" s="29" t="s">
        <v>75</v>
      </c>
      <c r="C809" s="29" t="s">
        <v>29</v>
      </c>
      <c r="D809" s="29" t="s">
        <v>29</v>
      </c>
      <c r="E809" s="31">
        <v>45412</v>
      </c>
      <c r="F809" s="30">
        <v>80.984748144705364</v>
      </c>
      <c r="G809" s="29" t="s">
        <v>101</v>
      </c>
      <c r="H809" s="29" t="s">
        <v>102</v>
      </c>
      <c r="I809" s="29">
        <v>1981</v>
      </c>
      <c r="J809" s="30">
        <v>100</v>
      </c>
      <c r="K809" s="30">
        <v>7163.4</v>
      </c>
      <c r="L809" s="30">
        <v>309478.69535908138</v>
      </c>
      <c r="M809" s="30">
        <v>916.74550257832277</v>
      </c>
      <c r="N809" s="30">
        <v>60.506515871429563</v>
      </c>
      <c r="O809" s="30">
        <v>6528.102223503648</v>
      </c>
      <c r="P809" s="30">
        <v>0.76198793165360867</v>
      </c>
      <c r="Q809" s="30">
        <v>8125.567877179049</v>
      </c>
      <c r="R809" s="30">
        <v>9720.4316285116802</v>
      </c>
      <c r="S809" s="30">
        <v>1.064142946897644</v>
      </c>
      <c r="T809" s="30">
        <v>0.86328467225602823</v>
      </c>
      <c r="U809" s="30">
        <v>1.0390541978806798</v>
      </c>
      <c r="V809" s="30">
        <v>1.3226376445699668</v>
      </c>
      <c r="W809" s="30">
        <v>0.91748238444303187</v>
      </c>
      <c r="X809" s="30">
        <v>1.125228497924222</v>
      </c>
      <c r="Y809" s="30">
        <v>-4.9278533666001927</v>
      </c>
      <c r="Z809" s="30">
        <v>-4.6362110145296729</v>
      </c>
      <c r="AA809" s="30">
        <v>92.024997360842235</v>
      </c>
      <c r="AB809" s="30">
        <v>556.62649537401296</v>
      </c>
      <c r="AC809" s="30" t="s">
        <v>31</v>
      </c>
      <c r="AD809" s="30" t="s">
        <v>31</v>
      </c>
      <c r="AE809" s="29">
        <f t="shared" si="42"/>
        <v>2024</v>
      </c>
      <c r="AF809" s="29">
        <f t="shared" si="40"/>
        <v>4</v>
      </c>
      <c r="AK809" t="e">
        <f t="shared" si="41"/>
        <v>#N/A</v>
      </c>
    </row>
    <row r="810" spans="1:37" ht="30" customHeight="1" x14ac:dyDescent="0.25">
      <c r="A810" s="30">
        <v>17907406</v>
      </c>
      <c r="B810" s="29" t="s">
        <v>75</v>
      </c>
      <c r="C810" s="29" t="s">
        <v>29</v>
      </c>
      <c r="D810" s="29" t="s">
        <v>29</v>
      </c>
      <c r="E810" s="31">
        <v>45443</v>
      </c>
      <c r="F810" s="30">
        <v>88.275324789008195</v>
      </c>
      <c r="G810" s="29" t="s">
        <v>101</v>
      </c>
      <c r="H810" s="29" t="s">
        <v>102</v>
      </c>
      <c r="I810" s="29">
        <v>1981</v>
      </c>
      <c r="J810" s="30">
        <v>100</v>
      </c>
      <c r="K810" s="30">
        <v>7163.4</v>
      </c>
      <c r="L810" s="30">
        <v>392072.67126699875</v>
      </c>
      <c r="M810" s="30">
        <v>903.0841526435978</v>
      </c>
      <c r="N810" s="30">
        <v>47.287764728872126</v>
      </c>
      <c r="O810" s="30">
        <v>6835.7605824767916</v>
      </c>
      <c r="P810" s="30">
        <v>1.1871623480245015</v>
      </c>
      <c r="Q810" s="30">
        <v>9227.1631462485439</v>
      </c>
      <c r="R810" s="30">
        <v>8863.9273643256747</v>
      </c>
      <c r="S810" s="30">
        <v>1.1132407358768497</v>
      </c>
      <c r="T810" s="30">
        <v>1.0723099339535633</v>
      </c>
      <c r="U810" s="30">
        <v>1.1512566393209349</v>
      </c>
      <c r="V810" s="30">
        <v>1.672327508541124</v>
      </c>
      <c r="W810" s="30">
        <v>1.1708858741635508</v>
      </c>
      <c r="X810" s="30">
        <v>1.3746511191733706</v>
      </c>
      <c r="Y810" s="30">
        <v>-0.78608077725755976</v>
      </c>
      <c r="Z810" s="30">
        <v>-0.70698987624431908</v>
      </c>
      <c r="AA810" s="30">
        <v>95.246075833965349</v>
      </c>
      <c r="AB810" s="30">
        <v>401.26306336425648</v>
      </c>
      <c r="AC810" s="30" t="s">
        <v>31</v>
      </c>
      <c r="AD810" s="30" t="s">
        <v>31</v>
      </c>
      <c r="AE810" s="29">
        <f t="shared" si="42"/>
        <v>2024</v>
      </c>
      <c r="AF810" s="29">
        <f t="shared" si="40"/>
        <v>5</v>
      </c>
      <c r="AK810" t="e">
        <f t="shared" si="41"/>
        <v>#N/A</v>
      </c>
    </row>
    <row r="811" spans="1:37" ht="30" customHeight="1" x14ac:dyDescent="0.25">
      <c r="A811" s="30">
        <v>17907406</v>
      </c>
      <c r="B811" s="29" t="s">
        <v>75</v>
      </c>
      <c r="C811" s="29" t="s">
        <v>29</v>
      </c>
      <c r="D811" s="29" t="s">
        <v>29</v>
      </c>
      <c r="E811" s="31">
        <v>45473</v>
      </c>
      <c r="F811" s="30" t="s">
        <v>31</v>
      </c>
      <c r="G811" s="29" t="s">
        <v>101</v>
      </c>
      <c r="H811" s="29" t="s">
        <v>102</v>
      </c>
      <c r="I811" s="29">
        <v>1981</v>
      </c>
      <c r="J811" s="30">
        <v>100</v>
      </c>
      <c r="K811" s="30">
        <v>7163.4</v>
      </c>
      <c r="L811" s="30" t="s">
        <v>31</v>
      </c>
      <c r="M811" s="30" t="s">
        <v>31</v>
      </c>
      <c r="N811" s="30" t="s">
        <v>31</v>
      </c>
      <c r="O811" s="30">
        <v>7693.2059198731658</v>
      </c>
      <c r="P811" s="30">
        <v>0.97169927968169212</v>
      </c>
      <c r="Q811" s="30" t="s">
        <v>31</v>
      </c>
      <c r="R811" s="30" t="s">
        <v>31</v>
      </c>
      <c r="S811" s="30" t="s">
        <v>31</v>
      </c>
      <c r="T811" s="30" t="s">
        <v>31</v>
      </c>
      <c r="U811" s="30" t="s">
        <v>31</v>
      </c>
      <c r="V811" s="30" t="s">
        <v>31</v>
      </c>
      <c r="W811" s="30">
        <v>1.3463509075317099</v>
      </c>
      <c r="X811" s="30">
        <v>1.6673906215529564</v>
      </c>
      <c r="Y811" s="30" t="s">
        <v>31</v>
      </c>
      <c r="Z811" s="30" t="s">
        <v>31</v>
      </c>
      <c r="AA811" s="30" t="s">
        <v>31</v>
      </c>
      <c r="AB811" s="30" t="s">
        <v>31</v>
      </c>
      <c r="AC811" s="30" t="s">
        <v>31</v>
      </c>
      <c r="AD811" s="30" t="s">
        <v>31</v>
      </c>
      <c r="AE811" s="29">
        <f t="shared" si="42"/>
        <v>2024</v>
      </c>
      <c r="AF811" s="29">
        <f t="shared" si="40"/>
        <v>6</v>
      </c>
      <c r="AK811" t="e">
        <f t="shared" si="41"/>
        <v>#N/A</v>
      </c>
    </row>
    <row r="812" spans="1:37" ht="30" customHeight="1" x14ac:dyDescent="0.25">
      <c r="A812" s="30">
        <v>17907406</v>
      </c>
      <c r="B812" s="29" t="s">
        <v>75</v>
      </c>
      <c r="C812" s="29" t="s">
        <v>29</v>
      </c>
      <c r="D812" s="29" t="s">
        <v>29</v>
      </c>
      <c r="E812" s="31">
        <v>45504</v>
      </c>
      <c r="F812" s="30" t="s">
        <v>31</v>
      </c>
      <c r="G812" s="29" t="s">
        <v>101</v>
      </c>
      <c r="H812" s="29" t="s">
        <v>102</v>
      </c>
      <c r="I812" s="29">
        <v>1981</v>
      </c>
      <c r="J812" s="30">
        <v>100</v>
      </c>
      <c r="K812" s="30">
        <v>7163.4</v>
      </c>
      <c r="L812" s="30" t="s">
        <v>31</v>
      </c>
      <c r="M812" s="30" t="s">
        <v>31</v>
      </c>
      <c r="N812" s="30" t="s">
        <v>31</v>
      </c>
      <c r="O812" s="30" t="s">
        <v>31</v>
      </c>
      <c r="P812" s="30" t="s">
        <v>31</v>
      </c>
      <c r="Q812" s="30" t="s">
        <v>31</v>
      </c>
      <c r="R812" s="30" t="s">
        <v>31</v>
      </c>
      <c r="S812" s="30" t="s">
        <v>31</v>
      </c>
      <c r="T812" s="30" t="s">
        <v>31</v>
      </c>
      <c r="U812" s="30" t="s">
        <v>31</v>
      </c>
      <c r="V812" s="30" t="s">
        <v>31</v>
      </c>
      <c r="W812" s="30">
        <v>1.1579082999696535</v>
      </c>
      <c r="X812" s="30">
        <v>1.3271444224763296</v>
      </c>
      <c r="Y812" s="30" t="s">
        <v>31</v>
      </c>
      <c r="Z812" s="30" t="s">
        <v>31</v>
      </c>
      <c r="AA812" s="30" t="s">
        <v>31</v>
      </c>
      <c r="AB812" s="30" t="s">
        <v>31</v>
      </c>
      <c r="AC812" s="30" t="s">
        <v>31</v>
      </c>
      <c r="AD812" s="30" t="s">
        <v>31</v>
      </c>
      <c r="AE812" s="29">
        <f t="shared" si="42"/>
        <v>2024</v>
      </c>
      <c r="AF812" s="29">
        <f t="shared" si="40"/>
        <v>7</v>
      </c>
      <c r="AK812" t="e">
        <f t="shared" si="41"/>
        <v>#N/A</v>
      </c>
    </row>
    <row r="813" spans="1:37" ht="30" customHeight="1" x14ac:dyDescent="0.25">
      <c r="A813" s="30">
        <v>17907406</v>
      </c>
      <c r="B813" s="29" t="s">
        <v>75</v>
      </c>
      <c r="C813" s="29" t="s">
        <v>29</v>
      </c>
      <c r="D813" s="29" t="s">
        <v>29</v>
      </c>
      <c r="E813" s="31">
        <v>45535</v>
      </c>
      <c r="F813" s="30" t="s">
        <v>31</v>
      </c>
      <c r="G813" s="29" t="s">
        <v>101</v>
      </c>
      <c r="H813" s="29" t="s">
        <v>102</v>
      </c>
      <c r="I813" s="29">
        <v>1981</v>
      </c>
      <c r="J813" s="30">
        <v>100</v>
      </c>
      <c r="K813" s="30">
        <v>7163.4</v>
      </c>
      <c r="L813" s="30" t="s">
        <v>31</v>
      </c>
      <c r="M813" s="30" t="s">
        <v>31</v>
      </c>
      <c r="N813" s="30" t="s">
        <v>31</v>
      </c>
      <c r="O813" s="30" t="s">
        <v>31</v>
      </c>
      <c r="P813" s="30" t="s">
        <v>31</v>
      </c>
      <c r="Q813" s="30" t="s">
        <v>31</v>
      </c>
      <c r="R813" s="30" t="s">
        <v>31</v>
      </c>
      <c r="S813" s="30" t="s">
        <v>31</v>
      </c>
      <c r="T813" s="30" t="s">
        <v>31</v>
      </c>
      <c r="U813" s="30" t="s">
        <v>31</v>
      </c>
      <c r="V813" s="30" t="s">
        <v>31</v>
      </c>
      <c r="W813" s="30">
        <v>1.1963251776965613</v>
      </c>
      <c r="X813" s="30">
        <v>2.0286234603555906</v>
      </c>
      <c r="Y813" s="30" t="s">
        <v>31</v>
      </c>
      <c r="Z813" s="30" t="s">
        <v>31</v>
      </c>
      <c r="AA813" s="30" t="s">
        <v>31</v>
      </c>
      <c r="AB813" s="30" t="s">
        <v>31</v>
      </c>
      <c r="AC813" s="30" t="s">
        <v>31</v>
      </c>
      <c r="AD813" s="30" t="s">
        <v>31</v>
      </c>
      <c r="AE813" s="29">
        <f t="shared" si="42"/>
        <v>2024</v>
      </c>
      <c r="AF813" s="29">
        <f t="shared" si="40"/>
        <v>8</v>
      </c>
      <c r="AK813" t="e">
        <f t="shared" si="41"/>
        <v>#N/A</v>
      </c>
    </row>
    <row r="814" spans="1:37" ht="30" customHeight="1" x14ac:dyDescent="0.25">
      <c r="A814" s="30">
        <v>17907406</v>
      </c>
      <c r="B814" s="29" t="s">
        <v>75</v>
      </c>
      <c r="C814" s="29" t="s">
        <v>29</v>
      </c>
      <c r="D814" s="29" t="s">
        <v>29</v>
      </c>
      <c r="E814" s="31">
        <v>45565</v>
      </c>
      <c r="F814" s="30" t="s">
        <v>31</v>
      </c>
      <c r="G814" s="29" t="s">
        <v>101</v>
      </c>
      <c r="H814" s="29" t="s">
        <v>102</v>
      </c>
      <c r="I814" s="29">
        <v>1981</v>
      </c>
      <c r="J814" s="30">
        <v>100</v>
      </c>
      <c r="K814" s="30">
        <v>7163.4</v>
      </c>
      <c r="L814" s="30" t="s">
        <v>31</v>
      </c>
      <c r="M814" s="30" t="s">
        <v>31</v>
      </c>
      <c r="N814" s="30" t="s">
        <v>31</v>
      </c>
      <c r="O814" s="30" t="s">
        <v>31</v>
      </c>
      <c r="P814" s="30" t="s">
        <v>31</v>
      </c>
      <c r="Q814" s="30" t="s">
        <v>31</v>
      </c>
      <c r="R814" s="30" t="s">
        <v>31</v>
      </c>
      <c r="S814" s="30" t="s">
        <v>31</v>
      </c>
      <c r="T814" s="30" t="s">
        <v>31</v>
      </c>
      <c r="U814" s="30" t="s">
        <v>31</v>
      </c>
      <c r="V814" s="30" t="s">
        <v>31</v>
      </c>
      <c r="W814" s="30">
        <v>1.027765247460185</v>
      </c>
      <c r="X814" s="30">
        <v>2.207369126388508</v>
      </c>
      <c r="Y814" s="30" t="s">
        <v>31</v>
      </c>
      <c r="Z814" s="30" t="s">
        <v>31</v>
      </c>
      <c r="AA814" s="30" t="s">
        <v>31</v>
      </c>
      <c r="AB814" s="30" t="s">
        <v>31</v>
      </c>
      <c r="AC814" s="30" t="s">
        <v>31</v>
      </c>
      <c r="AD814" s="30" t="s">
        <v>31</v>
      </c>
      <c r="AE814" s="29">
        <f t="shared" si="42"/>
        <v>2024</v>
      </c>
      <c r="AF814" s="29">
        <f t="shared" si="40"/>
        <v>9</v>
      </c>
      <c r="AK814" t="e">
        <f t="shared" si="41"/>
        <v>#N/A</v>
      </c>
    </row>
    <row r="815" spans="1:37" ht="30" customHeight="1" x14ac:dyDescent="0.25">
      <c r="A815" s="30">
        <v>17907406</v>
      </c>
      <c r="B815" s="29" t="s">
        <v>75</v>
      </c>
      <c r="C815" s="29" t="s">
        <v>29</v>
      </c>
      <c r="D815" s="29" t="s">
        <v>29</v>
      </c>
      <c r="E815" s="31">
        <v>45596</v>
      </c>
      <c r="F815" s="30" t="s">
        <v>31</v>
      </c>
      <c r="G815" s="29" t="s">
        <v>101</v>
      </c>
      <c r="H815" s="29" t="s">
        <v>102</v>
      </c>
      <c r="I815" s="29">
        <v>1981</v>
      </c>
      <c r="J815" s="30">
        <v>100</v>
      </c>
      <c r="K815" s="30">
        <v>7163.4</v>
      </c>
      <c r="L815" s="30" t="s">
        <v>31</v>
      </c>
      <c r="M815" s="30" t="s">
        <v>31</v>
      </c>
      <c r="N815" s="30" t="s">
        <v>31</v>
      </c>
      <c r="O815" s="30" t="s">
        <v>31</v>
      </c>
      <c r="P815" s="30" t="s">
        <v>31</v>
      </c>
      <c r="Q815" s="30" t="s">
        <v>31</v>
      </c>
      <c r="R815" s="30" t="s">
        <v>31</v>
      </c>
      <c r="S815" s="30" t="s">
        <v>31</v>
      </c>
      <c r="T815" s="30" t="s">
        <v>31</v>
      </c>
      <c r="U815" s="30" t="s">
        <v>31</v>
      </c>
      <c r="V815" s="30" t="s">
        <v>31</v>
      </c>
      <c r="W815" s="30">
        <v>1.4842047985103062</v>
      </c>
      <c r="X815" s="30">
        <v>1.3357552051859503</v>
      </c>
      <c r="Y815" s="30" t="s">
        <v>31</v>
      </c>
      <c r="Z815" s="30" t="s">
        <v>31</v>
      </c>
      <c r="AA815" s="30" t="s">
        <v>31</v>
      </c>
      <c r="AB815" s="30" t="s">
        <v>31</v>
      </c>
      <c r="AC815" s="30" t="s">
        <v>31</v>
      </c>
      <c r="AD815" s="30" t="s">
        <v>31</v>
      </c>
      <c r="AE815" s="29">
        <f t="shared" si="42"/>
        <v>2024</v>
      </c>
      <c r="AF815" s="29">
        <f t="shared" si="40"/>
        <v>10</v>
      </c>
      <c r="AK815" t="e">
        <f t="shared" si="41"/>
        <v>#N/A</v>
      </c>
    </row>
    <row r="816" spans="1:37" ht="30" customHeight="1" x14ac:dyDescent="0.25">
      <c r="A816" s="30">
        <v>17907406</v>
      </c>
      <c r="B816" s="29" t="s">
        <v>75</v>
      </c>
      <c r="C816" s="29" t="s">
        <v>29</v>
      </c>
      <c r="D816" s="29" t="s">
        <v>29</v>
      </c>
      <c r="E816" s="31">
        <v>45626</v>
      </c>
      <c r="F816" s="30" t="s">
        <v>31</v>
      </c>
      <c r="G816" s="29" t="s">
        <v>101</v>
      </c>
      <c r="H816" s="29" t="s">
        <v>102</v>
      </c>
      <c r="I816" s="29">
        <v>1981</v>
      </c>
      <c r="J816" s="30">
        <v>100</v>
      </c>
      <c r="K816" s="30">
        <v>7163.4</v>
      </c>
      <c r="L816" s="30" t="s">
        <v>31</v>
      </c>
      <c r="M816" s="30" t="s">
        <v>31</v>
      </c>
      <c r="N816" s="30" t="s">
        <v>31</v>
      </c>
      <c r="O816" s="30" t="s">
        <v>31</v>
      </c>
      <c r="P816" s="30" t="s">
        <v>31</v>
      </c>
      <c r="Q816" s="30" t="s">
        <v>31</v>
      </c>
      <c r="R816" s="30" t="s">
        <v>31</v>
      </c>
      <c r="S816" s="30" t="s">
        <v>31</v>
      </c>
      <c r="T816" s="30" t="s">
        <v>31</v>
      </c>
      <c r="U816" s="30" t="s">
        <v>31</v>
      </c>
      <c r="V816" s="30" t="s">
        <v>31</v>
      </c>
      <c r="W816" s="30">
        <v>1.0597630717708366</v>
      </c>
      <c r="X816" s="30">
        <v>1.823340284558651</v>
      </c>
      <c r="Y816" s="30" t="s">
        <v>31</v>
      </c>
      <c r="Z816" s="30" t="s">
        <v>31</v>
      </c>
      <c r="AA816" s="30" t="s">
        <v>31</v>
      </c>
      <c r="AB816" s="30" t="s">
        <v>31</v>
      </c>
      <c r="AC816" s="30" t="s">
        <v>31</v>
      </c>
      <c r="AD816" s="30" t="s">
        <v>31</v>
      </c>
      <c r="AE816" s="29">
        <f t="shared" si="42"/>
        <v>2024</v>
      </c>
      <c r="AF816" s="29">
        <f t="shared" si="40"/>
        <v>11</v>
      </c>
      <c r="AK816" t="e">
        <f t="shared" si="41"/>
        <v>#N/A</v>
      </c>
    </row>
    <row r="817" spans="1:37" ht="30" customHeight="1" x14ac:dyDescent="0.25">
      <c r="A817" s="30">
        <v>17907406</v>
      </c>
      <c r="B817" s="29" t="s">
        <v>75</v>
      </c>
      <c r="C817" s="29" t="s">
        <v>29</v>
      </c>
      <c r="D817" s="29" t="s">
        <v>29</v>
      </c>
      <c r="E817" s="31">
        <v>45657</v>
      </c>
      <c r="F817" s="30" t="s">
        <v>31</v>
      </c>
      <c r="G817" s="29" t="s">
        <v>101</v>
      </c>
      <c r="H817" s="29" t="s">
        <v>102</v>
      </c>
      <c r="I817" s="29">
        <v>1981</v>
      </c>
      <c r="J817" s="30">
        <v>100</v>
      </c>
      <c r="K817" s="30">
        <v>7163.4</v>
      </c>
      <c r="L817" s="30" t="s">
        <v>31</v>
      </c>
      <c r="M817" s="30" t="s">
        <v>31</v>
      </c>
      <c r="N817" s="30" t="s">
        <v>31</v>
      </c>
      <c r="O817" s="30" t="s">
        <v>31</v>
      </c>
      <c r="P817" s="30" t="s">
        <v>31</v>
      </c>
      <c r="Q817" s="30" t="s">
        <v>31</v>
      </c>
      <c r="R817" s="30" t="s">
        <v>31</v>
      </c>
      <c r="S817" s="30" t="s">
        <v>31</v>
      </c>
      <c r="T817" s="30" t="s">
        <v>31</v>
      </c>
      <c r="U817" s="30" t="s">
        <v>31</v>
      </c>
      <c r="V817" s="30" t="s">
        <v>31</v>
      </c>
      <c r="W817" s="30">
        <v>0.9397377244690196</v>
      </c>
      <c r="X817" s="30">
        <v>1.7467847136472618</v>
      </c>
      <c r="Y817" s="30" t="s">
        <v>31</v>
      </c>
      <c r="Z817" s="30" t="s">
        <v>31</v>
      </c>
      <c r="AA817" s="30" t="s">
        <v>31</v>
      </c>
      <c r="AB817" s="30" t="s">
        <v>31</v>
      </c>
      <c r="AC817" s="30" t="s">
        <v>31</v>
      </c>
      <c r="AD817" s="30" t="s">
        <v>31</v>
      </c>
      <c r="AE817" s="29">
        <f t="shared" si="42"/>
        <v>2024</v>
      </c>
      <c r="AF817" s="29">
        <f t="shared" si="40"/>
        <v>12</v>
      </c>
      <c r="AK817" t="e">
        <f t="shared" si="41"/>
        <v>#N/A</v>
      </c>
    </row>
    <row r="818" spans="1:37" ht="30" customHeight="1" x14ac:dyDescent="0.25">
      <c r="A818" s="30">
        <v>17907407</v>
      </c>
      <c r="B818" s="29" t="s">
        <v>76</v>
      </c>
      <c r="C818" s="29" t="s">
        <v>29</v>
      </c>
      <c r="D818" s="29" t="s">
        <v>29</v>
      </c>
      <c r="E818" s="31">
        <v>43496</v>
      </c>
      <c r="F818" s="30" t="s">
        <v>31</v>
      </c>
      <c r="G818" s="29" t="s">
        <v>101</v>
      </c>
      <c r="H818" s="29" t="s">
        <v>102</v>
      </c>
      <c r="I818" s="29">
        <v>1965</v>
      </c>
      <c r="J818" s="30">
        <v>95</v>
      </c>
      <c r="K818" s="30">
        <v>17523</v>
      </c>
      <c r="L818" s="30" t="s">
        <v>31</v>
      </c>
      <c r="M818" s="30" t="s">
        <v>31</v>
      </c>
      <c r="N818" s="30" t="s">
        <v>31</v>
      </c>
      <c r="O818" s="30" t="s">
        <v>31</v>
      </c>
      <c r="P818" s="30" t="s">
        <v>31</v>
      </c>
      <c r="Q818" s="30" t="s">
        <v>31</v>
      </c>
      <c r="R818" s="30" t="s">
        <v>31</v>
      </c>
      <c r="S818" s="30" t="s">
        <v>31</v>
      </c>
      <c r="T818" s="30" t="s">
        <v>31</v>
      </c>
      <c r="U818" s="30" t="s">
        <v>31</v>
      </c>
      <c r="V818" s="30" t="s">
        <v>31</v>
      </c>
      <c r="W818" s="30">
        <v>1.2411617092348277</v>
      </c>
      <c r="X818" s="30">
        <v>1.6828498420668232</v>
      </c>
      <c r="Y818" s="30" t="s">
        <v>31</v>
      </c>
      <c r="Z818" s="30" t="s">
        <v>31</v>
      </c>
      <c r="AA818" s="30">
        <v>0</v>
      </c>
      <c r="AB818" s="30">
        <v>0</v>
      </c>
      <c r="AC818" s="30" t="s">
        <v>31</v>
      </c>
      <c r="AD818" s="30" t="s">
        <v>31</v>
      </c>
      <c r="AE818" s="29">
        <f t="shared" si="42"/>
        <v>2019</v>
      </c>
      <c r="AF818" s="29">
        <f t="shared" si="40"/>
        <v>1</v>
      </c>
      <c r="AK818" t="e">
        <f t="shared" si="41"/>
        <v>#N/A</v>
      </c>
    </row>
    <row r="819" spans="1:37" ht="30" customHeight="1" x14ac:dyDescent="0.25">
      <c r="A819" s="30">
        <v>17907407</v>
      </c>
      <c r="B819" s="29" t="s">
        <v>76</v>
      </c>
      <c r="C819" s="29" t="s">
        <v>29</v>
      </c>
      <c r="D819" s="29" t="s">
        <v>29</v>
      </c>
      <c r="E819" s="31">
        <v>43524</v>
      </c>
      <c r="F819" s="30" t="s">
        <v>31</v>
      </c>
      <c r="G819" s="29" t="s">
        <v>101</v>
      </c>
      <c r="H819" s="29" t="s">
        <v>102</v>
      </c>
      <c r="I819" s="29">
        <v>1965</v>
      </c>
      <c r="J819" s="30">
        <v>95</v>
      </c>
      <c r="K819" s="30">
        <v>17523</v>
      </c>
      <c r="L819" s="30" t="s">
        <v>31</v>
      </c>
      <c r="M819" s="30" t="s">
        <v>31</v>
      </c>
      <c r="N819" s="30" t="s">
        <v>31</v>
      </c>
      <c r="O819" s="30" t="s">
        <v>31</v>
      </c>
      <c r="P819" s="30" t="s">
        <v>31</v>
      </c>
      <c r="Q819" s="30" t="s">
        <v>31</v>
      </c>
      <c r="R819" s="30" t="s">
        <v>31</v>
      </c>
      <c r="S819" s="30" t="s">
        <v>31</v>
      </c>
      <c r="T819" s="30" t="s">
        <v>31</v>
      </c>
      <c r="U819" s="30" t="s">
        <v>31</v>
      </c>
      <c r="V819" s="30" t="s">
        <v>31</v>
      </c>
      <c r="W819" s="30">
        <v>0.99368605037787261</v>
      </c>
      <c r="X819" s="30">
        <v>1.2495133586950489</v>
      </c>
      <c r="Y819" s="30" t="s">
        <v>31</v>
      </c>
      <c r="Z819" s="30" t="s">
        <v>31</v>
      </c>
      <c r="AA819" s="30">
        <v>0</v>
      </c>
      <c r="AB819" s="30">
        <v>0</v>
      </c>
      <c r="AC819" s="30" t="s">
        <v>31</v>
      </c>
      <c r="AD819" s="30" t="s">
        <v>31</v>
      </c>
      <c r="AE819" s="29">
        <f t="shared" si="42"/>
        <v>2019</v>
      </c>
      <c r="AF819" s="29">
        <f t="shared" si="40"/>
        <v>2</v>
      </c>
      <c r="AK819" t="e">
        <f t="shared" si="41"/>
        <v>#N/A</v>
      </c>
    </row>
    <row r="820" spans="1:37" ht="30" customHeight="1" x14ac:dyDescent="0.25">
      <c r="A820" s="30">
        <v>17907407</v>
      </c>
      <c r="B820" s="29" t="s">
        <v>76</v>
      </c>
      <c r="C820" s="29" t="s">
        <v>29</v>
      </c>
      <c r="D820" s="29" t="s">
        <v>29</v>
      </c>
      <c r="E820" s="31">
        <v>43555</v>
      </c>
      <c r="F820" s="30" t="s">
        <v>31</v>
      </c>
      <c r="G820" s="29" t="s">
        <v>101</v>
      </c>
      <c r="H820" s="29" t="s">
        <v>102</v>
      </c>
      <c r="I820" s="29">
        <v>1965</v>
      </c>
      <c r="J820" s="30">
        <v>95</v>
      </c>
      <c r="K820" s="30">
        <v>17523</v>
      </c>
      <c r="L820" s="30" t="s">
        <v>31</v>
      </c>
      <c r="M820" s="30" t="s">
        <v>31</v>
      </c>
      <c r="N820" s="30" t="s">
        <v>31</v>
      </c>
      <c r="O820" s="30" t="s">
        <v>31</v>
      </c>
      <c r="P820" s="30" t="s">
        <v>31</v>
      </c>
      <c r="Q820" s="30" t="s">
        <v>31</v>
      </c>
      <c r="R820" s="30" t="s">
        <v>31</v>
      </c>
      <c r="S820" s="30" t="s">
        <v>31</v>
      </c>
      <c r="T820" s="30" t="s">
        <v>31</v>
      </c>
      <c r="U820" s="30" t="s">
        <v>31</v>
      </c>
      <c r="V820" s="30" t="s">
        <v>31</v>
      </c>
      <c r="W820" s="30">
        <v>1.1952777051390262</v>
      </c>
      <c r="X820" s="30">
        <v>1.9312101506658237</v>
      </c>
      <c r="Y820" s="30" t="s">
        <v>31</v>
      </c>
      <c r="Z820" s="30" t="s">
        <v>31</v>
      </c>
      <c r="AA820" s="30">
        <v>0</v>
      </c>
      <c r="AB820" s="30">
        <v>0</v>
      </c>
      <c r="AC820" s="30" t="s">
        <v>31</v>
      </c>
      <c r="AD820" s="30" t="s">
        <v>31</v>
      </c>
      <c r="AE820" s="29">
        <f t="shared" si="42"/>
        <v>2019</v>
      </c>
      <c r="AF820" s="29">
        <f t="shared" si="40"/>
        <v>3</v>
      </c>
      <c r="AK820" t="e">
        <f t="shared" si="41"/>
        <v>#N/A</v>
      </c>
    </row>
    <row r="821" spans="1:37" ht="30" customHeight="1" x14ac:dyDescent="0.25">
      <c r="A821" s="30">
        <v>17907407</v>
      </c>
      <c r="B821" s="29" t="s">
        <v>76</v>
      </c>
      <c r="C821" s="29" t="s">
        <v>29</v>
      </c>
      <c r="D821" s="29" t="s">
        <v>29</v>
      </c>
      <c r="E821" s="31">
        <v>43585</v>
      </c>
      <c r="F821" s="30" t="s">
        <v>31</v>
      </c>
      <c r="G821" s="29" t="s">
        <v>101</v>
      </c>
      <c r="H821" s="29" t="s">
        <v>102</v>
      </c>
      <c r="I821" s="29">
        <v>1965</v>
      </c>
      <c r="J821" s="30">
        <v>95</v>
      </c>
      <c r="K821" s="30">
        <v>17523</v>
      </c>
      <c r="L821" s="30" t="s">
        <v>31</v>
      </c>
      <c r="M821" s="30" t="s">
        <v>31</v>
      </c>
      <c r="N821" s="30" t="s">
        <v>31</v>
      </c>
      <c r="O821" s="30" t="s">
        <v>31</v>
      </c>
      <c r="P821" s="30" t="s">
        <v>31</v>
      </c>
      <c r="Q821" s="30" t="s">
        <v>31</v>
      </c>
      <c r="R821" s="30" t="s">
        <v>31</v>
      </c>
      <c r="S821" s="30" t="s">
        <v>31</v>
      </c>
      <c r="T821" s="30" t="s">
        <v>31</v>
      </c>
      <c r="U821" s="30" t="s">
        <v>31</v>
      </c>
      <c r="V821" s="30" t="s">
        <v>31</v>
      </c>
      <c r="W821" s="30">
        <v>1.0369625405400478</v>
      </c>
      <c r="X821" s="30">
        <v>2.0834927802385055</v>
      </c>
      <c r="Y821" s="30" t="s">
        <v>31</v>
      </c>
      <c r="Z821" s="30" t="s">
        <v>31</v>
      </c>
      <c r="AA821" s="30">
        <v>0</v>
      </c>
      <c r="AB821" s="30">
        <v>0</v>
      </c>
      <c r="AC821" s="30" t="s">
        <v>31</v>
      </c>
      <c r="AD821" s="30" t="s">
        <v>31</v>
      </c>
      <c r="AE821" s="29">
        <f t="shared" si="42"/>
        <v>2019</v>
      </c>
      <c r="AF821" s="29">
        <f t="shared" si="40"/>
        <v>4</v>
      </c>
      <c r="AK821" t="e">
        <f t="shared" si="41"/>
        <v>#N/A</v>
      </c>
    </row>
    <row r="822" spans="1:37" ht="30" customHeight="1" x14ac:dyDescent="0.25">
      <c r="A822" s="30">
        <v>17907407</v>
      </c>
      <c r="B822" s="29" t="s">
        <v>76</v>
      </c>
      <c r="C822" s="29" t="s">
        <v>29</v>
      </c>
      <c r="D822" s="29" t="s">
        <v>29</v>
      </c>
      <c r="E822" s="31">
        <v>43616</v>
      </c>
      <c r="F822" s="30" t="s">
        <v>31</v>
      </c>
      <c r="G822" s="29" t="s">
        <v>101</v>
      </c>
      <c r="H822" s="29" t="s">
        <v>102</v>
      </c>
      <c r="I822" s="29">
        <v>1965</v>
      </c>
      <c r="J822" s="30">
        <v>95</v>
      </c>
      <c r="K822" s="30">
        <v>17523</v>
      </c>
      <c r="L822" s="30" t="s">
        <v>31</v>
      </c>
      <c r="M822" s="30" t="s">
        <v>31</v>
      </c>
      <c r="N822" s="30" t="s">
        <v>31</v>
      </c>
      <c r="O822" s="30" t="s">
        <v>31</v>
      </c>
      <c r="P822" s="30" t="s">
        <v>31</v>
      </c>
      <c r="Q822" s="30" t="s">
        <v>31</v>
      </c>
      <c r="R822" s="30" t="s">
        <v>31</v>
      </c>
      <c r="S822" s="30" t="s">
        <v>31</v>
      </c>
      <c r="T822" s="30" t="s">
        <v>31</v>
      </c>
      <c r="U822" s="30" t="s">
        <v>31</v>
      </c>
      <c r="V822" s="30" t="s">
        <v>31</v>
      </c>
      <c r="W822" s="30">
        <v>0.83317219502530726</v>
      </c>
      <c r="X822" s="30">
        <v>1.8413421692291012</v>
      </c>
      <c r="Y822" s="30" t="s">
        <v>31</v>
      </c>
      <c r="Z822" s="30" t="s">
        <v>31</v>
      </c>
      <c r="AA822" s="30">
        <v>0</v>
      </c>
      <c r="AB822" s="30">
        <v>0</v>
      </c>
      <c r="AC822" s="30" t="s">
        <v>31</v>
      </c>
      <c r="AD822" s="30" t="s">
        <v>31</v>
      </c>
      <c r="AE822" s="29">
        <f t="shared" si="42"/>
        <v>2019</v>
      </c>
      <c r="AF822" s="29">
        <f t="shared" si="40"/>
        <v>5</v>
      </c>
      <c r="AK822" t="e">
        <f t="shared" si="41"/>
        <v>#N/A</v>
      </c>
    </row>
    <row r="823" spans="1:37" ht="30" customHeight="1" x14ac:dyDescent="0.25">
      <c r="A823" s="30">
        <v>17907407</v>
      </c>
      <c r="B823" s="29" t="s">
        <v>76</v>
      </c>
      <c r="C823" s="29" t="s">
        <v>29</v>
      </c>
      <c r="D823" s="29" t="s">
        <v>29</v>
      </c>
      <c r="E823" s="31">
        <v>43646</v>
      </c>
      <c r="F823" s="30" t="s">
        <v>31</v>
      </c>
      <c r="G823" s="29" t="s">
        <v>101</v>
      </c>
      <c r="H823" s="29" t="s">
        <v>102</v>
      </c>
      <c r="I823" s="29">
        <v>1965</v>
      </c>
      <c r="J823" s="30">
        <v>95</v>
      </c>
      <c r="K823" s="30">
        <v>17523</v>
      </c>
      <c r="L823" s="30" t="s">
        <v>31</v>
      </c>
      <c r="M823" s="30" t="s">
        <v>31</v>
      </c>
      <c r="N823" s="30" t="s">
        <v>31</v>
      </c>
      <c r="O823" s="30" t="s">
        <v>31</v>
      </c>
      <c r="P823" s="30" t="s">
        <v>31</v>
      </c>
      <c r="Q823" s="30" t="s">
        <v>31</v>
      </c>
      <c r="R823" s="30" t="s">
        <v>31</v>
      </c>
      <c r="S823" s="30" t="s">
        <v>31</v>
      </c>
      <c r="T823" s="30" t="s">
        <v>31</v>
      </c>
      <c r="U823" s="30" t="s">
        <v>31</v>
      </c>
      <c r="V823" s="30" t="s">
        <v>31</v>
      </c>
      <c r="W823" s="30">
        <v>1.5789927829650474</v>
      </c>
      <c r="X823" s="30">
        <v>2.0818657747409497</v>
      </c>
      <c r="Y823" s="30" t="s">
        <v>31</v>
      </c>
      <c r="Z823" s="30" t="s">
        <v>31</v>
      </c>
      <c r="AA823" s="30">
        <v>0</v>
      </c>
      <c r="AB823" s="30">
        <v>0</v>
      </c>
      <c r="AC823" s="30" t="s">
        <v>31</v>
      </c>
      <c r="AD823" s="30" t="s">
        <v>31</v>
      </c>
      <c r="AE823" s="29">
        <f t="shared" si="42"/>
        <v>2019</v>
      </c>
      <c r="AF823" s="29">
        <f t="shared" si="40"/>
        <v>6</v>
      </c>
      <c r="AK823" t="e">
        <f t="shared" si="41"/>
        <v>#N/A</v>
      </c>
    </row>
    <row r="824" spans="1:37" ht="30" customHeight="1" x14ac:dyDescent="0.25">
      <c r="A824" s="30">
        <v>17907407</v>
      </c>
      <c r="B824" s="29" t="s">
        <v>76</v>
      </c>
      <c r="C824" s="29" t="s">
        <v>29</v>
      </c>
      <c r="D824" s="29" t="s">
        <v>29</v>
      </c>
      <c r="E824" s="31">
        <v>43677</v>
      </c>
      <c r="F824" s="30" t="s">
        <v>31</v>
      </c>
      <c r="G824" s="29" t="s">
        <v>101</v>
      </c>
      <c r="H824" s="29" t="s">
        <v>102</v>
      </c>
      <c r="I824" s="29">
        <v>1965</v>
      </c>
      <c r="J824" s="30">
        <v>95</v>
      </c>
      <c r="K824" s="30">
        <v>17523</v>
      </c>
      <c r="L824" s="30" t="s">
        <v>31</v>
      </c>
      <c r="M824" s="30" t="s">
        <v>31</v>
      </c>
      <c r="N824" s="30" t="s">
        <v>31</v>
      </c>
      <c r="O824" s="30" t="s">
        <v>31</v>
      </c>
      <c r="P824" s="30" t="s">
        <v>31</v>
      </c>
      <c r="Q824" s="30" t="s">
        <v>31</v>
      </c>
      <c r="R824" s="30" t="s">
        <v>31</v>
      </c>
      <c r="S824" s="30" t="s">
        <v>31</v>
      </c>
      <c r="T824" s="30" t="s">
        <v>31</v>
      </c>
      <c r="U824" s="30" t="s">
        <v>31</v>
      </c>
      <c r="V824" s="30" t="s">
        <v>31</v>
      </c>
      <c r="W824" s="30">
        <v>1.0080170234692509</v>
      </c>
      <c r="X824" s="30">
        <v>1.3776876729998631</v>
      </c>
      <c r="Y824" s="30" t="s">
        <v>31</v>
      </c>
      <c r="Z824" s="30" t="s">
        <v>31</v>
      </c>
      <c r="AA824" s="30">
        <v>0</v>
      </c>
      <c r="AB824" s="30">
        <v>0</v>
      </c>
      <c r="AC824" s="30" t="s">
        <v>31</v>
      </c>
      <c r="AD824" s="30" t="s">
        <v>31</v>
      </c>
      <c r="AE824" s="29">
        <f t="shared" si="42"/>
        <v>2019</v>
      </c>
      <c r="AF824" s="29">
        <f t="shared" si="40"/>
        <v>7</v>
      </c>
      <c r="AK824" t="e">
        <f t="shared" si="41"/>
        <v>#N/A</v>
      </c>
    </row>
    <row r="825" spans="1:37" ht="30" customHeight="1" x14ac:dyDescent="0.25">
      <c r="A825" s="30">
        <v>17907407</v>
      </c>
      <c r="B825" s="29" t="s">
        <v>76</v>
      </c>
      <c r="C825" s="29" t="s">
        <v>29</v>
      </c>
      <c r="D825" s="29" t="s">
        <v>29</v>
      </c>
      <c r="E825" s="31">
        <v>43708</v>
      </c>
      <c r="F825" s="30" t="s">
        <v>31</v>
      </c>
      <c r="G825" s="29" t="s">
        <v>101</v>
      </c>
      <c r="H825" s="29" t="s">
        <v>102</v>
      </c>
      <c r="I825" s="29">
        <v>1965</v>
      </c>
      <c r="J825" s="30">
        <v>95</v>
      </c>
      <c r="K825" s="30">
        <v>17523</v>
      </c>
      <c r="L825" s="30" t="s">
        <v>31</v>
      </c>
      <c r="M825" s="30" t="s">
        <v>31</v>
      </c>
      <c r="N825" s="30" t="s">
        <v>31</v>
      </c>
      <c r="O825" s="30" t="s">
        <v>31</v>
      </c>
      <c r="P825" s="30" t="s">
        <v>31</v>
      </c>
      <c r="Q825" s="30" t="s">
        <v>31</v>
      </c>
      <c r="R825" s="30" t="s">
        <v>31</v>
      </c>
      <c r="S825" s="30" t="s">
        <v>31</v>
      </c>
      <c r="T825" s="30" t="s">
        <v>31</v>
      </c>
      <c r="U825" s="30" t="s">
        <v>31</v>
      </c>
      <c r="V825" s="30" t="s">
        <v>31</v>
      </c>
      <c r="W825" s="30">
        <v>0.85486936946231507</v>
      </c>
      <c r="X825" s="30">
        <v>2.1740438487391138</v>
      </c>
      <c r="Y825" s="30" t="s">
        <v>31</v>
      </c>
      <c r="Z825" s="30" t="s">
        <v>31</v>
      </c>
      <c r="AA825" s="30">
        <v>0</v>
      </c>
      <c r="AB825" s="30">
        <v>0</v>
      </c>
      <c r="AC825" s="30" t="s">
        <v>31</v>
      </c>
      <c r="AD825" s="30" t="s">
        <v>31</v>
      </c>
      <c r="AE825" s="29">
        <f t="shared" si="42"/>
        <v>2019</v>
      </c>
      <c r="AF825" s="29">
        <f t="shared" si="40"/>
        <v>8</v>
      </c>
      <c r="AK825" t="e">
        <f t="shared" si="41"/>
        <v>#N/A</v>
      </c>
    </row>
    <row r="826" spans="1:37" ht="30" customHeight="1" x14ac:dyDescent="0.25">
      <c r="A826" s="30">
        <v>17907407</v>
      </c>
      <c r="B826" s="29" t="s">
        <v>76</v>
      </c>
      <c r="C826" s="29" t="s">
        <v>29</v>
      </c>
      <c r="D826" s="29" t="s">
        <v>29</v>
      </c>
      <c r="E826" s="31">
        <v>43738</v>
      </c>
      <c r="F826" s="30" t="s">
        <v>31</v>
      </c>
      <c r="G826" s="29" t="s">
        <v>101</v>
      </c>
      <c r="H826" s="29" t="s">
        <v>102</v>
      </c>
      <c r="I826" s="29">
        <v>1965</v>
      </c>
      <c r="J826" s="30">
        <v>95</v>
      </c>
      <c r="K826" s="30">
        <v>17523</v>
      </c>
      <c r="L826" s="30" t="s">
        <v>31</v>
      </c>
      <c r="M826" s="30" t="s">
        <v>31</v>
      </c>
      <c r="N826" s="30" t="s">
        <v>31</v>
      </c>
      <c r="O826" s="30" t="s">
        <v>31</v>
      </c>
      <c r="P826" s="30" t="s">
        <v>31</v>
      </c>
      <c r="Q826" s="30" t="s">
        <v>31</v>
      </c>
      <c r="R826" s="30" t="s">
        <v>31</v>
      </c>
      <c r="S826" s="30" t="s">
        <v>31</v>
      </c>
      <c r="T826" s="30" t="s">
        <v>31</v>
      </c>
      <c r="U826" s="30" t="s">
        <v>31</v>
      </c>
      <c r="V826" s="30" t="s">
        <v>31</v>
      </c>
      <c r="W826" s="30">
        <v>1.5365324269687144</v>
      </c>
      <c r="X826" s="30">
        <v>2.0934652945463084</v>
      </c>
      <c r="Y826" s="30" t="s">
        <v>31</v>
      </c>
      <c r="Z826" s="30" t="s">
        <v>31</v>
      </c>
      <c r="AA826" s="30">
        <v>0</v>
      </c>
      <c r="AB826" s="30">
        <v>0</v>
      </c>
      <c r="AC826" s="30" t="s">
        <v>31</v>
      </c>
      <c r="AD826" s="30" t="s">
        <v>31</v>
      </c>
      <c r="AE826" s="29">
        <f t="shared" si="42"/>
        <v>2019</v>
      </c>
      <c r="AF826" s="29">
        <f t="shared" si="40"/>
        <v>9</v>
      </c>
      <c r="AK826" t="e">
        <f t="shared" si="41"/>
        <v>#N/A</v>
      </c>
    </row>
    <row r="827" spans="1:37" ht="30" customHeight="1" x14ac:dyDescent="0.25">
      <c r="A827" s="30">
        <v>17907407</v>
      </c>
      <c r="B827" s="29" t="s">
        <v>76</v>
      </c>
      <c r="C827" s="29" t="s">
        <v>29</v>
      </c>
      <c r="D827" s="29" t="s">
        <v>29</v>
      </c>
      <c r="E827" s="31">
        <v>43769</v>
      </c>
      <c r="F827" s="30" t="s">
        <v>31</v>
      </c>
      <c r="G827" s="29" t="s">
        <v>101</v>
      </c>
      <c r="H827" s="29" t="s">
        <v>102</v>
      </c>
      <c r="I827" s="29">
        <v>1965</v>
      </c>
      <c r="J827" s="30">
        <v>95</v>
      </c>
      <c r="K827" s="30">
        <v>17523</v>
      </c>
      <c r="L827" s="30" t="s">
        <v>31</v>
      </c>
      <c r="M827" s="30" t="s">
        <v>31</v>
      </c>
      <c r="N827" s="30" t="s">
        <v>31</v>
      </c>
      <c r="O827" s="30" t="s">
        <v>31</v>
      </c>
      <c r="P827" s="30" t="s">
        <v>31</v>
      </c>
      <c r="Q827" s="30" t="s">
        <v>31</v>
      </c>
      <c r="R827" s="30" t="s">
        <v>31</v>
      </c>
      <c r="S827" s="30" t="s">
        <v>31</v>
      </c>
      <c r="T827" s="30" t="s">
        <v>31</v>
      </c>
      <c r="U827" s="30" t="s">
        <v>31</v>
      </c>
      <c r="V827" s="30" t="s">
        <v>31</v>
      </c>
      <c r="W827" s="30">
        <v>1.4924376404723336</v>
      </c>
      <c r="X827" s="30">
        <v>1.7869409681483299</v>
      </c>
      <c r="Y827" s="30" t="s">
        <v>31</v>
      </c>
      <c r="Z827" s="30" t="s">
        <v>31</v>
      </c>
      <c r="AA827" s="30">
        <v>0</v>
      </c>
      <c r="AB827" s="30">
        <v>0</v>
      </c>
      <c r="AC827" s="30" t="s">
        <v>31</v>
      </c>
      <c r="AD827" s="30" t="s">
        <v>31</v>
      </c>
      <c r="AE827" s="29">
        <f t="shared" si="42"/>
        <v>2019</v>
      </c>
      <c r="AF827" s="29">
        <f t="shared" ref="AF827:AF890" si="43">IF(E827 = "", "", MONTH(E827))</f>
        <v>10</v>
      </c>
      <c r="AK827" t="e">
        <f t="shared" si="41"/>
        <v>#N/A</v>
      </c>
    </row>
    <row r="828" spans="1:37" ht="30" customHeight="1" x14ac:dyDescent="0.25">
      <c r="A828" s="30">
        <v>17907407</v>
      </c>
      <c r="B828" s="29" t="s">
        <v>76</v>
      </c>
      <c r="C828" s="29" t="s">
        <v>29</v>
      </c>
      <c r="D828" s="29" t="s">
        <v>29</v>
      </c>
      <c r="E828" s="31">
        <v>43799</v>
      </c>
      <c r="F828" s="30" t="s">
        <v>31</v>
      </c>
      <c r="G828" s="29" t="s">
        <v>101</v>
      </c>
      <c r="H828" s="29" t="s">
        <v>102</v>
      </c>
      <c r="I828" s="29">
        <v>1965</v>
      </c>
      <c r="J828" s="30">
        <v>95</v>
      </c>
      <c r="K828" s="30">
        <v>17523</v>
      </c>
      <c r="L828" s="30" t="s">
        <v>31</v>
      </c>
      <c r="M828" s="30" t="s">
        <v>31</v>
      </c>
      <c r="N828" s="30" t="s">
        <v>31</v>
      </c>
      <c r="O828" s="30" t="s">
        <v>31</v>
      </c>
      <c r="P828" s="30" t="s">
        <v>31</v>
      </c>
      <c r="Q828" s="30" t="s">
        <v>31</v>
      </c>
      <c r="R828" s="30" t="s">
        <v>31</v>
      </c>
      <c r="S828" s="30" t="s">
        <v>31</v>
      </c>
      <c r="T828" s="30" t="s">
        <v>31</v>
      </c>
      <c r="U828" s="30" t="s">
        <v>31</v>
      </c>
      <c r="V828" s="30" t="s">
        <v>31</v>
      </c>
      <c r="W828" s="30">
        <v>0.96643625915341402</v>
      </c>
      <c r="X828" s="30">
        <v>1.7098264889038846</v>
      </c>
      <c r="Y828" s="30" t="s">
        <v>31</v>
      </c>
      <c r="Z828" s="30" t="s">
        <v>31</v>
      </c>
      <c r="AA828" s="30">
        <v>0</v>
      </c>
      <c r="AB828" s="30">
        <v>0</v>
      </c>
      <c r="AC828" s="30" t="s">
        <v>31</v>
      </c>
      <c r="AD828" s="30" t="s">
        <v>31</v>
      </c>
      <c r="AE828" s="29">
        <f t="shared" si="42"/>
        <v>2019</v>
      </c>
      <c r="AF828" s="29">
        <f t="shared" si="43"/>
        <v>11</v>
      </c>
      <c r="AK828" t="e">
        <f t="shared" si="41"/>
        <v>#N/A</v>
      </c>
    </row>
    <row r="829" spans="1:37" ht="30" customHeight="1" x14ac:dyDescent="0.25">
      <c r="A829" s="30">
        <v>17907407</v>
      </c>
      <c r="B829" s="29" t="s">
        <v>76</v>
      </c>
      <c r="C829" s="29" t="s">
        <v>29</v>
      </c>
      <c r="D829" s="29" t="s">
        <v>29</v>
      </c>
      <c r="E829" s="31">
        <v>43830</v>
      </c>
      <c r="F829" s="30" t="s">
        <v>31</v>
      </c>
      <c r="G829" s="29" t="s">
        <v>101</v>
      </c>
      <c r="H829" s="29" t="s">
        <v>102</v>
      </c>
      <c r="I829" s="29">
        <v>1965</v>
      </c>
      <c r="J829" s="30">
        <v>95</v>
      </c>
      <c r="K829" s="30">
        <v>17523</v>
      </c>
      <c r="L829" s="30" t="s">
        <v>31</v>
      </c>
      <c r="M829" s="30" t="s">
        <v>31</v>
      </c>
      <c r="N829" s="30" t="s">
        <v>31</v>
      </c>
      <c r="O829" s="30" t="s">
        <v>31</v>
      </c>
      <c r="P829" s="30" t="s">
        <v>31</v>
      </c>
      <c r="Q829" s="30" t="s">
        <v>31</v>
      </c>
      <c r="R829" s="30" t="s">
        <v>31</v>
      </c>
      <c r="S829" s="30" t="s">
        <v>31</v>
      </c>
      <c r="T829" s="30" t="s">
        <v>31</v>
      </c>
      <c r="U829" s="30" t="s">
        <v>31</v>
      </c>
      <c r="V829" s="30" t="s">
        <v>31</v>
      </c>
      <c r="W829" s="30">
        <v>1.5516289609689233</v>
      </c>
      <c r="X829" s="30">
        <v>1.439401637855279</v>
      </c>
      <c r="Y829" s="30" t="s">
        <v>31</v>
      </c>
      <c r="Z829" s="30" t="s">
        <v>31</v>
      </c>
      <c r="AA829" s="30">
        <v>0</v>
      </c>
      <c r="AB829" s="30">
        <v>0</v>
      </c>
      <c r="AC829" s="30" t="s">
        <v>31</v>
      </c>
      <c r="AD829" s="30" t="s">
        <v>31</v>
      </c>
      <c r="AE829" s="29">
        <f t="shared" si="42"/>
        <v>2019</v>
      </c>
      <c r="AF829" s="29">
        <f t="shared" si="43"/>
        <v>12</v>
      </c>
      <c r="AK829" t="e">
        <f t="shared" si="41"/>
        <v>#N/A</v>
      </c>
    </row>
    <row r="830" spans="1:37" ht="30" customHeight="1" x14ac:dyDescent="0.25">
      <c r="A830" s="30">
        <v>17907407</v>
      </c>
      <c r="B830" s="29" t="s">
        <v>76</v>
      </c>
      <c r="C830" s="29" t="s">
        <v>29</v>
      </c>
      <c r="D830" s="29" t="s">
        <v>29</v>
      </c>
      <c r="E830" s="31">
        <v>43861</v>
      </c>
      <c r="F830" s="30" t="s">
        <v>31</v>
      </c>
      <c r="G830" s="29" t="s">
        <v>101</v>
      </c>
      <c r="H830" s="29" t="s">
        <v>102</v>
      </c>
      <c r="I830" s="29">
        <v>1965</v>
      </c>
      <c r="J830" s="30">
        <v>95</v>
      </c>
      <c r="K830" s="30">
        <v>17523</v>
      </c>
      <c r="L830" s="30" t="s">
        <v>31</v>
      </c>
      <c r="M830" s="30" t="s">
        <v>31</v>
      </c>
      <c r="N830" s="30" t="s">
        <v>31</v>
      </c>
      <c r="O830" s="30" t="s">
        <v>31</v>
      </c>
      <c r="P830" s="30" t="s">
        <v>31</v>
      </c>
      <c r="Q830" s="30" t="s">
        <v>31</v>
      </c>
      <c r="R830" s="30" t="s">
        <v>31</v>
      </c>
      <c r="S830" s="30" t="s">
        <v>31</v>
      </c>
      <c r="T830" s="30" t="s">
        <v>31</v>
      </c>
      <c r="U830" s="30" t="s">
        <v>31</v>
      </c>
      <c r="V830" s="30" t="s">
        <v>31</v>
      </c>
      <c r="W830" s="30">
        <v>1.4848915450898905</v>
      </c>
      <c r="X830" s="30">
        <v>1.4106623006129593</v>
      </c>
      <c r="Y830" s="30" t="s">
        <v>31</v>
      </c>
      <c r="Z830" s="30" t="s">
        <v>31</v>
      </c>
      <c r="AA830" s="30" t="s">
        <v>31</v>
      </c>
      <c r="AB830" s="30" t="s">
        <v>31</v>
      </c>
      <c r="AC830" s="30" t="s">
        <v>31</v>
      </c>
      <c r="AD830" s="30" t="s">
        <v>31</v>
      </c>
      <c r="AE830" s="29">
        <f t="shared" si="42"/>
        <v>2020</v>
      </c>
      <c r="AF830" s="29">
        <f t="shared" si="43"/>
        <v>1</v>
      </c>
      <c r="AK830" t="e">
        <f t="shared" si="41"/>
        <v>#N/A</v>
      </c>
    </row>
    <row r="831" spans="1:37" ht="30" customHeight="1" x14ac:dyDescent="0.25">
      <c r="A831" s="30">
        <v>17907407</v>
      </c>
      <c r="B831" s="29" t="s">
        <v>76</v>
      </c>
      <c r="C831" s="29" t="s">
        <v>29</v>
      </c>
      <c r="D831" s="29" t="s">
        <v>29</v>
      </c>
      <c r="E831" s="31">
        <v>43890</v>
      </c>
      <c r="F831" s="30" t="s">
        <v>31</v>
      </c>
      <c r="G831" s="29" t="s">
        <v>101</v>
      </c>
      <c r="H831" s="29" t="s">
        <v>102</v>
      </c>
      <c r="I831" s="29">
        <v>1965</v>
      </c>
      <c r="J831" s="30">
        <v>95</v>
      </c>
      <c r="K831" s="30">
        <v>17523</v>
      </c>
      <c r="L831" s="30" t="s">
        <v>31</v>
      </c>
      <c r="M831" s="30" t="s">
        <v>31</v>
      </c>
      <c r="N831" s="30" t="s">
        <v>31</v>
      </c>
      <c r="O831" s="30" t="s">
        <v>31</v>
      </c>
      <c r="P831" s="30" t="s">
        <v>31</v>
      </c>
      <c r="Q831" s="30" t="s">
        <v>31</v>
      </c>
      <c r="R831" s="30" t="s">
        <v>31</v>
      </c>
      <c r="S831" s="30" t="s">
        <v>31</v>
      </c>
      <c r="T831" s="30" t="s">
        <v>31</v>
      </c>
      <c r="U831" s="30" t="s">
        <v>31</v>
      </c>
      <c r="V831" s="30" t="s">
        <v>31</v>
      </c>
      <c r="W831" s="30">
        <v>1.0496836546194972</v>
      </c>
      <c r="X831" s="30">
        <v>1.6756159587970947</v>
      </c>
      <c r="Y831" s="30" t="s">
        <v>31</v>
      </c>
      <c r="Z831" s="30" t="s">
        <v>31</v>
      </c>
      <c r="AA831" s="30" t="s">
        <v>31</v>
      </c>
      <c r="AB831" s="30" t="s">
        <v>31</v>
      </c>
      <c r="AC831" s="30" t="s">
        <v>31</v>
      </c>
      <c r="AD831" s="30" t="s">
        <v>31</v>
      </c>
      <c r="AE831" s="29">
        <f t="shared" si="42"/>
        <v>2020</v>
      </c>
      <c r="AF831" s="29">
        <f t="shared" si="43"/>
        <v>2</v>
      </c>
      <c r="AK831" t="e">
        <f t="shared" si="41"/>
        <v>#N/A</v>
      </c>
    </row>
    <row r="832" spans="1:37" ht="30" customHeight="1" x14ac:dyDescent="0.25">
      <c r="A832" s="30">
        <v>17907407</v>
      </c>
      <c r="B832" s="29" t="s">
        <v>76</v>
      </c>
      <c r="C832" s="29" t="s">
        <v>29</v>
      </c>
      <c r="D832" s="29" t="s">
        <v>29</v>
      </c>
      <c r="E832" s="31">
        <v>43921</v>
      </c>
      <c r="F832" s="30" t="s">
        <v>31</v>
      </c>
      <c r="G832" s="29" t="s">
        <v>101</v>
      </c>
      <c r="H832" s="29" t="s">
        <v>102</v>
      </c>
      <c r="I832" s="29">
        <v>1965</v>
      </c>
      <c r="J832" s="30">
        <v>95</v>
      </c>
      <c r="K832" s="30">
        <v>17523</v>
      </c>
      <c r="L832" s="30" t="s">
        <v>31</v>
      </c>
      <c r="M832" s="30" t="s">
        <v>31</v>
      </c>
      <c r="N832" s="30" t="s">
        <v>31</v>
      </c>
      <c r="O832" s="30" t="s">
        <v>31</v>
      </c>
      <c r="P832" s="30" t="s">
        <v>31</v>
      </c>
      <c r="Q832" s="30" t="s">
        <v>31</v>
      </c>
      <c r="R832" s="30" t="s">
        <v>31</v>
      </c>
      <c r="S832" s="30" t="s">
        <v>31</v>
      </c>
      <c r="T832" s="30" t="s">
        <v>31</v>
      </c>
      <c r="U832" s="30" t="s">
        <v>31</v>
      </c>
      <c r="V832" s="30" t="s">
        <v>31</v>
      </c>
      <c r="W832" s="30">
        <v>0.93495368754960917</v>
      </c>
      <c r="X832" s="30">
        <v>2.0637731552689469</v>
      </c>
      <c r="Y832" s="30" t="s">
        <v>31</v>
      </c>
      <c r="Z832" s="30" t="s">
        <v>31</v>
      </c>
      <c r="AA832" s="30" t="s">
        <v>31</v>
      </c>
      <c r="AB832" s="30" t="s">
        <v>31</v>
      </c>
      <c r="AC832" s="30" t="s">
        <v>31</v>
      </c>
      <c r="AD832" s="30" t="s">
        <v>31</v>
      </c>
      <c r="AE832" s="29">
        <f t="shared" si="42"/>
        <v>2020</v>
      </c>
      <c r="AF832" s="29">
        <f t="shared" si="43"/>
        <v>3</v>
      </c>
      <c r="AK832" t="e">
        <f t="shared" si="41"/>
        <v>#N/A</v>
      </c>
    </row>
    <row r="833" spans="1:37" ht="30" customHeight="1" x14ac:dyDescent="0.25">
      <c r="A833" s="30">
        <v>17907407</v>
      </c>
      <c r="B833" s="29" t="s">
        <v>76</v>
      </c>
      <c r="C833" s="29" t="s">
        <v>29</v>
      </c>
      <c r="D833" s="29" t="s">
        <v>29</v>
      </c>
      <c r="E833" s="31">
        <v>43951</v>
      </c>
      <c r="F833" s="30" t="s">
        <v>31</v>
      </c>
      <c r="G833" s="29" t="s">
        <v>101</v>
      </c>
      <c r="H833" s="29" t="s">
        <v>102</v>
      </c>
      <c r="I833" s="29">
        <v>1965</v>
      </c>
      <c r="J833" s="30">
        <v>95</v>
      </c>
      <c r="K833" s="30">
        <v>17523</v>
      </c>
      <c r="L833" s="30" t="s">
        <v>31</v>
      </c>
      <c r="M833" s="30" t="s">
        <v>31</v>
      </c>
      <c r="N833" s="30" t="s">
        <v>31</v>
      </c>
      <c r="O833" s="30" t="s">
        <v>31</v>
      </c>
      <c r="P833" s="30" t="s">
        <v>31</v>
      </c>
      <c r="Q833" s="30" t="s">
        <v>31</v>
      </c>
      <c r="R833" s="30" t="s">
        <v>31</v>
      </c>
      <c r="S833" s="30" t="s">
        <v>31</v>
      </c>
      <c r="T833" s="30" t="s">
        <v>31</v>
      </c>
      <c r="U833" s="30" t="s">
        <v>31</v>
      </c>
      <c r="V833" s="30" t="s">
        <v>31</v>
      </c>
      <c r="W833" s="30">
        <v>1.4249831373512389</v>
      </c>
      <c r="X833" s="30">
        <v>1.8958774599758799</v>
      </c>
      <c r="Y833" s="30" t="s">
        <v>31</v>
      </c>
      <c r="Z833" s="30" t="s">
        <v>31</v>
      </c>
      <c r="AA833" s="30" t="s">
        <v>31</v>
      </c>
      <c r="AB833" s="30" t="s">
        <v>31</v>
      </c>
      <c r="AC833" s="30" t="s">
        <v>31</v>
      </c>
      <c r="AD833" s="30" t="s">
        <v>31</v>
      </c>
      <c r="AE833" s="29">
        <f t="shared" si="42"/>
        <v>2020</v>
      </c>
      <c r="AF833" s="29">
        <f t="shared" si="43"/>
        <v>4</v>
      </c>
      <c r="AK833" t="e">
        <f t="shared" si="41"/>
        <v>#N/A</v>
      </c>
    </row>
    <row r="834" spans="1:37" ht="30" customHeight="1" x14ac:dyDescent="0.25">
      <c r="A834" s="30">
        <v>17907407</v>
      </c>
      <c r="B834" s="29" t="s">
        <v>76</v>
      </c>
      <c r="C834" s="29" t="s">
        <v>29</v>
      </c>
      <c r="D834" s="29" t="s">
        <v>29</v>
      </c>
      <c r="E834" s="31">
        <v>43982</v>
      </c>
      <c r="F834" s="30" t="s">
        <v>31</v>
      </c>
      <c r="G834" s="29" t="s">
        <v>101</v>
      </c>
      <c r="H834" s="29" t="s">
        <v>102</v>
      </c>
      <c r="I834" s="29">
        <v>1965</v>
      </c>
      <c r="J834" s="30">
        <v>95</v>
      </c>
      <c r="K834" s="30">
        <v>17523</v>
      </c>
      <c r="L834" s="30" t="s">
        <v>31</v>
      </c>
      <c r="M834" s="30" t="s">
        <v>31</v>
      </c>
      <c r="N834" s="30" t="s">
        <v>31</v>
      </c>
      <c r="O834" s="30" t="s">
        <v>31</v>
      </c>
      <c r="P834" s="30" t="s">
        <v>31</v>
      </c>
      <c r="Q834" s="30" t="s">
        <v>31</v>
      </c>
      <c r="R834" s="30" t="s">
        <v>31</v>
      </c>
      <c r="S834" s="30" t="s">
        <v>31</v>
      </c>
      <c r="T834" s="30" t="s">
        <v>31</v>
      </c>
      <c r="U834" s="30" t="s">
        <v>31</v>
      </c>
      <c r="V834" s="30" t="s">
        <v>31</v>
      </c>
      <c r="W834" s="30">
        <v>0.9317773816142717</v>
      </c>
      <c r="X834" s="30">
        <v>2.148154410299945</v>
      </c>
      <c r="Y834" s="30" t="s">
        <v>31</v>
      </c>
      <c r="Z834" s="30" t="s">
        <v>31</v>
      </c>
      <c r="AA834" s="30" t="s">
        <v>31</v>
      </c>
      <c r="AB834" s="30" t="s">
        <v>31</v>
      </c>
      <c r="AC834" s="30" t="s">
        <v>31</v>
      </c>
      <c r="AD834" s="30" t="s">
        <v>31</v>
      </c>
      <c r="AE834" s="29">
        <f t="shared" si="42"/>
        <v>2020</v>
      </c>
      <c r="AF834" s="29">
        <f t="shared" si="43"/>
        <v>5</v>
      </c>
      <c r="AK834" t="e">
        <f t="shared" si="41"/>
        <v>#N/A</v>
      </c>
    </row>
    <row r="835" spans="1:37" ht="30" customHeight="1" x14ac:dyDescent="0.25">
      <c r="A835" s="30">
        <v>17907407</v>
      </c>
      <c r="B835" s="29" t="s">
        <v>76</v>
      </c>
      <c r="C835" s="29" t="s">
        <v>29</v>
      </c>
      <c r="D835" s="29" t="s">
        <v>29</v>
      </c>
      <c r="E835" s="31">
        <v>44012</v>
      </c>
      <c r="F835" s="30" t="s">
        <v>31</v>
      </c>
      <c r="G835" s="29" t="s">
        <v>101</v>
      </c>
      <c r="H835" s="29" t="s">
        <v>102</v>
      </c>
      <c r="I835" s="29">
        <v>1965</v>
      </c>
      <c r="J835" s="30">
        <v>95</v>
      </c>
      <c r="K835" s="30">
        <v>17523</v>
      </c>
      <c r="L835" s="30" t="s">
        <v>31</v>
      </c>
      <c r="M835" s="30" t="s">
        <v>31</v>
      </c>
      <c r="N835" s="30" t="s">
        <v>31</v>
      </c>
      <c r="O835" s="30" t="s">
        <v>31</v>
      </c>
      <c r="P835" s="30" t="s">
        <v>31</v>
      </c>
      <c r="Q835" s="30" t="s">
        <v>31</v>
      </c>
      <c r="R835" s="30" t="s">
        <v>31</v>
      </c>
      <c r="S835" s="30" t="s">
        <v>31</v>
      </c>
      <c r="T835" s="30" t="s">
        <v>31</v>
      </c>
      <c r="U835" s="30" t="s">
        <v>31</v>
      </c>
      <c r="V835" s="30" t="s">
        <v>31</v>
      </c>
      <c r="W835" s="30">
        <v>1.2108731853850161</v>
      </c>
      <c r="X835" s="30">
        <v>1.4720538322274501</v>
      </c>
      <c r="Y835" s="30" t="s">
        <v>31</v>
      </c>
      <c r="Z835" s="30" t="s">
        <v>31</v>
      </c>
      <c r="AA835" s="30" t="s">
        <v>31</v>
      </c>
      <c r="AB835" s="30" t="s">
        <v>31</v>
      </c>
      <c r="AC835" s="30" t="s">
        <v>31</v>
      </c>
      <c r="AD835" s="30" t="s">
        <v>31</v>
      </c>
      <c r="AE835" s="29">
        <f t="shared" si="42"/>
        <v>2020</v>
      </c>
      <c r="AF835" s="29">
        <f t="shared" si="43"/>
        <v>6</v>
      </c>
      <c r="AK835" t="e">
        <f t="shared" si="41"/>
        <v>#N/A</v>
      </c>
    </row>
    <row r="836" spans="1:37" ht="30" customHeight="1" x14ac:dyDescent="0.25">
      <c r="A836" s="30">
        <v>17907407</v>
      </c>
      <c r="B836" s="29" t="s">
        <v>76</v>
      </c>
      <c r="C836" s="29" t="s">
        <v>29</v>
      </c>
      <c r="D836" s="29" t="s">
        <v>29</v>
      </c>
      <c r="E836" s="31">
        <v>44043</v>
      </c>
      <c r="F836" s="30" t="s">
        <v>31</v>
      </c>
      <c r="G836" s="29" t="s">
        <v>101</v>
      </c>
      <c r="H836" s="29" t="s">
        <v>102</v>
      </c>
      <c r="I836" s="29">
        <v>1965</v>
      </c>
      <c r="J836" s="30">
        <v>95</v>
      </c>
      <c r="K836" s="30">
        <v>17523</v>
      </c>
      <c r="L836" s="30" t="s">
        <v>31</v>
      </c>
      <c r="M836" s="30" t="s">
        <v>31</v>
      </c>
      <c r="N836" s="30" t="s">
        <v>31</v>
      </c>
      <c r="O836" s="30" t="s">
        <v>31</v>
      </c>
      <c r="P836" s="30" t="s">
        <v>31</v>
      </c>
      <c r="Q836" s="30" t="s">
        <v>31</v>
      </c>
      <c r="R836" s="30" t="s">
        <v>31</v>
      </c>
      <c r="S836" s="30" t="s">
        <v>31</v>
      </c>
      <c r="T836" s="30" t="s">
        <v>31</v>
      </c>
      <c r="U836" s="30" t="s">
        <v>31</v>
      </c>
      <c r="V836" s="30" t="s">
        <v>31</v>
      </c>
      <c r="W836" s="30">
        <v>0.82319641084428474</v>
      </c>
      <c r="X836" s="30">
        <v>1.8420604257939759</v>
      </c>
      <c r="Y836" s="30" t="s">
        <v>31</v>
      </c>
      <c r="Z836" s="30" t="s">
        <v>31</v>
      </c>
      <c r="AA836" s="30" t="s">
        <v>31</v>
      </c>
      <c r="AB836" s="30" t="s">
        <v>31</v>
      </c>
      <c r="AC836" s="30" t="s">
        <v>31</v>
      </c>
      <c r="AD836" s="30" t="s">
        <v>31</v>
      </c>
      <c r="AE836" s="29">
        <f t="shared" si="42"/>
        <v>2020</v>
      </c>
      <c r="AF836" s="29">
        <f t="shared" si="43"/>
        <v>7</v>
      </c>
      <c r="AK836" t="e">
        <f t="shared" si="41"/>
        <v>#N/A</v>
      </c>
    </row>
    <row r="837" spans="1:37" ht="30" customHeight="1" x14ac:dyDescent="0.25">
      <c r="A837" s="30">
        <v>17907407</v>
      </c>
      <c r="B837" s="29" t="s">
        <v>76</v>
      </c>
      <c r="C837" s="29" t="s">
        <v>29</v>
      </c>
      <c r="D837" s="29" t="s">
        <v>29</v>
      </c>
      <c r="E837" s="31">
        <v>44074</v>
      </c>
      <c r="F837" s="30" t="s">
        <v>31</v>
      </c>
      <c r="G837" s="29" t="s">
        <v>101</v>
      </c>
      <c r="H837" s="29" t="s">
        <v>102</v>
      </c>
      <c r="I837" s="29">
        <v>1965</v>
      </c>
      <c r="J837" s="30">
        <v>95</v>
      </c>
      <c r="K837" s="30">
        <v>17523</v>
      </c>
      <c r="L837" s="30" t="s">
        <v>31</v>
      </c>
      <c r="M837" s="30" t="s">
        <v>31</v>
      </c>
      <c r="N837" s="30" t="s">
        <v>31</v>
      </c>
      <c r="O837" s="30" t="s">
        <v>31</v>
      </c>
      <c r="P837" s="30" t="s">
        <v>31</v>
      </c>
      <c r="Q837" s="30" t="s">
        <v>31</v>
      </c>
      <c r="R837" s="30" t="s">
        <v>31</v>
      </c>
      <c r="S837" s="30" t="s">
        <v>31</v>
      </c>
      <c r="T837" s="30" t="s">
        <v>31</v>
      </c>
      <c r="U837" s="30" t="s">
        <v>31</v>
      </c>
      <c r="V837" s="30" t="s">
        <v>31</v>
      </c>
      <c r="W837" s="30">
        <v>0.822443357351056</v>
      </c>
      <c r="X837" s="30">
        <v>1.642280364967144</v>
      </c>
      <c r="Y837" s="30" t="s">
        <v>31</v>
      </c>
      <c r="Z837" s="30" t="s">
        <v>31</v>
      </c>
      <c r="AA837" s="30" t="s">
        <v>31</v>
      </c>
      <c r="AB837" s="30" t="s">
        <v>31</v>
      </c>
      <c r="AC837" s="30" t="s">
        <v>31</v>
      </c>
      <c r="AD837" s="30" t="s">
        <v>31</v>
      </c>
      <c r="AE837" s="29">
        <f t="shared" si="42"/>
        <v>2020</v>
      </c>
      <c r="AF837" s="29">
        <f t="shared" si="43"/>
        <v>8</v>
      </c>
      <c r="AK837" t="e">
        <f t="shared" si="41"/>
        <v>#N/A</v>
      </c>
    </row>
    <row r="838" spans="1:37" ht="30" customHeight="1" x14ac:dyDescent="0.25">
      <c r="A838" s="30">
        <v>17907407</v>
      </c>
      <c r="B838" s="29" t="s">
        <v>76</v>
      </c>
      <c r="C838" s="29" t="s">
        <v>29</v>
      </c>
      <c r="D838" s="29" t="s">
        <v>29</v>
      </c>
      <c r="E838" s="31">
        <v>44104</v>
      </c>
      <c r="F838" s="30" t="s">
        <v>31</v>
      </c>
      <c r="G838" s="29" t="s">
        <v>101</v>
      </c>
      <c r="H838" s="29" t="s">
        <v>102</v>
      </c>
      <c r="I838" s="29">
        <v>1965</v>
      </c>
      <c r="J838" s="30">
        <v>95</v>
      </c>
      <c r="K838" s="30">
        <v>17523</v>
      </c>
      <c r="L838" s="30" t="s">
        <v>31</v>
      </c>
      <c r="M838" s="30" t="s">
        <v>31</v>
      </c>
      <c r="N838" s="30" t="s">
        <v>31</v>
      </c>
      <c r="O838" s="30" t="s">
        <v>31</v>
      </c>
      <c r="P838" s="30" t="s">
        <v>31</v>
      </c>
      <c r="Q838" s="30" t="s">
        <v>31</v>
      </c>
      <c r="R838" s="30" t="s">
        <v>31</v>
      </c>
      <c r="S838" s="30" t="s">
        <v>31</v>
      </c>
      <c r="T838" s="30" t="s">
        <v>31</v>
      </c>
      <c r="U838" s="30" t="s">
        <v>31</v>
      </c>
      <c r="V838" s="30" t="s">
        <v>31</v>
      </c>
      <c r="W838" s="30">
        <v>1.5216090004475153</v>
      </c>
      <c r="X838" s="30">
        <v>2.1345639844176043</v>
      </c>
      <c r="Y838" s="30" t="s">
        <v>31</v>
      </c>
      <c r="Z838" s="30" t="s">
        <v>31</v>
      </c>
      <c r="AA838" s="30" t="s">
        <v>31</v>
      </c>
      <c r="AB838" s="30" t="s">
        <v>31</v>
      </c>
      <c r="AC838" s="30" t="s">
        <v>31</v>
      </c>
      <c r="AD838" s="30" t="s">
        <v>31</v>
      </c>
      <c r="AE838" s="29">
        <f t="shared" si="42"/>
        <v>2020</v>
      </c>
      <c r="AF838" s="29">
        <f t="shared" si="43"/>
        <v>9</v>
      </c>
      <c r="AK838" t="e">
        <f t="shared" si="41"/>
        <v>#N/A</v>
      </c>
    </row>
    <row r="839" spans="1:37" ht="30" customHeight="1" x14ac:dyDescent="0.25">
      <c r="A839" s="30">
        <v>17907407</v>
      </c>
      <c r="B839" s="29" t="s">
        <v>76</v>
      </c>
      <c r="C839" s="29" t="s">
        <v>29</v>
      </c>
      <c r="D839" s="29" t="s">
        <v>29</v>
      </c>
      <c r="E839" s="31">
        <v>44135</v>
      </c>
      <c r="F839" s="30" t="s">
        <v>31</v>
      </c>
      <c r="G839" s="29" t="s">
        <v>101</v>
      </c>
      <c r="H839" s="29" t="s">
        <v>102</v>
      </c>
      <c r="I839" s="29">
        <v>1965</v>
      </c>
      <c r="J839" s="30">
        <v>95</v>
      </c>
      <c r="K839" s="30">
        <v>17523</v>
      </c>
      <c r="L839" s="30" t="s">
        <v>31</v>
      </c>
      <c r="M839" s="30" t="s">
        <v>31</v>
      </c>
      <c r="N839" s="30" t="s">
        <v>31</v>
      </c>
      <c r="O839" s="30" t="s">
        <v>31</v>
      </c>
      <c r="P839" s="30" t="s">
        <v>31</v>
      </c>
      <c r="Q839" s="30" t="s">
        <v>31</v>
      </c>
      <c r="R839" s="30" t="s">
        <v>31</v>
      </c>
      <c r="S839" s="30" t="s">
        <v>31</v>
      </c>
      <c r="T839" s="30" t="s">
        <v>31</v>
      </c>
      <c r="U839" s="30" t="s">
        <v>31</v>
      </c>
      <c r="V839" s="30" t="s">
        <v>31</v>
      </c>
      <c r="W839" s="30">
        <v>1.026658915740478</v>
      </c>
      <c r="X839" s="30">
        <v>1.9522989379344475</v>
      </c>
      <c r="Y839" s="30" t="s">
        <v>31</v>
      </c>
      <c r="Z839" s="30" t="s">
        <v>31</v>
      </c>
      <c r="AA839" s="30" t="s">
        <v>31</v>
      </c>
      <c r="AB839" s="30" t="s">
        <v>31</v>
      </c>
      <c r="AC839" s="30" t="s">
        <v>31</v>
      </c>
      <c r="AD839" s="30" t="s">
        <v>31</v>
      </c>
      <c r="AE839" s="29">
        <f t="shared" si="42"/>
        <v>2020</v>
      </c>
      <c r="AF839" s="29">
        <f t="shared" si="43"/>
        <v>10</v>
      </c>
      <c r="AK839" t="e">
        <f t="shared" si="41"/>
        <v>#N/A</v>
      </c>
    </row>
    <row r="840" spans="1:37" ht="30" customHeight="1" x14ac:dyDescent="0.25">
      <c r="A840" s="30">
        <v>17907407</v>
      </c>
      <c r="B840" s="29" t="s">
        <v>76</v>
      </c>
      <c r="C840" s="29" t="s">
        <v>29</v>
      </c>
      <c r="D840" s="29" t="s">
        <v>29</v>
      </c>
      <c r="E840" s="31">
        <v>44165</v>
      </c>
      <c r="F840" s="30" t="s">
        <v>31</v>
      </c>
      <c r="G840" s="29" t="s">
        <v>101</v>
      </c>
      <c r="H840" s="29" t="s">
        <v>102</v>
      </c>
      <c r="I840" s="29">
        <v>1965</v>
      </c>
      <c r="J840" s="30">
        <v>95</v>
      </c>
      <c r="K840" s="30">
        <v>17523</v>
      </c>
      <c r="L840" s="30" t="s">
        <v>31</v>
      </c>
      <c r="M840" s="30" t="s">
        <v>31</v>
      </c>
      <c r="N840" s="30" t="s">
        <v>31</v>
      </c>
      <c r="O840" s="30" t="s">
        <v>31</v>
      </c>
      <c r="P840" s="30" t="s">
        <v>31</v>
      </c>
      <c r="Q840" s="30" t="s">
        <v>31</v>
      </c>
      <c r="R840" s="30" t="s">
        <v>31</v>
      </c>
      <c r="S840" s="30" t="s">
        <v>31</v>
      </c>
      <c r="T840" s="30" t="s">
        <v>31</v>
      </c>
      <c r="U840" s="30" t="s">
        <v>31</v>
      </c>
      <c r="V840" s="30" t="s">
        <v>31</v>
      </c>
      <c r="W840" s="30">
        <v>1.0944748669795994</v>
      </c>
      <c r="X840" s="30">
        <v>1.8335691701901689</v>
      </c>
      <c r="Y840" s="30" t="s">
        <v>31</v>
      </c>
      <c r="Z840" s="30" t="s">
        <v>31</v>
      </c>
      <c r="AA840" s="30" t="s">
        <v>31</v>
      </c>
      <c r="AB840" s="30" t="s">
        <v>31</v>
      </c>
      <c r="AC840" s="30" t="s">
        <v>31</v>
      </c>
      <c r="AD840" s="30" t="s">
        <v>31</v>
      </c>
      <c r="AE840" s="29">
        <f t="shared" si="42"/>
        <v>2020</v>
      </c>
      <c r="AF840" s="29">
        <f t="shared" si="43"/>
        <v>11</v>
      </c>
      <c r="AK840" t="e">
        <f t="shared" si="41"/>
        <v>#N/A</v>
      </c>
    </row>
    <row r="841" spans="1:37" ht="30" customHeight="1" x14ac:dyDescent="0.25">
      <c r="A841" s="30">
        <v>17907407</v>
      </c>
      <c r="B841" s="29" t="s">
        <v>76</v>
      </c>
      <c r="C841" s="29" t="s">
        <v>29</v>
      </c>
      <c r="D841" s="29" t="s">
        <v>29</v>
      </c>
      <c r="E841" s="31">
        <v>44196</v>
      </c>
      <c r="F841" s="30">
        <v>56.33166410926961</v>
      </c>
      <c r="G841" s="29" t="s">
        <v>101</v>
      </c>
      <c r="H841" s="29" t="s">
        <v>102</v>
      </c>
      <c r="I841" s="29">
        <v>1965</v>
      </c>
      <c r="J841" s="30">
        <v>95</v>
      </c>
      <c r="K841" s="30">
        <v>17523</v>
      </c>
      <c r="L841" s="30">
        <v>1907518.011153779</v>
      </c>
      <c r="M841" s="30">
        <v>6103.2116109661565</v>
      </c>
      <c r="N841" s="30">
        <v>81.892922689756432</v>
      </c>
      <c r="O841" s="30">
        <v>24341.123419749762</v>
      </c>
      <c r="P841" s="30">
        <v>1.4361712341808968</v>
      </c>
      <c r="Q841" s="30">
        <v>31739.066404719608</v>
      </c>
      <c r="R841" s="30">
        <v>33083.768088623299</v>
      </c>
      <c r="S841" s="30">
        <v>0.97300322880944612</v>
      </c>
      <c r="T841" s="30">
        <v>1.9488264425589663</v>
      </c>
      <c r="U841" s="30">
        <v>1.6145562954534629</v>
      </c>
      <c r="V841" s="30">
        <v>1.5004195232144133</v>
      </c>
      <c r="W841" s="30">
        <v>1.7751943102918535</v>
      </c>
      <c r="X841" s="30">
        <v>1.7927916739038325</v>
      </c>
      <c r="Y841" s="30">
        <v>9.322569753458529</v>
      </c>
      <c r="Z841" s="30">
        <v>4.860772299716503</v>
      </c>
      <c r="AA841" s="30">
        <v>120.86543067606797</v>
      </c>
      <c r="AB841" s="30">
        <v>1882.7793479987236</v>
      </c>
      <c r="AC841" s="30">
        <v>0.66716818706249992</v>
      </c>
      <c r="AD841" s="30">
        <v>12152.825712098202</v>
      </c>
      <c r="AE841" s="29">
        <f t="shared" si="42"/>
        <v>2020</v>
      </c>
      <c r="AF841" s="29">
        <f t="shared" si="43"/>
        <v>12</v>
      </c>
      <c r="AK841" t="e">
        <f t="shared" si="41"/>
        <v>#N/A</v>
      </c>
    </row>
    <row r="842" spans="1:37" ht="30" customHeight="1" x14ac:dyDescent="0.25">
      <c r="A842" s="30">
        <v>17907407</v>
      </c>
      <c r="B842" s="29" t="s">
        <v>76</v>
      </c>
      <c r="C842" s="29" t="s">
        <v>29</v>
      </c>
      <c r="D842" s="29" t="s">
        <v>29</v>
      </c>
      <c r="E842" s="31">
        <v>44227</v>
      </c>
      <c r="F842" s="30">
        <v>47.796134174499826</v>
      </c>
      <c r="G842" s="29" t="s">
        <v>101</v>
      </c>
      <c r="H842" s="29" t="s">
        <v>102</v>
      </c>
      <c r="I842" s="29">
        <v>1965</v>
      </c>
      <c r="J842" s="30">
        <v>95</v>
      </c>
      <c r="K842" s="30">
        <v>17523</v>
      </c>
      <c r="L842" s="30">
        <v>1433223.3467137481</v>
      </c>
      <c r="M842" s="30">
        <v>3856.025643794791</v>
      </c>
      <c r="N842" s="30">
        <v>63.062056449259202</v>
      </c>
      <c r="O842" s="30">
        <v>12409.587583642564</v>
      </c>
      <c r="P842" s="30">
        <v>1.0276457066656797</v>
      </c>
      <c r="Q842" s="30">
        <v>29586.962058799221</v>
      </c>
      <c r="R842" s="30">
        <v>20314.630081642747</v>
      </c>
      <c r="S842" s="30">
        <v>1.7169360849185924</v>
      </c>
      <c r="T842" s="30">
        <v>1.4237376829985287</v>
      </c>
      <c r="U842" s="30">
        <v>1.4412741439638006</v>
      </c>
      <c r="V842" s="30">
        <v>1.8680258822685532</v>
      </c>
      <c r="W842" s="30">
        <v>1.1468789560046471</v>
      </c>
      <c r="X842" s="30">
        <v>1.8287679209838459</v>
      </c>
      <c r="Y842" s="30">
        <v>4.1490425101688979</v>
      </c>
      <c r="Z842" s="30">
        <v>3.7923741595088036</v>
      </c>
      <c r="AA842" s="30">
        <v>79.441876278319938</v>
      </c>
      <c r="AB842" s="30">
        <v>1886.6700613290132</v>
      </c>
      <c r="AC842" s="30">
        <v>0.45531403105548018</v>
      </c>
      <c r="AD842" s="30">
        <v>11772.070898263224</v>
      </c>
      <c r="AE842" s="29">
        <f t="shared" si="42"/>
        <v>2021</v>
      </c>
      <c r="AF842" s="29">
        <f t="shared" si="43"/>
        <v>1</v>
      </c>
      <c r="AK842" t="e">
        <f t="shared" si="41"/>
        <v>#N/A</v>
      </c>
    </row>
    <row r="843" spans="1:37" ht="30" customHeight="1" x14ac:dyDescent="0.25">
      <c r="A843" s="30">
        <v>17907407</v>
      </c>
      <c r="B843" s="29" t="s">
        <v>76</v>
      </c>
      <c r="C843" s="29" t="s">
        <v>29</v>
      </c>
      <c r="D843" s="29" t="s">
        <v>29</v>
      </c>
      <c r="E843" s="31">
        <v>44255</v>
      </c>
      <c r="F843" s="30">
        <v>86.311405068115164</v>
      </c>
      <c r="G843" s="29" t="s">
        <v>101</v>
      </c>
      <c r="H843" s="29" t="s">
        <v>102</v>
      </c>
      <c r="I843" s="29">
        <v>1965</v>
      </c>
      <c r="J843" s="30">
        <v>95</v>
      </c>
      <c r="K843" s="30">
        <v>17523</v>
      </c>
      <c r="L843" s="30">
        <v>2117975.9267644333</v>
      </c>
      <c r="M843" s="30">
        <v>5679.7865574154048</v>
      </c>
      <c r="N843" s="30">
        <v>97.294160385974706</v>
      </c>
      <c r="O843" s="30">
        <v>13459.937747307187</v>
      </c>
      <c r="P843" s="30">
        <v>0.96649723002336629</v>
      </c>
      <c r="Q843" s="30">
        <v>28125.968693060433</v>
      </c>
      <c r="R843" s="30">
        <v>24211.289079696347</v>
      </c>
      <c r="S843" s="30">
        <v>1.0246137461742817</v>
      </c>
      <c r="T843" s="30">
        <v>1.8430007564387647</v>
      </c>
      <c r="U843" s="30">
        <v>1.1239280771246418</v>
      </c>
      <c r="V843" s="30">
        <v>2.1486316879985767</v>
      </c>
      <c r="W843" s="30">
        <v>1.430778873756704</v>
      </c>
      <c r="X843" s="30">
        <v>1.5621065088545059</v>
      </c>
      <c r="Y843" s="30">
        <v>6.4139328916486464</v>
      </c>
      <c r="Z843" s="30">
        <v>6.0525604215355031</v>
      </c>
      <c r="AA843" s="30">
        <v>84.265734840145385</v>
      </c>
      <c r="AB843" s="30">
        <v>1906.2660324274375</v>
      </c>
      <c r="AC843" s="30">
        <v>0.67686184847089415</v>
      </c>
      <c r="AD843" s="30">
        <v>10320.462842590798</v>
      </c>
      <c r="AE843" s="29">
        <f t="shared" si="42"/>
        <v>2021</v>
      </c>
      <c r="AF843" s="29">
        <f t="shared" si="43"/>
        <v>2</v>
      </c>
      <c r="AK843" t="e">
        <f t="shared" si="41"/>
        <v>#N/A</v>
      </c>
    </row>
    <row r="844" spans="1:37" ht="30" customHeight="1" x14ac:dyDescent="0.25">
      <c r="A844" s="30">
        <v>17907407</v>
      </c>
      <c r="B844" s="29" t="s">
        <v>76</v>
      </c>
      <c r="C844" s="29" t="s">
        <v>29</v>
      </c>
      <c r="D844" s="29" t="s">
        <v>29</v>
      </c>
      <c r="E844" s="31">
        <v>44286</v>
      </c>
      <c r="F844" s="29">
        <v>62.560056323270267</v>
      </c>
      <c r="G844" s="29" t="s">
        <v>101</v>
      </c>
      <c r="H844" s="29" t="s">
        <v>102</v>
      </c>
      <c r="I844" s="29">
        <v>1965</v>
      </c>
      <c r="J844" s="30">
        <v>95</v>
      </c>
      <c r="K844" s="30">
        <v>17523</v>
      </c>
      <c r="L844" s="29">
        <v>1174766.8441064758</v>
      </c>
      <c r="M844" s="29">
        <v>4497.0441543725074</v>
      </c>
      <c r="N844" s="29">
        <v>81.382425944981776</v>
      </c>
      <c r="O844" s="29">
        <v>22035.907301625441</v>
      </c>
      <c r="P844" s="29">
        <v>1.3835098877639809</v>
      </c>
      <c r="Q844" s="29">
        <v>19138.193689039992</v>
      </c>
      <c r="R844" s="29">
        <v>36968.43488394779</v>
      </c>
      <c r="S844" s="29">
        <v>1.0237444958092723</v>
      </c>
      <c r="T844" s="29">
        <v>2.0773292667156897</v>
      </c>
      <c r="U844" s="29">
        <v>1.1056235554444724</v>
      </c>
      <c r="V844" s="29">
        <v>1.9718053981068975</v>
      </c>
      <c r="W844" s="30">
        <v>1.3185598003899868</v>
      </c>
      <c r="X844" s="30">
        <v>1.7502937257179489</v>
      </c>
      <c r="Y844" s="29">
        <v>2.395482998362799</v>
      </c>
      <c r="Z844" s="29">
        <v>1.6835563265215296</v>
      </c>
      <c r="AA844" s="30">
        <v>107.50533908780592</v>
      </c>
      <c r="AB844" s="30">
        <v>1888.0361042503682</v>
      </c>
      <c r="AC844" s="29">
        <v>0.45630104105725194</v>
      </c>
      <c r="AD844" s="29">
        <v>8961.184764768157</v>
      </c>
      <c r="AE844" s="29">
        <f t="shared" si="42"/>
        <v>2021</v>
      </c>
      <c r="AF844" s="29">
        <f t="shared" si="43"/>
        <v>3</v>
      </c>
      <c r="AK844" t="e">
        <f t="shared" si="41"/>
        <v>#N/A</v>
      </c>
    </row>
    <row r="845" spans="1:37" ht="30" customHeight="1" x14ac:dyDescent="0.25">
      <c r="A845" s="30">
        <v>17907407</v>
      </c>
      <c r="B845" s="29" t="s">
        <v>76</v>
      </c>
      <c r="C845" s="29" t="s">
        <v>29</v>
      </c>
      <c r="D845" s="29" t="s">
        <v>29</v>
      </c>
      <c r="E845" s="31">
        <v>44316</v>
      </c>
      <c r="F845" s="29">
        <v>90.976032061776465</v>
      </c>
      <c r="G845" s="29" t="s">
        <v>101</v>
      </c>
      <c r="H845" s="29" t="s">
        <v>102</v>
      </c>
      <c r="I845" s="29">
        <v>1965</v>
      </c>
      <c r="J845" s="30">
        <v>95</v>
      </c>
      <c r="K845" s="30">
        <v>17523</v>
      </c>
      <c r="L845" s="29">
        <v>2077488.6842850302</v>
      </c>
      <c r="M845" s="29">
        <v>4833.1833328938237</v>
      </c>
      <c r="N845" s="29">
        <v>104.00265296264763</v>
      </c>
      <c r="O845" s="29">
        <v>17013.81426457379</v>
      </c>
      <c r="P845" s="29">
        <v>1.1970072616235619</v>
      </c>
      <c r="Q845" s="29">
        <v>27717.899287506974</v>
      </c>
      <c r="R845" s="29">
        <v>31298.175683121292</v>
      </c>
      <c r="S845" s="29">
        <v>1.719554512859033</v>
      </c>
      <c r="T845" s="29">
        <v>1.9405744389028508</v>
      </c>
      <c r="U845" s="29">
        <v>1.2644281660265984</v>
      </c>
      <c r="V845" s="29">
        <v>1.2947575787987342</v>
      </c>
      <c r="W845" s="30">
        <v>1.2501516307918126</v>
      </c>
      <c r="X845" s="30">
        <v>1.4288432149523331</v>
      </c>
      <c r="Y845" s="29">
        <v>0</v>
      </c>
      <c r="Z845" s="29">
        <v>0</v>
      </c>
      <c r="AA845" s="30">
        <v>83.036458801474822</v>
      </c>
      <c r="AB845" s="30">
        <v>1946.2977509563782</v>
      </c>
      <c r="AC845" s="29">
        <v>0.54500612605152854</v>
      </c>
      <c r="AD845" s="29">
        <v>8541.9791639372706</v>
      </c>
      <c r="AE845" s="29">
        <f t="shared" si="42"/>
        <v>2021</v>
      </c>
      <c r="AF845" s="29">
        <f t="shared" si="43"/>
        <v>4</v>
      </c>
      <c r="AK845" t="e">
        <f t="shared" si="41"/>
        <v>#N/A</v>
      </c>
    </row>
    <row r="846" spans="1:37" ht="30" customHeight="1" x14ac:dyDescent="0.25">
      <c r="A846" s="30">
        <v>17907407</v>
      </c>
      <c r="B846" s="29" t="s">
        <v>76</v>
      </c>
      <c r="C846" s="29" t="s">
        <v>29</v>
      </c>
      <c r="D846" s="29" t="s">
        <v>29</v>
      </c>
      <c r="E846" s="31">
        <v>44347</v>
      </c>
      <c r="F846" s="29">
        <v>71.263265117215838</v>
      </c>
      <c r="G846" s="29" t="s">
        <v>101</v>
      </c>
      <c r="H846" s="29" t="s">
        <v>102</v>
      </c>
      <c r="I846" s="29">
        <v>1965</v>
      </c>
      <c r="J846" s="30">
        <v>95</v>
      </c>
      <c r="K846" s="30">
        <v>17523</v>
      </c>
      <c r="L846" s="29">
        <v>1942394.87581074</v>
      </c>
      <c r="M846" s="29">
        <v>4280.6379390747443</v>
      </c>
      <c r="N846" s="29">
        <v>78.796071481699045</v>
      </c>
      <c r="O846" s="29">
        <v>17997.868225253613</v>
      </c>
      <c r="P846" s="29">
        <v>0.93101922692481931</v>
      </c>
      <c r="Q846" s="29">
        <v>17926.846675689299</v>
      </c>
      <c r="R846" s="29">
        <v>26397.824071176037</v>
      </c>
      <c r="S846" s="29">
        <v>0.95874158477184412</v>
      </c>
      <c r="T846" s="29">
        <v>2.0904288652718064</v>
      </c>
      <c r="U846" s="29">
        <v>1.4409544936101844</v>
      </c>
      <c r="V846" s="29">
        <v>1.4228037816597776</v>
      </c>
      <c r="W846" s="30">
        <v>1.6397980743695848</v>
      </c>
      <c r="X846" s="30">
        <v>2.0347486821269514</v>
      </c>
      <c r="Y846" s="29">
        <v>-1.1346881714967016</v>
      </c>
      <c r="Z846" s="29">
        <v>-0.84317242835161355</v>
      </c>
      <c r="AA846" s="30">
        <v>105.2713976928046</v>
      </c>
      <c r="AB846" s="30">
        <v>1850.0527786370749</v>
      </c>
      <c r="AC846" s="29">
        <v>0.39499354909795897</v>
      </c>
      <c r="AD846" s="29">
        <v>7749.4770570326473</v>
      </c>
      <c r="AE846" s="29">
        <f t="shared" si="42"/>
        <v>2021</v>
      </c>
      <c r="AF846" s="29">
        <f t="shared" si="43"/>
        <v>5</v>
      </c>
      <c r="AK846" t="e">
        <f t="shared" si="41"/>
        <v>#N/A</v>
      </c>
    </row>
    <row r="847" spans="1:37" ht="30" customHeight="1" x14ac:dyDescent="0.25">
      <c r="A847" s="30">
        <v>17907407</v>
      </c>
      <c r="B847" s="29" t="s">
        <v>76</v>
      </c>
      <c r="C847" s="29" t="s">
        <v>29</v>
      </c>
      <c r="D847" s="29" t="s">
        <v>29</v>
      </c>
      <c r="E847" s="31">
        <v>44377</v>
      </c>
      <c r="F847" s="29">
        <v>61.148247406957559</v>
      </c>
      <c r="G847" s="29" t="s">
        <v>101</v>
      </c>
      <c r="H847" s="29" t="s">
        <v>102</v>
      </c>
      <c r="I847" s="29">
        <v>1965</v>
      </c>
      <c r="J847" s="30">
        <v>95</v>
      </c>
      <c r="K847" s="30">
        <v>17523</v>
      </c>
      <c r="L847" s="29">
        <v>1148740.9500228278</v>
      </c>
      <c r="M847" s="29">
        <v>6425.6191729289221</v>
      </c>
      <c r="N847" s="29">
        <v>114.02513206790566</v>
      </c>
      <c r="O847" s="29">
        <v>18285.500613785123</v>
      </c>
      <c r="P847" s="29">
        <v>0.78657574952062037</v>
      </c>
      <c r="Q847" s="29">
        <v>26443.591980770438</v>
      </c>
      <c r="R847" s="29">
        <v>33909.697556378502</v>
      </c>
      <c r="S847" s="29">
        <v>1.1884310309541608</v>
      </c>
      <c r="T847" s="29">
        <v>1.6520547015863773</v>
      </c>
      <c r="U847" s="29">
        <v>1.5172026664017695</v>
      </c>
      <c r="V847" s="29">
        <v>1.5116345013112416</v>
      </c>
      <c r="W847" s="30">
        <v>1.3575279013505845</v>
      </c>
      <c r="X847" s="30">
        <v>1.6243762600691207</v>
      </c>
      <c r="Y847" s="29">
        <v>-2.1063919201994215</v>
      </c>
      <c r="Z847" s="29">
        <v>-1.5025356938149146</v>
      </c>
      <c r="AA847" s="30">
        <v>88.964722050739852</v>
      </c>
      <c r="AB847" s="30">
        <v>1707.7559546012085</v>
      </c>
      <c r="AC847" s="29">
        <v>0.56917911837478696</v>
      </c>
      <c r="AD847" s="29">
        <v>6908.4644498155667</v>
      </c>
      <c r="AE847" s="29">
        <f t="shared" si="42"/>
        <v>2021</v>
      </c>
      <c r="AF847" s="29">
        <f t="shared" si="43"/>
        <v>6</v>
      </c>
      <c r="AK847" t="e">
        <f t="shared" si="41"/>
        <v>#N/A</v>
      </c>
    </row>
    <row r="848" spans="1:37" ht="30" customHeight="1" x14ac:dyDescent="0.25">
      <c r="A848" s="30">
        <v>17907407</v>
      </c>
      <c r="B848" s="29" t="s">
        <v>76</v>
      </c>
      <c r="C848" s="29" t="s">
        <v>29</v>
      </c>
      <c r="D848" s="29" t="s">
        <v>29</v>
      </c>
      <c r="E848" s="31">
        <v>44408</v>
      </c>
      <c r="F848" s="29">
        <v>80.113089305126692</v>
      </c>
      <c r="G848" s="29" t="s">
        <v>101</v>
      </c>
      <c r="H848" s="29" t="s">
        <v>102</v>
      </c>
      <c r="I848" s="29">
        <v>1965</v>
      </c>
      <c r="J848" s="30">
        <v>95</v>
      </c>
      <c r="K848" s="30">
        <v>17523</v>
      </c>
      <c r="L848" s="29">
        <v>1133829.9337291091</v>
      </c>
      <c r="M848" s="29">
        <v>5567.1390546213643</v>
      </c>
      <c r="N848" s="29">
        <v>78.288689939924097</v>
      </c>
      <c r="O848" s="29">
        <v>16863.050568642477</v>
      </c>
      <c r="P848" s="29">
        <v>0.86984270920573237</v>
      </c>
      <c r="Q848" s="29">
        <v>26147.480797918168</v>
      </c>
      <c r="R848" s="29">
        <v>36104.315296444489</v>
      </c>
      <c r="S848" s="29">
        <v>1.6300374667630673</v>
      </c>
      <c r="T848" s="29">
        <v>1.1144644428734993</v>
      </c>
      <c r="U848" s="29">
        <v>1.0993641511145213</v>
      </c>
      <c r="V848" s="29">
        <v>2.1232239277772273</v>
      </c>
      <c r="W848" s="30">
        <v>1.4405101669439593</v>
      </c>
      <c r="X848" s="30">
        <v>1.571181311437263</v>
      </c>
      <c r="Y848" s="29">
        <v>-3.6647566811963337</v>
      </c>
      <c r="Z848" s="29">
        <v>-3.4395011252430838</v>
      </c>
      <c r="AA848" s="30">
        <v>133.0284803699542</v>
      </c>
      <c r="AB848" s="30">
        <v>1878.2224104111726</v>
      </c>
      <c r="AC848" s="29">
        <v>0.6304626483705732</v>
      </c>
      <c r="AD848" s="29">
        <v>9754.9277513794932</v>
      </c>
      <c r="AE848" s="29">
        <f t="shared" si="42"/>
        <v>2021</v>
      </c>
      <c r="AF848" s="29">
        <f t="shared" si="43"/>
        <v>7</v>
      </c>
      <c r="AK848" t="e">
        <f t="shared" si="41"/>
        <v>#N/A</v>
      </c>
    </row>
    <row r="849" spans="1:37" ht="30" customHeight="1" x14ac:dyDescent="0.25">
      <c r="A849" s="30">
        <v>17907407</v>
      </c>
      <c r="B849" s="29" t="s">
        <v>76</v>
      </c>
      <c r="C849" s="29" t="s">
        <v>29</v>
      </c>
      <c r="D849" s="29" t="s">
        <v>29</v>
      </c>
      <c r="E849" s="31">
        <v>44439</v>
      </c>
      <c r="F849" s="29">
        <v>56.375156268819701</v>
      </c>
      <c r="G849" s="29" t="s">
        <v>101</v>
      </c>
      <c r="H849" s="29" t="s">
        <v>102</v>
      </c>
      <c r="I849" s="29">
        <v>1965</v>
      </c>
      <c r="J849" s="30">
        <v>95</v>
      </c>
      <c r="K849" s="30">
        <v>17523</v>
      </c>
      <c r="L849" s="29">
        <v>1131855.0568568686</v>
      </c>
      <c r="M849" s="29">
        <v>7218.1426246088213</v>
      </c>
      <c r="N849" s="29">
        <v>84.774324498381858</v>
      </c>
      <c r="O849" s="29">
        <v>19398.888544674002</v>
      </c>
      <c r="P849" s="29">
        <v>0.87076474540856053</v>
      </c>
      <c r="Q849" s="29">
        <v>22576.724153308194</v>
      </c>
      <c r="R849" s="29">
        <v>20579.46792172423</v>
      </c>
      <c r="S849" s="29">
        <v>1.4824117741845761</v>
      </c>
      <c r="T849" s="29">
        <v>2.1220622049367495</v>
      </c>
      <c r="U849" s="29">
        <v>1.7208628658008849</v>
      </c>
      <c r="V849" s="29">
        <v>1.6800998512685492</v>
      </c>
      <c r="W849" s="30">
        <v>1.5324990891507424</v>
      </c>
      <c r="X849" s="30">
        <v>1.5319343777326955</v>
      </c>
      <c r="Y849" s="29">
        <v>-4.3433968410053385</v>
      </c>
      <c r="Z849" s="29">
        <v>-2.485786409665109</v>
      </c>
      <c r="AA849" s="30">
        <v>75.689986724927678</v>
      </c>
      <c r="AB849" s="30">
        <v>2139.4315114668329</v>
      </c>
      <c r="AC849" s="29">
        <v>0.51434453583462203</v>
      </c>
      <c r="AD849" s="29">
        <v>7639.4042450448405</v>
      </c>
      <c r="AE849" s="29">
        <f t="shared" si="42"/>
        <v>2021</v>
      </c>
      <c r="AF849" s="29">
        <f t="shared" si="43"/>
        <v>8</v>
      </c>
      <c r="AK849" t="e">
        <f t="shared" si="41"/>
        <v>#N/A</v>
      </c>
    </row>
    <row r="850" spans="1:37" ht="30" customHeight="1" x14ac:dyDescent="0.25">
      <c r="A850" s="30">
        <v>17907407</v>
      </c>
      <c r="B850" s="29" t="s">
        <v>76</v>
      </c>
      <c r="C850" s="29" t="s">
        <v>29</v>
      </c>
      <c r="D850" s="29" t="s">
        <v>29</v>
      </c>
      <c r="E850" s="31">
        <v>44469</v>
      </c>
      <c r="F850" s="29">
        <v>76.058863030327402</v>
      </c>
      <c r="G850" s="29" t="s">
        <v>101</v>
      </c>
      <c r="H850" s="29" t="s">
        <v>102</v>
      </c>
      <c r="I850" s="29">
        <v>1965</v>
      </c>
      <c r="J850" s="30">
        <v>95</v>
      </c>
      <c r="K850" s="30">
        <v>17523</v>
      </c>
      <c r="L850" s="29">
        <v>1610078.7501140989</v>
      </c>
      <c r="M850" s="29">
        <v>6974.7600991106056</v>
      </c>
      <c r="N850" s="29">
        <v>75.525481382253417</v>
      </c>
      <c r="O850" s="29">
        <v>16107.400912631789</v>
      </c>
      <c r="P850" s="29">
        <v>0.76045489972485414</v>
      </c>
      <c r="Q850" s="29">
        <v>21565.687453491868</v>
      </c>
      <c r="R850" s="29">
        <v>23191.203213755514</v>
      </c>
      <c r="S850" s="29">
        <v>1.532042446455556</v>
      </c>
      <c r="T850" s="29">
        <v>1.1130048199888822</v>
      </c>
      <c r="U850" s="29">
        <v>1.1224933466861866</v>
      </c>
      <c r="V850" s="29">
        <v>2.2181101966243748</v>
      </c>
      <c r="W850" s="30">
        <v>1.7134591106801613</v>
      </c>
      <c r="X850" s="30">
        <v>1.4990739105960389</v>
      </c>
      <c r="Y850" s="29">
        <v>-3.7572815585547605</v>
      </c>
      <c r="Z850" s="29">
        <v>-2.6879795292685098</v>
      </c>
      <c r="AA850" s="30">
        <v>128.54566179677047</v>
      </c>
      <c r="AB850" s="30">
        <v>2347.6124105827653</v>
      </c>
      <c r="AC850" s="29">
        <v>0.37263454345615638</v>
      </c>
      <c r="AD850" s="29">
        <v>7457.2994095382837</v>
      </c>
      <c r="AE850" s="29">
        <f t="shared" si="42"/>
        <v>2021</v>
      </c>
      <c r="AF850" s="29">
        <f t="shared" si="43"/>
        <v>9</v>
      </c>
      <c r="AK850" t="e">
        <f t="shared" si="41"/>
        <v>#N/A</v>
      </c>
    </row>
    <row r="851" spans="1:37" ht="30" customHeight="1" x14ac:dyDescent="0.25">
      <c r="A851" s="30">
        <v>17907407</v>
      </c>
      <c r="B851" s="29" t="s">
        <v>76</v>
      </c>
      <c r="C851" s="29" t="s">
        <v>29</v>
      </c>
      <c r="D851" s="29" t="s">
        <v>29</v>
      </c>
      <c r="E851" s="31">
        <v>44500</v>
      </c>
      <c r="F851" s="29">
        <v>81.039754849358545</v>
      </c>
      <c r="G851" s="29" t="s">
        <v>101</v>
      </c>
      <c r="H851" s="29" t="s">
        <v>102</v>
      </c>
      <c r="I851" s="29">
        <v>1965</v>
      </c>
      <c r="J851" s="30">
        <v>95</v>
      </c>
      <c r="K851" s="30">
        <v>17523</v>
      </c>
      <c r="L851" s="29">
        <v>1438132.2832105053</v>
      </c>
      <c r="M851" s="29">
        <v>4759.6911443889194</v>
      </c>
      <c r="N851" s="29">
        <v>66.693438120532093</v>
      </c>
      <c r="O851" s="29">
        <v>16196.911018156023</v>
      </c>
      <c r="P851" s="29">
        <v>1.1026918976647144</v>
      </c>
      <c r="Q851" s="29">
        <v>14875.90294533859</v>
      </c>
      <c r="R851" s="29">
        <v>29954.593148244843</v>
      </c>
      <c r="S851" s="29">
        <v>1.0454450798699759</v>
      </c>
      <c r="T851" s="29">
        <v>1.7820151003893032</v>
      </c>
      <c r="U851" s="29">
        <v>1.2516164128087635</v>
      </c>
      <c r="V851" s="29">
        <v>1.2121240333455292</v>
      </c>
      <c r="W851" s="30">
        <v>1.0379667338341985</v>
      </c>
      <c r="X851" s="30">
        <v>1.4404072661310312</v>
      </c>
      <c r="Y851" s="29">
        <v>-4.9466689765809901</v>
      </c>
      <c r="Z851" s="29">
        <v>-5.6461608733570348</v>
      </c>
      <c r="AA851" s="30">
        <v>121.0522122052307</v>
      </c>
      <c r="AB851" s="30">
        <v>2322.022286139505</v>
      </c>
      <c r="AC851" s="29">
        <v>0.39239090395786458</v>
      </c>
      <c r="AD851" s="29">
        <v>11569.228894860109</v>
      </c>
      <c r="AE851" s="29">
        <f t="shared" si="42"/>
        <v>2021</v>
      </c>
      <c r="AF851" s="29">
        <f t="shared" si="43"/>
        <v>10</v>
      </c>
      <c r="AK851" t="e">
        <f t="shared" ref="AK851:AK914" si="44">_xlfn.XLOOKUP(B851, $AH$2:$AH$38,$AI$2:$AI$38)</f>
        <v>#N/A</v>
      </c>
    </row>
    <row r="852" spans="1:37" ht="30" customHeight="1" x14ac:dyDescent="0.25">
      <c r="A852" s="30">
        <v>17907407</v>
      </c>
      <c r="B852" s="29" t="s">
        <v>76</v>
      </c>
      <c r="C852" s="29" t="s">
        <v>29</v>
      </c>
      <c r="D852" s="29" t="s">
        <v>29</v>
      </c>
      <c r="E852" s="31">
        <v>44530</v>
      </c>
      <c r="F852" s="29">
        <v>70.463852889104928</v>
      </c>
      <c r="G852" s="29" t="s">
        <v>101</v>
      </c>
      <c r="H852" s="29" t="s">
        <v>102</v>
      </c>
      <c r="I852" s="29">
        <v>1965</v>
      </c>
      <c r="J852" s="30">
        <v>95</v>
      </c>
      <c r="K852" s="30">
        <v>17523</v>
      </c>
      <c r="L852" s="29">
        <v>2080779.4141897757</v>
      </c>
      <c r="M852" s="29">
        <v>6933.7165648811651</v>
      </c>
      <c r="N852" s="29">
        <v>107.33232174020037</v>
      </c>
      <c r="O852" s="29">
        <v>17234.443250031527</v>
      </c>
      <c r="P852" s="29">
        <v>1.1164234596389286</v>
      </c>
      <c r="Q852" s="29">
        <v>28118.600325552117</v>
      </c>
      <c r="R852" s="29">
        <v>31305.92666267564</v>
      </c>
      <c r="S852" s="29">
        <v>0.91351231288754065</v>
      </c>
      <c r="T852" s="29">
        <v>1.1230058394539733</v>
      </c>
      <c r="U852" s="29">
        <v>1.5486672394859202</v>
      </c>
      <c r="V852" s="29">
        <v>1.9321930517689248</v>
      </c>
      <c r="W852" s="30">
        <v>1.5810162276647206</v>
      </c>
      <c r="X852" s="30">
        <v>1.2916345084073533</v>
      </c>
      <c r="Y852" s="29">
        <v>-9.5193235891627666</v>
      </c>
      <c r="Z852" s="29">
        <v>-8.7125575204374712</v>
      </c>
      <c r="AA852" s="30">
        <v>121.60053411145512</v>
      </c>
      <c r="AB852" s="30">
        <v>1496.7651076438483</v>
      </c>
      <c r="AC852" s="29">
        <v>0.36257268797969677</v>
      </c>
      <c r="AD852" s="29">
        <v>7177.7377124153363</v>
      </c>
      <c r="AE852" s="29">
        <f t="shared" si="42"/>
        <v>2021</v>
      </c>
      <c r="AF852" s="29">
        <f t="shared" si="43"/>
        <v>11</v>
      </c>
      <c r="AK852" t="e">
        <f t="shared" si="44"/>
        <v>#N/A</v>
      </c>
    </row>
    <row r="853" spans="1:37" ht="30" customHeight="1" x14ac:dyDescent="0.25">
      <c r="A853" s="30">
        <v>17907407</v>
      </c>
      <c r="B853" s="29" t="s">
        <v>76</v>
      </c>
      <c r="C853" s="29" t="s">
        <v>29</v>
      </c>
      <c r="D853" s="29" t="s">
        <v>29</v>
      </c>
      <c r="E853" s="31">
        <v>44561</v>
      </c>
      <c r="F853" s="29">
        <v>61.491143058972895</v>
      </c>
      <c r="G853" s="29" t="s">
        <v>101</v>
      </c>
      <c r="H853" s="29" t="s">
        <v>102</v>
      </c>
      <c r="I853" s="29">
        <v>1965</v>
      </c>
      <c r="J853" s="30">
        <v>95</v>
      </c>
      <c r="K853" s="30">
        <v>17523</v>
      </c>
      <c r="L853" s="29">
        <v>1360101.3126300955</v>
      </c>
      <c r="M853" s="29">
        <v>7393.6045043144595</v>
      </c>
      <c r="N853" s="29">
        <v>86.776154304953849</v>
      </c>
      <c r="O853" s="29">
        <v>17581.621751038216</v>
      </c>
      <c r="P853" s="29">
        <v>1.250105616200788</v>
      </c>
      <c r="Q853" s="29">
        <v>22833.049358305867</v>
      </c>
      <c r="R853" s="29">
        <v>26878.984114285031</v>
      </c>
      <c r="S853" s="29">
        <v>1.175782590206458</v>
      </c>
      <c r="T853" s="29">
        <v>1.7529850299202387</v>
      </c>
      <c r="U853" s="29">
        <v>1.4885165743826436</v>
      </c>
      <c r="V853" s="29">
        <v>1.78783059322003</v>
      </c>
      <c r="W853" s="30">
        <v>1.3665340689063665</v>
      </c>
      <c r="X853" s="30">
        <v>1.2573717720865663</v>
      </c>
      <c r="Y853" s="29">
        <v>-5.8566819319316474</v>
      </c>
      <c r="Z853" s="29">
        <v>-7.7838688193715839</v>
      </c>
      <c r="AA853" s="30">
        <v>84.200137808210044</v>
      </c>
      <c r="AB853" s="30">
        <v>2308.8296952826508</v>
      </c>
      <c r="AC853" s="29">
        <v>0.40575574574291828</v>
      </c>
      <c r="AD853" s="29">
        <v>11501.691752276787</v>
      </c>
      <c r="AE853" s="29">
        <f t="shared" si="42"/>
        <v>2021</v>
      </c>
      <c r="AF853" s="29">
        <f t="shared" si="43"/>
        <v>12</v>
      </c>
      <c r="AK853" t="e">
        <f t="shared" si="44"/>
        <v>#N/A</v>
      </c>
    </row>
    <row r="854" spans="1:37" ht="30" customHeight="1" x14ac:dyDescent="0.25">
      <c r="A854" s="30">
        <v>17907407</v>
      </c>
      <c r="B854" s="29" t="s">
        <v>76</v>
      </c>
      <c r="C854" s="29" t="s">
        <v>29</v>
      </c>
      <c r="D854" s="29" t="s">
        <v>29</v>
      </c>
      <c r="E854" s="31">
        <v>44592</v>
      </c>
      <c r="F854" s="29">
        <v>105.31076386512304</v>
      </c>
      <c r="G854" s="29" t="s">
        <v>101</v>
      </c>
      <c r="H854" s="29" t="s">
        <v>102</v>
      </c>
      <c r="I854" s="29">
        <v>1965</v>
      </c>
      <c r="J854" s="30">
        <v>95</v>
      </c>
      <c r="K854" s="30">
        <v>17523</v>
      </c>
      <c r="L854" s="29">
        <v>1082666.6331468374</v>
      </c>
      <c r="M854" s="29">
        <v>6545.4160505536629</v>
      </c>
      <c r="N854" s="29">
        <v>95.261737629560798</v>
      </c>
      <c r="O854" s="29">
        <v>15563.993674967063</v>
      </c>
      <c r="P854" s="29">
        <v>0.78819659802031883</v>
      </c>
      <c r="Q854" s="29">
        <v>22058.351034036164</v>
      </c>
      <c r="R854" s="29">
        <v>28612.687038348315</v>
      </c>
      <c r="S854" s="29">
        <v>1.4082389375064446</v>
      </c>
      <c r="T854" s="29">
        <v>1.4956751617122805</v>
      </c>
      <c r="U854" s="29">
        <v>1.2605420831408576</v>
      </c>
      <c r="V854" s="29">
        <v>2.1114874500440091</v>
      </c>
      <c r="W854" s="30">
        <v>1.3072137031770619</v>
      </c>
      <c r="X854" s="30">
        <v>1.5900561443512009</v>
      </c>
      <c r="Y854" s="29">
        <v>-7.3576527360271786</v>
      </c>
      <c r="Z854" s="29">
        <v>-7.6763942733710628</v>
      </c>
      <c r="AA854" s="30">
        <v>101.81105145034626</v>
      </c>
      <c r="AB854" s="30">
        <v>1261.4646195650078</v>
      </c>
      <c r="AC854" s="29">
        <v>0.44078763909000573</v>
      </c>
      <c r="AD854" s="29">
        <v>6947.4844019143529</v>
      </c>
      <c r="AE854" s="29">
        <f t="shared" si="42"/>
        <v>2022</v>
      </c>
      <c r="AF854" s="29">
        <f t="shared" si="43"/>
        <v>1</v>
      </c>
      <c r="AK854" t="e">
        <f t="shared" si="44"/>
        <v>#N/A</v>
      </c>
    </row>
    <row r="855" spans="1:37" ht="30" customHeight="1" x14ac:dyDescent="0.25">
      <c r="A855" s="30">
        <v>17907407</v>
      </c>
      <c r="B855" s="29" t="s">
        <v>76</v>
      </c>
      <c r="C855" s="29" t="s">
        <v>29</v>
      </c>
      <c r="D855" s="29" t="s">
        <v>29</v>
      </c>
      <c r="E855" s="31">
        <v>44620</v>
      </c>
      <c r="F855" s="29">
        <v>58.479878396599339</v>
      </c>
      <c r="G855" s="29" t="s">
        <v>101</v>
      </c>
      <c r="H855" s="29" t="s">
        <v>102</v>
      </c>
      <c r="I855" s="29">
        <v>1965</v>
      </c>
      <c r="J855" s="30">
        <v>95</v>
      </c>
      <c r="K855" s="30">
        <v>17523</v>
      </c>
      <c r="L855" s="29">
        <v>1943049.7951811133</v>
      </c>
      <c r="M855" s="29">
        <v>5937.4370814473905</v>
      </c>
      <c r="N855" s="29">
        <v>79.953887636469048</v>
      </c>
      <c r="O855" s="29">
        <v>18110.274981681479</v>
      </c>
      <c r="P855" s="29">
        <v>1.1034151693610947</v>
      </c>
      <c r="Q855" s="29">
        <v>14609.137685416932</v>
      </c>
      <c r="R855" s="29">
        <v>22777.732986528419</v>
      </c>
      <c r="S855" s="29">
        <v>1.4348925579505181</v>
      </c>
      <c r="T855" s="29">
        <v>2.0551630987758625</v>
      </c>
      <c r="U855" s="29">
        <v>1.5696354961773449</v>
      </c>
      <c r="V855" s="29">
        <v>1.4150146947440465</v>
      </c>
      <c r="W855" s="30">
        <v>1.6952926841564953</v>
      </c>
      <c r="X855" s="30">
        <v>1.5024931378479971</v>
      </c>
      <c r="Y855" s="29">
        <v>-8.3290488826889231</v>
      </c>
      <c r="Z855" s="29">
        <v>-6.6771575536674561</v>
      </c>
      <c r="AA855" s="30">
        <v>88.399330584868608</v>
      </c>
      <c r="AB855" s="30">
        <v>2082.909693447129</v>
      </c>
      <c r="AC855" s="29">
        <v>0.59683406455744059</v>
      </c>
      <c r="AD855" s="29">
        <v>6421.3468225814522</v>
      </c>
      <c r="AE855" s="29">
        <f t="shared" si="42"/>
        <v>2022</v>
      </c>
      <c r="AF855" s="29">
        <f t="shared" si="43"/>
        <v>2</v>
      </c>
      <c r="AK855" t="e">
        <f t="shared" si="44"/>
        <v>#N/A</v>
      </c>
    </row>
    <row r="856" spans="1:37" ht="30" customHeight="1" x14ac:dyDescent="0.25">
      <c r="A856" s="30">
        <v>17907407</v>
      </c>
      <c r="B856" s="29" t="s">
        <v>76</v>
      </c>
      <c r="C856" s="29" t="s">
        <v>29</v>
      </c>
      <c r="D856" s="29" t="s">
        <v>29</v>
      </c>
      <c r="E856" s="31">
        <v>44651</v>
      </c>
      <c r="F856" s="29">
        <v>82.545112204870392</v>
      </c>
      <c r="G856" s="29" t="s">
        <v>101</v>
      </c>
      <c r="H856" s="29" t="s">
        <v>102</v>
      </c>
      <c r="I856" s="29">
        <v>1965</v>
      </c>
      <c r="J856" s="30">
        <v>95</v>
      </c>
      <c r="K856" s="30">
        <v>17523</v>
      </c>
      <c r="L856" s="29">
        <v>2061854.0874466614</v>
      </c>
      <c r="M856" s="29">
        <v>7209.0899400310809</v>
      </c>
      <c r="N856" s="29">
        <v>102.7802559325231</v>
      </c>
      <c r="O856" s="29">
        <v>16760.19879887284</v>
      </c>
      <c r="P856" s="29">
        <v>0.91489597663518496</v>
      </c>
      <c r="Q856" s="29">
        <v>27168.643406789008</v>
      </c>
      <c r="R856" s="29">
        <v>27609.963164013021</v>
      </c>
      <c r="S856" s="29">
        <v>1.3683323660192079</v>
      </c>
      <c r="T856" s="29">
        <v>1.5937518096119656</v>
      </c>
      <c r="U856" s="29">
        <v>1.350989028897444</v>
      </c>
      <c r="V856" s="29">
        <v>1.9654338577724608</v>
      </c>
      <c r="W856" s="30">
        <v>1.4742993690536197</v>
      </c>
      <c r="X856" s="30">
        <v>1.5876445595664954</v>
      </c>
      <c r="Y856" s="29">
        <v>-12.643724419236941</v>
      </c>
      <c r="Z856" s="29">
        <v>-11.68967640717187</v>
      </c>
      <c r="AA856" s="29">
        <v>81.130411284925898</v>
      </c>
      <c r="AB856" s="29">
        <v>1498.3816779749634</v>
      </c>
      <c r="AC856" s="29">
        <v>0.68498769335182741</v>
      </c>
      <c r="AD856" s="29">
        <v>12387.731974599716</v>
      </c>
      <c r="AE856" s="29">
        <f t="shared" si="42"/>
        <v>2022</v>
      </c>
      <c r="AF856" s="29">
        <f t="shared" si="43"/>
        <v>3</v>
      </c>
      <c r="AK856" t="e">
        <f t="shared" si="44"/>
        <v>#N/A</v>
      </c>
    </row>
    <row r="857" spans="1:37" ht="30" customHeight="1" x14ac:dyDescent="0.25">
      <c r="A857" s="30">
        <v>17907407</v>
      </c>
      <c r="B857" s="29" t="s">
        <v>76</v>
      </c>
      <c r="C857" s="29" t="s">
        <v>29</v>
      </c>
      <c r="D857" s="29" t="s">
        <v>29</v>
      </c>
      <c r="E857" s="31">
        <v>44681</v>
      </c>
      <c r="F857" s="29">
        <v>65.828073159902857</v>
      </c>
      <c r="G857" s="29" t="s">
        <v>101</v>
      </c>
      <c r="H857" s="29" t="s">
        <v>102</v>
      </c>
      <c r="I857" s="29">
        <v>1965</v>
      </c>
      <c r="J857" s="30">
        <v>95</v>
      </c>
      <c r="K857" s="30">
        <v>17523</v>
      </c>
      <c r="L857" s="29">
        <v>1622384.792053649</v>
      </c>
      <c r="M857" s="29">
        <v>5211.396670713114</v>
      </c>
      <c r="N857" s="29">
        <v>69.073573513760849</v>
      </c>
      <c r="O857" s="29">
        <v>19373.343634919569</v>
      </c>
      <c r="P857" s="29">
        <v>1.0658565470095973</v>
      </c>
      <c r="Q857" s="29">
        <v>17078.218491569623</v>
      </c>
      <c r="R857" s="29">
        <v>19948.570476201538</v>
      </c>
      <c r="S857" s="29">
        <v>1.0126391942614721</v>
      </c>
      <c r="T857" s="29">
        <v>1.5423177133653763</v>
      </c>
      <c r="U857" s="29">
        <v>1.5125456540465156</v>
      </c>
      <c r="V857" s="29">
        <v>1.2671109554618574</v>
      </c>
      <c r="W857" s="30">
        <v>1.1088734454989775</v>
      </c>
      <c r="X857" s="30">
        <v>2.0204081703273609</v>
      </c>
      <c r="Y857" s="29">
        <v>-12.428981448899368</v>
      </c>
      <c r="Z857" s="29">
        <v>-12.282170082112463</v>
      </c>
      <c r="AA857" s="29">
        <v>100.52558437875776</v>
      </c>
      <c r="AB857" s="29">
        <v>1957.9872035558762</v>
      </c>
      <c r="AC857" s="29">
        <v>0.69257617753629042</v>
      </c>
      <c r="AD857" s="29">
        <v>9062.6707982844819</v>
      </c>
      <c r="AE857" s="29">
        <f t="shared" si="42"/>
        <v>2022</v>
      </c>
      <c r="AF857" s="29">
        <f t="shared" si="43"/>
        <v>4</v>
      </c>
      <c r="AK857" t="e">
        <f t="shared" si="44"/>
        <v>#N/A</v>
      </c>
    </row>
    <row r="858" spans="1:37" ht="30" customHeight="1" x14ac:dyDescent="0.25">
      <c r="A858" s="30">
        <v>17907407</v>
      </c>
      <c r="B858" s="29" t="s">
        <v>76</v>
      </c>
      <c r="C858" s="29" t="s">
        <v>29</v>
      </c>
      <c r="D858" s="29" t="s">
        <v>29</v>
      </c>
      <c r="E858" s="31">
        <v>44712</v>
      </c>
      <c r="F858" s="29">
        <v>100.21840957567598</v>
      </c>
      <c r="G858" s="29" t="s">
        <v>101</v>
      </c>
      <c r="H858" s="29" t="s">
        <v>102</v>
      </c>
      <c r="I858" s="29">
        <v>1965</v>
      </c>
      <c r="J858" s="30">
        <v>95</v>
      </c>
      <c r="K858" s="30">
        <v>17523</v>
      </c>
      <c r="L858" s="29">
        <v>1058744.7686450989</v>
      </c>
      <c r="M858" s="29">
        <v>4882.2772199362998</v>
      </c>
      <c r="N858" s="29">
        <v>96.533755339357441</v>
      </c>
      <c r="O858" s="29">
        <v>15939.971741160576</v>
      </c>
      <c r="P858" s="29">
        <v>1.1360560775364521</v>
      </c>
      <c r="Q858" s="29">
        <v>20702.235814591932</v>
      </c>
      <c r="R858" s="29">
        <v>28760.432851527494</v>
      </c>
      <c r="S858" s="29">
        <v>1.4121206982197352</v>
      </c>
      <c r="T858" s="29">
        <v>1.091594731403041</v>
      </c>
      <c r="U858" s="29">
        <v>1.5274076590216366</v>
      </c>
      <c r="V858" s="29">
        <v>1.4485203183002069</v>
      </c>
      <c r="W858" s="30">
        <v>0.94264732845771704</v>
      </c>
      <c r="X858" s="30">
        <v>1.6605736832885565</v>
      </c>
      <c r="Y858" s="29">
        <v>-13.418398250995851</v>
      </c>
      <c r="Z858" s="29">
        <v>-14.002600949266061</v>
      </c>
      <c r="AA858" s="29">
        <v>132.66172916160792</v>
      </c>
      <c r="AB858" s="29">
        <v>2195.4494305305448</v>
      </c>
      <c r="AC858" s="29">
        <v>0.57868910273207375</v>
      </c>
      <c r="AD858" s="29">
        <v>7247.5295750995938</v>
      </c>
      <c r="AE858" s="29">
        <f t="shared" si="42"/>
        <v>2022</v>
      </c>
      <c r="AF858" s="29">
        <f t="shared" si="43"/>
        <v>5</v>
      </c>
      <c r="AK858" t="e">
        <f t="shared" si="44"/>
        <v>#N/A</v>
      </c>
    </row>
    <row r="859" spans="1:37" ht="30" customHeight="1" x14ac:dyDescent="0.25">
      <c r="A859" s="30">
        <v>17907407</v>
      </c>
      <c r="B859" s="29" t="s">
        <v>76</v>
      </c>
      <c r="C859" s="29" t="s">
        <v>29</v>
      </c>
      <c r="D859" s="29" t="s">
        <v>29</v>
      </c>
      <c r="E859" s="31">
        <v>44742</v>
      </c>
      <c r="F859" s="29">
        <v>66.819338632650712</v>
      </c>
      <c r="G859" s="29" t="s">
        <v>101</v>
      </c>
      <c r="H859" s="29" t="s">
        <v>102</v>
      </c>
      <c r="I859" s="29">
        <v>1965</v>
      </c>
      <c r="J859" s="30">
        <v>95</v>
      </c>
      <c r="K859" s="30">
        <v>17523</v>
      </c>
      <c r="L859" s="29">
        <v>1062080.9223693307</v>
      </c>
      <c r="M859" s="29">
        <v>5186.0574843249742</v>
      </c>
      <c r="N859" s="29">
        <v>66.022993817298101</v>
      </c>
      <c r="O859" s="29">
        <v>19916.913162485511</v>
      </c>
      <c r="P859" s="29">
        <v>0.86608573769044794</v>
      </c>
      <c r="Q859" s="29">
        <v>17245.474948005965</v>
      </c>
      <c r="R859" s="29">
        <v>32196.322699262131</v>
      </c>
      <c r="S859" s="29">
        <v>0.86682579047082042</v>
      </c>
      <c r="T859" s="29">
        <v>1.836965471329725</v>
      </c>
      <c r="U859" s="29">
        <v>0.92040986122663426</v>
      </c>
      <c r="V859" s="29">
        <v>2.0608021599323152</v>
      </c>
      <c r="W859" s="30">
        <v>1.6124902561726142</v>
      </c>
      <c r="X859" s="30">
        <v>1.8584650631686257</v>
      </c>
      <c r="Y859" s="29">
        <v>-9.7199977413297898</v>
      </c>
      <c r="Z859" s="29">
        <v>-9.3146204373962096</v>
      </c>
      <c r="AA859" s="29">
        <v>95.012534892850084</v>
      </c>
      <c r="AB859" s="29">
        <v>1939.6588142571309</v>
      </c>
      <c r="AC859" s="29">
        <v>0.41332668194265371</v>
      </c>
      <c r="AD859" s="29">
        <v>9922.6681236288896</v>
      </c>
      <c r="AE859" s="29">
        <f t="shared" si="42"/>
        <v>2022</v>
      </c>
      <c r="AF859" s="29">
        <f t="shared" si="43"/>
        <v>6</v>
      </c>
      <c r="AK859" t="e">
        <f t="shared" si="44"/>
        <v>#N/A</v>
      </c>
    </row>
    <row r="860" spans="1:37" ht="30" customHeight="1" x14ac:dyDescent="0.25">
      <c r="A860" s="30">
        <v>17907407</v>
      </c>
      <c r="B860" s="29" t="s">
        <v>76</v>
      </c>
      <c r="C860" s="29" t="s">
        <v>29</v>
      </c>
      <c r="D860" s="29" t="s">
        <v>29</v>
      </c>
      <c r="E860" s="31">
        <v>44773</v>
      </c>
      <c r="F860" s="29">
        <v>62.988515610168143</v>
      </c>
      <c r="G860" s="29" t="s">
        <v>101</v>
      </c>
      <c r="H860" s="29" t="s">
        <v>102</v>
      </c>
      <c r="I860" s="29">
        <v>1965</v>
      </c>
      <c r="J860" s="30">
        <v>95</v>
      </c>
      <c r="K860" s="30">
        <v>17523</v>
      </c>
      <c r="L860" s="29">
        <v>1170678.2935279999</v>
      </c>
      <c r="M860" s="29">
        <v>5026.059444988683</v>
      </c>
      <c r="N860" s="29">
        <v>60.236527883361212</v>
      </c>
      <c r="O860" s="29">
        <v>20666.847516184713</v>
      </c>
      <c r="P860" s="29">
        <v>0.66487362048388343</v>
      </c>
      <c r="Q860" s="29">
        <v>28356.905186283686</v>
      </c>
      <c r="R860" s="29">
        <v>24941.793162222002</v>
      </c>
      <c r="S860" s="29">
        <v>0.87685383720442456</v>
      </c>
      <c r="T860" s="29">
        <v>1.5673508571264949</v>
      </c>
      <c r="U860" s="29">
        <v>0.86083043344944421</v>
      </c>
      <c r="V860" s="29">
        <v>1.4249756506917926</v>
      </c>
      <c r="W860" s="30">
        <v>1.2755683095818462</v>
      </c>
      <c r="X860" s="30">
        <v>1.848386198832658</v>
      </c>
      <c r="Y860" s="29">
        <v>-14.128121522463049</v>
      </c>
      <c r="Z860" s="29">
        <v>-9.2423721710478688</v>
      </c>
      <c r="AA860" s="29">
        <v>111.87364865332394</v>
      </c>
      <c r="AB860" s="29">
        <v>1537.7459866984232</v>
      </c>
      <c r="AC860" s="29">
        <v>0.70489567928244135</v>
      </c>
      <c r="AD860" s="29">
        <v>11264.169092460939</v>
      </c>
      <c r="AE860" s="29">
        <f t="shared" ref="AE860:AE923" si="45">IF(E860 = "", "", YEAR(E860))</f>
        <v>2022</v>
      </c>
      <c r="AF860" s="29">
        <f t="shared" si="43"/>
        <v>7</v>
      </c>
      <c r="AK860" t="e">
        <f t="shared" si="44"/>
        <v>#N/A</v>
      </c>
    </row>
    <row r="861" spans="1:37" ht="30" customHeight="1" x14ac:dyDescent="0.25">
      <c r="A861" s="30">
        <v>17907407</v>
      </c>
      <c r="B861" s="29" t="s">
        <v>76</v>
      </c>
      <c r="C861" s="29" t="s">
        <v>29</v>
      </c>
      <c r="D861" s="29" t="s">
        <v>29</v>
      </c>
      <c r="E861" s="31">
        <v>44804</v>
      </c>
      <c r="F861" s="29">
        <v>74.658000361616629</v>
      </c>
      <c r="G861" s="29" t="s">
        <v>101</v>
      </c>
      <c r="H861" s="29" t="s">
        <v>102</v>
      </c>
      <c r="I861" s="29">
        <v>1965</v>
      </c>
      <c r="J861" s="30">
        <v>95</v>
      </c>
      <c r="K861" s="30">
        <v>17523</v>
      </c>
      <c r="L861" s="29">
        <v>1345582.0894167351</v>
      </c>
      <c r="M861" s="29">
        <v>4804.1941016377314</v>
      </c>
      <c r="N861" s="29">
        <v>76.44159245858107</v>
      </c>
      <c r="O861" s="29">
        <v>19713.321569074265</v>
      </c>
      <c r="P861" s="29">
        <v>1.1296383620383048</v>
      </c>
      <c r="Q861" s="29">
        <v>24836.888113917681</v>
      </c>
      <c r="R861" s="29">
        <v>27526.148390027069</v>
      </c>
      <c r="S861" s="29">
        <v>1.003175820776441</v>
      </c>
      <c r="T861" s="29">
        <v>1.3081905771179629</v>
      </c>
      <c r="U861" s="29">
        <v>1.3364292159307158</v>
      </c>
      <c r="V861" s="29">
        <v>2.0021157523039825</v>
      </c>
      <c r="W861" s="30">
        <v>1.082339979877448</v>
      </c>
      <c r="X861" s="30">
        <v>1.6032106637675783</v>
      </c>
      <c r="Y861" s="29">
        <v>-14.076970840883531</v>
      </c>
      <c r="Z861" s="29">
        <v>-11.117670148091962</v>
      </c>
      <c r="AA861" s="29">
        <v>74.11434723173025</v>
      </c>
      <c r="AB861" s="29">
        <v>2065.1628216255617</v>
      </c>
      <c r="AC861" s="29">
        <v>0.61288482159336721</v>
      </c>
      <c r="AD861" s="29">
        <v>9685.9536390637113</v>
      </c>
      <c r="AE861" s="29">
        <f t="shared" si="45"/>
        <v>2022</v>
      </c>
      <c r="AF861" s="29">
        <f t="shared" si="43"/>
        <v>8</v>
      </c>
      <c r="AK861" t="e">
        <f t="shared" si="44"/>
        <v>#N/A</v>
      </c>
    </row>
    <row r="862" spans="1:37" ht="30" customHeight="1" x14ac:dyDescent="0.25">
      <c r="A862" s="30">
        <v>17907407</v>
      </c>
      <c r="B862" s="29" t="s">
        <v>76</v>
      </c>
      <c r="C862" s="29" t="s">
        <v>29</v>
      </c>
      <c r="D862" s="29" t="s">
        <v>29</v>
      </c>
      <c r="E862" s="31">
        <v>44834</v>
      </c>
      <c r="F862" s="29">
        <v>116.88129876454066</v>
      </c>
      <c r="G862" s="29" t="s">
        <v>101</v>
      </c>
      <c r="H862" s="29" t="s">
        <v>102</v>
      </c>
      <c r="I862" s="29">
        <v>1965</v>
      </c>
      <c r="J862" s="30">
        <v>95</v>
      </c>
      <c r="K862" s="30">
        <v>17523</v>
      </c>
      <c r="L862" s="29">
        <v>1296493.8708216604</v>
      </c>
      <c r="M862" s="29">
        <v>5834.1618594027768</v>
      </c>
      <c r="N862" s="29">
        <v>75.911093170987286</v>
      </c>
      <c r="O862" s="29">
        <v>20791.670202322875</v>
      </c>
      <c r="P862" s="29">
        <v>1.0619006919162679</v>
      </c>
      <c r="Q862" s="29">
        <v>22340.891110840876</v>
      </c>
      <c r="R862" s="29">
        <v>32670.536834021917</v>
      </c>
      <c r="S862" s="29">
        <v>0.85087125058212543</v>
      </c>
      <c r="T862" s="29">
        <v>1.445064475193877</v>
      </c>
      <c r="U862" s="29">
        <v>0.83969403398384368</v>
      </c>
      <c r="V862" s="29">
        <v>1.517566348154642</v>
      </c>
      <c r="W862" s="30">
        <v>0.89513366586601195</v>
      </c>
      <c r="X862" s="30">
        <v>2.0983423076088847</v>
      </c>
      <c r="Y862" s="29">
        <v>-10.627981586590817</v>
      </c>
      <c r="Z862" s="29">
        <v>-12.469684599584451</v>
      </c>
      <c r="AA862" s="29">
        <v>118.66151182037527</v>
      </c>
      <c r="AB862" s="29">
        <v>1683.4558033678904</v>
      </c>
      <c r="AC862" s="29">
        <v>0.5357082852633831</v>
      </c>
      <c r="AD862" s="29">
        <v>6673.6620293285569</v>
      </c>
      <c r="AE862" s="29">
        <f t="shared" si="45"/>
        <v>2022</v>
      </c>
      <c r="AF862" s="29">
        <f t="shared" si="43"/>
        <v>9</v>
      </c>
      <c r="AK862" t="e">
        <f t="shared" si="44"/>
        <v>#N/A</v>
      </c>
    </row>
    <row r="863" spans="1:37" ht="30" customHeight="1" x14ac:dyDescent="0.25">
      <c r="A863" s="30">
        <v>17907407</v>
      </c>
      <c r="B863" s="29" t="s">
        <v>76</v>
      </c>
      <c r="C863" s="29" t="s">
        <v>29</v>
      </c>
      <c r="D863" s="29" t="s">
        <v>29</v>
      </c>
      <c r="E863" s="31">
        <v>44865</v>
      </c>
      <c r="F863" s="29">
        <v>115.8464660706082</v>
      </c>
      <c r="G863" s="29" t="s">
        <v>101</v>
      </c>
      <c r="H863" s="29" t="s">
        <v>102</v>
      </c>
      <c r="I863" s="29">
        <v>1965</v>
      </c>
      <c r="J863" s="30">
        <v>95</v>
      </c>
      <c r="K863" s="30">
        <v>17523</v>
      </c>
      <c r="L863" s="29">
        <v>1330647.9335776598</v>
      </c>
      <c r="M863" s="29">
        <v>6198.6993338087377</v>
      </c>
      <c r="N863" s="29">
        <v>110.29743396470197</v>
      </c>
      <c r="O863" s="29">
        <v>11858.72624551976</v>
      </c>
      <c r="P863" s="29">
        <v>0.9006900780957936</v>
      </c>
      <c r="Q863" s="29">
        <v>17859.754094983313</v>
      </c>
      <c r="R863" s="29">
        <v>19795.227661782421</v>
      </c>
      <c r="S863" s="29">
        <v>1.5090325908995588</v>
      </c>
      <c r="T863" s="29">
        <v>1.315492675123656</v>
      </c>
      <c r="U863" s="29">
        <v>1.1207669801980191</v>
      </c>
      <c r="V863" s="29">
        <v>2.0670837121494197</v>
      </c>
      <c r="W863" s="30">
        <v>1.1902656520818642</v>
      </c>
      <c r="X863" s="30">
        <v>2.1614713297131107</v>
      </c>
      <c r="Y863" s="29">
        <v>-13.137092522429967</v>
      </c>
      <c r="Z863" s="29">
        <v>-17.128095895385982</v>
      </c>
      <c r="AA863" s="29">
        <v>120.56004016888279</v>
      </c>
      <c r="AB863" s="29">
        <v>2177.6134642522175</v>
      </c>
      <c r="AC863" s="29">
        <v>0.4524665585058279</v>
      </c>
      <c r="AD863" s="29">
        <v>12854.503166960445</v>
      </c>
      <c r="AE863" s="29">
        <f t="shared" si="45"/>
        <v>2022</v>
      </c>
      <c r="AF863" s="29">
        <f t="shared" si="43"/>
        <v>10</v>
      </c>
      <c r="AK863" t="e">
        <f t="shared" si="44"/>
        <v>#N/A</v>
      </c>
    </row>
    <row r="864" spans="1:37" ht="30" customHeight="1" x14ac:dyDescent="0.25">
      <c r="A864" s="30">
        <v>17907407</v>
      </c>
      <c r="B864" s="29" t="s">
        <v>76</v>
      </c>
      <c r="C864" s="29" t="s">
        <v>29</v>
      </c>
      <c r="D864" s="29" t="s">
        <v>29</v>
      </c>
      <c r="E864" s="31">
        <v>44895</v>
      </c>
      <c r="F864" s="29">
        <v>93.63896534883645</v>
      </c>
      <c r="G864" s="29" t="s">
        <v>101</v>
      </c>
      <c r="H864" s="29" t="s">
        <v>102</v>
      </c>
      <c r="I864" s="29">
        <v>1965</v>
      </c>
      <c r="J864" s="30">
        <v>95</v>
      </c>
      <c r="K864" s="30">
        <v>17523</v>
      </c>
      <c r="L864" s="29">
        <v>1702531.111010622</v>
      </c>
      <c r="M864" s="29">
        <v>6689.5269937191515</v>
      </c>
      <c r="N864" s="29">
        <v>77.748276455387838</v>
      </c>
      <c r="O864" s="29">
        <v>14344.539832194905</v>
      </c>
      <c r="P864" s="29">
        <v>1.0553197076196148</v>
      </c>
      <c r="Q864" s="29">
        <v>20980.400172939251</v>
      </c>
      <c r="R864" s="29">
        <v>23835.454105806421</v>
      </c>
      <c r="S864" s="29">
        <v>1.1926860355239601</v>
      </c>
      <c r="T864" s="29">
        <v>1.4345560072378436</v>
      </c>
      <c r="U864" s="29">
        <v>1.3911452920634166</v>
      </c>
      <c r="V864" s="29">
        <v>1.4972797374950861</v>
      </c>
      <c r="W864" s="30">
        <v>1.5823265740808579</v>
      </c>
      <c r="X864" s="30">
        <v>1.7073671679606723</v>
      </c>
      <c r="Y864" s="29">
        <v>-10.442028973633926</v>
      </c>
      <c r="Z864" s="29">
        <v>-15.551461591451371</v>
      </c>
      <c r="AA864" s="29">
        <v>113.47275369215146</v>
      </c>
      <c r="AB864" s="29">
        <v>1437.4999600918838</v>
      </c>
      <c r="AC864" s="29">
        <v>0.40296235335171815</v>
      </c>
      <c r="AD864" s="29">
        <v>6784.7953680555584</v>
      </c>
      <c r="AE864" s="29">
        <f t="shared" si="45"/>
        <v>2022</v>
      </c>
      <c r="AF864" s="29">
        <f t="shared" si="43"/>
        <v>11</v>
      </c>
      <c r="AK864" t="e">
        <f t="shared" si="44"/>
        <v>#N/A</v>
      </c>
    </row>
    <row r="865" spans="1:37" ht="30" customHeight="1" x14ac:dyDescent="0.25">
      <c r="A865" s="30">
        <v>17907407</v>
      </c>
      <c r="B865" s="29" t="s">
        <v>76</v>
      </c>
      <c r="C865" s="29" t="s">
        <v>29</v>
      </c>
      <c r="D865" s="29" t="s">
        <v>29</v>
      </c>
      <c r="E865" s="31">
        <v>44926</v>
      </c>
      <c r="F865" s="29">
        <v>70.292352745542786</v>
      </c>
      <c r="G865" s="29" t="s">
        <v>101</v>
      </c>
      <c r="H865" s="29" t="s">
        <v>102</v>
      </c>
      <c r="I865" s="29">
        <v>1965</v>
      </c>
      <c r="J865" s="30">
        <v>95</v>
      </c>
      <c r="K865" s="30">
        <v>17523</v>
      </c>
      <c r="L865" s="29">
        <v>1286957.4483977342</v>
      </c>
      <c r="M865" s="29">
        <v>7193.6413120355674</v>
      </c>
      <c r="N865" s="29">
        <v>83.932298156384135</v>
      </c>
      <c r="O865" s="29">
        <v>10810.28615845513</v>
      </c>
      <c r="P865" s="29">
        <v>0.97283538439445183</v>
      </c>
      <c r="Q865" s="29">
        <v>23811.280615715183</v>
      </c>
      <c r="R865" s="29">
        <v>33580.068731232946</v>
      </c>
      <c r="S865" s="29">
        <v>1.5527319895440881</v>
      </c>
      <c r="T865" s="29">
        <v>1.8878706549233186</v>
      </c>
      <c r="U865" s="29">
        <v>1.5742822413018744</v>
      </c>
      <c r="V865" s="29">
        <v>1.8267809454467163</v>
      </c>
      <c r="W865" s="30">
        <v>1.5405186868757155</v>
      </c>
      <c r="X865" s="30">
        <v>1.1859728642936143</v>
      </c>
      <c r="Y865" s="29">
        <v>-11.753405892002927</v>
      </c>
      <c r="Z865" s="29">
        <v>-14.7551628692718</v>
      </c>
      <c r="AA865" s="29">
        <v>85.083782728317246</v>
      </c>
      <c r="AB865" s="29">
        <v>2292.6973618023435</v>
      </c>
      <c r="AC865" s="29">
        <v>0.41317120405362312</v>
      </c>
      <c r="AD865" s="29">
        <v>6804.6432478524894</v>
      </c>
      <c r="AE865" s="29">
        <f t="shared" si="45"/>
        <v>2022</v>
      </c>
      <c r="AF865" s="29">
        <f t="shared" si="43"/>
        <v>12</v>
      </c>
      <c r="AK865" t="e">
        <f t="shared" si="44"/>
        <v>#N/A</v>
      </c>
    </row>
    <row r="866" spans="1:37" ht="30" customHeight="1" x14ac:dyDescent="0.25">
      <c r="A866" s="30">
        <v>17907407</v>
      </c>
      <c r="B866" s="29" t="s">
        <v>76</v>
      </c>
      <c r="C866" s="29" t="s">
        <v>29</v>
      </c>
      <c r="D866" s="29" t="s">
        <v>29</v>
      </c>
      <c r="E866" s="31">
        <v>44957</v>
      </c>
      <c r="F866" s="29">
        <v>103.48836752681731</v>
      </c>
      <c r="G866" s="29" t="s">
        <v>101</v>
      </c>
      <c r="H866" s="29" t="s">
        <v>102</v>
      </c>
      <c r="I866" s="29">
        <v>1965</v>
      </c>
      <c r="J866" s="30">
        <v>95</v>
      </c>
      <c r="K866" s="30">
        <v>17523</v>
      </c>
      <c r="L866" s="29">
        <v>1660933.1630507768</v>
      </c>
      <c r="M866" s="29">
        <v>4217.0617014719928</v>
      </c>
      <c r="N866" s="29">
        <v>104.32793095643231</v>
      </c>
      <c r="O866" s="29">
        <v>10878.656851119702</v>
      </c>
      <c r="P866" s="29">
        <v>1.1052689090887626</v>
      </c>
      <c r="Q866" s="29">
        <v>16790.999996665378</v>
      </c>
      <c r="R866" s="29">
        <v>27378.202395328892</v>
      </c>
      <c r="S866" s="29">
        <v>1.203063681462637</v>
      </c>
      <c r="T866" s="29">
        <v>1.1747911078542739</v>
      </c>
      <c r="U866" s="29">
        <v>1.2595379343406019</v>
      </c>
      <c r="V866" s="29">
        <v>1.3280525709651292</v>
      </c>
      <c r="W866" s="30">
        <v>1.3876934917677783</v>
      </c>
      <c r="X866" s="30">
        <v>1.1124142914540858</v>
      </c>
      <c r="Y866" s="29">
        <v>-15.808833224894679</v>
      </c>
      <c r="Z866" s="29">
        <v>-13.730319704053384</v>
      </c>
      <c r="AA866" s="29">
        <v>68.36214609353658</v>
      </c>
      <c r="AB866" s="29">
        <v>2234.7809403188853</v>
      </c>
      <c r="AC866" s="29">
        <v>0.59400813725100099</v>
      </c>
      <c r="AD866" s="29">
        <v>11340.9495912573</v>
      </c>
      <c r="AE866" s="29">
        <f t="shared" si="45"/>
        <v>2023</v>
      </c>
      <c r="AF866" s="29">
        <f t="shared" si="43"/>
        <v>1</v>
      </c>
      <c r="AK866" t="e">
        <f t="shared" si="44"/>
        <v>#N/A</v>
      </c>
    </row>
    <row r="867" spans="1:37" ht="30" customHeight="1" x14ac:dyDescent="0.25">
      <c r="A867" s="30">
        <v>17907407</v>
      </c>
      <c r="B867" s="29" t="s">
        <v>76</v>
      </c>
      <c r="C867" s="29" t="s">
        <v>29</v>
      </c>
      <c r="D867" s="29" t="s">
        <v>29</v>
      </c>
      <c r="E867" s="31">
        <v>44985</v>
      </c>
      <c r="F867" s="30">
        <v>75.572175098945067</v>
      </c>
      <c r="G867" s="29" t="s">
        <v>101</v>
      </c>
      <c r="H867" s="29" t="s">
        <v>102</v>
      </c>
      <c r="I867" s="29">
        <v>1965</v>
      </c>
      <c r="J867" s="30">
        <v>95</v>
      </c>
      <c r="K867" s="30">
        <v>17523</v>
      </c>
      <c r="L867" s="30">
        <v>1976201.9254567227</v>
      </c>
      <c r="M867" s="30">
        <v>4838.2021022507124</v>
      </c>
      <c r="N867" s="30">
        <v>91.759679898693378</v>
      </c>
      <c r="O867" s="30">
        <v>19987.993810924501</v>
      </c>
      <c r="P867" s="30">
        <v>0.65925846886166117</v>
      </c>
      <c r="Q867" s="30">
        <v>23740.179194406192</v>
      </c>
      <c r="R867" s="30">
        <v>25055.882799961393</v>
      </c>
      <c r="S867" s="30">
        <v>1.0110912209692855</v>
      </c>
      <c r="T867" s="30">
        <v>1.3339126396302226</v>
      </c>
      <c r="U867" s="30">
        <v>1.2195288877313808</v>
      </c>
      <c r="V867" s="30">
        <v>1.9477227643282251</v>
      </c>
      <c r="W867" s="30">
        <v>0.92402130499680579</v>
      </c>
      <c r="X867" s="30">
        <v>1.3365990933544629</v>
      </c>
      <c r="Y867" s="30">
        <v>-16.42528478613638</v>
      </c>
      <c r="Z867" s="30">
        <v>-10.37564820946776</v>
      </c>
      <c r="AA867" s="30">
        <v>87.866631465892326</v>
      </c>
      <c r="AB867" s="30">
        <v>1956.200147625472</v>
      </c>
      <c r="AC867" s="30">
        <v>0.64566694899678756</v>
      </c>
      <c r="AD867" s="30">
        <v>11106.975999970216</v>
      </c>
      <c r="AE867" s="29">
        <f t="shared" si="45"/>
        <v>2023</v>
      </c>
      <c r="AF867" s="29">
        <f t="shared" si="43"/>
        <v>2</v>
      </c>
      <c r="AK867" t="e">
        <f t="shared" si="44"/>
        <v>#N/A</v>
      </c>
    </row>
    <row r="868" spans="1:37" ht="30" customHeight="1" x14ac:dyDescent="0.25">
      <c r="A868" s="30">
        <v>17907407</v>
      </c>
      <c r="B868" s="29" t="s">
        <v>76</v>
      </c>
      <c r="C868" s="29" t="s">
        <v>29</v>
      </c>
      <c r="D868" s="29" t="s">
        <v>29</v>
      </c>
      <c r="E868" s="31">
        <v>45016</v>
      </c>
      <c r="F868" s="30">
        <v>109.80381076405908</v>
      </c>
      <c r="G868" s="29" t="s">
        <v>101</v>
      </c>
      <c r="H868" s="29" t="s">
        <v>102</v>
      </c>
      <c r="I868" s="29">
        <v>1965</v>
      </c>
      <c r="J868" s="30">
        <v>95</v>
      </c>
      <c r="K868" s="30">
        <v>17523</v>
      </c>
      <c r="L868" s="30">
        <v>1909526.0036830842</v>
      </c>
      <c r="M868" s="30">
        <v>5360.8706179252322</v>
      </c>
      <c r="N868" s="30">
        <v>115.17005066437119</v>
      </c>
      <c r="O868" s="30">
        <v>18396.217981697166</v>
      </c>
      <c r="P868" s="30">
        <v>1.1315674904237403</v>
      </c>
      <c r="Q868" s="30">
        <v>24049.337743062242</v>
      </c>
      <c r="R868" s="30">
        <v>18668.531676701954</v>
      </c>
      <c r="S868" s="30">
        <v>1.4072781661812341</v>
      </c>
      <c r="T868" s="30">
        <v>1.8446948141476363</v>
      </c>
      <c r="U868" s="30">
        <v>1.482091615290422</v>
      </c>
      <c r="V868" s="30">
        <v>1.9325417036622476</v>
      </c>
      <c r="W868" s="30">
        <v>1.6270462423010763</v>
      </c>
      <c r="X868" s="30">
        <v>1.6237905676227065</v>
      </c>
      <c r="Y868" s="30">
        <v>-8.07678956205039</v>
      </c>
      <c r="Z868" s="30">
        <v>-9.3453672309741798</v>
      </c>
      <c r="AA868" s="30">
        <v>119.62727070626342</v>
      </c>
      <c r="AB868" s="30">
        <v>2113.6669778518822</v>
      </c>
      <c r="AC868" s="30">
        <v>0.43915351220459664</v>
      </c>
      <c r="AD868" s="30">
        <v>11506.3832465836</v>
      </c>
      <c r="AE868" s="29">
        <f t="shared" si="45"/>
        <v>2023</v>
      </c>
      <c r="AF868" s="29">
        <f t="shared" si="43"/>
        <v>3</v>
      </c>
      <c r="AK868" t="e">
        <f t="shared" si="44"/>
        <v>#N/A</v>
      </c>
    </row>
    <row r="869" spans="1:37" ht="30" customHeight="1" x14ac:dyDescent="0.25">
      <c r="A869" s="30">
        <v>17907407</v>
      </c>
      <c r="B869" s="29" t="s">
        <v>76</v>
      </c>
      <c r="C869" s="29" t="s">
        <v>29</v>
      </c>
      <c r="D869" s="29" t="s">
        <v>29</v>
      </c>
      <c r="E869" s="31">
        <v>45046</v>
      </c>
      <c r="F869" s="30">
        <v>77.512706193727155</v>
      </c>
      <c r="G869" s="29" t="s">
        <v>101</v>
      </c>
      <c r="H869" s="29" t="s">
        <v>102</v>
      </c>
      <c r="I869" s="29">
        <v>1965</v>
      </c>
      <c r="J869" s="30">
        <v>95</v>
      </c>
      <c r="K869" s="30">
        <v>17523</v>
      </c>
      <c r="L869" s="30">
        <v>1591489.8805143088</v>
      </c>
      <c r="M869" s="30">
        <v>3751.0098697714943</v>
      </c>
      <c r="N869" s="30">
        <v>104.75641208686726</v>
      </c>
      <c r="O869" s="30">
        <v>12827.415476892331</v>
      </c>
      <c r="P869" s="30">
        <v>0.92525025292028751</v>
      </c>
      <c r="Q869" s="30">
        <v>20367.636403738048</v>
      </c>
      <c r="R869" s="30">
        <v>31720.378863514608</v>
      </c>
      <c r="S869" s="30">
        <v>1.6288506353662622</v>
      </c>
      <c r="T869" s="30">
        <v>1.8313566540785919</v>
      </c>
      <c r="U869" s="30">
        <v>1.6440876459310387</v>
      </c>
      <c r="V869" s="30">
        <v>2.0814877641716247</v>
      </c>
      <c r="W869" s="30">
        <v>1.3684386791983774</v>
      </c>
      <c r="X869" s="30">
        <v>1.3638148355083446</v>
      </c>
      <c r="Y869" s="30">
        <v>-12.183708501649836</v>
      </c>
      <c r="Z869" s="30">
        <v>-11.213352312124664</v>
      </c>
      <c r="AA869" s="30">
        <v>82.238442536993134</v>
      </c>
      <c r="AB869" s="30">
        <v>1921.6087737545649</v>
      </c>
      <c r="AC869" s="30">
        <v>0.68589188807664347</v>
      </c>
      <c r="AD869" s="30">
        <v>10787.676627876876</v>
      </c>
      <c r="AE869" s="29">
        <f t="shared" si="45"/>
        <v>2023</v>
      </c>
      <c r="AF869" s="29">
        <f t="shared" si="43"/>
        <v>4</v>
      </c>
      <c r="AK869" t="e">
        <f t="shared" si="44"/>
        <v>#N/A</v>
      </c>
    </row>
    <row r="870" spans="1:37" ht="30" customHeight="1" x14ac:dyDescent="0.25">
      <c r="A870" s="30">
        <v>17907407</v>
      </c>
      <c r="B870" s="29" t="s">
        <v>76</v>
      </c>
      <c r="C870" s="29" t="s">
        <v>29</v>
      </c>
      <c r="D870" s="29" t="s">
        <v>29</v>
      </c>
      <c r="E870" s="31">
        <v>45077</v>
      </c>
      <c r="F870" s="30">
        <v>94.056759919161067</v>
      </c>
      <c r="G870" s="29" t="s">
        <v>101</v>
      </c>
      <c r="H870" s="29" t="s">
        <v>102</v>
      </c>
      <c r="I870" s="29">
        <v>1965</v>
      </c>
      <c r="J870" s="30">
        <v>95</v>
      </c>
      <c r="K870" s="30">
        <v>17523</v>
      </c>
      <c r="L870" s="30">
        <v>1934436.5495982433</v>
      </c>
      <c r="M870" s="30">
        <v>3943.4343082945256</v>
      </c>
      <c r="N870" s="30">
        <v>113.51491900960363</v>
      </c>
      <c r="O870" s="30">
        <v>18061.10562896878</v>
      </c>
      <c r="P870" s="30">
        <v>0.64012710423355568</v>
      </c>
      <c r="Q870" s="30">
        <v>17313.444332578765</v>
      </c>
      <c r="R870" s="30">
        <v>24135.663235300861</v>
      </c>
      <c r="S870" s="30">
        <v>1.3285261288329353</v>
      </c>
      <c r="T870" s="30">
        <v>1.4087958580691522</v>
      </c>
      <c r="U870" s="30">
        <v>1.337771757628323</v>
      </c>
      <c r="V870" s="30">
        <v>1.2812820604305968</v>
      </c>
      <c r="W870" s="30">
        <v>1.4530797336891434</v>
      </c>
      <c r="X870" s="30">
        <v>1.6574143663497767</v>
      </c>
      <c r="Y870" s="30">
        <v>-7.5550739992873313</v>
      </c>
      <c r="Z870" s="30">
        <v>-12.169684567034894</v>
      </c>
      <c r="AA870" s="30">
        <v>99.094290335727592</v>
      </c>
      <c r="AB870" s="30">
        <v>1499.6896643099224</v>
      </c>
      <c r="AC870" s="30">
        <v>0.66049464456037954</v>
      </c>
      <c r="AD870" s="30">
        <v>12558.801462724461</v>
      </c>
      <c r="AE870" s="29">
        <f t="shared" si="45"/>
        <v>2023</v>
      </c>
      <c r="AF870" s="29">
        <f t="shared" si="43"/>
        <v>5</v>
      </c>
      <c r="AK870" t="e">
        <f t="shared" si="44"/>
        <v>#N/A</v>
      </c>
    </row>
    <row r="871" spans="1:37" ht="30" customHeight="1" x14ac:dyDescent="0.25">
      <c r="A871" s="30">
        <v>17907407</v>
      </c>
      <c r="B871" s="29" t="s">
        <v>76</v>
      </c>
      <c r="C871" s="29" t="s">
        <v>29</v>
      </c>
      <c r="D871" s="29" t="s">
        <v>29</v>
      </c>
      <c r="E871" s="31">
        <v>45107</v>
      </c>
      <c r="F871" s="30">
        <v>96.560520450469795</v>
      </c>
      <c r="G871" s="29" t="s">
        <v>101</v>
      </c>
      <c r="H871" s="29" t="s">
        <v>102</v>
      </c>
      <c r="I871" s="29">
        <v>1965</v>
      </c>
      <c r="J871" s="30">
        <v>95</v>
      </c>
      <c r="K871" s="30">
        <v>17523</v>
      </c>
      <c r="L871" s="30">
        <v>1127209.7594188205</v>
      </c>
      <c r="M871" s="30">
        <v>5010.3536755006426</v>
      </c>
      <c r="N871" s="30">
        <v>74.056838818390005</v>
      </c>
      <c r="O871" s="30">
        <v>13001.840533942213</v>
      </c>
      <c r="P871" s="30">
        <v>1.0476910824615386</v>
      </c>
      <c r="Q871" s="30">
        <v>22713.328389809503</v>
      </c>
      <c r="R871" s="30">
        <v>28438.695515987081</v>
      </c>
      <c r="S871" s="30">
        <v>1.513374344587318</v>
      </c>
      <c r="T871" s="30">
        <v>1.7494180544621674</v>
      </c>
      <c r="U871" s="30">
        <v>1.4838786066518603</v>
      </c>
      <c r="V871" s="30">
        <v>1.5283254357152756</v>
      </c>
      <c r="W871" s="30">
        <v>1.3525317007708975</v>
      </c>
      <c r="X871" s="30">
        <v>1.5284409012964284</v>
      </c>
      <c r="Y871" s="30">
        <v>-12.259301689392053</v>
      </c>
      <c r="Z871" s="30">
        <v>-7.2780962055577909</v>
      </c>
      <c r="AA871" s="30">
        <v>76.0606487509435</v>
      </c>
      <c r="AB871" s="30">
        <v>2376.6951390420113</v>
      </c>
      <c r="AC871" s="30">
        <v>0.6890914318111363</v>
      </c>
      <c r="AD871" s="30">
        <v>11187.279755172669</v>
      </c>
      <c r="AE871" s="29">
        <f t="shared" si="45"/>
        <v>2023</v>
      </c>
      <c r="AF871" s="29">
        <f t="shared" si="43"/>
        <v>6</v>
      </c>
      <c r="AK871" t="e">
        <f t="shared" si="44"/>
        <v>#N/A</v>
      </c>
    </row>
    <row r="872" spans="1:37" ht="30" customHeight="1" x14ac:dyDescent="0.25">
      <c r="A872" s="30">
        <v>17907407</v>
      </c>
      <c r="B872" s="29" t="s">
        <v>76</v>
      </c>
      <c r="C872" s="29" t="s">
        <v>29</v>
      </c>
      <c r="D872" s="29" t="s">
        <v>29</v>
      </c>
      <c r="E872" s="31">
        <v>45138</v>
      </c>
      <c r="F872" s="30">
        <v>95.349289431368021</v>
      </c>
      <c r="G872" s="29" t="s">
        <v>101</v>
      </c>
      <c r="H872" s="29" t="s">
        <v>102</v>
      </c>
      <c r="I872" s="29">
        <v>1965</v>
      </c>
      <c r="J872" s="30">
        <v>95</v>
      </c>
      <c r="K872" s="30">
        <v>17523</v>
      </c>
      <c r="L872" s="30">
        <v>1714586.5631105944</v>
      </c>
      <c r="M872" s="30">
        <v>4557.4761545062483</v>
      </c>
      <c r="N872" s="30">
        <v>97.16944931807376</v>
      </c>
      <c r="O872" s="30">
        <v>16055.983295190204</v>
      </c>
      <c r="P872" s="30">
        <v>0.90386855476701466</v>
      </c>
      <c r="Q872" s="30">
        <v>19265.918833735457</v>
      </c>
      <c r="R872" s="30">
        <v>21109.905772762231</v>
      </c>
      <c r="S872" s="30">
        <v>1.2818913893484094</v>
      </c>
      <c r="T872" s="30">
        <v>1.0958028982713914</v>
      </c>
      <c r="U872" s="30">
        <v>1.0978930968250755</v>
      </c>
      <c r="V872" s="30">
        <v>1.2268554258739248</v>
      </c>
      <c r="W872" s="30">
        <v>1.5984142312847405</v>
      </c>
      <c r="X872" s="30">
        <v>1.4180109248326429</v>
      </c>
      <c r="Y872" s="30">
        <v>-6.3841116742906365</v>
      </c>
      <c r="Z872" s="30">
        <v>-10.289302558187917</v>
      </c>
      <c r="AA872" s="30">
        <v>97.851503452685904</v>
      </c>
      <c r="AB872" s="30">
        <v>2222.2449775457094</v>
      </c>
      <c r="AC872" s="30">
        <v>0.73276090599451416</v>
      </c>
      <c r="AD872" s="30">
        <v>7359.2066483648059</v>
      </c>
      <c r="AE872" s="29">
        <f t="shared" si="45"/>
        <v>2023</v>
      </c>
      <c r="AF872" s="29">
        <f t="shared" si="43"/>
        <v>7</v>
      </c>
      <c r="AK872" t="e">
        <f t="shared" si="44"/>
        <v>#N/A</v>
      </c>
    </row>
    <row r="873" spans="1:37" ht="30" customHeight="1" x14ac:dyDescent="0.25">
      <c r="A873" s="30">
        <v>17907407</v>
      </c>
      <c r="B873" s="29" t="s">
        <v>76</v>
      </c>
      <c r="C873" s="29" t="s">
        <v>29</v>
      </c>
      <c r="D873" s="29" t="s">
        <v>29</v>
      </c>
      <c r="E873" s="31">
        <v>45169</v>
      </c>
      <c r="F873" s="30">
        <v>96.799122535706658</v>
      </c>
      <c r="G873" s="29" t="s">
        <v>101</v>
      </c>
      <c r="H873" s="29" t="s">
        <v>102</v>
      </c>
      <c r="I873" s="29">
        <v>1965</v>
      </c>
      <c r="J873" s="30">
        <v>95</v>
      </c>
      <c r="K873" s="30">
        <v>17523</v>
      </c>
      <c r="L873" s="30">
        <v>1361075.2098446896</v>
      </c>
      <c r="M873" s="30">
        <v>4958.2505555938424</v>
      </c>
      <c r="N873" s="30">
        <v>115.4348332030598</v>
      </c>
      <c r="O873" s="30">
        <v>12371.946376560831</v>
      </c>
      <c r="P873" s="30">
        <v>0.73792473628723954</v>
      </c>
      <c r="Q873" s="30">
        <v>17525.482306884471</v>
      </c>
      <c r="R873" s="30">
        <v>18586.11524004801</v>
      </c>
      <c r="S873" s="30">
        <v>1.2559269995069462</v>
      </c>
      <c r="T873" s="30">
        <v>1.8930957093707095</v>
      </c>
      <c r="U873" s="30">
        <v>1.046540981372418</v>
      </c>
      <c r="V873" s="30">
        <v>1.6203094161710185</v>
      </c>
      <c r="W873" s="30">
        <v>1.6465918911592357</v>
      </c>
      <c r="X873" s="30">
        <v>1.4617885528779364</v>
      </c>
      <c r="Y873" s="30">
        <v>-9.4064050508496884</v>
      </c>
      <c r="Z873" s="30">
        <v>-5.8740473243148221</v>
      </c>
      <c r="AA873" s="30">
        <v>136.39413949624736</v>
      </c>
      <c r="AB873" s="30">
        <v>2126.6309998776155</v>
      </c>
      <c r="AC873" s="30">
        <v>0.64003456498742228</v>
      </c>
      <c r="AD873" s="30">
        <v>10917.456129638163</v>
      </c>
      <c r="AE873" s="29">
        <f t="shared" si="45"/>
        <v>2023</v>
      </c>
      <c r="AF873" s="29">
        <f t="shared" si="43"/>
        <v>8</v>
      </c>
      <c r="AK873" t="e">
        <f t="shared" si="44"/>
        <v>#N/A</v>
      </c>
    </row>
    <row r="874" spans="1:37" ht="30" customHeight="1" x14ac:dyDescent="0.25">
      <c r="A874" s="30">
        <v>17907407</v>
      </c>
      <c r="B874" s="29" t="s">
        <v>76</v>
      </c>
      <c r="C874" s="29" t="s">
        <v>29</v>
      </c>
      <c r="D874" s="29" t="s">
        <v>29</v>
      </c>
      <c r="E874" s="31">
        <v>45199</v>
      </c>
      <c r="F874" s="30">
        <v>104.42431448876864</v>
      </c>
      <c r="G874" s="29" t="s">
        <v>101</v>
      </c>
      <c r="H874" s="29" t="s">
        <v>102</v>
      </c>
      <c r="I874" s="29">
        <v>1965</v>
      </c>
      <c r="J874" s="30">
        <v>95</v>
      </c>
      <c r="K874" s="30">
        <v>17523</v>
      </c>
      <c r="L874" s="30">
        <v>2066897.8973513567</v>
      </c>
      <c r="M874" s="30">
        <v>5848.7540254400192</v>
      </c>
      <c r="N874" s="30">
        <v>121.62885361083538</v>
      </c>
      <c r="O874" s="30">
        <v>17335.233433628142</v>
      </c>
      <c r="P874" s="30">
        <v>1.1540886619820732</v>
      </c>
      <c r="Q874" s="30">
        <v>28376.002758970564</v>
      </c>
      <c r="R874" s="30">
        <v>35949.015657375043</v>
      </c>
      <c r="S874" s="30">
        <v>1.4562713174030979</v>
      </c>
      <c r="T874" s="30">
        <v>1.8866712950518401</v>
      </c>
      <c r="U874" s="30">
        <v>1.3033683083680105</v>
      </c>
      <c r="V874" s="30">
        <v>1.8057374203812804</v>
      </c>
      <c r="W874" s="30">
        <v>1.1049319913113733</v>
      </c>
      <c r="X874" s="30">
        <v>1.2217501387863581</v>
      </c>
      <c r="Y874" s="30">
        <v>-4.805641611603428</v>
      </c>
      <c r="Z874" s="30">
        <v>-5.4706577225735398</v>
      </c>
      <c r="AA874" s="30">
        <v>115.67708190386735</v>
      </c>
      <c r="AB874" s="30">
        <v>1809.367216511193</v>
      </c>
      <c r="AC874" s="30">
        <v>0.65217404148451252</v>
      </c>
      <c r="AD874" s="30">
        <v>7681.3570447415432</v>
      </c>
      <c r="AE874" s="29">
        <f t="shared" si="45"/>
        <v>2023</v>
      </c>
      <c r="AF874" s="29">
        <f t="shared" si="43"/>
        <v>9</v>
      </c>
      <c r="AK874" t="e">
        <f t="shared" si="44"/>
        <v>#N/A</v>
      </c>
    </row>
    <row r="875" spans="1:37" ht="30" customHeight="1" x14ac:dyDescent="0.25">
      <c r="A875" s="30">
        <v>17907407</v>
      </c>
      <c r="B875" s="29" t="s">
        <v>76</v>
      </c>
      <c r="C875" s="29" t="s">
        <v>29</v>
      </c>
      <c r="D875" s="29" t="s">
        <v>29</v>
      </c>
      <c r="E875" s="31">
        <v>45230</v>
      </c>
      <c r="F875" s="30">
        <v>104.10452782177131</v>
      </c>
      <c r="G875" s="29" t="s">
        <v>101</v>
      </c>
      <c r="H875" s="29" t="s">
        <v>102</v>
      </c>
      <c r="I875" s="29">
        <v>1965</v>
      </c>
      <c r="J875" s="30">
        <v>95</v>
      </c>
      <c r="K875" s="30">
        <v>17523</v>
      </c>
      <c r="L875" s="30">
        <v>1637719.5184811126</v>
      </c>
      <c r="M875" s="30">
        <v>3898.6713059545605</v>
      </c>
      <c r="N875" s="30">
        <v>75.546699607443827</v>
      </c>
      <c r="O875" s="30">
        <v>13955.682202542097</v>
      </c>
      <c r="P875" s="30">
        <v>1.1104377489195913</v>
      </c>
      <c r="Q875" s="30">
        <v>22526.145729972886</v>
      </c>
      <c r="R875" s="30">
        <v>25562.394919899372</v>
      </c>
      <c r="S875" s="30">
        <v>1.5368464736228471</v>
      </c>
      <c r="T875" s="30">
        <v>1.1333910583668663</v>
      </c>
      <c r="U875" s="30">
        <v>1.2516191466020647</v>
      </c>
      <c r="V875" s="30">
        <v>1.5655063506292466</v>
      </c>
      <c r="W875" s="30">
        <v>1.3421331560000462</v>
      </c>
      <c r="X875" s="30">
        <v>1.8007643214612146</v>
      </c>
      <c r="Y875" s="30">
        <v>-5.9602180336022244</v>
      </c>
      <c r="Z875" s="30">
        <v>-5.1384294938300714</v>
      </c>
      <c r="AA875" s="30">
        <v>113.49545546310341</v>
      </c>
      <c r="AB875" s="30">
        <v>1459.6472262460923</v>
      </c>
      <c r="AC875" s="30">
        <v>0.58439801373204026</v>
      </c>
      <c r="AD875" s="30">
        <v>8320.0620629503373</v>
      </c>
      <c r="AE875" s="29">
        <f t="shared" si="45"/>
        <v>2023</v>
      </c>
      <c r="AF875" s="29">
        <f t="shared" si="43"/>
        <v>10</v>
      </c>
      <c r="AK875" t="e">
        <f t="shared" si="44"/>
        <v>#N/A</v>
      </c>
    </row>
    <row r="876" spans="1:37" ht="30" customHeight="1" x14ac:dyDescent="0.25">
      <c r="A876" s="30">
        <v>17907407</v>
      </c>
      <c r="B876" s="29" t="s">
        <v>76</v>
      </c>
      <c r="C876" s="29" t="s">
        <v>29</v>
      </c>
      <c r="D876" s="29" t="s">
        <v>29</v>
      </c>
      <c r="E876" s="31">
        <v>45260</v>
      </c>
      <c r="F876" s="30">
        <v>90.235216000678051</v>
      </c>
      <c r="G876" s="29" t="s">
        <v>101</v>
      </c>
      <c r="H876" s="29" t="s">
        <v>102</v>
      </c>
      <c r="I876" s="29">
        <v>1965</v>
      </c>
      <c r="J876" s="30">
        <v>95</v>
      </c>
      <c r="K876" s="30">
        <v>17523</v>
      </c>
      <c r="L876" s="30">
        <v>1102423.2688097754</v>
      </c>
      <c r="M876" s="30">
        <v>5889.8593110685688</v>
      </c>
      <c r="N876" s="30">
        <v>93.019866813164626</v>
      </c>
      <c r="O876" s="30">
        <v>17602.313450873968</v>
      </c>
      <c r="P876" s="30">
        <v>1.2777976896300776</v>
      </c>
      <c r="Q876" s="30">
        <v>22989.076166805582</v>
      </c>
      <c r="R876" s="30">
        <v>24536.68020392628</v>
      </c>
      <c r="S876" s="30">
        <v>1.0264523939492958</v>
      </c>
      <c r="T876" s="30">
        <v>1.5484173354783859</v>
      </c>
      <c r="U876" s="30">
        <v>1.4431506557591538</v>
      </c>
      <c r="V876" s="30">
        <v>1.7416660347878112</v>
      </c>
      <c r="W876" s="30">
        <v>1.507387385741024</v>
      </c>
      <c r="X876" s="30">
        <v>1.8917089548909871</v>
      </c>
      <c r="Y876" s="30">
        <v>-3.2731591521412708</v>
      </c>
      <c r="Z876" s="30">
        <v>-3.8621036961176189</v>
      </c>
      <c r="AA876" s="30">
        <v>98.082026160169306</v>
      </c>
      <c r="AB876" s="30">
        <v>1240.8453833999399</v>
      </c>
      <c r="AC876" s="30">
        <v>0.72495374055713191</v>
      </c>
      <c r="AD876" s="30">
        <v>10344.289581611085</v>
      </c>
      <c r="AE876" s="29">
        <f t="shared" si="45"/>
        <v>2023</v>
      </c>
      <c r="AF876" s="29">
        <f t="shared" si="43"/>
        <v>11</v>
      </c>
      <c r="AK876" t="e">
        <f t="shared" si="44"/>
        <v>#N/A</v>
      </c>
    </row>
    <row r="877" spans="1:37" ht="30" customHeight="1" x14ac:dyDescent="0.25">
      <c r="A877" s="30">
        <v>17907407</v>
      </c>
      <c r="B877" s="29" t="s">
        <v>76</v>
      </c>
      <c r="C877" s="29" t="s">
        <v>29</v>
      </c>
      <c r="D877" s="29" t="s">
        <v>29</v>
      </c>
      <c r="E877" s="31">
        <v>45291</v>
      </c>
      <c r="F877" s="30">
        <v>109.1191237697613</v>
      </c>
      <c r="G877" s="29" t="s">
        <v>101</v>
      </c>
      <c r="H877" s="29" t="s">
        <v>102</v>
      </c>
      <c r="I877" s="29">
        <v>1965</v>
      </c>
      <c r="J877" s="30">
        <v>95</v>
      </c>
      <c r="K877" s="30">
        <v>17523</v>
      </c>
      <c r="L877" s="30">
        <v>1405442.8589651212</v>
      </c>
      <c r="M877" s="30">
        <v>5724.7681176270153</v>
      </c>
      <c r="N877" s="30">
        <v>99.430936333858781</v>
      </c>
      <c r="O877" s="30">
        <v>10467.900903443649</v>
      </c>
      <c r="P877" s="30">
        <v>1.0232202431006057</v>
      </c>
      <c r="Q877" s="30">
        <v>18577.37971706863</v>
      </c>
      <c r="R877" s="30">
        <v>35129.502999865908</v>
      </c>
      <c r="S877" s="30">
        <v>0.90156126479060383</v>
      </c>
      <c r="T877" s="30">
        <v>2.0157480787452799</v>
      </c>
      <c r="U877" s="30">
        <v>1.2968265848336871</v>
      </c>
      <c r="V877" s="30">
        <v>1.3899388033751732</v>
      </c>
      <c r="W877" s="30">
        <v>1.4184326137608469</v>
      </c>
      <c r="X877" s="30">
        <v>1.5849072386991809</v>
      </c>
      <c r="Y877" s="30">
        <v>-7.5966261353138105</v>
      </c>
      <c r="Z877" s="30">
        <v>-4.7025286356663507</v>
      </c>
      <c r="AA877" s="30">
        <v>109.86301967903863</v>
      </c>
      <c r="AB877" s="30">
        <v>2074.4807752339325</v>
      </c>
      <c r="AC877" s="30">
        <v>0.503108935583224</v>
      </c>
      <c r="AD877" s="30">
        <v>10046.410990193559</v>
      </c>
      <c r="AE877" s="29">
        <f t="shared" si="45"/>
        <v>2023</v>
      </c>
      <c r="AF877" s="29">
        <f t="shared" si="43"/>
        <v>12</v>
      </c>
      <c r="AK877" t="e">
        <f t="shared" si="44"/>
        <v>#N/A</v>
      </c>
    </row>
    <row r="878" spans="1:37" ht="30" customHeight="1" x14ac:dyDescent="0.25">
      <c r="A878" s="30">
        <v>17907407</v>
      </c>
      <c r="B878" s="29" t="s">
        <v>76</v>
      </c>
      <c r="C878" s="29" t="s">
        <v>29</v>
      </c>
      <c r="D878" s="29" t="s">
        <v>29</v>
      </c>
      <c r="E878" s="31">
        <v>45322</v>
      </c>
      <c r="F878" s="30">
        <v>98.626163574281705</v>
      </c>
      <c r="G878" s="29" t="s">
        <v>101</v>
      </c>
      <c r="H878" s="29" t="s">
        <v>102</v>
      </c>
      <c r="I878" s="29">
        <v>1965</v>
      </c>
      <c r="J878" s="30">
        <v>95</v>
      </c>
      <c r="K878" s="30">
        <v>17523</v>
      </c>
      <c r="L878" s="30">
        <v>1971826.7385727859</v>
      </c>
      <c r="M878" s="30">
        <v>6028.2220507639995</v>
      </c>
      <c r="N878" s="30">
        <v>106.09495371985943</v>
      </c>
      <c r="O878" s="30">
        <v>13865.149764461055</v>
      </c>
      <c r="P878" s="30">
        <v>1.1590651588580536</v>
      </c>
      <c r="Q878" s="30">
        <v>15830.763330810338</v>
      </c>
      <c r="R878" s="30">
        <v>24346.706728309651</v>
      </c>
      <c r="S878" s="30">
        <v>1.0478456466385879</v>
      </c>
      <c r="T878" s="30">
        <v>1.7739458379685311</v>
      </c>
      <c r="U878" s="30">
        <v>1.3989611717212074</v>
      </c>
      <c r="V878" s="30">
        <v>1.8168693726987797</v>
      </c>
      <c r="W878" s="30">
        <v>1.4207254068822934</v>
      </c>
      <c r="X878" s="30">
        <v>1.8469478957535104</v>
      </c>
      <c r="Y878" s="30">
        <v>-4.3730535251884204</v>
      </c>
      <c r="Z878" s="30">
        <v>-4.078122411297592</v>
      </c>
      <c r="AA878" s="30">
        <v>129.19815558616199</v>
      </c>
      <c r="AB878" s="30">
        <v>1796.5977700280016</v>
      </c>
      <c r="AC878" s="30" t="s">
        <v>31</v>
      </c>
      <c r="AD878" s="30" t="s">
        <v>31</v>
      </c>
      <c r="AE878" s="29">
        <f t="shared" si="45"/>
        <v>2024</v>
      </c>
      <c r="AF878" s="29">
        <f t="shared" si="43"/>
        <v>1</v>
      </c>
      <c r="AK878" t="e">
        <f t="shared" si="44"/>
        <v>#N/A</v>
      </c>
    </row>
    <row r="879" spans="1:37" ht="30" customHeight="1" x14ac:dyDescent="0.25">
      <c r="A879" s="30">
        <v>17907407</v>
      </c>
      <c r="B879" s="29" t="s">
        <v>76</v>
      </c>
      <c r="C879" s="29" t="s">
        <v>29</v>
      </c>
      <c r="D879" s="29" t="s">
        <v>29</v>
      </c>
      <c r="E879" s="31">
        <v>45351</v>
      </c>
      <c r="F879" s="30">
        <v>67.908297095697321</v>
      </c>
      <c r="G879" s="29" t="s">
        <v>101</v>
      </c>
      <c r="H879" s="29" t="s">
        <v>102</v>
      </c>
      <c r="I879" s="29">
        <v>1965</v>
      </c>
      <c r="J879" s="30">
        <v>95</v>
      </c>
      <c r="K879" s="30">
        <v>17523</v>
      </c>
      <c r="L879" s="30">
        <v>1581482.5166149845</v>
      </c>
      <c r="M879" s="30">
        <v>6909.9124975421182</v>
      </c>
      <c r="N879" s="30">
        <v>87.892703346080509</v>
      </c>
      <c r="O879" s="30">
        <v>15860.136327879434</v>
      </c>
      <c r="P879" s="30">
        <v>1.1271192427418841</v>
      </c>
      <c r="Q879" s="30">
        <v>18684.277800467487</v>
      </c>
      <c r="R879" s="30">
        <v>27867.396742565572</v>
      </c>
      <c r="S879" s="30">
        <v>0.84874698682166549</v>
      </c>
      <c r="T879" s="30">
        <v>1.2650437158320218</v>
      </c>
      <c r="U879" s="30">
        <v>1.1856149930064901</v>
      </c>
      <c r="V879" s="30">
        <v>1.5005807526942714</v>
      </c>
      <c r="W879" s="30">
        <v>0.9995162961340468</v>
      </c>
      <c r="X879" s="30">
        <v>1.8783409985487041</v>
      </c>
      <c r="Y879" s="30">
        <v>-3.7835140348463336</v>
      </c>
      <c r="Z879" s="30">
        <v>-2.8196786653915606</v>
      </c>
      <c r="AA879" s="30">
        <v>97.026960498398651</v>
      </c>
      <c r="AB879" s="30">
        <v>1995.3503865001881</v>
      </c>
      <c r="AC879" s="30" t="s">
        <v>31</v>
      </c>
      <c r="AD879" s="30" t="s">
        <v>31</v>
      </c>
      <c r="AE879" s="29">
        <f t="shared" si="45"/>
        <v>2024</v>
      </c>
      <c r="AF879" s="29">
        <f t="shared" si="43"/>
        <v>2</v>
      </c>
      <c r="AK879" t="e">
        <f t="shared" si="44"/>
        <v>#N/A</v>
      </c>
    </row>
    <row r="880" spans="1:37" ht="30" customHeight="1" x14ac:dyDescent="0.25">
      <c r="A880" s="30">
        <v>17907407</v>
      </c>
      <c r="B880" s="29" t="s">
        <v>76</v>
      </c>
      <c r="C880" s="29" t="s">
        <v>29</v>
      </c>
      <c r="D880" s="29" t="s">
        <v>29</v>
      </c>
      <c r="E880" s="31">
        <v>45382</v>
      </c>
      <c r="F880" s="30">
        <v>82.968796453062055</v>
      </c>
      <c r="G880" s="29" t="s">
        <v>101</v>
      </c>
      <c r="H880" s="29" t="s">
        <v>102</v>
      </c>
      <c r="I880" s="29">
        <v>1965</v>
      </c>
      <c r="J880" s="30">
        <v>95</v>
      </c>
      <c r="K880" s="30">
        <v>17523</v>
      </c>
      <c r="L880" s="30">
        <v>1956645.0436146499</v>
      </c>
      <c r="M880" s="30">
        <v>4648.3817422405327</v>
      </c>
      <c r="N880" s="30">
        <v>111.11006097520279</v>
      </c>
      <c r="O880" s="30">
        <v>17930.226730796352</v>
      </c>
      <c r="P880" s="30">
        <v>1.0715230189971401</v>
      </c>
      <c r="Q880" s="30">
        <v>21456.981138003666</v>
      </c>
      <c r="R880" s="30">
        <v>25135.295891265727</v>
      </c>
      <c r="S880" s="30">
        <v>1.2205400927850443</v>
      </c>
      <c r="T880" s="30">
        <v>1.0650461115888428</v>
      </c>
      <c r="U880" s="30">
        <v>1.1026448882598827</v>
      </c>
      <c r="V880" s="30">
        <v>2.2641390942335313</v>
      </c>
      <c r="W880" s="30">
        <v>1.4446496730174823</v>
      </c>
      <c r="X880" s="30">
        <v>1.436419276077995</v>
      </c>
      <c r="Y880" s="30">
        <v>-2.3674083359780846</v>
      </c>
      <c r="Z880" s="30">
        <v>-3.0014982654188551</v>
      </c>
      <c r="AA880" s="30">
        <v>71.419101295652382</v>
      </c>
      <c r="AB880" s="30">
        <v>1712.5536093416779</v>
      </c>
      <c r="AC880" s="30" t="s">
        <v>31</v>
      </c>
      <c r="AD880" s="30" t="s">
        <v>31</v>
      </c>
      <c r="AE880" s="29">
        <f t="shared" si="45"/>
        <v>2024</v>
      </c>
      <c r="AF880" s="29">
        <f t="shared" si="43"/>
        <v>3</v>
      </c>
      <c r="AK880" t="e">
        <f t="shared" si="44"/>
        <v>#N/A</v>
      </c>
    </row>
    <row r="881" spans="1:37" ht="30" customHeight="1" x14ac:dyDescent="0.25">
      <c r="A881" s="30">
        <v>17907407</v>
      </c>
      <c r="B881" s="29" t="s">
        <v>76</v>
      </c>
      <c r="C881" s="29" t="s">
        <v>29</v>
      </c>
      <c r="D881" s="29" t="s">
        <v>29</v>
      </c>
      <c r="E881" s="31">
        <v>45412</v>
      </c>
      <c r="F881" s="30">
        <v>101.18323782302301</v>
      </c>
      <c r="G881" s="29" t="s">
        <v>101</v>
      </c>
      <c r="H881" s="29" t="s">
        <v>102</v>
      </c>
      <c r="I881" s="29">
        <v>1965</v>
      </c>
      <c r="J881" s="30">
        <v>95</v>
      </c>
      <c r="K881" s="30">
        <v>17523</v>
      </c>
      <c r="L881" s="30">
        <v>1337630.5337070783</v>
      </c>
      <c r="M881" s="30">
        <v>6394.1918008634993</v>
      </c>
      <c r="N881" s="30">
        <v>107.06922509211155</v>
      </c>
      <c r="O881" s="30">
        <v>16609.359257684195</v>
      </c>
      <c r="P881" s="30">
        <v>1.2982389610777731</v>
      </c>
      <c r="Q881" s="30">
        <v>15371.144958761204</v>
      </c>
      <c r="R881" s="30">
        <v>27163.086552724722</v>
      </c>
      <c r="S881" s="30">
        <v>1.4269001278938687</v>
      </c>
      <c r="T881" s="30">
        <v>1.7692777044621639</v>
      </c>
      <c r="U881" s="30">
        <v>1.8188728059620689</v>
      </c>
      <c r="V881" s="30">
        <v>2.1167468907300622</v>
      </c>
      <c r="W881" s="30">
        <v>1.475474839952307</v>
      </c>
      <c r="X881" s="30">
        <v>1.3202275719184944</v>
      </c>
      <c r="Y881" s="30">
        <v>-2.4731084649701751</v>
      </c>
      <c r="Z881" s="30">
        <v>-1.8145246533620518</v>
      </c>
      <c r="AA881" s="30">
        <v>126.98320099312937</v>
      </c>
      <c r="AB881" s="30">
        <v>1777.1160068927888</v>
      </c>
      <c r="AC881" s="30" t="s">
        <v>31</v>
      </c>
      <c r="AD881" s="30" t="s">
        <v>31</v>
      </c>
      <c r="AE881" s="29">
        <f t="shared" si="45"/>
        <v>2024</v>
      </c>
      <c r="AF881" s="29">
        <f t="shared" si="43"/>
        <v>4</v>
      </c>
      <c r="AK881" t="e">
        <f t="shared" si="44"/>
        <v>#N/A</v>
      </c>
    </row>
    <row r="882" spans="1:37" ht="30" customHeight="1" x14ac:dyDescent="0.25">
      <c r="A882" s="30">
        <v>17907407</v>
      </c>
      <c r="B882" s="29" t="s">
        <v>76</v>
      </c>
      <c r="C882" s="29" t="s">
        <v>29</v>
      </c>
      <c r="D882" s="29" t="s">
        <v>29</v>
      </c>
      <c r="E882" s="31">
        <v>45443</v>
      </c>
      <c r="F882" s="30">
        <v>77.827393268841732</v>
      </c>
      <c r="G882" s="29" t="s">
        <v>101</v>
      </c>
      <c r="H882" s="29" t="s">
        <v>102</v>
      </c>
      <c r="I882" s="29">
        <v>1965</v>
      </c>
      <c r="J882" s="30">
        <v>95</v>
      </c>
      <c r="K882" s="30">
        <v>17523</v>
      </c>
      <c r="L882" s="30">
        <v>1493971.0315488356</v>
      </c>
      <c r="M882" s="30">
        <v>4232.103941188454</v>
      </c>
      <c r="N882" s="30">
        <v>107.23333753481229</v>
      </c>
      <c r="O882" s="30">
        <v>18129.087527343152</v>
      </c>
      <c r="P882" s="30">
        <v>1.0568718476607144</v>
      </c>
      <c r="Q882" s="30">
        <v>15464.622584169227</v>
      </c>
      <c r="R882" s="30">
        <v>21220.696572345314</v>
      </c>
      <c r="S882" s="30">
        <v>1.1349631236907125</v>
      </c>
      <c r="T882" s="30">
        <v>2.0052643767029452</v>
      </c>
      <c r="U882" s="30">
        <v>1.0937750483691939</v>
      </c>
      <c r="V882" s="30">
        <v>1.4420411493741041</v>
      </c>
      <c r="W882" s="30">
        <v>1.6918627649010893</v>
      </c>
      <c r="X882" s="30">
        <v>1.3996129812896516</v>
      </c>
      <c r="Y882" s="30">
        <v>-1.607113689045883</v>
      </c>
      <c r="Z882" s="30">
        <v>-1.8221481853731105</v>
      </c>
      <c r="AA882" s="30">
        <v>72.812154092496201</v>
      </c>
      <c r="AB882" s="30">
        <v>1671.3956563841582</v>
      </c>
      <c r="AC882" s="30" t="s">
        <v>31</v>
      </c>
      <c r="AD882" s="30" t="s">
        <v>31</v>
      </c>
      <c r="AE882" s="29">
        <f t="shared" si="45"/>
        <v>2024</v>
      </c>
      <c r="AF882" s="29">
        <f t="shared" si="43"/>
        <v>5</v>
      </c>
      <c r="AK882" t="e">
        <f t="shared" si="44"/>
        <v>#N/A</v>
      </c>
    </row>
    <row r="883" spans="1:37" ht="30" customHeight="1" x14ac:dyDescent="0.25">
      <c r="A883" s="30">
        <v>17907407</v>
      </c>
      <c r="B883" s="29" t="s">
        <v>76</v>
      </c>
      <c r="C883" s="29" t="s">
        <v>29</v>
      </c>
      <c r="D883" s="29" t="s">
        <v>29</v>
      </c>
      <c r="E883" s="31">
        <v>45473</v>
      </c>
      <c r="F883" s="30">
        <v>96.570504511954169</v>
      </c>
      <c r="G883" s="29" t="s">
        <v>101</v>
      </c>
      <c r="H883" s="29" t="s">
        <v>102</v>
      </c>
      <c r="I883" s="29">
        <v>1965</v>
      </c>
      <c r="J883" s="30">
        <v>95</v>
      </c>
      <c r="K883" s="30">
        <v>17523</v>
      </c>
      <c r="L883" s="30">
        <v>2125828.9394971938</v>
      </c>
      <c r="M883" s="30">
        <v>7658.5411518050532</v>
      </c>
      <c r="N883" s="30">
        <v>124.65610332224935</v>
      </c>
      <c r="O883" s="30">
        <v>16184.317533148907</v>
      </c>
      <c r="P883" s="30">
        <v>1.0067941307362949</v>
      </c>
      <c r="Q883" s="30">
        <v>22986.803439088515</v>
      </c>
      <c r="R883" s="30">
        <v>28497.149602725425</v>
      </c>
      <c r="S883" s="30">
        <v>0.93595151441501334</v>
      </c>
      <c r="T883" s="30">
        <v>1.6810117789136065</v>
      </c>
      <c r="U883" s="30">
        <v>1.6083471217506218</v>
      </c>
      <c r="V883" s="30">
        <v>2.0893749555959085</v>
      </c>
      <c r="W883" s="30">
        <v>1.3430181044770695</v>
      </c>
      <c r="X883" s="30">
        <v>2.1092114945113112</v>
      </c>
      <c r="Y883" s="30">
        <v>-0.92316925843188913</v>
      </c>
      <c r="Z883" s="30">
        <v>-1.0599216930222946</v>
      </c>
      <c r="AA883" s="30">
        <v>111.11034505490515</v>
      </c>
      <c r="AB883" s="30">
        <v>1970.5951328260928</v>
      </c>
      <c r="AC883" s="30" t="s">
        <v>31</v>
      </c>
      <c r="AD883" s="30" t="s">
        <v>31</v>
      </c>
      <c r="AE883" s="29">
        <f t="shared" si="45"/>
        <v>2024</v>
      </c>
      <c r="AF883" s="29">
        <f t="shared" si="43"/>
        <v>6</v>
      </c>
      <c r="AK883" t="e">
        <f t="shared" si="44"/>
        <v>#N/A</v>
      </c>
    </row>
    <row r="884" spans="1:37" ht="30" customHeight="1" x14ac:dyDescent="0.25">
      <c r="A884" s="30">
        <v>17907407</v>
      </c>
      <c r="B884" s="29" t="s">
        <v>76</v>
      </c>
      <c r="C884" s="29" t="s">
        <v>29</v>
      </c>
      <c r="D884" s="29" t="s">
        <v>29</v>
      </c>
      <c r="E884" s="31">
        <v>45504</v>
      </c>
      <c r="F884" s="30" t="s">
        <v>31</v>
      </c>
      <c r="G884" s="29" t="s">
        <v>101</v>
      </c>
      <c r="H884" s="29" t="s">
        <v>102</v>
      </c>
      <c r="I884" s="29">
        <v>1965</v>
      </c>
      <c r="J884" s="30">
        <v>95</v>
      </c>
      <c r="K884" s="30">
        <v>17523</v>
      </c>
      <c r="L884" s="30" t="s">
        <v>31</v>
      </c>
      <c r="M884" s="30" t="s">
        <v>31</v>
      </c>
      <c r="N884" s="30" t="s">
        <v>31</v>
      </c>
      <c r="O884" s="30" t="s">
        <v>31</v>
      </c>
      <c r="P884" s="30" t="s">
        <v>31</v>
      </c>
      <c r="Q884" s="30" t="s">
        <v>31</v>
      </c>
      <c r="R884" s="30" t="s">
        <v>31</v>
      </c>
      <c r="S884" s="30" t="s">
        <v>31</v>
      </c>
      <c r="T884" s="30" t="s">
        <v>31</v>
      </c>
      <c r="U884" s="30" t="s">
        <v>31</v>
      </c>
      <c r="V884" s="30" t="s">
        <v>31</v>
      </c>
      <c r="W884" s="30">
        <v>1.2084854554810587</v>
      </c>
      <c r="X884" s="30">
        <v>2.0505730080599616</v>
      </c>
      <c r="Y884" s="30" t="s">
        <v>31</v>
      </c>
      <c r="Z884" s="30" t="s">
        <v>31</v>
      </c>
      <c r="AA884" s="30" t="s">
        <v>31</v>
      </c>
      <c r="AB884" s="30" t="s">
        <v>31</v>
      </c>
      <c r="AC884" s="30" t="s">
        <v>31</v>
      </c>
      <c r="AD884" s="30" t="s">
        <v>31</v>
      </c>
      <c r="AE884" s="29">
        <f t="shared" si="45"/>
        <v>2024</v>
      </c>
      <c r="AF884" s="29">
        <f t="shared" si="43"/>
        <v>7</v>
      </c>
      <c r="AK884" t="e">
        <f t="shared" si="44"/>
        <v>#N/A</v>
      </c>
    </row>
    <row r="885" spans="1:37" ht="30" customHeight="1" x14ac:dyDescent="0.25">
      <c r="A885" s="30">
        <v>17907407</v>
      </c>
      <c r="B885" s="29" t="s">
        <v>76</v>
      </c>
      <c r="C885" s="29" t="s">
        <v>29</v>
      </c>
      <c r="D885" s="29" t="s">
        <v>29</v>
      </c>
      <c r="E885" s="31">
        <v>45535</v>
      </c>
      <c r="F885" s="30" t="s">
        <v>31</v>
      </c>
      <c r="G885" s="29" t="s">
        <v>101</v>
      </c>
      <c r="H885" s="29" t="s">
        <v>102</v>
      </c>
      <c r="I885" s="29">
        <v>1965</v>
      </c>
      <c r="J885" s="30">
        <v>95</v>
      </c>
      <c r="K885" s="30">
        <v>17523</v>
      </c>
      <c r="L885" s="30" t="s">
        <v>31</v>
      </c>
      <c r="M885" s="30" t="s">
        <v>31</v>
      </c>
      <c r="N885" s="30" t="s">
        <v>31</v>
      </c>
      <c r="O885" s="30" t="s">
        <v>31</v>
      </c>
      <c r="P885" s="30" t="s">
        <v>31</v>
      </c>
      <c r="Q885" s="30" t="s">
        <v>31</v>
      </c>
      <c r="R885" s="30" t="s">
        <v>31</v>
      </c>
      <c r="S885" s="30" t="s">
        <v>31</v>
      </c>
      <c r="T885" s="30" t="s">
        <v>31</v>
      </c>
      <c r="U885" s="30" t="s">
        <v>31</v>
      </c>
      <c r="V885" s="30" t="s">
        <v>31</v>
      </c>
      <c r="W885" s="30">
        <v>1.6261399619774721</v>
      </c>
      <c r="X885" s="30">
        <v>1.3020341041825256</v>
      </c>
      <c r="Y885" s="30" t="s">
        <v>31</v>
      </c>
      <c r="Z885" s="30" t="s">
        <v>31</v>
      </c>
      <c r="AA885" s="30" t="s">
        <v>31</v>
      </c>
      <c r="AB885" s="30" t="s">
        <v>31</v>
      </c>
      <c r="AC885" s="30" t="s">
        <v>31</v>
      </c>
      <c r="AD885" s="30" t="s">
        <v>31</v>
      </c>
      <c r="AE885" s="29">
        <f t="shared" si="45"/>
        <v>2024</v>
      </c>
      <c r="AF885" s="29">
        <f t="shared" si="43"/>
        <v>8</v>
      </c>
      <c r="AK885" t="e">
        <f t="shared" si="44"/>
        <v>#N/A</v>
      </c>
    </row>
    <row r="886" spans="1:37" ht="30" customHeight="1" x14ac:dyDescent="0.25">
      <c r="A886" s="30">
        <v>17907407</v>
      </c>
      <c r="B886" s="29" t="s">
        <v>76</v>
      </c>
      <c r="C886" s="29" t="s">
        <v>29</v>
      </c>
      <c r="D886" s="29" t="s">
        <v>29</v>
      </c>
      <c r="E886" s="31">
        <v>45565</v>
      </c>
      <c r="F886" s="30" t="s">
        <v>31</v>
      </c>
      <c r="G886" s="29" t="s">
        <v>101</v>
      </c>
      <c r="H886" s="29" t="s">
        <v>102</v>
      </c>
      <c r="I886" s="29">
        <v>1965</v>
      </c>
      <c r="J886" s="30">
        <v>95</v>
      </c>
      <c r="K886" s="30">
        <v>17523</v>
      </c>
      <c r="L886" s="30" t="s">
        <v>31</v>
      </c>
      <c r="M886" s="30" t="s">
        <v>31</v>
      </c>
      <c r="N886" s="30" t="s">
        <v>31</v>
      </c>
      <c r="O886" s="30" t="s">
        <v>31</v>
      </c>
      <c r="P886" s="30" t="s">
        <v>31</v>
      </c>
      <c r="Q886" s="30" t="s">
        <v>31</v>
      </c>
      <c r="R886" s="30" t="s">
        <v>31</v>
      </c>
      <c r="S886" s="30" t="s">
        <v>31</v>
      </c>
      <c r="T886" s="30" t="s">
        <v>31</v>
      </c>
      <c r="U886" s="30" t="s">
        <v>31</v>
      </c>
      <c r="V886" s="30" t="s">
        <v>31</v>
      </c>
      <c r="W886" s="30">
        <v>1.0071987423079578</v>
      </c>
      <c r="X886" s="30">
        <v>1.1849534928546717</v>
      </c>
      <c r="Y886" s="30" t="s">
        <v>31</v>
      </c>
      <c r="Z886" s="30" t="s">
        <v>31</v>
      </c>
      <c r="AA886" s="30" t="s">
        <v>31</v>
      </c>
      <c r="AB886" s="30" t="s">
        <v>31</v>
      </c>
      <c r="AC886" s="30" t="s">
        <v>31</v>
      </c>
      <c r="AD886" s="30" t="s">
        <v>31</v>
      </c>
      <c r="AE886" s="29">
        <f t="shared" si="45"/>
        <v>2024</v>
      </c>
      <c r="AF886" s="29">
        <f t="shared" si="43"/>
        <v>9</v>
      </c>
      <c r="AK886" t="e">
        <f t="shared" si="44"/>
        <v>#N/A</v>
      </c>
    </row>
    <row r="887" spans="1:37" ht="30" customHeight="1" x14ac:dyDescent="0.25">
      <c r="A887" s="30">
        <v>17907407</v>
      </c>
      <c r="B887" s="29" t="s">
        <v>76</v>
      </c>
      <c r="C887" s="29" t="s">
        <v>29</v>
      </c>
      <c r="D887" s="29" t="s">
        <v>29</v>
      </c>
      <c r="E887" s="31">
        <v>45596</v>
      </c>
      <c r="F887" s="30" t="s">
        <v>31</v>
      </c>
      <c r="G887" s="29" t="s">
        <v>101</v>
      </c>
      <c r="H887" s="29" t="s">
        <v>102</v>
      </c>
      <c r="I887" s="29">
        <v>1965</v>
      </c>
      <c r="J887" s="30">
        <v>95</v>
      </c>
      <c r="K887" s="30">
        <v>17523</v>
      </c>
      <c r="L887" s="30" t="s">
        <v>31</v>
      </c>
      <c r="M887" s="30" t="s">
        <v>31</v>
      </c>
      <c r="N887" s="30" t="s">
        <v>31</v>
      </c>
      <c r="O887" s="30" t="s">
        <v>31</v>
      </c>
      <c r="P887" s="30" t="s">
        <v>31</v>
      </c>
      <c r="Q887" s="30" t="s">
        <v>31</v>
      </c>
      <c r="R887" s="30" t="s">
        <v>31</v>
      </c>
      <c r="S887" s="30" t="s">
        <v>31</v>
      </c>
      <c r="T887" s="30" t="s">
        <v>31</v>
      </c>
      <c r="U887" s="30" t="s">
        <v>31</v>
      </c>
      <c r="V887" s="30" t="s">
        <v>31</v>
      </c>
      <c r="W887" s="30">
        <v>1.5412198263407757</v>
      </c>
      <c r="X887" s="30">
        <v>1.2398709747709171</v>
      </c>
      <c r="Y887" s="30" t="s">
        <v>31</v>
      </c>
      <c r="Z887" s="30" t="s">
        <v>31</v>
      </c>
      <c r="AA887" s="30" t="s">
        <v>31</v>
      </c>
      <c r="AB887" s="30" t="s">
        <v>31</v>
      </c>
      <c r="AC887" s="30" t="s">
        <v>31</v>
      </c>
      <c r="AD887" s="30" t="s">
        <v>31</v>
      </c>
      <c r="AE887" s="29">
        <f t="shared" si="45"/>
        <v>2024</v>
      </c>
      <c r="AF887" s="29">
        <f t="shared" si="43"/>
        <v>10</v>
      </c>
      <c r="AK887" t="e">
        <f t="shared" si="44"/>
        <v>#N/A</v>
      </c>
    </row>
    <row r="888" spans="1:37" ht="30" customHeight="1" x14ac:dyDescent="0.25">
      <c r="A888" s="30">
        <v>17907407</v>
      </c>
      <c r="B888" s="29" t="s">
        <v>76</v>
      </c>
      <c r="C888" s="29" t="s">
        <v>29</v>
      </c>
      <c r="D888" s="29" t="s">
        <v>29</v>
      </c>
      <c r="E888" s="31">
        <v>45626</v>
      </c>
      <c r="F888" s="30" t="s">
        <v>31</v>
      </c>
      <c r="G888" s="29" t="s">
        <v>101</v>
      </c>
      <c r="H888" s="29" t="s">
        <v>102</v>
      </c>
      <c r="I888" s="29">
        <v>1965</v>
      </c>
      <c r="J888" s="30">
        <v>95</v>
      </c>
      <c r="K888" s="30">
        <v>17523</v>
      </c>
      <c r="L888" s="30" t="s">
        <v>31</v>
      </c>
      <c r="M888" s="30" t="s">
        <v>31</v>
      </c>
      <c r="N888" s="30" t="s">
        <v>31</v>
      </c>
      <c r="O888" s="30" t="s">
        <v>31</v>
      </c>
      <c r="P888" s="30" t="s">
        <v>31</v>
      </c>
      <c r="Q888" s="30" t="s">
        <v>31</v>
      </c>
      <c r="R888" s="30" t="s">
        <v>31</v>
      </c>
      <c r="S888" s="30" t="s">
        <v>31</v>
      </c>
      <c r="T888" s="30" t="s">
        <v>31</v>
      </c>
      <c r="U888" s="30" t="s">
        <v>31</v>
      </c>
      <c r="V888" s="30" t="s">
        <v>31</v>
      </c>
      <c r="W888" s="30">
        <v>1.1016346364883955</v>
      </c>
      <c r="X888" s="30">
        <v>1.4029591956308927</v>
      </c>
      <c r="Y888" s="30" t="s">
        <v>31</v>
      </c>
      <c r="Z888" s="30" t="s">
        <v>31</v>
      </c>
      <c r="AA888" s="30" t="s">
        <v>31</v>
      </c>
      <c r="AB888" s="30" t="s">
        <v>31</v>
      </c>
      <c r="AC888" s="30" t="s">
        <v>31</v>
      </c>
      <c r="AD888" s="30" t="s">
        <v>31</v>
      </c>
      <c r="AE888" s="29">
        <f t="shared" si="45"/>
        <v>2024</v>
      </c>
      <c r="AF888" s="29">
        <f t="shared" si="43"/>
        <v>11</v>
      </c>
      <c r="AK888" t="e">
        <f t="shared" si="44"/>
        <v>#N/A</v>
      </c>
    </row>
    <row r="889" spans="1:37" ht="30" customHeight="1" x14ac:dyDescent="0.25">
      <c r="A889" s="30">
        <v>17907407</v>
      </c>
      <c r="B889" s="29" t="s">
        <v>76</v>
      </c>
      <c r="C889" s="29" t="s">
        <v>29</v>
      </c>
      <c r="D889" s="29" t="s">
        <v>29</v>
      </c>
      <c r="E889" s="31">
        <v>45657</v>
      </c>
      <c r="F889" s="30" t="s">
        <v>31</v>
      </c>
      <c r="G889" s="29" t="s">
        <v>101</v>
      </c>
      <c r="H889" s="29" t="s">
        <v>102</v>
      </c>
      <c r="I889" s="29">
        <v>1965</v>
      </c>
      <c r="J889" s="30">
        <v>95</v>
      </c>
      <c r="K889" s="30">
        <v>17523</v>
      </c>
      <c r="L889" s="30" t="s">
        <v>31</v>
      </c>
      <c r="M889" s="30" t="s">
        <v>31</v>
      </c>
      <c r="N889" s="30" t="s">
        <v>31</v>
      </c>
      <c r="O889" s="30" t="s">
        <v>31</v>
      </c>
      <c r="P889" s="30" t="s">
        <v>31</v>
      </c>
      <c r="Q889" s="30" t="s">
        <v>31</v>
      </c>
      <c r="R889" s="30" t="s">
        <v>31</v>
      </c>
      <c r="S889" s="30" t="s">
        <v>31</v>
      </c>
      <c r="T889" s="30" t="s">
        <v>31</v>
      </c>
      <c r="U889" s="30" t="s">
        <v>31</v>
      </c>
      <c r="V889" s="30" t="s">
        <v>31</v>
      </c>
      <c r="W889" s="30">
        <v>1.5062401884056511</v>
      </c>
      <c r="X889" s="30">
        <v>1.9991405228853545</v>
      </c>
      <c r="Y889" s="30" t="s">
        <v>31</v>
      </c>
      <c r="Z889" s="30" t="s">
        <v>31</v>
      </c>
      <c r="AA889" s="30" t="s">
        <v>31</v>
      </c>
      <c r="AB889" s="30" t="s">
        <v>31</v>
      </c>
      <c r="AC889" s="30" t="s">
        <v>31</v>
      </c>
      <c r="AD889" s="30" t="s">
        <v>31</v>
      </c>
      <c r="AE889" s="29">
        <f t="shared" si="45"/>
        <v>2024</v>
      </c>
      <c r="AF889" s="29">
        <f t="shared" si="43"/>
        <v>12</v>
      </c>
      <c r="AK889" t="e">
        <f t="shared" si="44"/>
        <v>#N/A</v>
      </c>
    </row>
    <row r="890" spans="1:37" ht="30" customHeight="1" x14ac:dyDescent="0.25">
      <c r="A890" s="30">
        <v>17907408</v>
      </c>
      <c r="B890" s="29" t="s">
        <v>77</v>
      </c>
      <c r="C890" s="29" t="s">
        <v>29</v>
      </c>
      <c r="D890" s="29" t="s">
        <v>29</v>
      </c>
      <c r="E890" s="31">
        <v>43496</v>
      </c>
      <c r="F890" s="30" t="s">
        <v>31</v>
      </c>
      <c r="G890" s="29" t="s">
        <v>51</v>
      </c>
      <c r="H890" s="29" t="s">
        <v>30</v>
      </c>
      <c r="I890" s="29">
        <v>2019</v>
      </c>
      <c r="J890" s="30">
        <v>100</v>
      </c>
      <c r="K890" s="30">
        <v>16722.599999999999</v>
      </c>
      <c r="L890" s="30" t="s">
        <v>31</v>
      </c>
      <c r="M890" s="30" t="s">
        <v>31</v>
      </c>
      <c r="N890" s="30" t="s">
        <v>31</v>
      </c>
      <c r="O890" s="30" t="s">
        <v>31</v>
      </c>
      <c r="P890" s="30" t="s">
        <v>31</v>
      </c>
      <c r="Q890" s="30" t="s">
        <v>31</v>
      </c>
      <c r="R890" s="30" t="s">
        <v>31</v>
      </c>
      <c r="S890" s="30" t="s">
        <v>31</v>
      </c>
      <c r="T890" s="30" t="s">
        <v>31</v>
      </c>
      <c r="U890" s="30" t="s">
        <v>31</v>
      </c>
      <c r="V890" s="30" t="s">
        <v>31</v>
      </c>
      <c r="W890" s="30" t="s">
        <v>31</v>
      </c>
      <c r="X890" s="30" t="s">
        <v>31</v>
      </c>
      <c r="Y890" s="30" t="s">
        <v>31</v>
      </c>
      <c r="Z890" s="30" t="s">
        <v>31</v>
      </c>
      <c r="AA890" s="30" t="s">
        <v>31</v>
      </c>
      <c r="AB890" s="30">
        <v>0</v>
      </c>
      <c r="AC890" s="30" t="s">
        <v>31</v>
      </c>
      <c r="AD890" s="30" t="s">
        <v>31</v>
      </c>
      <c r="AE890" s="29">
        <f t="shared" si="45"/>
        <v>2019</v>
      </c>
      <c r="AF890" s="29">
        <f t="shared" si="43"/>
        <v>1</v>
      </c>
      <c r="AK890" t="e">
        <f t="shared" si="44"/>
        <v>#N/A</v>
      </c>
    </row>
    <row r="891" spans="1:37" ht="30" customHeight="1" x14ac:dyDescent="0.25">
      <c r="A891" s="30">
        <v>17907408</v>
      </c>
      <c r="B891" s="29" t="s">
        <v>77</v>
      </c>
      <c r="C891" s="29" t="s">
        <v>29</v>
      </c>
      <c r="D891" s="29" t="s">
        <v>29</v>
      </c>
      <c r="E891" s="31">
        <v>43524</v>
      </c>
      <c r="F891" s="30" t="s">
        <v>31</v>
      </c>
      <c r="G891" s="29" t="s">
        <v>51</v>
      </c>
      <c r="H891" s="29" t="s">
        <v>30</v>
      </c>
      <c r="I891" s="29">
        <v>2019</v>
      </c>
      <c r="J891" s="30">
        <v>100</v>
      </c>
      <c r="K891" s="30">
        <v>16722.599999999999</v>
      </c>
      <c r="L891" s="30" t="s">
        <v>31</v>
      </c>
      <c r="M891" s="30" t="s">
        <v>31</v>
      </c>
      <c r="N891" s="30" t="s">
        <v>31</v>
      </c>
      <c r="O891" s="30" t="s">
        <v>31</v>
      </c>
      <c r="P891" s="30" t="s">
        <v>31</v>
      </c>
      <c r="Q891" s="30" t="s">
        <v>31</v>
      </c>
      <c r="R891" s="30" t="s">
        <v>31</v>
      </c>
      <c r="S891" s="30" t="s">
        <v>31</v>
      </c>
      <c r="T891" s="30" t="s">
        <v>31</v>
      </c>
      <c r="U891" s="30" t="s">
        <v>31</v>
      </c>
      <c r="V891" s="30" t="s">
        <v>31</v>
      </c>
      <c r="W891" s="30" t="s">
        <v>31</v>
      </c>
      <c r="X891" s="30" t="s">
        <v>31</v>
      </c>
      <c r="Y891" s="30" t="s">
        <v>31</v>
      </c>
      <c r="Z891" s="30" t="s">
        <v>31</v>
      </c>
      <c r="AA891" s="30" t="s">
        <v>31</v>
      </c>
      <c r="AB891" s="30">
        <v>0</v>
      </c>
      <c r="AC891" s="30" t="s">
        <v>31</v>
      </c>
      <c r="AD891" s="30" t="s">
        <v>31</v>
      </c>
      <c r="AE891" s="29">
        <f t="shared" si="45"/>
        <v>2019</v>
      </c>
      <c r="AF891" s="29">
        <f t="shared" ref="AF891:AF954" si="46">IF(E891 = "", "", MONTH(E891))</f>
        <v>2</v>
      </c>
      <c r="AK891" t="e">
        <f t="shared" si="44"/>
        <v>#N/A</v>
      </c>
    </row>
    <row r="892" spans="1:37" ht="30" customHeight="1" x14ac:dyDescent="0.25">
      <c r="A892" s="30">
        <v>17907408</v>
      </c>
      <c r="B892" s="29" t="s">
        <v>77</v>
      </c>
      <c r="C892" s="29" t="s">
        <v>29</v>
      </c>
      <c r="D892" s="29" t="s">
        <v>29</v>
      </c>
      <c r="E892" s="31">
        <v>43555</v>
      </c>
      <c r="F892" s="29" t="s">
        <v>31</v>
      </c>
      <c r="G892" s="29" t="s">
        <v>51</v>
      </c>
      <c r="H892" s="29" t="s">
        <v>30</v>
      </c>
      <c r="I892" s="29">
        <v>2019</v>
      </c>
      <c r="J892" s="30">
        <v>100</v>
      </c>
      <c r="K892" s="30">
        <v>16722.599999999999</v>
      </c>
      <c r="L892" s="29" t="s">
        <v>31</v>
      </c>
      <c r="M892" s="29" t="s">
        <v>31</v>
      </c>
      <c r="N892" s="29" t="s">
        <v>31</v>
      </c>
      <c r="O892" s="30" t="s">
        <v>31</v>
      </c>
      <c r="P892" s="30" t="s">
        <v>31</v>
      </c>
      <c r="Q892" s="29" t="s">
        <v>31</v>
      </c>
      <c r="R892" s="29" t="s">
        <v>31</v>
      </c>
      <c r="S892" s="29" t="s">
        <v>31</v>
      </c>
      <c r="T892" s="29" t="s">
        <v>31</v>
      </c>
      <c r="U892" s="29" t="s">
        <v>31</v>
      </c>
      <c r="V892" s="29" t="s">
        <v>31</v>
      </c>
      <c r="W892" s="30" t="s">
        <v>31</v>
      </c>
      <c r="X892" s="30" t="s">
        <v>31</v>
      </c>
      <c r="Y892" s="29" t="s">
        <v>31</v>
      </c>
      <c r="Z892" s="29" t="s">
        <v>31</v>
      </c>
      <c r="AA892" s="29" t="s">
        <v>31</v>
      </c>
      <c r="AB892" s="29">
        <v>0</v>
      </c>
      <c r="AC892" s="30" t="s">
        <v>31</v>
      </c>
      <c r="AD892" s="30" t="s">
        <v>31</v>
      </c>
      <c r="AE892" s="29">
        <f t="shared" si="45"/>
        <v>2019</v>
      </c>
      <c r="AF892" s="29">
        <f t="shared" si="46"/>
        <v>3</v>
      </c>
      <c r="AK892" t="e">
        <f t="shared" si="44"/>
        <v>#N/A</v>
      </c>
    </row>
    <row r="893" spans="1:37" ht="30" customHeight="1" x14ac:dyDescent="0.25">
      <c r="A893" s="30">
        <v>17907408</v>
      </c>
      <c r="B893" s="29" t="s">
        <v>77</v>
      </c>
      <c r="C893" s="29" t="s">
        <v>29</v>
      </c>
      <c r="D893" s="29" t="s">
        <v>29</v>
      </c>
      <c r="E893" s="31">
        <v>43585</v>
      </c>
      <c r="F893" s="29" t="s">
        <v>31</v>
      </c>
      <c r="G893" s="29" t="s">
        <v>51</v>
      </c>
      <c r="H893" s="29" t="s">
        <v>30</v>
      </c>
      <c r="I893" s="29">
        <v>2019</v>
      </c>
      <c r="J893" s="30">
        <v>100</v>
      </c>
      <c r="K893" s="30">
        <v>16722.599999999999</v>
      </c>
      <c r="L893" s="29" t="s">
        <v>31</v>
      </c>
      <c r="M893" s="29" t="s">
        <v>31</v>
      </c>
      <c r="N893" s="29" t="s">
        <v>31</v>
      </c>
      <c r="O893" s="30" t="s">
        <v>31</v>
      </c>
      <c r="P893" s="30" t="s">
        <v>31</v>
      </c>
      <c r="Q893" s="29" t="s">
        <v>31</v>
      </c>
      <c r="R893" s="29" t="s">
        <v>31</v>
      </c>
      <c r="S893" s="29" t="s">
        <v>31</v>
      </c>
      <c r="T893" s="29" t="s">
        <v>31</v>
      </c>
      <c r="U893" s="29" t="s">
        <v>31</v>
      </c>
      <c r="V893" s="29" t="s">
        <v>31</v>
      </c>
      <c r="W893" s="30" t="s">
        <v>31</v>
      </c>
      <c r="X893" s="30" t="s">
        <v>31</v>
      </c>
      <c r="Y893" s="29" t="s">
        <v>31</v>
      </c>
      <c r="Z893" s="29" t="s">
        <v>31</v>
      </c>
      <c r="AA893" s="29" t="s">
        <v>31</v>
      </c>
      <c r="AB893" s="29">
        <v>0</v>
      </c>
      <c r="AC893" s="30" t="s">
        <v>31</v>
      </c>
      <c r="AD893" s="30" t="s">
        <v>31</v>
      </c>
      <c r="AE893" s="29">
        <f t="shared" si="45"/>
        <v>2019</v>
      </c>
      <c r="AF893" s="29">
        <f t="shared" si="46"/>
        <v>4</v>
      </c>
      <c r="AK893" t="e">
        <f t="shared" si="44"/>
        <v>#N/A</v>
      </c>
    </row>
    <row r="894" spans="1:37" ht="30" customHeight="1" x14ac:dyDescent="0.25">
      <c r="A894" s="30">
        <v>17907408</v>
      </c>
      <c r="B894" s="29" t="s">
        <v>77</v>
      </c>
      <c r="C894" s="29" t="s">
        <v>29</v>
      </c>
      <c r="D894" s="29" t="s">
        <v>29</v>
      </c>
      <c r="E894" s="31">
        <v>43616</v>
      </c>
      <c r="F894" s="29" t="s">
        <v>31</v>
      </c>
      <c r="G894" s="29" t="s">
        <v>51</v>
      </c>
      <c r="H894" s="29" t="s">
        <v>30</v>
      </c>
      <c r="I894" s="29">
        <v>2019</v>
      </c>
      <c r="J894" s="30">
        <v>100</v>
      </c>
      <c r="K894" s="30">
        <v>16722.599999999999</v>
      </c>
      <c r="L894" s="29" t="s">
        <v>31</v>
      </c>
      <c r="M894" s="29" t="s">
        <v>31</v>
      </c>
      <c r="N894" s="29" t="s">
        <v>31</v>
      </c>
      <c r="O894" s="30" t="s">
        <v>31</v>
      </c>
      <c r="P894" s="30" t="s">
        <v>31</v>
      </c>
      <c r="Q894" s="29" t="s">
        <v>31</v>
      </c>
      <c r="R894" s="29" t="s">
        <v>31</v>
      </c>
      <c r="S894" s="29" t="s">
        <v>31</v>
      </c>
      <c r="T894" s="29" t="s">
        <v>31</v>
      </c>
      <c r="U894" s="29" t="s">
        <v>31</v>
      </c>
      <c r="V894" s="29" t="s">
        <v>31</v>
      </c>
      <c r="W894" s="30" t="s">
        <v>31</v>
      </c>
      <c r="X894" s="30" t="s">
        <v>31</v>
      </c>
      <c r="Y894" s="29" t="s">
        <v>31</v>
      </c>
      <c r="Z894" s="29" t="s">
        <v>31</v>
      </c>
      <c r="AA894" s="29" t="s">
        <v>31</v>
      </c>
      <c r="AB894" s="29">
        <v>0</v>
      </c>
      <c r="AC894" s="30" t="s">
        <v>31</v>
      </c>
      <c r="AD894" s="30" t="s">
        <v>31</v>
      </c>
      <c r="AE894" s="29">
        <f t="shared" si="45"/>
        <v>2019</v>
      </c>
      <c r="AF894" s="29">
        <f t="shared" si="46"/>
        <v>5</v>
      </c>
      <c r="AK894" t="e">
        <f t="shared" si="44"/>
        <v>#N/A</v>
      </c>
    </row>
    <row r="895" spans="1:37" ht="30" customHeight="1" x14ac:dyDescent="0.25">
      <c r="A895" s="30">
        <v>17907408</v>
      </c>
      <c r="B895" s="29" t="s">
        <v>77</v>
      </c>
      <c r="C895" s="29" t="s">
        <v>29</v>
      </c>
      <c r="D895" s="29" t="s">
        <v>29</v>
      </c>
      <c r="E895" s="31">
        <v>43646</v>
      </c>
      <c r="F895" s="29" t="s">
        <v>31</v>
      </c>
      <c r="G895" s="29" t="s">
        <v>51</v>
      </c>
      <c r="H895" s="29" t="s">
        <v>30</v>
      </c>
      <c r="I895" s="29">
        <v>2019</v>
      </c>
      <c r="J895" s="30">
        <v>100</v>
      </c>
      <c r="K895" s="30">
        <v>16722.599999999999</v>
      </c>
      <c r="L895" s="29" t="s">
        <v>31</v>
      </c>
      <c r="M895" s="29" t="s">
        <v>31</v>
      </c>
      <c r="N895" s="29" t="s">
        <v>31</v>
      </c>
      <c r="O895" s="30" t="s">
        <v>31</v>
      </c>
      <c r="P895" s="30" t="s">
        <v>31</v>
      </c>
      <c r="Q895" s="29" t="s">
        <v>31</v>
      </c>
      <c r="R895" s="29" t="s">
        <v>31</v>
      </c>
      <c r="S895" s="29" t="s">
        <v>31</v>
      </c>
      <c r="T895" s="29" t="s">
        <v>31</v>
      </c>
      <c r="U895" s="29" t="s">
        <v>31</v>
      </c>
      <c r="V895" s="29" t="s">
        <v>31</v>
      </c>
      <c r="W895" s="30" t="s">
        <v>31</v>
      </c>
      <c r="X895" s="30" t="s">
        <v>31</v>
      </c>
      <c r="Y895" s="29" t="s">
        <v>31</v>
      </c>
      <c r="Z895" s="29" t="s">
        <v>31</v>
      </c>
      <c r="AA895" s="29" t="s">
        <v>31</v>
      </c>
      <c r="AB895" s="29">
        <v>0</v>
      </c>
      <c r="AC895" s="30" t="s">
        <v>31</v>
      </c>
      <c r="AD895" s="30" t="s">
        <v>31</v>
      </c>
      <c r="AE895" s="29">
        <f t="shared" si="45"/>
        <v>2019</v>
      </c>
      <c r="AF895" s="29">
        <f t="shared" si="46"/>
        <v>6</v>
      </c>
      <c r="AK895" t="e">
        <f t="shared" si="44"/>
        <v>#N/A</v>
      </c>
    </row>
    <row r="896" spans="1:37" ht="30" customHeight="1" x14ac:dyDescent="0.25">
      <c r="A896" s="30">
        <v>17907408</v>
      </c>
      <c r="B896" s="29" t="s">
        <v>77</v>
      </c>
      <c r="C896" s="29" t="s">
        <v>29</v>
      </c>
      <c r="D896" s="29" t="s">
        <v>29</v>
      </c>
      <c r="E896" s="31">
        <v>43677</v>
      </c>
      <c r="F896" s="29" t="s">
        <v>31</v>
      </c>
      <c r="G896" s="29" t="s">
        <v>51</v>
      </c>
      <c r="H896" s="29" t="s">
        <v>30</v>
      </c>
      <c r="I896" s="29">
        <v>2019</v>
      </c>
      <c r="J896" s="30">
        <v>100</v>
      </c>
      <c r="K896" s="30">
        <v>16722.599999999999</v>
      </c>
      <c r="L896" s="29" t="s">
        <v>31</v>
      </c>
      <c r="M896" s="29" t="s">
        <v>31</v>
      </c>
      <c r="N896" s="29" t="s">
        <v>31</v>
      </c>
      <c r="O896" s="30" t="s">
        <v>31</v>
      </c>
      <c r="P896" s="30" t="s">
        <v>31</v>
      </c>
      <c r="Q896" s="29" t="s">
        <v>31</v>
      </c>
      <c r="R896" s="29" t="s">
        <v>31</v>
      </c>
      <c r="S896" s="29" t="s">
        <v>31</v>
      </c>
      <c r="T896" s="29" t="s">
        <v>31</v>
      </c>
      <c r="U896" s="29" t="s">
        <v>31</v>
      </c>
      <c r="V896" s="29" t="s">
        <v>31</v>
      </c>
      <c r="W896" s="30" t="s">
        <v>31</v>
      </c>
      <c r="X896" s="30" t="s">
        <v>31</v>
      </c>
      <c r="Y896" s="29" t="s">
        <v>31</v>
      </c>
      <c r="Z896" s="29" t="s">
        <v>31</v>
      </c>
      <c r="AA896" s="29" t="s">
        <v>31</v>
      </c>
      <c r="AB896" s="29">
        <v>0</v>
      </c>
      <c r="AC896" s="30" t="s">
        <v>31</v>
      </c>
      <c r="AD896" s="30" t="s">
        <v>31</v>
      </c>
      <c r="AE896" s="29">
        <f t="shared" si="45"/>
        <v>2019</v>
      </c>
      <c r="AF896" s="29">
        <f t="shared" si="46"/>
        <v>7</v>
      </c>
      <c r="AK896" t="e">
        <f t="shared" si="44"/>
        <v>#N/A</v>
      </c>
    </row>
    <row r="897" spans="1:37" ht="30" customHeight="1" x14ac:dyDescent="0.25">
      <c r="A897" s="30">
        <v>17907408</v>
      </c>
      <c r="B897" s="29" t="s">
        <v>77</v>
      </c>
      <c r="C897" s="29" t="s">
        <v>29</v>
      </c>
      <c r="D897" s="29" t="s">
        <v>29</v>
      </c>
      <c r="E897" s="31">
        <v>43708</v>
      </c>
      <c r="F897" s="29" t="s">
        <v>31</v>
      </c>
      <c r="G897" s="29" t="s">
        <v>51</v>
      </c>
      <c r="H897" s="29" t="s">
        <v>30</v>
      </c>
      <c r="I897" s="29">
        <v>2019</v>
      </c>
      <c r="J897" s="30">
        <v>100</v>
      </c>
      <c r="K897" s="30">
        <v>16722.599999999999</v>
      </c>
      <c r="L897" s="29" t="s">
        <v>31</v>
      </c>
      <c r="M897" s="29" t="s">
        <v>31</v>
      </c>
      <c r="N897" s="29" t="s">
        <v>31</v>
      </c>
      <c r="O897" s="30" t="s">
        <v>31</v>
      </c>
      <c r="P897" s="30" t="s">
        <v>31</v>
      </c>
      <c r="Q897" s="29" t="s">
        <v>31</v>
      </c>
      <c r="R897" s="29" t="s">
        <v>31</v>
      </c>
      <c r="S897" s="29" t="s">
        <v>31</v>
      </c>
      <c r="T897" s="29" t="s">
        <v>31</v>
      </c>
      <c r="U897" s="29" t="s">
        <v>31</v>
      </c>
      <c r="V897" s="29" t="s">
        <v>31</v>
      </c>
      <c r="W897" s="30" t="s">
        <v>31</v>
      </c>
      <c r="X897" s="30" t="s">
        <v>31</v>
      </c>
      <c r="Y897" s="29" t="s">
        <v>31</v>
      </c>
      <c r="Z897" s="29" t="s">
        <v>31</v>
      </c>
      <c r="AA897" s="29" t="s">
        <v>31</v>
      </c>
      <c r="AB897" s="29">
        <v>0</v>
      </c>
      <c r="AC897" s="30" t="s">
        <v>31</v>
      </c>
      <c r="AD897" s="30" t="s">
        <v>31</v>
      </c>
      <c r="AE897" s="29">
        <f t="shared" si="45"/>
        <v>2019</v>
      </c>
      <c r="AF897" s="29">
        <f t="shared" si="46"/>
        <v>8</v>
      </c>
      <c r="AK897" t="e">
        <f t="shared" si="44"/>
        <v>#N/A</v>
      </c>
    </row>
    <row r="898" spans="1:37" ht="30" customHeight="1" x14ac:dyDescent="0.25">
      <c r="A898" s="30">
        <v>17907408</v>
      </c>
      <c r="B898" s="29" t="s">
        <v>77</v>
      </c>
      <c r="C898" s="29" t="s">
        <v>29</v>
      </c>
      <c r="D898" s="29" t="s">
        <v>29</v>
      </c>
      <c r="E898" s="31">
        <v>43738</v>
      </c>
      <c r="F898" s="29" t="s">
        <v>31</v>
      </c>
      <c r="G898" s="29" t="s">
        <v>51</v>
      </c>
      <c r="H898" s="29" t="s">
        <v>30</v>
      </c>
      <c r="I898" s="29">
        <v>2019</v>
      </c>
      <c r="J898" s="30">
        <v>100</v>
      </c>
      <c r="K898" s="30">
        <v>16722.599999999999</v>
      </c>
      <c r="L898" s="29" t="s">
        <v>31</v>
      </c>
      <c r="M898" s="29" t="s">
        <v>31</v>
      </c>
      <c r="N898" s="29" t="s">
        <v>31</v>
      </c>
      <c r="O898" s="30" t="s">
        <v>31</v>
      </c>
      <c r="P898" s="30" t="s">
        <v>31</v>
      </c>
      <c r="Q898" s="29" t="s">
        <v>31</v>
      </c>
      <c r="R898" s="29" t="s">
        <v>31</v>
      </c>
      <c r="S898" s="29" t="s">
        <v>31</v>
      </c>
      <c r="T898" s="29" t="s">
        <v>31</v>
      </c>
      <c r="U898" s="29" t="s">
        <v>31</v>
      </c>
      <c r="V898" s="29" t="s">
        <v>31</v>
      </c>
      <c r="W898" s="30" t="s">
        <v>31</v>
      </c>
      <c r="X898" s="30" t="s">
        <v>31</v>
      </c>
      <c r="Y898" s="29" t="s">
        <v>31</v>
      </c>
      <c r="Z898" s="29" t="s">
        <v>31</v>
      </c>
      <c r="AA898" s="29" t="s">
        <v>31</v>
      </c>
      <c r="AB898" s="29">
        <v>0</v>
      </c>
      <c r="AC898" s="30" t="s">
        <v>31</v>
      </c>
      <c r="AD898" s="30" t="s">
        <v>31</v>
      </c>
      <c r="AE898" s="29">
        <f t="shared" si="45"/>
        <v>2019</v>
      </c>
      <c r="AF898" s="29">
        <f t="shared" si="46"/>
        <v>9</v>
      </c>
      <c r="AK898" t="e">
        <f t="shared" si="44"/>
        <v>#N/A</v>
      </c>
    </row>
    <row r="899" spans="1:37" ht="30" customHeight="1" x14ac:dyDescent="0.25">
      <c r="A899" s="30">
        <v>17907408</v>
      </c>
      <c r="B899" s="29" t="s">
        <v>77</v>
      </c>
      <c r="C899" s="29" t="s">
        <v>29</v>
      </c>
      <c r="D899" s="29" t="s">
        <v>29</v>
      </c>
      <c r="E899" s="31">
        <v>43769</v>
      </c>
      <c r="F899" s="29" t="s">
        <v>31</v>
      </c>
      <c r="G899" s="29" t="s">
        <v>51</v>
      </c>
      <c r="H899" s="29" t="s">
        <v>30</v>
      </c>
      <c r="I899" s="29">
        <v>2019</v>
      </c>
      <c r="J899" s="30">
        <v>100</v>
      </c>
      <c r="K899" s="30">
        <v>16722.599999999999</v>
      </c>
      <c r="L899" s="29" t="s">
        <v>31</v>
      </c>
      <c r="M899" s="29" t="s">
        <v>31</v>
      </c>
      <c r="N899" s="29" t="s">
        <v>31</v>
      </c>
      <c r="O899" s="30" t="s">
        <v>31</v>
      </c>
      <c r="P899" s="30" t="s">
        <v>31</v>
      </c>
      <c r="Q899" s="29" t="s">
        <v>31</v>
      </c>
      <c r="R899" s="29" t="s">
        <v>31</v>
      </c>
      <c r="S899" s="29" t="s">
        <v>31</v>
      </c>
      <c r="T899" s="29" t="s">
        <v>31</v>
      </c>
      <c r="U899" s="29" t="s">
        <v>31</v>
      </c>
      <c r="V899" s="29" t="s">
        <v>31</v>
      </c>
      <c r="W899" s="30" t="s">
        <v>31</v>
      </c>
      <c r="X899" s="30" t="s">
        <v>31</v>
      </c>
      <c r="Y899" s="29" t="s">
        <v>31</v>
      </c>
      <c r="Z899" s="29" t="s">
        <v>31</v>
      </c>
      <c r="AA899" s="29" t="s">
        <v>31</v>
      </c>
      <c r="AB899" s="29">
        <v>0</v>
      </c>
      <c r="AC899" s="30" t="s">
        <v>31</v>
      </c>
      <c r="AD899" s="30" t="s">
        <v>31</v>
      </c>
      <c r="AE899" s="29">
        <f t="shared" si="45"/>
        <v>2019</v>
      </c>
      <c r="AF899" s="29">
        <f t="shared" si="46"/>
        <v>10</v>
      </c>
      <c r="AK899" t="e">
        <f t="shared" si="44"/>
        <v>#N/A</v>
      </c>
    </row>
    <row r="900" spans="1:37" ht="30" customHeight="1" x14ac:dyDescent="0.25">
      <c r="A900" s="30">
        <v>17907408</v>
      </c>
      <c r="B900" s="29" t="s">
        <v>77</v>
      </c>
      <c r="C900" s="29" t="s">
        <v>29</v>
      </c>
      <c r="D900" s="29" t="s">
        <v>29</v>
      </c>
      <c r="E900" s="31">
        <v>43799</v>
      </c>
      <c r="F900" s="29" t="s">
        <v>31</v>
      </c>
      <c r="G900" s="29" t="s">
        <v>51</v>
      </c>
      <c r="H900" s="29" t="s">
        <v>30</v>
      </c>
      <c r="I900" s="29">
        <v>2019</v>
      </c>
      <c r="J900" s="30">
        <v>100</v>
      </c>
      <c r="K900" s="30">
        <v>16722.599999999999</v>
      </c>
      <c r="L900" s="29" t="s">
        <v>31</v>
      </c>
      <c r="M900" s="29" t="s">
        <v>31</v>
      </c>
      <c r="N900" s="29" t="s">
        <v>31</v>
      </c>
      <c r="O900" s="30" t="s">
        <v>31</v>
      </c>
      <c r="P900" s="30" t="s">
        <v>31</v>
      </c>
      <c r="Q900" s="29" t="s">
        <v>31</v>
      </c>
      <c r="R900" s="29" t="s">
        <v>31</v>
      </c>
      <c r="S900" s="29" t="s">
        <v>31</v>
      </c>
      <c r="T900" s="29" t="s">
        <v>31</v>
      </c>
      <c r="U900" s="29" t="s">
        <v>31</v>
      </c>
      <c r="V900" s="29" t="s">
        <v>31</v>
      </c>
      <c r="W900" s="30" t="s">
        <v>31</v>
      </c>
      <c r="X900" s="30" t="s">
        <v>31</v>
      </c>
      <c r="Y900" s="29" t="s">
        <v>31</v>
      </c>
      <c r="Z900" s="29" t="s">
        <v>31</v>
      </c>
      <c r="AA900" s="29" t="s">
        <v>31</v>
      </c>
      <c r="AB900" s="29">
        <v>0</v>
      </c>
      <c r="AC900" s="30" t="s">
        <v>31</v>
      </c>
      <c r="AD900" s="30" t="s">
        <v>31</v>
      </c>
      <c r="AE900" s="29">
        <f t="shared" si="45"/>
        <v>2019</v>
      </c>
      <c r="AF900" s="29">
        <f t="shared" si="46"/>
        <v>11</v>
      </c>
      <c r="AK900" t="e">
        <f t="shared" si="44"/>
        <v>#N/A</v>
      </c>
    </row>
    <row r="901" spans="1:37" ht="30" customHeight="1" x14ac:dyDescent="0.25">
      <c r="A901" s="30">
        <v>17907408</v>
      </c>
      <c r="B901" s="29" t="s">
        <v>77</v>
      </c>
      <c r="C901" s="29" t="s">
        <v>29</v>
      </c>
      <c r="D901" s="29" t="s">
        <v>29</v>
      </c>
      <c r="E901" s="31">
        <v>43830</v>
      </c>
      <c r="F901" s="29" t="s">
        <v>31</v>
      </c>
      <c r="G901" s="29" t="s">
        <v>51</v>
      </c>
      <c r="H901" s="29" t="s">
        <v>30</v>
      </c>
      <c r="I901" s="29">
        <v>2019</v>
      </c>
      <c r="J901" s="30">
        <v>100</v>
      </c>
      <c r="K901" s="30">
        <v>16722.599999999999</v>
      </c>
      <c r="L901" s="29" t="s">
        <v>31</v>
      </c>
      <c r="M901" s="29" t="s">
        <v>31</v>
      </c>
      <c r="N901" s="29" t="s">
        <v>31</v>
      </c>
      <c r="O901" s="30" t="s">
        <v>31</v>
      </c>
      <c r="P901" s="30" t="s">
        <v>31</v>
      </c>
      <c r="Q901" s="29" t="s">
        <v>31</v>
      </c>
      <c r="R901" s="29" t="s">
        <v>31</v>
      </c>
      <c r="S901" s="29" t="s">
        <v>31</v>
      </c>
      <c r="T901" s="29" t="s">
        <v>31</v>
      </c>
      <c r="U901" s="29" t="s">
        <v>31</v>
      </c>
      <c r="V901" s="29" t="s">
        <v>31</v>
      </c>
      <c r="W901" s="30">
        <v>1.020475491488321</v>
      </c>
      <c r="X901" s="30">
        <v>2.1350628750240652</v>
      </c>
      <c r="Y901" s="29" t="s">
        <v>31</v>
      </c>
      <c r="Z901" s="29" t="s">
        <v>31</v>
      </c>
      <c r="AA901" s="29">
        <v>0</v>
      </c>
      <c r="AB901" s="29">
        <v>0</v>
      </c>
      <c r="AC901" s="30" t="s">
        <v>31</v>
      </c>
      <c r="AD901" s="30" t="s">
        <v>31</v>
      </c>
      <c r="AE901" s="29">
        <f t="shared" si="45"/>
        <v>2019</v>
      </c>
      <c r="AF901" s="29">
        <f t="shared" si="46"/>
        <v>12</v>
      </c>
      <c r="AK901" t="e">
        <f t="shared" si="44"/>
        <v>#N/A</v>
      </c>
    </row>
    <row r="902" spans="1:37" ht="30" customHeight="1" x14ac:dyDescent="0.25">
      <c r="A902" s="30">
        <v>17907408</v>
      </c>
      <c r="B902" s="29" t="s">
        <v>77</v>
      </c>
      <c r="C902" s="29" t="s">
        <v>29</v>
      </c>
      <c r="D902" s="29" t="s">
        <v>29</v>
      </c>
      <c r="E902" s="31">
        <v>43861</v>
      </c>
      <c r="F902" s="29" t="s">
        <v>31</v>
      </c>
      <c r="G902" s="29" t="s">
        <v>51</v>
      </c>
      <c r="H902" s="29" t="s">
        <v>30</v>
      </c>
      <c r="I902" s="29">
        <v>2019</v>
      </c>
      <c r="J902" s="30">
        <v>100</v>
      </c>
      <c r="K902" s="30">
        <v>16722.599999999999</v>
      </c>
      <c r="L902" s="29" t="s">
        <v>31</v>
      </c>
      <c r="M902" s="29" t="s">
        <v>31</v>
      </c>
      <c r="N902" s="29" t="s">
        <v>31</v>
      </c>
      <c r="O902" s="30" t="s">
        <v>31</v>
      </c>
      <c r="P902" s="30" t="s">
        <v>31</v>
      </c>
      <c r="Q902" s="29" t="s">
        <v>31</v>
      </c>
      <c r="R902" s="29" t="s">
        <v>31</v>
      </c>
      <c r="S902" s="29" t="s">
        <v>31</v>
      </c>
      <c r="T902" s="29" t="s">
        <v>31</v>
      </c>
      <c r="U902" s="29" t="s">
        <v>31</v>
      </c>
      <c r="V902" s="29" t="s">
        <v>31</v>
      </c>
      <c r="W902" s="30">
        <v>0.82704097992184533</v>
      </c>
      <c r="X902" s="30">
        <v>1.5956380466331701</v>
      </c>
      <c r="Y902" s="29" t="s">
        <v>31</v>
      </c>
      <c r="Z902" s="29" t="s">
        <v>31</v>
      </c>
      <c r="AA902" s="29" t="s">
        <v>31</v>
      </c>
      <c r="AB902" s="29" t="s">
        <v>31</v>
      </c>
      <c r="AC902" s="30" t="s">
        <v>31</v>
      </c>
      <c r="AD902" s="30" t="s">
        <v>31</v>
      </c>
      <c r="AE902" s="29">
        <f t="shared" si="45"/>
        <v>2020</v>
      </c>
      <c r="AF902" s="29">
        <f t="shared" si="46"/>
        <v>1</v>
      </c>
      <c r="AK902" t="e">
        <f t="shared" si="44"/>
        <v>#N/A</v>
      </c>
    </row>
    <row r="903" spans="1:37" ht="30" customHeight="1" x14ac:dyDescent="0.25">
      <c r="A903" s="30">
        <v>17907408</v>
      </c>
      <c r="B903" s="29" t="s">
        <v>77</v>
      </c>
      <c r="C903" s="29" t="s">
        <v>29</v>
      </c>
      <c r="D903" s="29" t="s">
        <v>29</v>
      </c>
      <c r="E903" s="31">
        <v>43890</v>
      </c>
      <c r="F903" s="29" t="s">
        <v>31</v>
      </c>
      <c r="G903" s="29" t="s">
        <v>51</v>
      </c>
      <c r="H903" s="29" t="s">
        <v>30</v>
      </c>
      <c r="I903" s="29">
        <v>2019</v>
      </c>
      <c r="J903" s="30">
        <v>100</v>
      </c>
      <c r="K903" s="30">
        <v>16722.599999999999</v>
      </c>
      <c r="L903" s="29" t="s">
        <v>31</v>
      </c>
      <c r="M903" s="29" t="s">
        <v>31</v>
      </c>
      <c r="N903" s="29" t="s">
        <v>31</v>
      </c>
      <c r="O903" s="30" t="s">
        <v>31</v>
      </c>
      <c r="P903" s="30" t="s">
        <v>31</v>
      </c>
      <c r="Q903" s="29" t="s">
        <v>31</v>
      </c>
      <c r="R903" s="29" t="s">
        <v>31</v>
      </c>
      <c r="S903" s="29" t="s">
        <v>31</v>
      </c>
      <c r="T903" s="29" t="s">
        <v>31</v>
      </c>
      <c r="U903" s="29" t="s">
        <v>31</v>
      </c>
      <c r="V903" s="29" t="s">
        <v>31</v>
      </c>
      <c r="W903" s="30">
        <v>1.5808807540540333</v>
      </c>
      <c r="X903" s="30">
        <v>2.10399479283091</v>
      </c>
      <c r="Y903" s="29" t="s">
        <v>31</v>
      </c>
      <c r="Z903" s="29" t="s">
        <v>31</v>
      </c>
      <c r="AA903" s="29" t="s">
        <v>31</v>
      </c>
      <c r="AB903" s="29" t="s">
        <v>31</v>
      </c>
      <c r="AC903" s="30" t="s">
        <v>31</v>
      </c>
      <c r="AD903" s="30" t="s">
        <v>31</v>
      </c>
      <c r="AE903" s="29">
        <f t="shared" si="45"/>
        <v>2020</v>
      </c>
      <c r="AF903" s="29">
        <f t="shared" si="46"/>
        <v>2</v>
      </c>
      <c r="AK903" t="e">
        <f t="shared" si="44"/>
        <v>#N/A</v>
      </c>
    </row>
    <row r="904" spans="1:37" ht="30" customHeight="1" x14ac:dyDescent="0.25">
      <c r="A904" s="30">
        <v>17907408</v>
      </c>
      <c r="B904" s="29" t="s">
        <v>77</v>
      </c>
      <c r="C904" s="29" t="s">
        <v>29</v>
      </c>
      <c r="D904" s="29" t="s">
        <v>29</v>
      </c>
      <c r="E904" s="31">
        <v>43921</v>
      </c>
      <c r="F904" s="29" t="s">
        <v>31</v>
      </c>
      <c r="G904" s="29" t="s">
        <v>51</v>
      </c>
      <c r="H904" s="29" t="s">
        <v>30</v>
      </c>
      <c r="I904" s="29">
        <v>2019</v>
      </c>
      <c r="J904" s="30">
        <v>100</v>
      </c>
      <c r="K904" s="30">
        <v>16722.599999999999</v>
      </c>
      <c r="L904" s="29" t="s">
        <v>31</v>
      </c>
      <c r="M904" s="29" t="s">
        <v>31</v>
      </c>
      <c r="N904" s="29" t="s">
        <v>31</v>
      </c>
      <c r="O904" s="29" t="s">
        <v>31</v>
      </c>
      <c r="P904" s="29" t="s">
        <v>31</v>
      </c>
      <c r="Q904" s="29" t="s">
        <v>31</v>
      </c>
      <c r="R904" s="29" t="s">
        <v>31</v>
      </c>
      <c r="S904" s="29" t="s">
        <v>31</v>
      </c>
      <c r="T904" s="29" t="s">
        <v>31</v>
      </c>
      <c r="U904" s="29" t="s">
        <v>31</v>
      </c>
      <c r="V904" s="29" t="s">
        <v>31</v>
      </c>
      <c r="W904" s="30">
        <v>1.0006939017415055</v>
      </c>
      <c r="X904" s="30">
        <v>1.5031459658150998</v>
      </c>
      <c r="Y904" s="29" t="s">
        <v>31</v>
      </c>
      <c r="Z904" s="29" t="s">
        <v>31</v>
      </c>
      <c r="AA904" s="29" t="s">
        <v>31</v>
      </c>
      <c r="AB904" s="29" t="s">
        <v>31</v>
      </c>
      <c r="AC904" s="29" t="s">
        <v>31</v>
      </c>
      <c r="AD904" s="29" t="s">
        <v>31</v>
      </c>
      <c r="AE904" s="29">
        <f t="shared" si="45"/>
        <v>2020</v>
      </c>
      <c r="AF904" s="29">
        <f t="shared" si="46"/>
        <v>3</v>
      </c>
      <c r="AK904" t="e">
        <f t="shared" si="44"/>
        <v>#N/A</v>
      </c>
    </row>
    <row r="905" spans="1:37" ht="30" customHeight="1" x14ac:dyDescent="0.25">
      <c r="A905" s="30">
        <v>17907408</v>
      </c>
      <c r="B905" s="29" t="s">
        <v>77</v>
      </c>
      <c r="C905" s="29" t="s">
        <v>29</v>
      </c>
      <c r="D905" s="29" t="s">
        <v>29</v>
      </c>
      <c r="E905" s="31">
        <v>43951</v>
      </c>
      <c r="F905" s="29" t="s">
        <v>31</v>
      </c>
      <c r="G905" s="29" t="s">
        <v>51</v>
      </c>
      <c r="H905" s="29" t="s">
        <v>30</v>
      </c>
      <c r="I905" s="29">
        <v>2019</v>
      </c>
      <c r="J905" s="30">
        <v>100</v>
      </c>
      <c r="K905" s="30">
        <v>16722.599999999999</v>
      </c>
      <c r="L905" s="29" t="s">
        <v>31</v>
      </c>
      <c r="M905" s="29" t="s">
        <v>31</v>
      </c>
      <c r="N905" s="29" t="s">
        <v>31</v>
      </c>
      <c r="O905" s="29" t="s">
        <v>31</v>
      </c>
      <c r="P905" s="29" t="s">
        <v>31</v>
      </c>
      <c r="Q905" s="29" t="s">
        <v>31</v>
      </c>
      <c r="R905" s="29" t="s">
        <v>31</v>
      </c>
      <c r="S905" s="29" t="s">
        <v>31</v>
      </c>
      <c r="T905" s="29" t="s">
        <v>31</v>
      </c>
      <c r="U905" s="29" t="s">
        <v>31</v>
      </c>
      <c r="V905" s="29" t="s">
        <v>31</v>
      </c>
      <c r="W905" s="30">
        <v>1.2526726258897762</v>
      </c>
      <c r="X905" s="30">
        <v>2.025768555159166</v>
      </c>
      <c r="Y905" s="29" t="s">
        <v>31</v>
      </c>
      <c r="Z905" s="29" t="s">
        <v>31</v>
      </c>
      <c r="AA905" s="29" t="s">
        <v>31</v>
      </c>
      <c r="AB905" s="29" t="s">
        <v>31</v>
      </c>
      <c r="AC905" s="29" t="s">
        <v>31</v>
      </c>
      <c r="AD905" s="29" t="s">
        <v>31</v>
      </c>
      <c r="AE905" s="29">
        <f t="shared" si="45"/>
        <v>2020</v>
      </c>
      <c r="AF905" s="29">
        <f t="shared" si="46"/>
        <v>4</v>
      </c>
      <c r="AK905" t="e">
        <f t="shared" si="44"/>
        <v>#N/A</v>
      </c>
    </row>
    <row r="906" spans="1:37" ht="30" customHeight="1" x14ac:dyDescent="0.25">
      <c r="A906" s="30">
        <v>17907408</v>
      </c>
      <c r="B906" s="29" t="s">
        <v>77</v>
      </c>
      <c r="C906" s="29" t="s">
        <v>29</v>
      </c>
      <c r="D906" s="29" t="s">
        <v>29</v>
      </c>
      <c r="E906" s="31">
        <v>43982</v>
      </c>
      <c r="F906" s="29" t="s">
        <v>31</v>
      </c>
      <c r="G906" s="29" t="s">
        <v>51</v>
      </c>
      <c r="H906" s="29" t="s">
        <v>30</v>
      </c>
      <c r="I906" s="29">
        <v>2019</v>
      </c>
      <c r="J906" s="30">
        <v>100</v>
      </c>
      <c r="K906" s="30">
        <v>16722.599999999999</v>
      </c>
      <c r="L906" s="29" t="s">
        <v>31</v>
      </c>
      <c r="M906" s="29" t="s">
        <v>31</v>
      </c>
      <c r="N906" s="29" t="s">
        <v>31</v>
      </c>
      <c r="O906" s="29" t="s">
        <v>31</v>
      </c>
      <c r="P906" s="29" t="s">
        <v>31</v>
      </c>
      <c r="Q906" s="29" t="s">
        <v>31</v>
      </c>
      <c r="R906" s="29" t="s">
        <v>31</v>
      </c>
      <c r="S906" s="29" t="s">
        <v>31</v>
      </c>
      <c r="T906" s="29" t="s">
        <v>31</v>
      </c>
      <c r="U906" s="29" t="s">
        <v>31</v>
      </c>
      <c r="V906" s="29" t="s">
        <v>31</v>
      </c>
      <c r="W906" s="30">
        <v>0.97492729361351294</v>
      </c>
      <c r="X906" s="30">
        <v>1.2591910814399772</v>
      </c>
      <c r="Y906" s="29" t="s">
        <v>31</v>
      </c>
      <c r="Z906" s="29" t="s">
        <v>31</v>
      </c>
      <c r="AA906" s="29" t="s">
        <v>31</v>
      </c>
      <c r="AB906" s="29" t="s">
        <v>31</v>
      </c>
      <c r="AC906" s="29" t="s">
        <v>31</v>
      </c>
      <c r="AD906" s="29" t="s">
        <v>31</v>
      </c>
      <c r="AE906" s="29">
        <f t="shared" si="45"/>
        <v>2020</v>
      </c>
      <c r="AF906" s="29">
        <f t="shared" si="46"/>
        <v>5</v>
      </c>
      <c r="AK906" t="e">
        <f t="shared" si="44"/>
        <v>#N/A</v>
      </c>
    </row>
    <row r="907" spans="1:37" ht="30" customHeight="1" x14ac:dyDescent="0.25">
      <c r="A907" s="30">
        <v>17907408</v>
      </c>
      <c r="B907" s="29" t="s">
        <v>77</v>
      </c>
      <c r="C907" s="29" t="s">
        <v>29</v>
      </c>
      <c r="D907" s="29" t="s">
        <v>29</v>
      </c>
      <c r="E907" s="31">
        <v>44012</v>
      </c>
      <c r="F907" s="29" t="s">
        <v>31</v>
      </c>
      <c r="G907" s="29" t="s">
        <v>51</v>
      </c>
      <c r="H907" s="29" t="s">
        <v>30</v>
      </c>
      <c r="I907" s="29">
        <v>2019</v>
      </c>
      <c r="J907" s="30">
        <v>100</v>
      </c>
      <c r="K907" s="30">
        <v>16722.599999999999</v>
      </c>
      <c r="L907" s="29" t="s">
        <v>31</v>
      </c>
      <c r="M907" s="29" t="s">
        <v>31</v>
      </c>
      <c r="N907" s="29" t="s">
        <v>31</v>
      </c>
      <c r="O907" s="29" t="s">
        <v>31</v>
      </c>
      <c r="P907" s="29" t="s">
        <v>31</v>
      </c>
      <c r="Q907" s="29" t="s">
        <v>31</v>
      </c>
      <c r="R907" s="29" t="s">
        <v>31</v>
      </c>
      <c r="S907" s="29" t="s">
        <v>31</v>
      </c>
      <c r="T907" s="29" t="s">
        <v>31</v>
      </c>
      <c r="U907" s="29" t="s">
        <v>31</v>
      </c>
      <c r="V907" s="29" t="s">
        <v>31</v>
      </c>
      <c r="W907" s="30">
        <v>1.0200980783182807</v>
      </c>
      <c r="X907" s="30">
        <v>1.7125468234688899</v>
      </c>
      <c r="Y907" s="29" t="s">
        <v>31</v>
      </c>
      <c r="Z907" s="29" t="s">
        <v>31</v>
      </c>
      <c r="AA907" s="29" t="s">
        <v>31</v>
      </c>
      <c r="AB907" s="29" t="s">
        <v>31</v>
      </c>
      <c r="AC907" s="29" t="s">
        <v>31</v>
      </c>
      <c r="AD907" s="29" t="s">
        <v>31</v>
      </c>
      <c r="AE907" s="29">
        <f t="shared" si="45"/>
        <v>2020</v>
      </c>
      <c r="AF907" s="29">
        <f t="shared" si="46"/>
        <v>6</v>
      </c>
      <c r="AK907" t="e">
        <f t="shared" si="44"/>
        <v>#N/A</v>
      </c>
    </row>
    <row r="908" spans="1:37" ht="30" customHeight="1" x14ac:dyDescent="0.25">
      <c r="A908" s="30">
        <v>17907408</v>
      </c>
      <c r="B908" s="29" t="s">
        <v>77</v>
      </c>
      <c r="C908" s="29" t="s">
        <v>29</v>
      </c>
      <c r="D908" s="29" t="s">
        <v>29</v>
      </c>
      <c r="E908" s="31">
        <v>44043</v>
      </c>
      <c r="F908" s="29" t="s">
        <v>31</v>
      </c>
      <c r="G908" s="29" t="s">
        <v>51</v>
      </c>
      <c r="H908" s="29" t="s">
        <v>30</v>
      </c>
      <c r="I908" s="29">
        <v>2019</v>
      </c>
      <c r="J908" s="30">
        <v>100</v>
      </c>
      <c r="K908" s="30">
        <v>16722.599999999999</v>
      </c>
      <c r="L908" s="29" t="s">
        <v>31</v>
      </c>
      <c r="M908" s="29" t="s">
        <v>31</v>
      </c>
      <c r="N908" s="29" t="s">
        <v>31</v>
      </c>
      <c r="O908" s="29" t="s">
        <v>31</v>
      </c>
      <c r="P908" s="29" t="s">
        <v>31</v>
      </c>
      <c r="Q908" s="29" t="s">
        <v>31</v>
      </c>
      <c r="R908" s="29" t="s">
        <v>31</v>
      </c>
      <c r="S908" s="29" t="s">
        <v>31</v>
      </c>
      <c r="T908" s="29" t="s">
        <v>31</v>
      </c>
      <c r="U908" s="29" t="s">
        <v>31</v>
      </c>
      <c r="V908" s="29" t="s">
        <v>31</v>
      </c>
      <c r="W908" s="30">
        <v>1.579821101159977</v>
      </c>
      <c r="X908" s="30">
        <v>1.6944036888714169</v>
      </c>
      <c r="Y908" s="29" t="s">
        <v>31</v>
      </c>
      <c r="Z908" s="29" t="s">
        <v>31</v>
      </c>
      <c r="AA908" s="29" t="s">
        <v>31</v>
      </c>
      <c r="AB908" s="29" t="s">
        <v>31</v>
      </c>
      <c r="AC908" s="29" t="s">
        <v>31</v>
      </c>
      <c r="AD908" s="29" t="s">
        <v>31</v>
      </c>
      <c r="AE908" s="29">
        <f t="shared" si="45"/>
        <v>2020</v>
      </c>
      <c r="AF908" s="29">
        <f t="shared" si="46"/>
        <v>7</v>
      </c>
      <c r="AK908" t="e">
        <f t="shared" si="44"/>
        <v>#N/A</v>
      </c>
    </row>
    <row r="909" spans="1:37" ht="30" customHeight="1" x14ac:dyDescent="0.25">
      <c r="A909" s="30">
        <v>17907408</v>
      </c>
      <c r="B909" s="29" t="s">
        <v>77</v>
      </c>
      <c r="C909" s="29" t="s">
        <v>29</v>
      </c>
      <c r="D909" s="29" t="s">
        <v>29</v>
      </c>
      <c r="E909" s="31">
        <v>44074</v>
      </c>
      <c r="F909" s="29" t="s">
        <v>31</v>
      </c>
      <c r="G909" s="29" t="s">
        <v>51</v>
      </c>
      <c r="H909" s="29" t="s">
        <v>30</v>
      </c>
      <c r="I909" s="29">
        <v>2019</v>
      </c>
      <c r="J909" s="30">
        <v>100</v>
      </c>
      <c r="K909" s="30">
        <v>16722.599999999999</v>
      </c>
      <c r="L909" s="29" t="s">
        <v>31</v>
      </c>
      <c r="M909" s="29" t="s">
        <v>31</v>
      </c>
      <c r="N909" s="29" t="s">
        <v>31</v>
      </c>
      <c r="O909" s="29" t="s">
        <v>31</v>
      </c>
      <c r="P909" s="29" t="s">
        <v>31</v>
      </c>
      <c r="Q909" s="29" t="s">
        <v>31</v>
      </c>
      <c r="R909" s="29" t="s">
        <v>31</v>
      </c>
      <c r="S909" s="29" t="s">
        <v>31</v>
      </c>
      <c r="T909" s="29" t="s">
        <v>31</v>
      </c>
      <c r="U909" s="29" t="s">
        <v>31</v>
      </c>
      <c r="V909" s="29" t="s">
        <v>31</v>
      </c>
      <c r="W909" s="30">
        <v>1.3982113248811903</v>
      </c>
      <c r="X909" s="30">
        <v>1.5210674570346323</v>
      </c>
      <c r="Y909" s="29" t="s">
        <v>31</v>
      </c>
      <c r="Z909" s="29" t="s">
        <v>31</v>
      </c>
      <c r="AA909" s="29" t="s">
        <v>31</v>
      </c>
      <c r="AB909" s="29" t="s">
        <v>31</v>
      </c>
      <c r="AC909" s="29" t="s">
        <v>31</v>
      </c>
      <c r="AD909" s="29" t="s">
        <v>31</v>
      </c>
      <c r="AE909" s="29">
        <f t="shared" si="45"/>
        <v>2020</v>
      </c>
      <c r="AF909" s="29">
        <f t="shared" si="46"/>
        <v>8</v>
      </c>
      <c r="AK909" t="e">
        <f t="shared" si="44"/>
        <v>#N/A</v>
      </c>
    </row>
    <row r="910" spans="1:37" ht="30" customHeight="1" x14ac:dyDescent="0.25">
      <c r="A910" s="30">
        <v>17907408</v>
      </c>
      <c r="B910" s="29" t="s">
        <v>77</v>
      </c>
      <c r="C910" s="29" t="s">
        <v>29</v>
      </c>
      <c r="D910" s="29" t="s">
        <v>29</v>
      </c>
      <c r="E910" s="31">
        <v>44104</v>
      </c>
      <c r="F910" s="29" t="s">
        <v>31</v>
      </c>
      <c r="G910" s="29" t="s">
        <v>51</v>
      </c>
      <c r="H910" s="29" t="s">
        <v>30</v>
      </c>
      <c r="I910" s="29">
        <v>2019</v>
      </c>
      <c r="J910" s="30">
        <v>100</v>
      </c>
      <c r="K910" s="30">
        <v>16722.599999999999</v>
      </c>
      <c r="L910" s="29" t="s">
        <v>31</v>
      </c>
      <c r="M910" s="29" t="s">
        <v>31</v>
      </c>
      <c r="N910" s="29" t="s">
        <v>31</v>
      </c>
      <c r="O910" s="29" t="s">
        <v>31</v>
      </c>
      <c r="P910" s="29" t="s">
        <v>31</v>
      </c>
      <c r="Q910" s="29" t="s">
        <v>31</v>
      </c>
      <c r="R910" s="29" t="s">
        <v>31</v>
      </c>
      <c r="S910" s="29" t="s">
        <v>31</v>
      </c>
      <c r="T910" s="29" t="s">
        <v>31</v>
      </c>
      <c r="U910" s="29" t="s">
        <v>31</v>
      </c>
      <c r="V910" s="29" t="s">
        <v>31</v>
      </c>
      <c r="W910" s="30">
        <v>1.0964650741649045</v>
      </c>
      <c r="X910" s="30">
        <v>2.0832139128237319</v>
      </c>
      <c r="Y910" s="29" t="s">
        <v>31</v>
      </c>
      <c r="Z910" s="29" t="s">
        <v>31</v>
      </c>
      <c r="AA910" s="29" t="s">
        <v>31</v>
      </c>
      <c r="AB910" s="29" t="s">
        <v>31</v>
      </c>
      <c r="AC910" s="29" t="s">
        <v>31</v>
      </c>
      <c r="AD910" s="29" t="s">
        <v>31</v>
      </c>
      <c r="AE910" s="29">
        <f t="shared" si="45"/>
        <v>2020</v>
      </c>
      <c r="AF910" s="29">
        <f t="shared" si="46"/>
        <v>9</v>
      </c>
      <c r="AK910" t="e">
        <f t="shared" si="44"/>
        <v>#N/A</v>
      </c>
    </row>
    <row r="911" spans="1:37" ht="30" customHeight="1" x14ac:dyDescent="0.25">
      <c r="A911" s="30">
        <v>17907408</v>
      </c>
      <c r="B911" s="29" t="s">
        <v>77</v>
      </c>
      <c r="C911" s="29" t="s">
        <v>29</v>
      </c>
      <c r="D911" s="29" t="s">
        <v>29</v>
      </c>
      <c r="E911" s="31">
        <v>44135</v>
      </c>
      <c r="F911" s="29" t="s">
        <v>31</v>
      </c>
      <c r="G911" s="29" t="s">
        <v>51</v>
      </c>
      <c r="H911" s="29" t="s">
        <v>30</v>
      </c>
      <c r="I911" s="29">
        <v>2019</v>
      </c>
      <c r="J911" s="30">
        <v>100</v>
      </c>
      <c r="K911" s="30">
        <v>16722.599999999999</v>
      </c>
      <c r="L911" s="29" t="s">
        <v>31</v>
      </c>
      <c r="M911" s="29" t="s">
        <v>31</v>
      </c>
      <c r="N911" s="29" t="s">
        <v>31</v>
      </c>
      <c r="O911" s="29" t="s">
        <v>31</v>
      </c>
      <c r="P911" s="29" t="s">
        <v>31</v>
      </c>
      <c r="Q911" s="29" t="s">
        <v>31</v>
      </c>
      <c r="R911" s="29" t="s">
        <v>31</v>
      </c>
      <c r="S911" s="29" t="s">
        <v>31</v>
      </c>
      <c r="T911" s="29" t="s">
        <v>31</v>
      </c>
      <c r="U911" s="29" t="s">
        <v>31</v>
      </c>
      <c r="V911" s="29" t="s">
        <v>31</v>
      </c>
      <c r="W911" s="30">
        <v>1.0797411268598858</v>
      </c>
      <c r="X911" s="30">
        <v>1.6301807737243359</v>
      </c>
      <c r="Y911" s="29" t="s">
        <v>31</v>
      </c>
      <c r="Z911" s="29" t="s">
        <v>31</v>
      </c>
      <c r="AA911" s="29" t="s">
        <v>31</v>
      </c>
      <c r="AB911" s="29" t="s">
        <v>31</v>
      </c>
      <c r="AC911" s="29" t="s">
        <v>31</v>
      </c>
      <c r="AD911" s="29" t="s">
        <v>31</v>
      </c>
      <c r="AE911" s="29">
        <f t="shared" si="45"/>
        <v>2020</v>
      </c>
      <c r="AF911" s="29">
        <f t="shared" si="46"/>
        <v>10</v>
      </c>
      <c r="AK911" t="e">
        <f t="shared" si="44"/>
        <v>#N/A</v>
      </c>
    </row>
    <row r="912" spans="1:37" ht="30" customHeight="1" x14ac:dyDescent="0.25">
      <c r="A912" s="30">
        <v>17907408</v>
      </c>
      <c r="B912" s="29" t="s">
        <v>77</v>
      </c>
      <c r="C912" s="29" t="s">
        <v>29</v>
      </c>
      <c r="D912" s="29" t="s">
        <v>29</v>
      </c>
      <c r="E912" s="31">
        <v>44165</v>
      </c>
      <c r="F912" s="29" t="s">
        <v>31</v>
      </c>
      <c r="G912" s="29" t="s">
        <v>51</v>
      </c>
      <c r="H912" s="29" t="s">
        <v>30</v>
      </c>
      <c r="I912" s="29">
        <v>2019</v>
      </c>
      <c r="J912" s="30">
        <v>100</v>
      </c>
      <c r="K912" s="30">
        <v>16722.599999999999</v>
      </c>
      <c r="L912" s="29" t="s">
        <v>31</v>
      </c>
      <c r="M912" s="29" t="s">
        <v>31</v>
      </c>
      <c r="N912" s="29" t="s">
        <v>31</v>
      </c>
      <c r="O912" s="29" t="s">
        <v>31</v>
      </c>
      <c r="P912" s="29" t="s">
        <v>31</v>
      </c>
      <c r="Q912" s="29" t="s">
        <v>31</v>
      </c>
      <c r="R912" s="29" t="s">
        <v>31</v>
      </c>
      <c r="S912" s="29" t="s">
        <v>31</v>
      </c>
      <c r="T912" s="29" t="s">
        <v>31</v>
      </c>
      <c r="U912" s="29" t="s">
        <v>31</v>
      </c>
      <c r="V912" s="29" t="s">
        <v>31</v>
      </c>
      <c r="W912" s="30">
        <v>1.1127212256877963</v>
      </c>
      <c r="X912" s="30">
        <v>1.7504355747124731</v>
      </c>
      <c r="Y912" s="29" t="s">
        <v>31</v>
      </c>
      <c r="Z912" s="29" t="s">
        <v>31</v>
      </c>
      <c r="AA912" s="29" t="s">
        <v>31</v>
      </c>
      <c r="AB912" s="29" t="s">
        <v>31</v>
      </c>
      <c r="AC912" s="29" t="s">
        <v>31</v>
      </c>
      <c r="AD912" s="29" t="s">
        <v>31</v>
      </c>
      <c r="AE912" s="29">
        <f t="shared" si="45"/>
        <v>2020</v>
      </c>
      <c r="AF912" s="29">
        <f t="shared" si="46"/>
        <v>11</v>
      </c>
      <c r="AK912" t="e">
        <f t="shared" si="44"/>
        <v>#N/A</v>
      </c>
    </row>
    <row r="913" spans="1:37" ht="30" customHeight="1" x14ac:dyDescent="0.25">
      <c r="A913" s="30">
        <v>17907408</v>
      </c>
      <c r="B913" s="29" t="s">
        <v>77</v>
      </c>
      <c r="C913" s="29" t="s">
        <v>29</v>
      </c>
      <c r="D913" s="29" t="s">
        <v>29</v>
      </c>
      <c r="E913" s="31">
        <v>44196</v>
      </c>
      <c r="F913" s="29">
        <v>116.90839022593082</v>
      </c>
      <c r="G913" s="29" t="s">
        <v>51</v>
      </c>
      <c r="H913" s="29" t="s">
        <v>30</v>
      </c>
      <c r="I913" s="29">
        <v>2019</v>
      </c>
      <c r="J913" s="30">
        <v>100</v>
      </c>
      <c r="K913" s="30">
        <v>16722.599999999999</v>
      </c>
      <c r="L913" s="29">
        <v>1145070.6804837417</v>
      </c>
      <c r="M913" s="29">
        <v>3780.0722389111543</v>
      </c>
      <c r="N913" s="29">
        <v>44.673226446837361</v>
      </c>
      <c r="O913" s="29">
        <v>10002.156473865294</v>
      </c>
      <c r="P913" s="29">
        <v>1.1387502846155022</v>
      </c>
      <c r="Q913" s="29">
        <v>16062.790112878251</v>
      </c>
      <c r="R913" s="29">
        <v>24060.888016547866</v>
      </c>
      <c r="S913" s="29">
        <v>1.0724321432825119</v>
      </c>
      <c r="T913" s="29">
        <v>1.6145802910767546</v>
      </c>
      <c r="U913" s="29">
        <v>1.3747676349448266</v>
      </c>
      <c r="V913" s="29">
        <v>1.7512586421430401</v>
      </c>
      <c r="W913" s="30">
        <v>1.7762680303220288</v>
      </c>
      <c r="X913" s="30">
        <v>1.7835448575868835</v>
      </c>
      <c r="Y913" s="29">
        <v>-21.716422085405132</v>
      </c>
      <c r="Z913" s="29">
        <v>-28.566973711952638</v>
      </c>
      <c r="AA913" s="29">
        <v>71.802254430946206</v>
      </c>
      <c r="AB913" s="29">
        <v>1609.4838793808722</v>
      </c>
      <c r="AC913" s="29" t="s">
        <v>31</v>
      </c>
      <c r="AD913" s="29" t="s">
        <v>31</v>
      </c>
      <c r="AE913" s="29">
        <f t="shared" si="45"/>
        <v>2020</v>
      </c>
      <c r="AF913" s="29">
        <f t="shared" si="46"/>
        <v>12</v>
      </c>
      <c r="AK913" t="e">
        <f t="shared" si="44"/>
        <v>#N/A</v>
      </c>
    </row>
    <row r="914" spans="1:37" ht="30" customHeight="1" x14ac:dyDescent="0.25">
      <c r="A914" s="30">
        <v>17907408</v>
      </c>
      <c r="B914" s="29" t="s">
        <v>77</v>
      </c>
      <c r="C914" s="29" t="s">
        <v>29</v>
      </c>
      <c r="D914" s="29" t="s">
        <v>29</v>
      </c>
      <c r="E914" s="31">
        <v>44227</v>
      </c>
      <c r="F914" s="29">
        <v>85.337841135900831</v>
      </c>
      <c r="G914" s="29" t="s">
        <v>51</v>
      </c>
      <c r="H914" s="29" t="s">
        <v>30</v>
      </c>
      <c r="I914" s="29">
        <v>2019</v>
      </c>
      <c r="J914" s="30">
        <v>100</v>
      </c>
      <c r="K914" s="30">
        <v>16722.599999999999</v>
      </c>
      <c r="L914" s="29">
        <v>1179930.5515690639</v>
      </c>
      <c r="M914" s="29">
        <v>3044.1223919866566</v>
      </c>
      <c r="N914" s="29">
        <v>77.109109615826185</v>
      </c>
      <c r="O914" s="29">
        <v>13287.514893357615</v>
      </c>
      <c r="P914" s="29">
        <v>0.87022011145863021</v>
      </c>
      <c r="Q914" s="29">
        <v>12832.927648069393</v>
      </c>
      <c r="R914" s="29">
        <v>22016.151064081412</v>
      </c>
      <c r="S914" s="29">
        <v>1.0859100129604082</v>
      </c>
      <c r="T914" s="29">
        <v>1.1962185770266931</v>
      </c>
      <c r="U914" s="29">
        <v>1.2498399396091069</v>
      </c>
      <c r="V914" s="29">
        <v>1.307662486256888</v>
      </c>
      <c r="W914" s="30">
        <v>1.3750135897278373</v>
      </c>
      <c r="X914" s="30">
        <v>2.1458318921835238</v>
      </c>
      <c r="Y914" s="29">
        <v>-25.801489272705496</v>
      </c>
      <c r="Z914" s="29">
        <v>-32.346919031919903</v>
      </c>
      <c r="AA914" s="29">
        <v>96.59039719039616</v>
      </c>
      <c r="AB914" s="29">
        <v>1401.4353820499578</v>
      </c>
      <c r="AC914" s="29" t="s">
        <v>31</v>
      </c>
      <c r="AD914" s="29" t="s">
        <v>31</v>
      </c>
      <c r="AE914" s="29">
        <f t="shared" si="45"/>
        <v>2021</v>
      </c>
      <c r="AF914" s="29">
        <f t="shared" si="46"/>
        <v>1</v>
      </c>
      <c r="AK914" t="e">
        <f t="shared" si="44"/>
        <v>#N/A</v>
      </c>
    </row>
    <row r="915" spans="1:37" ht="30" customHeight="1" x14ac:dyDescent="0.25">
      <c r="A915" s="30">
        <v>17907408</v>
      </c>
      <c r="B915" s="29" t="s">
        <v>77</v>
      </c>
      <c r="C915" s="29" t="s">
        <v>29</v>
      </c>
      <c r="D915" s="29" t="s">
        <v>29</v>
      </c>
      <c r="E915" s="31">
        <v>44255</v>
      </c>
      <c r="F915" s="29">
        <v>125.56040182649713</v>
      </c>
      <c r="G915" s="29" t="s">
        <v>51</v>
      </c>
      <c r="H915" s="29" t="s">
        <v>30</v>
      </c>
      <c r="I915" s="29">
        <v>2019</v>
      </c>
      <c r="J915" s="30">
        <v>100</v>
      </c>
      <c r="K915" s="30">
        <v>16722.599999999999</v>
      </c>
      <c r="L915" s="29">
        <v>1335403.3546851848</v>
      </c>
      <c r="M915" s="29">
        <v>4759.9126435730268</v>
      </c>
      <c r="N915" s="29">
        <v>56.975380039199528</v>
      </c>
      <c r="O915" s="29">
        <v>7730.4422376730763</v>
      </c>
      <c r="P915" s="29">
        <v>0.54206231992866283</v>
      </c>
      <c r="Q915" s="29">
        <v>16084.364655027201</v>
      </c>
      <c r="R915" s="29">
        <v>24707.23128834938</v>
      </c>
      <c r="S915" s="29">
        <v>0.80530690060467025</v>
      </c>
      <c r="T915" s="29">
        <v>0.77738163292122808</v>
      </c>
      <c r="U915" s="29">
        <v>0.61845419984250027</v>
      </c>
      <c r="V915" s="29">
        <v>1.4897144511259199</v>
      </c>
      <c r="W915" s="30">
        <v>1.5296333299366083</v>
      </c>
      <c r="X915" s="30">
        <v>1.73276897885338</v>
      </c>
      <c r="Y915" s="29">
        <v>-40.694806447383357</v>
      </c>
      <c r="Z915" s="29">
        <v>-36.568687918636272</v>
      </c>
      <c r="AA915" s="29">
        <v>49.220604258653424</v>
      </c>
      <c r="AB915" s="29">
        <v>1073.2413817649895</v>
      </c>
      <c r="AC915" s="29">
        <v>0.36422873485196783</v>
      </c>
      <c r="AD915" s="29">
        <v>8965.8005915226768</v>
      </c>
      <c r="AE915" s="29">
        <f t="shared" si="45"/>
        <v>2021</v>
      </c>
      <c r="AF915" s="29">
        <f t="shared" si="46"/>
        <v>2</v>
      </c>
      <c r="AK915" t="e">
        <f t="shared" ref="AK915:AK978" si="47">_xlfn.XLOOKUP(B915, $AH$2:$AH$38,$AI$2:$AI$38)</f>
        <v>#N/A</v>
      </c>
    </row>
    <row r="916" spans="1:37" ht="30" customHeight="1" x14ac:dyDescent="0.25">
      <c r="A916" s="30">
        <v>17907408</v>
      </c>
      <c r="B916" s="29" t="s">
        <v>77</v>
      </c>
      <c r="C916" s="29" t="s">
        <v>29</v>
      </c>
      <c r="D916" s="29" t="s">
        <v>29</v>
      </c>
      <c r="E916" s="31">
        <v>44286</v>
      </c>
      <c r="F916" s="29">
        <v>99.553798607899182</v>
      </c>
      <c r="G916" s="29" t="s">
        <v>51</v>
      </c>
      <c r="H916" s="29" t="s">
        <v>30</v>
      </c>
      <c r="I916" s="29">
        <v>2019</v>
      </c>
      <c r="J916" s="30">
        <v>100</v>
      </c>
      <c r="K916" s="30">
        <v>16722.599999999999</v>
      </c>
      <c r="L916" s="29">
        <v>1217509.7533215487</v>
      </c>
      <c r="M916" s="29">
        <v>3592.4802044179082</v>
      </c>
      <c r="N916" s="29">
        <v>78.372649928612176</v>
      </c>
      <c r="O916" s="29">
        <v>14857.648990618378</v>
      </c>
      <c r="P916" s="29">
        <v>0.55036200355928766</v>
      </c>
      <c r="Q916" s="29">
        <v>15483.995952701596</v>
      </c>
      <c r="R916" s="29">
        <v>20229.582359445558</v>
      </c>
      <c r="S916" s="29">
        <v>1.2001719447774795</v>
      </c>
      <c r="T916" s="29">
        <v>0.94563392535320945</v>
      </c>
      <c r="U916" s="29">
        <v>1.2712823295411213</v>
      </c>
      <c r="V916" s="29">
        <v>1.466161354857372</v>
      </c>
      <c r="W916" s="30">
        <v>1.5106857058928811</v>
      </c>
      <c r="X916" s="30">
        <v>1.8146831238239913</v>
      </c>
      <c r="Y916" s="29">
        <v>-33.128989322418434</v>
      </c>
      <c r="Z916" s="29">
        <v>-58.257458616536624</v>
      </c>
      <c r="AA916" s="29">
        <v>97.482566936964574</v>
      </c>
      <c r="AB916" s="29">
        <v>929.41655446160917</v>
      </c>
      <c r="AC916" s="29">
        <v>0.63836340919535017</v>
      </c>
      <c r="AD916" s="29">
        <v>6994.7331889439856</v>
      </c>
      <c r="AE916" s="29">
        <f t="shared" si="45"/>
        <v>2021</v>
      </c>
      <c r="AF916" s="29">
        <f t="shared" si="46"/>
        <v>3</v>
      </c>
      <c r="AK916" t="e">
        <f t="shared" si="47"/>
        <v>#N/A</v>
      </c>
    </row>
    <row r="917" spans="1:37" ht="30" customHeight="1" x14ac:dyDescent="0.25">
      <c r="A917" s="30">
        <v>17907408</v>
      </c>
      <c r="B917" s="29" t="s">
        <v>77</v>
      </c>
      <c r="C917" s="29" t="s">
        <v>29</v>
      </c>
      <c r="D917" s="29" t="s">
        <v>29</v>
      </c>
      <c r="E917" s="31">
        <v>44316</v>
      </c>
      <c r="F917" s="29">
        <v>115.15432178352627</v>
      </c>
      <c r="G917" s="29" t="s">
        <v>51</v>
      </c>
      <c r="H917" s="29" t="s">
        <v>30</v>
      </c>
      <c r="I917" s="29">
        <v>2019</v>
      </c>
      <c r="J917" s="30">
        <v>100</v>
      </c>
      <c r="K917" s="30">
        <v>16722.599999999999</v>
      </c>
      <c r="L917" s="29">
        <v>1240673.5405442845</v>
      </c>
      <c r="M917" s="29">
        <v>5372.6110384293752</v>
      </c>
      <c r="N917" s="29">
        <v>54.954134011831002</v>
      </c>
      <c r="O917" s="29">
        <v>9380.9212013423949</v>
      </c>
      <c r="P917" s="29">
        <v>0.59121297820376106</v>
      </c>
      <c r="Q917" s="29">
        <v>18547.203702337145</v>
      </c>
      <c r="R917" s="29">
        <v>20361.725935571842</v>
      </c>
      <c r="S917" s="29">
        <v>0.67610385429897113</v>
      </c>
      <c r="T917" s="29">
        <v>1.5128303204418201</v>
      </c>
      <c r="U917" s="29">
        <v>0.9741992469322962</v>
      </c>
      <c r="V917" s="29">
        <v>0.87835697164813831</v>
      </c>
      <c r="W917" s="30">
        <v>1.0578786199790544</v>
      </c>
      <c r="X917" s="30">
        <v>1.4741662234520798</v>
      </c>
      <c r="Y917" s="29">
        <v>-31.44464588420318</v>
      </c>
      <c r="Z917" s="29">
        <v>-44.293336614472835</v>
      </c>
      <c r="AA917" s="29">
        <v>61.674780663777817</v>
      </c>
      <c r="AB917" s="29">
        <v>1077.1388007824451</v>
      </c>
      <c r="AC917" s="29">
        <v>0.52139230064659969</v>
      </c>
      <c r="AD917" s="29">
        <v>10113.212840926093</v>
      </c>
      <c r="AE917" s="29">
        <f t="shared" si="45"/>
        <v>2021</v>
      </c>
      <c r="AF917" s="29">
        <f t="shared" si="46"/>
        <v>4</v>
      </c>
      <c r="AK917" t="e">
        <f t="shared" si="47"/>
        <v>#N/A</v>
      </c>
    </row>
    <row r="918" spans="1:37" ht="30" customHeight="1" x14ac:dyDescent="0.25">
      <c r="A918" s="30">
        <v>17907408</v>
      </c>
      <c r="B918" s="29" t="s">
        <v>77</v>
      </c>
      <c r="C918" s="29" t="s">
        <v>29</v>
      </c>
      <c r="D918" s="29" t="s">
        <v>29</v>
      </c>
      <c r="E918" s="31">
        <v>44347</v>
      </c>
      <c r="F918" s="29">
        <v>113.80564128088621</v>
      </c>
      <c r="G918" s="29" t="s">
        <v>51</v>
      </c>
      <c r="H918" s="29" t="s">
        <v>30</v>
      </c>
      <c r="I918" s="29">
        <v>2019</v>
      </c>
      <c r="J918" s="30">
        <v>100</v>
      </c>
      <c r="K918" s="30">
        <v>16722.599999999999</v>
      </c>
      <c r="L918" s="29">
        <v>984039.96571561799</v>
      </c>
      <c r="M918" s="29">
        <v>4341.9800260131342</v>
      </c>
      <c r="N918" s="29">
        <v>49.441720963466139</v>
      </c>
      <c r="O918" s="29">
        <v>11110.226254025943</v>
      </c>
      <c r="P918" s="29">
        <v>0.79855511721573602</v>
      </c>
      <c r="Q918" s="29">
        <v>16377.134319484072</v>
      </c>
      <c r="R918" s="29">
        <v>23706.884761602763</v>
      </c>
      <c r="S918" s="29">
        <v>1.18258736527543</v>
      </c>
      <c r="T918" s="29">
        <v>1.2894105279209944</v>
      </c>
      <c r="U918" s="29">
        <v>0.89967021781173073</v>
      </c>
      <c r="V918" s="29">
        <v>1.6335865569701231</v>
      </c>
      <c r="W918" s="30">
        <v>1.0456203061256641</v>
      </c>
      <c r="X918" s="30">
        <v>1.5723562995440667</v>
      </c>
      <c r="Y918" s="29">
        <v>-47.009173818162459</v>
      </c>
      <c r="Z918" s="29">
        <v>-40.686278286863363</v>
      </c>
      <c r="AA918" s="29">
        <v>96.95367505835803</v>
      </c>
      <c r="AB918" s="29">
        <v>1845.4118258418985</v>
      </c>
      <c r="AC918" s="29">
        <v>0.50052746286438388</v>
      </c>
      <c r="AD918" s="29">
        <v>11269.244970511256</v>
      </c>
      <c r="AE918" s="29">
        <f t="shared" si="45"/>
        <v>2021</v>
      </c>
      <c r="AF918" s="29">
        <f t="shared" si="46"/>
        <v>5</v>
      </c>
      <c r="AK918" t="e">
        <f t="shared" si="47"/>
        <v>#N/A</v>
      </c>
    </row>
    <row r="919" spans="1:37" ht="30" customHeight="1" x14ac:dyDescent="0.25">
      <c r="A919" s="30">
        <v>17907408</v>
      </c>
      <c r="B919" s="29" t="s">
        <v>77</v>
      </c>
      <c r="C919" s="29" t="s">
        <v>29</v>
      </c>
      <c r="D919" s="29" t="s">
        <v>29</v>
      </c>
      <c r="E919" s="31">
        <v>44377</v>
      </c>
      <c r="F919" s="29">
        <v>135.15348842190224</v>
      </c>
      <c r="G919" s="29" t="s">
        <v>51</v>
      </c>
      <c r="H919" s="29" t="s">
        <v>30</v>
      </c>
      <c r="I919" s="29">
        <v>2019</v>
      </c>
      <c r="J919" s="30">
        <v>100</v>
      </c>
      <c r="K919" s="30">
        <v>16722.599999999999</v>
      </c>
      <c r="L919" s="29">
        <v>1371995.1297197824</v>
      </c>
      <c r="M919" s="29">
        <v>5442.2992546456389</v>
      </c>
      <c r="N919" s="29">
        <v>55.100130514617234</v>
      </c>
      <c r="O919" s="29">
        <v>16082.613619729847</v>
      </c>
      <c r="P919" s="29">
        <v>0.85702976889455729</v>
      </c>
      <c r="Q919" s="29">
        <v>18084.942148512979</v>
      </c>
      <c r="R919" s="29">
        <v>16155.729633908606</v>
      </c>
      <c r="S919" s="29">
        <v>1.1476094575522682</v>
      </c>
      <c r="T919" s="29">
        <v>1.6155614037050554</v>
      </c>
      <c r="U919" s="29">
        <v>0.86939463273350381</v>
      </c>
      <c r="V919" s="29">
        <v>1.3338434000070578</v>
      </c>
      <c r="W919" s="30">
        <v>1.4057569970259194</v>
      </c>
      <c r="X919" s="30">
        <v>1.7069977762415938</v>
      </c>
      <c r="Y919" s="29">
        <v>-23.643178274091056</v>
      </c>
      <c r="Z919" s="29">
        <v>-40.998026562582929</v>
      </c>
      <c r="AA919" s="29">
        <v>92.563955057940419</v>
      </c>
      <c r="AB919" s="29">
        <v>1519.1120729077279</v>
      </c>
      <c r="AC919" s="29">
        <v>0.74842708186699003</v>
      </c>
      <c r="AD919" s="29">
        <v>10728.653665077165</v>
      </c>
      <c r="AE919" s="29">
        <f t="shared" si="45"/>
        <v>2021</v>
      </c>
      <c r="AF919" s="29">
        <f t="shared" si="46"/>
        <v>6</v>
      </c>
      <c r="AK919" t="e">
        <f t="shared" si="47"/>
        <v>#N/A</v>
      </c>
    </row>
    <row r="920" spans="1:37" ht="30" customHeight="1" x14ac:dyDescent="0.25">
      <c r="A920" s="30">
        <v>17907408</v>
      </c>
      <c r="B920" s="29" t="s">
        <v>77</v>
      </c>
      <c r="C920" s="29" t="s">
        <v>29</v>
      </c>
      <c r="D920" s="29" t="s">
        <v>29</v>
      </c>
      <c r="E920" s="31">
        <v>44408</v>
      </c>
      <c r="F920" s="29">
        <v>94.81724689008999</v>
      </c>
      <c r="G920" s="29" t="s">
        <v>51</v>
      </c>
      <c r="H920" s="29" t="s">
        <v>30</v>
      </c>
      <c r="I920" s="29">
        <v>2019</v>
      </c>
      <c r="J920" s="30">
        <v>100</v>
      </c>
      <c r="K920" s="30">
        <v>16722.599999999999</v>
      </c>
      <c r="L920" s="29">
        <v>1421533.2219111165</v>
      </c>
      <c r="M920" s="29">
        <v>3395.2594279791128</v>
      </c>
      <c r="N920" s="29">
        <v>73.672557101794055</v>
      </c>
      <c r="O920" s="29">
        <v>12479.212805237035</v>
      </c>
      <c r="P920" s="29">
        <v>1.036375804870352</v>
      </c>
      <c r="Q920" s="29">
        <v>19441.481783786352</v>
      </c>
      <c r="R920" s="29">
        <v>26527.247368943328</v>
      </c>
      <c r="S920" s="29">
        <v>0.822313761810469</v>
      </c>
      <c r="T920" s="29">
        <v>1.3765947728350787</v>
      </c>
      <c r="U920" s="29">
        <v>1.2453679673628326</v>
      </c>
      <c r="V920" s="29">
        <v>0.9741493769285714</v>
      </c>
      <c r="W920" s="30">
        <v>1.669716742527575</v>
      </c>
      <c r="X920" s="30">
        <v>2.1893515950936595</v>
      </c>
      <c r="Y920" s="29">
        <v>-23.304088063475298</v>
      </c>
      <c r="Z920" s="29">
        <v>-28.877756600349482</v>
      </c>
      <c r="AA920" s="29">
        <v>70.111984329711234</v>
      </c>
      <c r="AB920" s="29">
        <v>1745.6089662620764</v>
      </c>
      <c r="AC920" s="29">
        <v>0.74627830552176111</v>
      </c>
      <c r="AD920" s="29">
        <v>9049.7526078976371</v>
      </c>
      <c r="AE920" s="29">
        <f t="shared" si="45"/>
        <v>2021</v>
      </c>
      <c r="AF920" s="29">
        <f t="shared" si="46"/>
        <v>7</v>
      </c>
      <c r="AK920" t="e">
        <f t="shared" si="47"/>
        <v>#N/A</v>
      </c>
    </row>
    <row r="921" spans="1:37" ht="30" customHeight="1" x14ac:dyDescent="0.25">
      <c r="A921" s="30">
        <v>17907408</v>
      </c>
      <c r="B921" s="29" t="s">
        <v>77</v>
      </c>
      <c r="C921" s="29" t="s">
        <v>29</v>
      </c>
      <c r="D921" s="29" t="s">
        <v>29</v>
      </c>
      <c r="E921" s="31">
        <v>44439</v>
      </c>
      <c r="F921" s="29">
        <v>117.38615894383371</v>
      </c>
      <c r="G921" s="29" t="s">
        <v>51</v>
      </c>
      <c r="H921" s="29" t="s">
        <v>30</v>
      </c>
      <c r="I921" s="29">
        <v>2019</v>
      </c>
      <c r="J921" s="30">
        <v>100</v>
      </c>
      <c r="K921" s="30">
        <v>16722.599999999999</v>
      </c>
      <c r="L921" s="29">
        <v>1281284.2874762537</v>
      </c>
      <c r="M921" s="29">
        <v>5326.0211700674708</v>
      </c>
      <c r="N921" s="29">
        <v>60.826797086599889</v>
      </c>
      <c r="O921" s="29">
        <v>17043.155414584839</v>
      </c>
      <c r="P921" s="29">
        <v>1.0888075428874548</v>
      </c>
      <c r="Q921" s="29">
        <v>24053.997431618751</v>
      </c>
      <c r="R921" s="29">
        <v>30677.923692816836</v>
      </c>
      <c r="S921" s="29">
        <v>1.3690731106659275</v>
      </c>
      <c r="T921" s="29">
        <v>1.2406285333744471</v>
      </c>
      <c r="U921" s="29">
        <v>1.2797451489491107</v>
      </c>
      <c r="V921" s="29">
        <v>1.771979899929659</v>
      </c>
      <c r="W921" s="30">
        <v>1.0356834460902269</v>
      </c>
      <c r="X921" s="30">
        <v>1.6458509419990679</v>
      </c>
      <c r="Y921" s="29">
        <v>-15.507829390990466</v>
      </c>
      <c r="Z921" s="29">
        <v>-22.235857570569756</v>
      </c>
      <c r="AA921" s="29">
        <v>103.30255703641132</v>
      </c>
      <c r="AB921" s="29">
        <v>2030.1658350522164</v>
      </c>
      <c r="AC921" s="29">
        <v>0.71419583739841153</v>
      </c>
      <c r="AD921" s="29">
        <v>13906.592824385811</v>
      </c>
      <c r="AE921" s="29">
        <f t="shared" si="45"/>
        <v>2021</v>
      </c>
      <c r="AF921" s="29">
        <f t="shared" si="46"/>
        <v>8</v>
      </c>
      <c r="AK921" t="e">
        <f t="shared" si="47"/>
        <v>#N/A</v>
      </c>
    </row>
    <row r="922" spans="1:37" ht="30" customHeight="1" x14ac:dyDescent="0.25">
      <c r="A922" s="30">
        <v>17907408</v>
      </c>
      <c r="B922" s="29" t="s">
        <v>77</v>
      </c>
      <c r="C922" s="29" t="s">
        <v>29</v>
      </c>
      <c r="D922" s="29" t="s">
        <v>29</v>
      </c>
      <c r="E922" s="31">
        <v>44469</v>
      </c>
      <c r="F922" s="29">
        <v>73.329080236174534</v>
      </c>
      <c r="G922" s="29" t="s">
        <v>51</v>
      </c>
      <c r="H922" s="29" t="s">
        <v>30</v>
      </c>
      <c r="I922" s="29">
        <v>2019</v>
      </c>
      <c r="J922" s="30">
        <v>100</v>
      </c>
      <c r="K922" s="30">
        <v>16722.599999999999</v>
      </c>
      <c r="L922" s="29">
        <v>1580189.292014522</v>
      </c>
      <c r="M922" s="29">
        <v>3565.0597266726159</v>
      </c>
      <c r="N922" s="29">
        <v>58.348768546907138</v>
      </c>
      <c r="O922" s="29">
        <v>17909.629033534922</v>
      </c>
      <c r="P922" s="29">
        <v>0.61481976743579758</v>
      </c>
      <c r="Q922" s="29">
        <v>23073.217584181715</v>
      </c>
      <c r="R922" s="29">
        <v>21070.233607922906</v>
      </c>
      <c r="S922" s="29">
        <v>0.86190645746289896</v>
      </c>
      <c r="T922" s="29">
        <v>1.1664739273542062</v>
      </c>
      <c r="U922" s="29">
        <v>0.99997526093611544</v>
      </c>
      <c r="V922" s="29">
        <v>1.1114800437753667</v>
      </c>
      <c r="W922" s="30">
        <v>1.0025469324790073</v>
      </c>
      <c r="X922" s="30">
        <v>1.7632017324333014</v>
      </c>
      <c r="Y922" s="29">
        <v>-18.029024856132974</v>
      </c>
      <c r="Z922" s="29">
        <v>-16.232719587312666</v>
      </c>
      <c r="AA922" s="29">
        <v>70.481934282757464</v>
      </c>
      <c r="AB922" s="29">
        <v>1602.9564227553631</v>
      </c>
      <c r="AC922" s="29">
        <v>0.70392898751404376</v>
      </c>
      <c r="AD922" s="29">
        <v>9846.2634402507392</v>
      </c>
      <c r="AE922" s="29">
        <f t="shared" si="45"/>
        <v>2021</v>
      </c>
      <c r="AF922" s="29">
        <f t="shared" si="46"/>
        <v>9</v>
      </c>
      <c r="AK922" t="e">
        <f t="shared" si="47"/>
        <v>#N/A</v>
      </c>
    </row>
    <row r="923" spans="1:37" ht="30" customHeight="1" x14ac:dyDescent="0.25">
      <c r="A923" s="30">
        <v>17907408</v>
      </c>
      <c r="B923" s="29" t="s">
        <v>77</v>
      </c>
      <c r="C923" s="29" t="s">
        <v>29</v>
      </c>
      <c r="D923" s="29" t="s">
        <v>29</v>
      </c>
      <c r="E923" s="31">
        <v>44500</v>
      </c>
      <c r="F923" s="29">
        <v>69.457801687568278</v>
      </c>
      <c r="G923" s="29" t="s">
        <v>51</v>
      </c>
      <c r="H923" s="29" t="s">
        <v>30</v>
      </c>
      <c r="I923" s="29">
        <v>2019</v>
      </c>
      <c r="J923" s="30">
        <v>100</v>
      </c>
      <c r="K923" s="30">
        <v>16722.599999999999</v>
      </c>
      <c r="L923" s="29">
        <v>1723161.2266804858</v>
      </c>
      <c r="M923" s="29">
        <v>4466.9548750677659</v>
      </c>
      <c r="N923" s="29">
        <v>85.15303575601132</v>
      </c>
      <c r="O923" s="29">
        <v>15898.977390493139</v>
      </c>
      <c r="P923" s="29">
        <v>0.80125924150403594</v>
      </c>
      <c r="Q923" s="29">
        <v>17459.31998644731</v>
      </c>
      <c r="R923" s="29">
        <v>18300.892953054674</v>
      </c>
      <c r="S923" s="29">
        <v>1.1144931665003219</v>
      </c>
      <c r="T923" s="29">
        <v>1.3751935057534681</v>
      </c>
      <c r="U923" s="29">
        <v>1.0571071256413631</v>
      </c>
      <c r="V923" s="29">
        <v>1.4158603773918994</v>
      </c>
      <c r="W923" s="30">
        <v>1.5060430358928563</v>
      </c>
      <c r="X923" s="30">
        <v>1.6143253308098082</v>
      </c>
      <c r="Y923" s="29">
        <v>-13.344710632472847</v>
      </c>
      <c r="Z923" s="29">
        <v>-15.707815642289422</v>
      </c>
      <c r="AA923" s="29">
        <v>113.53042501227641</v>
      </c>
      <c r="AB923" s="29">
        <v>1346.3280143130733</v>
      </c>
      <c r="AC923" s="29">
        <v>0.6855179961360448</v>
      </c>
      <c r="AD923" s="29">
        <v>18429.767436243314</v>
      </c>
      <c r="AE923" s="29">
        <f t="shared" si="45"/>
        <v>2021</v>
      </c>
      <c r="AF923" s="29">
        <f t="shared" si="46"/>
        <v>10</v>
      </c>
      <c r="AK923" t="e">
        <f t="shared" si="47"/>
        <v>#N/A</v>
      </c>
    </row>
    <row r="924" spans="1:37" ht="30" customHeight="1" x14ac:dyDescent="0.25">
      <c r="A924" s="30">
        <v>17907408</v>
      </c>
      <c r="B924" s="29" t="s">
        <v>77</v>
      </c>
      <c r="C924" s="29" t="s">
        <v>29</v>
      </c>
      <c r="D924" s="29" t="s">
        <v>29</v>
      </c>
      <c r="E924" s="31">
        <v>44530</v>
      </c>
      <c r="F924" s="29">
        <v>108.99106548094403</v>
      </c>
      <c r="G924" s="29" t="s">
        <v>51</v>
      </c>
      <c r="H924" s="29" t="s">
        <v>30</v>
      </c>
      <c r="I924" s="29">
        <v>2019</v>
      </c>
      <c r="J924" s="30">
        <v>100</v>
      </c>
      <c r="K924" s="30">
        <v>16722.599999999999</v>
      </c>
      <c r="L924" s="29">
        <v>1429298.0514190556</v>
      </c>
      <c r="M924" s="29">
        <v>6257.505087255111</v>
      </c>
      <c r="N924" s="29">
        <v>105.01894430865831</v>
      </c>
      <c r="O924" s="29">
        <v>20308.777332685349</v>
      </c>
      <c r="P924" s="29">
        <v>0.63918912748752976</v>
      </c>
      <c r="Q924" s="29">
        <v>22037.279466638607</v>
      </c>
      <c r="R924" s="29">
        <v>34187.286072152063</v>
      </c>
      <c r="S924" s="29">
        <v>1.2236961313251773</v>
      </c>
      <c r="T924" s="29">
        <v>1.6704528031475367</v>
      </c>
      <c r="U924" s="29">
        <v>1.4335933220136898</v>
      </c>
      <c r="V924" s="29">
        <v>1.3603215554292416</v>
      </c>
      <c r="W924" s="30">
        <v>1.1829601211764393</v>
      </c>
      <c r="X924" s="30">
        <v>1.6990406780934848</v>
      </c>
      <c r="Y924" s="29">
        <v>-11.94446876906829</v>
      </c>
      <c r="Z924" s="29">
        <v>-8.8096896840807517</v>
      </c>
      <c r="AA924" s="29">
        <v>82.646957853297081</v>
      </c>
      <c r="AB924" s="29">
        <v>1784.4100748354015</v>
      </c>
      <c r="AC924" s="29">
        <v>1.0418303007353131</v>
      </c>
      <c r="AD924" s="29">
        <v>14426.249561302249</v>
      </c>
      <c r="AE924" s="29">
        <f t="shared" ref="AE924:AE987" si="48">IF(E924 = "", "", YEAR(E924))</f>
        <v>2021</v>
      </c>
      <c r="AF924" s="29">
        <f t="shared" si="46"/>
        <v>11</v>
      </c>
      <c r="AK924" t="e">
        <f t="shared" si="47"/>
        <v>#N/A</v>
      </c>
    </row>
    <row r="925" spans="1:37" ht="30" customHeight="1" x14ac:dyDescent="0.25">
      <c r="A925" s="30">
        <v>17907408</v>
      </c>
      <c r="B925" s="29" t="s">
        <v>77</v>
      </c>
      <c r="C925" s="29" t="s">
        <v>29</v>
      </c>
      <c r="D925" s="29" t="s">
        <v>29</v>
      </c>
      <c r="E925" s="31">
        <v>44561</v>
      </c>
      <c r="F925" s="29">
        <v>76.537242860500299</v>
      </c>
      <c r="G925" s="29" t="s">
        <v>51</v>
      </c>
      <c r="H925" s="29" t="s">
        <v>30</v>
      </c>
      <c r="I925" s="29">
        <v>2019</v>
      </c>
      <c r="J925" s="30">
        <v>100</v>
      </c>
      <c r="K925" s="30">
        <v>16722.599999999999</v>
      </c>
      <c r="L925" s="29">
        <v>1781440.6204955403</v>
      </c>
      <c r="M925" s="29">
        <v>4172.3422763768203</v>
      </c>
      <c r="N925" s="29">
        <v>76.497106010600532</v>
      </c>
      <c r="O925" s="29">
        <v>15835.574752331173</v>
      </c>
      <c r="P925" s="29">
        <v>0.94553785176983451</v>
      </c>
      <c r="Q925" s="29">
        <v>24804.913861939353</v>
      </c>
      <c r="R925" s="29">
        <v>22384.107102560658</v>
      </c>
      <c r="S925" s="29">
        <v>1.0322669321495774</v>
      </c>
      <c r="T925" s="29">
        <v>1.3527030233907789</v>
      </c>
      <c r="U925" s="29">
        <v>1.4941440520468698</v>
      </c>
      <c r="V925" s="29">
        <v>2.0365846251993793</v>
      </c>
      <c r="W925" s="30">
        <v>1.6012913907499338</v>
      </c>
      <c r="X925" s="30">
        <v>1.9225006880896875</v>
      </c>
      <c r="Y925" s="29">
        <v>-4.8240506732041801</v>
      </c>
      <c r="Z925" s="29">
        <v>-4.7033534790832068</v>
      </c>
      <c r="AA925" s="29">
        <v>73.174294873660685</v>
      </c>
      <c r="AB925" s="29">
        <v>2370.3703115314238</v>
      </c>
      <c r="AC925" s="29">
        <v>1.2069962165326926</v>
      </c>
      <c r="AD925" s="29">
        <v>23573.831271016646</v>
      </c>
      <c r="AE925" s="29">
        <f t="shared" si="48"/>
        <v>2021</v>
      </c>
      <c r="AF925" s="29">
        <f t="shared" si="46"/>
        <v>12</v>
      </c>
      <c r="AK925" t="e">
        <f t="shared" si="47"/>
        <v>#N/A</v>
      </c>
    </row>
    <row r="926" spans="1:37" ht="30" customHeight="1" x14ac:dyDescent="0.25">
      <c r="A926" s="30">
        <v>17907408</v>
      </c>
      <c r="B926" s="29" t="s">
        <v>77</v>
      </c>
      <c r="C926" s="29" t="s">
        <v>29</v>
      </c>
      <c r="D926" s="29" t="s">
        <v>29</v>
      </c>
      <c r="E926" s="31">
        <v>44592</v>
      </c>
      <c r="F926" s="29">
        <v>91.459178673964004</v>
      </c>
      <c r="G926" s="29" t="s">
        <v>51</v>
      </c>
      <c r="H926" s="29" t="s">
        <v>30</v>
      </c>
      <c r="I926" s="29">
        <v>2019</v>
      </c>
      <c r="J926" s="30">
        <v>100</v>
      </c>
      <c r="K926" s="30">
        <v>16722.599999999999</v>
      </c>
      <c r="L926" s="29">
        <v>1379461.9827041132</v>
      </c>
      <c r="M926" s="29">
        <v>6159.701771468187</v>
      </c>
      <c r="N926" s="29">
        <v>93.844692137601641</v>
      </c>
      <c r="O926" s="29">
        <v>13540.183269178171</v>
      </c>
      <c r="P926" s="29">
        <v>0.89476848034253476</v>
      </c>
      <c r="Q926" s="29">
        <v>30935.865903186412</v>
      </c>
      <c r="R926" s="29">
        <v>33584.461601771545</v>
      </c>
      <c r="S926" s="29">
        <v>1.4951474534208902</v>
      </c>
      <c r="T926" s="29">
        <v>2.0247457737792334</v>
      </c>
      <c r="U926" s="29">
        <v>1.8549510711124966</v>
      </c>
      <c r="V926" s="29">
        <v>2.1916608999981078</v>
      </c>
      <c r="W926" s="30">
        <v>0.94295270772463047</v>
      </c>
      <c r="X926" s="30">
        <v>2.2102137829218056</v>
      </c>
      <c r="Y926" s="29">
        <v>3.9156605659736647</v>
      </c>
      <c r="Z926" s="29">
        <v>4.3007084761421241</v>
      </c>
      <c r="AA926" s="29">
        <v>115.98264921213215</v>
      </c>
      <c r="AB926" s="29">
        <v>1440.7425381480537</v>
      </c>
      <c r="AC926" s="29">
        <v>1.2374279605668537</v>
      </c>
      <c r="AD926" s="29">
        <v>23132.691864150009</v>
      </c>
      <c r="AE926" s="29">
        <f t="shared" si="48"/>
        <v>2022</v>
      </c>
      <c r="AF926" s="29">
        <f t="shared" si="46"/>
        <v>1</v>
      </c>
      <c r="AK926" t="e">
        <f t="shared" si="47"/>
        <v>#N/A</v>
      </c>
    </row>
    <row r="927" spans="1:37" ht="30" customHeight="1" x14ac:dyDescent="0.25">
      <c r="A927" s="30">
        <v>17907408</v>
      </c>
      <c r="B927" s="29" t="s">
        <v>77</v>
      </c>
      <c r="C927" s="29" t="s">
        <v>29</v>
      </c>
      <c r="D927" s="29" t="s">
        <v>29</v>
      </c>
      <c r="E927" s="31">
        <v>44620</v>
      </c>
      <c r="F927" s="29">
        <v>55.179246894415655</v>
      </c>
      <c r="G927" s="29" t="s">
        <v>51</v>
      </c>
      <c r="H927" s="29" t="s">
        <v>30</v>
      </c>
      <c r="I927" s="29">
        <v>2019</v>
      </c>
      <c r="J927" s="30">
        <v>100</v>
      </c>
      <c r="K927" s="30">
        <v>16722.599999999999</v>
      </c>
      <c r="L927" s="29">
        <v>1293364.598605386</v>
      </c>
      <c r="M927" s="29">
        <v>3920.0464196200924</v>
      </c>
      <c r="N927" s="29">
        <v>64.101834134213803</v>
      </c>
      <c r="O927" s="30">
        <v>23613.464534954848</v>
      </c>
      <c r="P927" s="30">
        <v>0.9403634506911861</v>
      </c>
      <c r="Q927" s="29">
        <v>18032.401006734122</v>
      </c>
      <c r="R927" s="29">
        <v>25641.990514421563</v>
      </c>
      <c r="S927" s="29">
        <v>1.4645743162325466</v>
      </c>
      <c r="T927" s="29">
        <v>2.050258959320816</v>
      </c>
      <c r="U927" s="29">
        <v>1.5084299698891974</v>
      </c>
      <c r="V927" s="29">
        <v>1.2537145295300407</v>
      </c>
      <c r="W927" s="30">
        <v>1.0556683016388979</v>
      </c>
      <c r="X927" s="30">
        <v>1.8127814663536908</v>
      </c>
      <c r="Y927" s="29">
        <v>8.9270436261058581</v>
      </c>
      <c r="Z927" s="29">
        <v>5.0827253891263533</v>
      </c>
      <c r="AA927" s="29">
        <v>125.53569204028817</v>
      </c>
      <c r="AB927" s="29">
        <v>2337.1140723132517</v>
      </c>
      <c r="AC927" s="30">
        <v>1.4356599595671409</v>
      </c>
      <c r="AD927" s="30">
        <v>14958.256846491618</v>
      </c>
      <c r="AE927" s="29">
        <f t="shared" si="48"/>
        <v>2022</v>
      </c>
      <c r="AF927" s="29">
        <f t="shared" si="46"/>
        <v>2</v>
      </c>
      <c r="AK927" t="e">
        <f t="shared" si="47"/>
        <v>#N/A</v>
      </c>
    </row>
    <row r="928" spans="1:37" ht="30" customHeight="1" x14ac:dyDescent="0.25">
      <c r="A928" s="30">
        <v>17907408</v>
      </c>
      <c r="B928" s="29" t="s">
        <v>77</v>
      </c>
      <c r="C928" s="29" t="s">
        <v>29</v>
      </c>
      <c r="D928" s="29" t="s">
        <v>29</v>
      </c>
      <c r="E928" s="31">
        <v>44651</v>
      </c>
      <c r="F928" s="29">
        <v>58.216409203545076</v>
      </c>
      <c r="G928" s="29" t="s">
        <v>51</v>
      </c>
      <c r="H928" s="29" t="s">
        <v>30</v>
      </c>
      <c r="I928" s="29">
        <v>2019</v>
      </c>
      <c r="J928" s="30">
        <v>100</v>
      </c>
      <c r="K928" s="30">
        <v>16722.599999999999</v>
      </c>
      <c r="L928" s="29">
        <v>1098780.6240322809</v>
      </c>
      <c r="M928" s="29">
        <v>6933.6166758225645</v>
      </c>
      <c r="N928" s="29">
        <v>71.744060066905391</v>
      </c>
      <c r="O928" s="29">
        <v>14901.737323005977</v>
      </c>
      <c r="P928" s="29">
        <v>0.86345066753227984</v>
      </c>
      <c r="Q928" s="29">
        <v>29095.662493999269</v>
      </c>
      <c r="R928" s="29">
        <v>37781.285650465805</v>
      </c>
      <c r="S928" s="29">
        <v>1.2093702247037028</v>
      </c>
      <c r="T928" s="29">
        <v>1.4904045923791038</v>
      </c>
      <c r="U928" s="29">
        <v>1.6481691293510743</v>
      </c>
      <c r="V928" s="29">
        <v>1.8595194870390306</v>
      </c>
      <c r="W928" s="30">
        <v>1.2957200116977972</v>
      </c>
      <c r="X928" s="30">
        <v>2.2302946535010144</v>
      </c>
      <c r="Y928" s="29">
        <v>10.061603914042156</v>
      </c>
      <c r="Z928" s="29">
        <v>7.9508712246554234</v>
      </c>
      <c r="AA928" s="29">
        <v>136.40048738495463</v>
      </c>
      <c r="AB928" s="29">
        <v>2456.2789066696891</v>
      </c>
      <c r="AC928" s="29">
        <v>1.2676211030456455</v>
      </c>
      <c r="AD928" s="29">
        <v>32439.58423618376</v>
      </c>
      <c r="AE928" s="29">
        <f t="shared" si="48"/>
        <v>2022</v>
      </c>
      <c r="AF928" s="29">
        <f t="shared" si="46"/>
        <v>3</v>
      </c>
      <c r="AK928" t="e">
        <f t="shared" si="47"/>
        <v>#N/A</v>
      </c>
    </row>
    <row r="929" spans="1:37" ht="30" customHeight="1" x14ac:dyDescent="0.25">
      <c r="A929" s="30">
        <v>17907408</v>
      </c>
      <c r="B929" s="29" t="s">
        <v>77</v>
      </c>
      <c r="C929" s="29" t="s">
        <v>29</v>
      </c>
      <c r="D929" s="29" t="s">
        <v>29</v>
      </c>
      <c r="E929" s="31">
        <v>44681</v>
      </c>
      <c r="F929" s="29">
        <v>72.305576706702084</v>
      </c>
      <c r="G929" s="29" t="s">
        <v>51</v>
      </c>
      <c r="H929" s="29" t="s">
        <v>30</v>
      </c>
      <c r="I929" s="29">
        <v>2019</v>
      </c>
      <c r="J929" s="30">
        <v>100</v>
      </c>
      <c r="K929" s="30">
        <v>16722.599999999999</v>
      </c>
      <c r="L929" s="29">
        <v>1902083.7902000598</v>
      </c>
      <c r="M929" s="29">
        <v>3901.6648618608569</v>
      </c>
      <c r="N929" s="29">
        <v>85.354207467090546</v>
      </c>
      <c r="O929" s="29">
        <v>24169.880512345222</v>
      </c>
      <c r="P929" s="29">
        <v>0.7831380222764357</v>
      </c>
      <c r="Q929" s="29">
        <v>28888.231624640226</v>
      </c>
      <c r="R929" s="29">
        <v>28383.891899323782</v>
      </c>
      <c r="S929" s="29">
        <v>1.9261103200695915</v>
      </c>
      <c r="T929" s="29">
        <v>2.3185792574979875</v>
      </c>
      <c r="U929" s="29">
        <v>1.7579594127550613</v>
      </c>
      <c r="V929" s="29">
        <v>1.6355462785696471</v>
      </c>
      <c r="W929" s="30">
        <v>1.77921729888961</v>
      </c>
      <c r="X929" s="30">
        <v>1.384150351930804</v>
      </c>
      <c r="Y929" s="29">
        <v>10.398931715679694</v>
      </c>
      <c r="Z929" s="29">
        <v>9.9187502158385072</v>
      </c>
      <c r="AA929" s="29">
        <v>90.064190867505928</v>
      </c>
      <c r="AB929" s="29">
        <v>1449.0497952939556</v>
      </c>
      <c r="AC929" s="29">
        <v>1.1390276816180562</v>
      </c>
      <c r="AD929" s="29">
        <v>22362.218998916553</v>
      </c>
      <c r="AE929" s="29">
        <f t="shared" si="48"/>
        <v>2022</v>
      </c>
      <c r="AF929" s="29">
        <f t="shared" si="46"/>
        <v>4</v>
      </c>
      <c r="AK929" t="e">
        <f t="shared" si="47"/>
        <v>#N/A</v>
      </c>
    </row>
    <row r="930" spans="1:37" ht="30" customHeight="1" x14ac:dyDescent="0.25">
      <c r="A930" s="30">
        <v>17907408</v>
      </c>
      <c r="B930" s="29" t="s">
        <v>77</v>
      </c>
      <c r="C930" s="29" t="s">
        <v>29</v>
      </c>
      <c r="D930" s="29" t="s">
        <v>29</v>
      </c>
      <c r="E930" s="31">
        <v>44712</v>
      </c>
      <c r="F930" s="29">
        <v>61.905321440274633</v>
      </c>
      <c r="G930" s="29" t="s">
        <v>51</v>
      </c>
      <c r="H930" s="29" t="s">
        <v>30</v>
      </c>
      <c r="I930" s="29">
        <v>2019</v>
      </c>
      <c r="J930" s="30">
        <v>100</v>
      </c>
      <c r="K930" s="30">
        <v>16722.599999999999</v>
      </c>
      <c r="L930" s="29">
        <v>1594780.4515781195</v>
      </c>
      <c r="M930" s="29">
        <v>3772.7551220207647</v>
      </c>
      <c r="N930" s="29">
        <v>74.788055508697497</v>
      </c>
      <c r="O930" s="29">
        <v>23719.643144185728</v>
      </c>
      <c r="P930" s="29">
        <v>1.5361104153260514</v>
      </c>
      <c r="Q930" s="29">
        <v>22338.536091051345</v>
      </c>
      <c r="R930" s="29">
        <v>37542.655498108514</v>
      </c>
      <c r="S930" s="29">
        <v>1.5543628247302053</v>
      </c>
      <c r="T930" s="29">
        <v>1.2376352625236149</v>
      </c>
      <c r="U930" s="29">
        <v>1.5369259304153839</v>
      </c>
      <c r="V930" s="29">
        <v>1.4502479784584594</v>
      </c>
      <c r="W930" s="30">
        <v>1.6762772242751545</v>
      </c>
      <c r="X930" s="30">
        <v>1.2212554316134658</v>
      </c>
      <c r="Y930" s="29">
        <v>13.954381667320334</v>
      </c>
      <c r="Z930" s="29">
        <v>14.523883183857937</v>
      </c>
      <c r="AA930" s="29">
        <v>112.18487743361925</v>
      </c>
      <c r="AB930" s="29">
        <v>1454.6013150642266</v>
      </c>
      <c r="AC930" s="29">
        <v>1.7934894336946881</v>
      </c>
      <c r="AD930" s="29">
        <v>22304.985569475848</v>
      </c>
      <c r="AE930" s="29">
        <f t="shared" si="48"/>
        <v>2022</v>
      </c>
      <c r="AF930" s="29">
        <f t="shared" si="46"/>
        <v>5</v>
      </c>
      <c r="AK930" t="e">
        <f t="shared" si="47"/>
        <v>#N/A</v>
      </c>
    </row>
    <row r="931" spans="1:37" ht="30" customHeight="1" x14ac:dyDescent="0.25">
      <c r="A931" s="30">
        <v>17907408</v>
      </c>
      <c r="B931" s="29" t="s">
        <v>77</v>
      </c>
      <c r="C931" s="29" t="s">
        <v>29</v>
      </c>
      <c r="D931" s="29" t="s">
        <v>29</v>
      </c>
      <c r="E931" s="31">
        <v>44742</v>
      </c>
      <c r="F931" s="29">
        <v>62.985129002457711</v>
      </c>
      <c r="G931" s="29" t="s">
        <v>51</v>
      </c>
      <c r="H931" s="29" t="s">
        <v>30</v>
      </c>
      <c r="I931" s="29">
        <v>2019</v>
      </c>
      <c r="J931" s="30">
        <v>100</v>
      </c>
      <c r="K931" s="30">
        <v>16722.599999999999</v>
      </c>
      <c r="L931" s="29">
        <v>1861686.7621958321</v>
      </c>
      <c r="M931" s="29">
        <v>6642.2392915835944</v>
      </c>
      <c r="N931" s="29">
        <v>78.90835741618892</v>
      </c>
      <c r="O931" s="29">
        <v>19886.891552965273</v>
      </c>
      <c r="P931" s="29">
        <v>1.0844395527944581</v>
      </c>
      <c r="Q931" s="29">
        <v>29935.311883454404</v>
      </c>
      <c r="R931" s="29">
        <v>29110.133122841849</v>
      </c>
      <c r="S931" s="29">
        <v>1.3630050271303666</v>
      </c>
      <c r="T931" s="29">
        <v>1.281560209361009</v>
      </c>
      <c r="U931" s="29">
        <v>1.3896134018717947</v>
      </c>
      <c r="V931" s="29">
        <v>1.2383166723646788</v>
      </c>
      <c r="W931" s="30">
        <v>1.5386483873928638</v>
      </c>
      <c r="X931" s="30">
        <v>1.5890851850770991</v>
      </c>
      <c r="Y931" s="29">
        <v>9.1535817840519957</v>
      </c>
      <c r="Z931" s="29">
        <v>12.926157700600053</v>
      </c>
      <c r="AA931" s="29">
        <v>140.59808657042257</v>
      </c>
      <c r="AB931" s="29">
        <v>2505.0000743867295</v>
      </c>
      <c r="AC931" s="29">
        <v>1.7871138520765868</v>
      </c>
      <c r="AD931" s="29">
        <v>32921.419682073691</v>
      </c>
      <c r="AE931" s="29">
        <f t="shared" si="48"/>
        <v>2022</v>
      </c>
      <c r="AF931" s="29">
        <f t="shared" si="46"/>
        <v>6</v>
      </c>
      <c r="AK931" t="e">
        <f t="shared" si="47"/>
        <v>#N/A</v>
      </c>
    </row>
    <row r="932" spans="1:37" ht="30" customHeight="1" x14ac:dyDescent="0.25">
      <c r="A932" s="30">
        <v>17907408</v>
      </c>
      <c r="B932" s="29" t="s">
        <v>77</v>
      </c>
      <c r="C932" s="29" t="s">
        <v>29</v>
      </c>
      <c r="D932" s="29" t="s">
        <v>29</v>
      </c>
      <c r="E932" s="31">
        <v>44773</v>
      </c>
      <c r="F932" s="29">
        <v>76.366465907134128</v>
      </c>
      <c r="G932" s="29" t="s">
        <v>51</v>
      </c>
      <c r="H932" s="29" t="s">
        <v>30</v>
      </c>
      <c r="I932" s="29">
        <v>2019</v>
      </c>
      <c r="J932" s="30">
        <v>100</v>
      </c>
      <c r="K932" s="30">
        <v>16722.599999999999</v>
      </c>
      <c r="L932" s="29">
        <v>1481940.3258562866</v>
      </c>
      <c r="M932" s="29">
        <v>5056.0369309134185</v>
      </c>
      <c r="N932" s="29">
        <v>109.08210004461493</v>
      </c>
      <c r="O932" s="29">
        <v>22354.868792994148</v>
      </c>
      <c r="P932" s="29">
        <v>1.3172140811240252</v>
      </c>
      <c r="Q932" s="29">
        <v>26951.71355997671</v>
      </c>
      <c r="R932" s="29">
        <v>22412.948700244517</v>
      </c>
      <c r="S932" s="29">
        <v>1.1901225679895533</v>
      </c>
      <c r="T932" s="29">
        <v>1.9911147902856376</v>
      </c>
      <c r="U932" s="29">
        <v>1.4731360547658761</v>
      </c>
      <c r="V932" s="29">
        <v>1.2478931450259476</v>
      </c>
      <c r="W932" s="30">
        <v>1.2466327685270999</v>
      </c>
      <c r="X932" s="30">
        <v>2.1463405355071998</v>
      </c>
      <c r="Y932" s="29">
        <v>8.7195209149848676</v>
      </c>
      <c r="Z932" s="29">
        <v>6.8303892846936591</v>
      </c>
      <c r="AA932" s="29">
        <v>87.962711393173819</v>
      </c>
      <c r="AB932" s="29">
        <v>2473.4460843117035</v>
      </c>
      <c r="AC932" s="29">
        <v>1.8871902097122704</v>
      </c>
      <c r="AD932" s="29">
        <v>30436.761948468255</v>
      </c>
      <c r="AE932" s="29">
        <f t="shared" si="48"/>
        <v>2022</v>
      </c>
      <c r="AF932" s="29">
        <f t="shared" si="46"/>
        <v>7</v>
      </c>
      <c r="AK932" t="e">
        <f t="shared" si="47"/>
        <v>#N/A</v>
      </c>
    </row>
    <row r="933" spans="1:37" ht="30" customHeight="1" x14ac:dyDescent="0.25">
      <c r="A933" s="30">
        <v>17907408</v>
      </c>
      <c r="B933" s="29" t="s">
        <v>77</v>
      </c>
      <c r="C933" s="29" t="s">
        <v>29</v>
      </c>
      <c r="D933" s="29" t="s">
        <v>29</v>
      </c>
      <c r="E933" s="31">
        <v>44804</v>
      </c>
      <c r="F933" s="29">
        <v>49.916422170812062</v>
      </c>
      <c r="G933" s="29" t="s">
        <v>51</v>
      </c>
      <c r="H933" s="29" t="s">
        <v>30</v>
      </c>
      <c r="I933" s="29">
        <v>2019</v>
      </c>
      <c r="J933" s="30">
        <v>100</v>
      </c>
      <c r="K933" s="30">
        <v>16722.599999999999</v>
      </c>
      <c r="L933" s="29">
        <v>1157205.1346762087</v>
      </c>
      <c r="M933" s="29">
        <v>7322.283615249733</v>
      </c>
      <c r="N933" s="29">
        <v>101.24847924373927</v>
      </c>
      <c r="O933" s="29">
        <v>20738.258595969019</v>
      </c>
      <c r="P933" s="29">
        <v>1.2357386129365746</v>
      </c>
      <c r="Q933" s="29">
        <v>19181.529036311429</v>
      </c>
      <c r="R933" s="29">
        <v>23631.017371359088</v>
      </c>
      <c r="S933" s="29">
        <v>1.612810571766593</v>
      </c>
      <c r="T933" s="29">
        <v>1.2525109929991747</v>
      </c>
      <c r="U933" s="29">
        <v>1.7244802977130731</v>
      </c>
      <c r="V933" s="29">
        <v>2.1086743628748401</v>
      </c>
      <c r="W933" s="30">
        <v>1.3584747780108535</v>
      </c>
      <c r="X933" s="30">
        <v>1.8913634696440897</v>
      </c>
      <c r="Y933" s="29">
        <v>6.0739587239881665</v>
      </c>
      <c r="Z933" s="29">
        <v>4.0724242527183261</v>
      </c>
      <c r="AA933" s="29">
        <v>88.478073143119545</v>
      </c>
      <c r="AB933" s="29">
        <v>1487.8730621736265</v>
      </c>
      <c r="AC933" s="29">
        <v>2.2366870316986365</v>
      </c>
      <c r="AD933" s="29">
        <v>29980.45402136926</v>
      </c>
      <c r="AE933" s="29">
        <f t="shared" si="48"/>
        <v>2022</v>
      </c>
      <c r="AF933" s="29">
        <f t="shared" si="46"/>
        <v>8</v>
      </c>
      <c r="AK933" t="e">
        <f t="shared" si="47"/>
        <v>#N/A</v>
      </c>
    </row>
    <row r="934" spans="1:37" ht="30" customHeight="1" x14ac:dyDescent="0.25">
      <c r="A934" s="30">
        <v>17907408</v>
      </c>
      <c r="B934" s="29" t="s">
        <v>77</v>
      </c>
      <c r="C934" s="29" t="s">
        <v>29</v>
      </c>
      <c r="D934" s="29" t="s">
        <v>29</v>
      </c>
      <c r="E934" s="31">
        <v>44834</v>
      </c>
      <c r="F934" s="29">
        <v>47.082985747062409</v>
      </c>
      <c r="G934" s="29" t="s">
        <v>51</v>
      </c>
      <c r="H934" s="29" t="s">
        <v>30</v>
      </c>
      <c r="I934" s="29">
        <v>2019</v>
      </c>
      <c r="J934" s="30">
        <v>100</v>
      </c>
      <c r="K934" s="30">
        <v>16722.599999999999</v>
      </c>
      <c r="L934" s="29">
        <v>1694301.1371664929</v>
      </c>
      <c r="M934" s="29">
        <v>6628.5205186005423</v>
      </c>
      <c r="N934" s="29">
        <v>90.15535971797847</v>
      </c>
      <c r="O934" s="29">
        <v>21671.38866333029</v>
      </c>
      <c r="P934" s="29">
        <v>0.75019037912335862</v>
      </c>
      <c r="Q934" s="29">
        <v>28894.327847696193</v>
      </c>
      <c r="R934" s="29">
        <v>28685.239691967829</v>
      </c>
      <c r="S934" s="29">
        <v>1.0862735723067434</v>
      </c>
      <c r="T934" s="29">
        <v>1.1818905575566336</v>
      </c>
      <c r="U934" s="29">
        <v>1.2580130672234133</v>
      </c>
      <c r="V934" s="29">
        <v>1.2197745508740563</v>
      </c>
      <c r="W934" s="30">
        <v>1.6586129794097668</v>
      </c>
      <c r="X934" s="30">
        <v>1.7162671587863354</v>
      </c>
      <c r="Y934" s="29">
        <v>4.9477709886348569</v>
      </c>
      <c r="Z934" s="29">
        <v>6.5044646721549624</v>
      </c>
      <c r="AA934" s="29">
        <v>131.64339366158231</v>
      </c>
      <c r="AB934" s="29">
        <v>1686.4210995296353</v>
      </c>
      <c r="AC934" s="29">
        <v>2.1621464636975629</v>
      </c>
      <c r="AD934" s="29">
        <v>39685.381833996093</v>
      </c>
      <c r="AE934" s="29">
        <f t="shared" si="48"/>
        <v>2022</v>
      </c>
      <c r="AF934" s="29">
        <f t="shared" si="46"/>
        <v>9</v>
      </c>
      <c r="AK934" t="e">
        <f t="shared" si="47"/>
        <v>#N/A</v>
      </c>
    </row>
    <row r="935" spans="1:37" ht="30" customHeight="1" x14ac:dyDescent="0.25">
      <c r="A935" s="30">
        <v>17907408</v>
      </c>
      <c r="B935" s="29" t="s">
        <v>77</v>
      </c>
      <c r="C935" s="29" t="s">
        <v>29</v>
      </c>
      <c r="D935" s="29" t="s">
        <v>29</v>
      </c>
      <c r="E935" s="31">
        <v>44865</v>
      </c>
      <c r="F935" s="29">
        <v>62.617905162068965</v>
      </c>
      <c r="G935" s="29" t="s">
        <v>51</v>
      </c>
      <c r="H935" s="29" t="s">
        <v>30</v>
      </c>
      <c r="I935" s="29">
        <v>2019</v>
      </c>
      <c r="J935" s="30">
        <v>100</v>
      </c>
      <c r="K935" s="30">
        <v>16722.599999999999</v>
      </c>
      <c r="L935" s="29">
        <v>1575003.1666749206</v>
      </c>
      <c r="M935" s="29">
        <v>5213.4199192639053</v>
      </c>
      <c r="N935" s="29">
        <v>76.474748292978461</v>
      </c>
      <c r="O935" s="29">
        <v>22160.564679553401</v>
      </c>
      <c r="P935" s="29">
        <v>1.2311002636922821</v>
      </c>
      <c r="Q935" s="29">
        <v>16639.691133824534</v>
      </c>
      <c r="R935" s="29">
        <v>32117.612812413929</v>
      </c>
      <c r="S935" s="29">
        <v>1.5406711486092053</v>
      </c>
      <c r="T935" s="29">
        <v>1.4652628201260867</v>
      </c>
      <c r="U935" s="29">
        <v>1.1337313094437771</v>
      </c>
      <c r="V935" s="29">
        <v>1.9528974398709886</v>
      </c>
      <c r="W935" s="30">
        <v>1.3872683832290578</v>
      </c>
      <c r="X935" s="30">
        <v>1.2305142411589973</v>
      </c>
      <c r="Y935" s="29">
        <v>7.4455978791901902</v>
      </c>
      <c r="Z935" s="29">
        <v>5.7567327075948613</v>
      </c>
      <c r="AA935" s="29">
        <v>114.46083304287757</v>
      </c>
      <c r="AB935" s="29">
        <v>1400.4001236125112</v>
      </c>
      <c r="AC935" s="29">
        <v>2.053822939292457</v>
      </c>
      <c r="AD935" s="29">
        <v>29457.277298066965</v>
      </c>
      <c r="AE935" s="29">
        <f t="shared" si="48"/>
        <v>2022</v>
      </c>
      <c r="AF935" s="29">
        <f t="shared" si="46"/>
        <v>10</v>
      </c>
      <c r="AK935" t="e">
        <f t="shared" si="47"/>
        <v>#N/A</v>
      </c>
    </row>
    <row r="936" spans="1:37" ht="30" customHeight="1" x14ac:dyDescent="0.25">
      <c r="A936" s="30">
        <v>17907408</v>
      </c>
      <c r="B936" s="29" t="s">
        <v>77</v>
      </c>
      <c r="C936" s="29" t="s">
        <v>29</v>
      </c>
      <c r="D936" s="29" t="s">
        <v>29</v>
      </c>
      <c r="E936" s="31">
        <v>44895</v>
      </c>
      <c r="F936" s="29">
        <v>73.953779589189551</v>
      </c>
      <c r="G936" s="29" t="s">
        <v>51</v>
      </c>
      <c r="H936" s="29" t="s">
        <v>30</v>
      </c>
      <c r="I936" s="29">
        <v>2019</v>
      </c>
      <c r="J936" s="30">
        <v>100</v>
      </c>
      <c r="K936" s="30">
        <v>16722.599999999999</v>
      </c>
      <c r="L936" s="29">
        <v>2072347.3154182758</v>
      </c>
      <c r="M936" s="29">
        <v>6333.5877206954247</v>
      </c>
      <c r="N936" s="29">
        <v>124.53097242152484</v>
      </c>
      <c r="O936" s="29">
        <v>20198.891269341479</v>
      </c>
      <c r="P936" s="29">
        <v>1.4447688951547786</v>
      </c>
      <c r="Q936" s="29">
        <v>20730.101663356811</v>
      </c>
      <c r="R936" s="29">
        <v>37976.171942662739</v>
      </c>
      <c r="S936" s="29">
        <v>1.5793942384575781</v>
      </c>
      <c r="T936" s="29">
        <v>2.3036367320836111</v>
      </c>
      <c r="U936" s="29">
        <v>1.4862827573563431</v>
      </c>
      <c r="V936" s="29">
        <v>1.8882344919888296</v>
      </c>
      <c r="W936" s="30">
        <v>1.47003644930225</v>
      </c>
      <c r="X936" s="30">
        <v>1.1861646002236219</v>
      </c>
      <c r="Y936" s="29">
        <v>9.6793045286516879</v>
      </c>
      <c r="Z936" s="29">
        <v>7.0701682622804203</v>
      </c>
      <c r="AA936" s="29">
        <v>119.6925392962298</v>
      </c>
      <c r="AB936" s="29">
        <v>1551.2835583207166</v>
      </c>
      <c r="AC936" s="29">
        <v>2.5747091639447093</v>
      </c>
      <c r="AD936" s="29">
        <v>26093.052271157234</v>
      </c>
      <c r="AE936" s="29">
        <f t="shared" si="48"/>
        <v>2022</v>
      </c>
      <c r="AF936" s="29">
        <f t="shared" si="46"/>
        <v>11</v>
      </c>
      <c r="AK936" t="e">
        <f t="shared" si="47"/>
        <v>#N/A</v>
      </c>
    </row>
    <row r="937" spans="1:37" ht="30" customHeight="1" x14ac:dyDescent="0.25">
      <c r="A937" s="30">
        <v>17907408</v>
      </c>
      <c r="B937" s="29" t="s">
        <v>77</v>
      </c>
      <c r="C937" s="29" t="s">
        <v>29</v>
      </c>
      <c r="D937" s="29" t="s">
        <v>29</v>
      </c>
      <c r="E937" s="31">
        <v>44926</v>
      </c>
      <c r="F937" s="29">
        <v>53.68906093410915</v>
      </c>
      <c r="G937" s="29" t="s">
        <v>51</v>
      </c>
      <c r="H937" s="29" t="s">
        <v>30</v>
      </c>
      <c r="I937" s="29">
        <v>2019</v>
      </c>
      <c r="J937" s="30">
        <v>100</v>
      </c>
      <c r="K937" s="30">
        <v>16722.599999999999</v>
      </c>
      <c r="L937" s="29">
        <v>1264473.3521227692</v>
      </c>
      <c r="M937" s="29">
        <v>5477.0620598638079</v>
      </c>
      <c r="N937" s="29">
        <v>93.506167501389029</v>
      </c>
      <c r="O937" s="29">
        <v>17141.682432843823</v>
      </c>
      <c r="P937" s="29">
        <v>1.2679673371362474</v>
      </c>
      <c r="Q937" s="29">
        <v>25830.924528957166</v>
      </c>
      <c r="R937" s="29">
        <v>33295.772656924928</v>
      </c>
      <c r="S937" s="29">
        <v>1.3336233698929747</v>
      </c>
      <c r="T937" s="29">
        <v>1.505313738999094</v>
      </c>
      <c r="U937" s="29">
        <v>1.0308919109684449</v>
      </c>
      <c r="V937" s="29">
        <v>2.1155197095744724</v>
      </c>
      <c r="W937" s="30">
        <v>1.2525203588679648</v>
      </c>
      <c r="X937" s="30">
        <v>1.6319672982994042</v>
      </c>
      <c r="Y937" s="29">
        <v>3.8647478357187937</v>
      </c>
      <c r="Z937" s="29">
        <v>3.440006934594571</v>
      </c>
      <c r="AA937" s="29">
        <v>146.852617505605</v>
      </c>
      <c r="AB937" s="29">
        <v>1439.5661860678679</v>
      </c>
      <c r="AC937" s="29">
        <v>1.8129179613959177</v>
      </c>
      <c r="AD937" s="29">
        <v>38853.679517527744</v>
      </c>
      <c r="AE937" s="29">
        <f t="shared" si="48"/>
        <v>2022</v>
      </c>
      <c r="AF937" s="29">
        <f t="shared" si="46"/>
        <v>12</v>
      </c>
      <c r="AK937" t="e">
        <f t="shared" si="47"/>
        <v>#N/A</v>
      </c>
    </row>
    <row r="938" spans="1:37" ht="30" customHeight="1" x14ac:dyDescent="0.25">
      <c r="A938" s="30">
        <v>17907408</v>
      </c>
      <c r="B938" s="29" t="s">
        <v>77</v>
      </c>
      <c r="C938" s="29" t="s">
        <v>29</v>
      </c>
      <c r="D938" s="29" t="s">
        <v>29</v>
      </c>
      <c r="E938" s="31">
        <v>44957</v>
      </c>
      <c r="F938" s="29">
        <v>68.711484886451672</v>
      </c>
      <c r="G938" s="29" t="s">
        <v>51</v>
      </c>
      <c r="H938" s="29" t="s">
        <v>30</v>
      </c>
      <c r="I938" s="29">
        <v>2019</v>
      </c>
      <c r="J938" s="30">
        <v>100</v>
      </c>
      <c r="K938" s="30">
        <v>16722.599999999999</v>
      </c>
      <c r="L938" s="29">
        <v>1686564.3309723132</v>
      </c>
      <c r="M938" s="29">
        <v>4011.7708996208917</v>
      </c>
      <c r="N938" s="29">
        <v>82.877640914941111</v>
      </c>
      <c r="O938" s="29">
        <v>24463.192503326067</v>
      </c>
      <c r="P938" s="29">
        <v>1.1465532789120725</v>
      </c>
      <c r="Q938" s="29">
        <v>23059.029904184532</v>
      </c>
      <c r="R938" s="29">
        <v>33857.388634485054</v>
      </c>
      <c r="S938" s="29">
        <v>1.6541272096144981</v>
      </c>
      <c r="T938" s="29">
        <v>1.5649692316592059</v>
      </c>
      <c r="U938" s="29">
        <v>1.6753014693704447</v>
      </c>
      <c r="V938" s="29">
        <v>1.4725598104769808</v>
      </c>
      <c r="W938" s="30">
        <v>1.4808140953658244</v>
      </c>
      <c r="X938" s="30">
        <v>1.3383450630941411</v>
      </c>
      <c r="Y938" s="29">
        <v>14.029251498314148</v>
      </c>
      <c r="Z938" s="29">
        <v>10.305491381228018</v>
      </c>
      <c r="AA938" s="29">
        <v>117.48881211477072</v>
      </c>
      <c r="AB938" s="29">
        <v>1708.7142399431668</v>
      </c>
      <c r="AC938" s="29">
        <v>1.9447669696135195</v>
      </c>
      <c r="AD938" s="29">
        <v>29913.505407054337</v>
      </c>
      <c r="AE938" s="29">
        <f t="shared" si="48"/>
        <v>2023</v>
      </c>
      <c r="AF938" s="29">
        <f t="shared" si="46"/>
        <v>1</v>
      </c>
      <c r="AK938" t="e">
        <f t="shared" si="47"/>
        <v>#N/A</v>
      </c>
    </row>
    <row r="939" spans="1:37" ht="30" customHeight="1" x14ac:dyDescent="0.25">
      <c r="A939" s="30">
        <v>17907408</v>
      </c>
      <c r="B939" s="29" t="s">
        <v>77</v>
      </c>
      <c r="C939" s="29" t="s">
        <v>29</v>
      </c>
      <c r="D939" s="29" t="s">
        <v>29</v>
      </c>
      <c r="E939" s="31">
        <v>44985</v>
      </c>
      <c r="F939" s="29">
        <v>63.513068104075145</v>
      </c>
      <c r="G939" s="29" t="s">
        <v>51</v>
      </c>
      <c r="H939" s="29" t="s">
        <v>30</v>
      </c>
      <c r="I939" s="29">
        <v>2019</v>
      </c>
      <c r="J939" s="30">
        <v>100</v>
      </c>
      <c r="K939" s="30">
        <v>16722.599999999999</v>
      </c>
      <c r="L939" s="29">
        <v>2027022.1606579998</v>
      </c>
      <c r="M939" s="29">
        <v>6520.3177575706395</v>
      </c>
      <c r="N939" s="29">
        <v>119.32056880505057</v>
      </c>
      <c r="O939" s="29">
        <v>16088.878013438492</v>
      </c>
      <c r="P939" s="29">
        <v>1.3979596841499125</v>
      </c>
      <c r="Q939" s="29">
        <v>31394.546594323136</v>
      </c>
      <c r="R939" s="29">
        <v>38752.437758946995</v>
      </c>
      <c r="S939" s="29">
        <v>1.7836419402218369</v>
      </c>
      <c r="T939" s="29">
        <v>2.2554732952271785</v>
      </c>
      <c r="U939" s="29">
        <v>1.7246499595006497</v>
      </c>
      <c r="V939" s="29">
        <v>2.034676226669728</v>
      </c>
      <c r="W939" s="30">
        <v>1.4034533313828945</v>
      </c>
      <c r="X939" s="30">
        <v>2.2503041091962732</v>
      </c>
      <c r="Y939" s="29">
        <v>18.54571806786976</v>
      </c>
      <c r="Z939" s="29">
        <v>25.819978181539952</v>
      </c>
      <c r="AA939" s="29">
        <v>83.091614355397866</v>
      </c>
      <c r="AB939" s="29">
        <v>1982.6141168628126</v>
      </c>
      <c r="AC939" s="29">
        <v>2.4737460494906833</v>
      </c>
      <c r="AD939" s="29">
        <v>50621.823603833109</v>
      </c>
      <c r="AE939" s="29">
        <f t="shared" si="48"/>
        <v>2023</v>
      </c>
      <c r="AF939" s="29">
        <f t="shared" si="46"/>
        <v>2</v>
      </c>
      <c r="AK939" t="e">
        <f t="shared" si="47"/>
        <v>#N/A</v>
      </c>
    </row>
    <row r="940" spans="1:37" ht="30" customHeight="1" x14ac:dyDescent="0.25">
      <c r="A940" s="30">
        <v>17907408</v>
      </c>
      <c r="B940" s="29" t="s">
        <v>77</v>
      </c>
      <c r="C940" s="29" t="s">
        <v>29</v>
      </c>
      <c r="D940" s="29" t="s">
        <v>29</v>
      </c>
      <c r="E940" s="31">
        <v>45016</v>
      </c>
      <c r="F940" s="29">
        <v>56.041991320511976</v>
      </c>
      <c r="G940" s="29" t="s">
        <v>51</v>
      </c>
      <c r="H940" s="29" t="s">
        <v>30</v>
      </c>
      <c r="I940" s="29">
        <v>2019</v>
      </c>
      <c r="J940" s="30">
        <v>100</v>
      </c>
      <c r="K940" s="30">
        <v>16722.599999999999</v>
      </c>
      <c r="L940" s="29">
        <v>2037968.6734649704</v>
      </c>
      <c r="M940" s="29">
        <v>5641.3323250783797</v>
      </c>
      <c r="N940" s="29">
        <v>107.52837060110876</v>
      </c>
      <c r="O940" s="29">
        <v>20069.748669499397</v>
      </c>
      <c r="P940" s="29">
        <v>0.96834121563812758</v>
      </c>
      <c r="Q940" s="29">
        <v>28361.800950244138</v>
      </c>
      <c r="R940" s="29">
        <v>24037.385223158599</v>
      </c>
      <c r="S940" s="29">
        <v>1.0224794548150364</v>
      </c>
      <c r="T940" s="29">
        <v>1.5042782876693379</v>
      </c>
      <c r="U940" s="29">
        <v>1.8767477755209749</v>
      </c>
      <c r="V940" s="29">
        <v>2.1443939245283645</v>
      </c>
      <c r="W940" s="30">
        <v>1.0792076669351387</v>
      </c>
      <c r="X940" s="30">
        <v>1.7587613790172567</v>
      </c>
      <c r="Y940" s="29">
        <v>13.175889260329303</v>
      </c>
      <c r="Z940" s="29">
        <v>17.977363077246618</v>
      </c>
      <c r="AA940" s="29">
        <v>102.62770044627132</v>
      </c>
      <c r="AB940" s="29">
        <v>2489.8264133412695</v>
      </c>
      <c r="AC940" s="29">
        <v>1.8622504804382882</v>
      </c>
      <c r="AD940" s="29">
        <v>46637.655590151538</v>
      </c>
      <c r="AE940" s="29">
        <f t="shared" si="48"/>
        <v>2023</v>
      </c>
      <c r="AF940" s="29">
        <f t="shared" si="46"/>
        <v>3</v>
      </c>
      <c r="AK940" t="e">
        <f t="shared" si="47"/>
        <v>#N/A</v>
      </c>
    </row>
    <row r="941" spans="1:37" ht="30" customHeight="1" x14ac:dyDescent="0.25">
      <c r="A941" s="30">
        <v>17907408</v>
      </c>
      <c r="B941" s="29" t="s">
        <v>77</v>
      </c>
      <c r="C941" s="29" t="s">
        <v>29</v>
      </c>
      <c r="D941" s="29" t="s">
        <v>29</v>
      </c>
      <c r="E941" s="31">
        <v>45046</v>
      </c>
      <c r="F941" s="29">
        <v>50.607609907668959</v>
      </c>
      <c r="G941" s="29" t="s">
        <v>51</v>
      </c>
      <c r="H941" s="29" t="s">
        <v>30</v>
      </c>
      <c r="I941" s="29">
        <v>2019</v>
      </c>
      <c r="J941" s="30">
        <v>100</v>
      </c>
      <c r="K941" s="30">
        <v>16722.599999999999</v>
      </c>
      <c r="L941" s="29">
        <v>1364165.6051976818</v>
      </c>
      <c r="M941" s="29">
        <v>7435.9449838300952</v>
      </c>
      <c r="N941" s="29">
        <v>122.63846819946859</v>
      </c>
      <c r="O941" s="29">
        <v>15455.041407951732</v>
      </c>
      <c r="P941" s="29">
        <v>1.3083208536416335</v>
      </c>
      <c r="Q941" s="29">
        <v>31997.444700314143</v>
      </c>
      <c r="R941" s="29">
        <v>24021.080212568595</v>
      </c>
      <c r="S941" s="29">
        <v>1.2566056476339968</v>
      </c>
      <c r="T941" s="29">
        <v>2.2860224394899271</v>
      </c>
      <c r="U941" s="29">
        <v>1.7840054353460884</v>
      </c>
      <c r="V941" s="29">
        <v>1.8128060436525881</v>
      </c>
      <c r="W941" s="30">
        <v>1.3223680894836605</v>
      </c>
      <c r="X941" s="30">
        <v>1.7017852476669311</v>
      </c>
      <c r="Y941" s="29">
        <v>11.968642456802581</v>
      </c>
      <c r="Z941" s="29">
        <v>16.274643337576538</v>
      </c>
      <c r="AA941" s="29">
        <v>143.9983655873715</v>
      </c>
      <c r="AB941" s="29">
        <v>1547.3604453465277</v>
      </c>
      <c r="AC941" s="29">
        <v>2.1115626697743544</v>
      </c>
      <c r="AD941" s="29">
        <v>34250.204827463393</v>
      </c>
      <c r="AE941" s="29">
        <f t="shared" si="48"/>
        <v>2023</v>
      </c>
      <c r="AF941" s="29">
        <f t="shared" si="46"/>
        <v>4</v>
      </c>
      <c r="AK941" t="e">
        <f t="shared" si="47"/>
        <v>#N/A</v>
      </c>
    </row>
    <row r="942" spans="1:37" ht="30" customHeight="1" x14ac:dyDescent="0.25">
      <c r="A942" s="30">
        <v>17907408</v>
      </c>
      <c r="B942" s="29" t="s">
        <v>77</v>
      </c>
      <c r="C942" s="29" t="s">
        <v>29</v>
      </c>
      <c r="D942" s="29" t="s">
        <v>29</v>
      </c>
      <c r="E942" s="31">
        <v>45077</v>
      </c>
      <c r="F942" s="29">
        <v>62.875174179933694</v>
      </c>
      <c r="G942" s="29" t="s">
        <v>51</v>
      </c>
      <c r="H942" s="29" t="s">
        <v>30</v>
      </c>
      <c r="I942" s="29">
        <v>2019</v>
      </c>
      <c r="J942" s="30">
        <v>100</v>
      </c>
      <c r="K942" s="30">
        <v>16722.599999999999</v>
      </c>
      <c r="L942" s="29">
        <v>1493217.3707272352</v>
      </c>
      <c r="M942" s="29">
        <v>6353.3641609470496</v>
      </c>
      <c r="N942" s="29">
        <v>116.91523880222375</v>
      </c>
      <c r="O942" s="29">
        <v>15157.601403300929</v>
      </c>
      <c r="P942" s="29">
        <v>0.83230931211964232</v>
      </c>
      <c r="Q942" s="29">
        <v>28134.50162803684</v>
      </c>
      <c r="R942" s="29">
        <v>39157.70916661244</v>
      </c>
      <c r="S942" s="29">
        <v>1.7872041691393385</v>
      </c>
      <c r="T942" s="29">
        <v>2.1954983095549077</v>
      </c>
      <c r="U942" s="29">
        <v>1.0673096343703039</v>
      </c>
      <c r="V942" s="29">
        <v>1.8956552131055759</v>
      </c>
      <c r="W942" s="30">
        <v>1.7963877278246776</v>
      </c>
      <c r="X942" s="30">
        <v>1.1996439593755928</v>
      </c>
      <c r="Y942" s="29">
        <v>11.908925296130938</v>
      </c>
      <c r="Z942" s="29">
        <v>12.291617467104686</v>
      </c>
      <c r="AA942" s="29">
        <v>131.60149344049103</v>
      </c>
      <c r="AB942" s="29">
        <v>2631.4980871393504</v>
      </c>
      <c r="AC942" s="29">
        <v>2.1025386539403423</v>
      </c>
      <c r="AD942" s="29">
        <v>28591.892126495492</v>
      </c>
      <c r="AE942" s="29">
        <f t="shared" si="48"/>
        <v>2023</v>
      </c>
      <c r="AF942" s="29">
        <f t="shared" si="46"/>
        <v>5</v>
      </c>
      <c r="AK942" t="e">
        <f t="shared" si="47"/>
        <v>#N/A</v>
      </c>
    </row>
    <row r="943" spans="1:37" ht="30" customHeight="1" x14ac:dyDescent="0.25">
      <c r="A943" s="30">
        <v>17907408</v>
      </c>
      <c r="B943" s="29" t="s">
        <v>77</v>
      </c>
      <c r="C943" s="29" t="s">
        <v>29</v>
      </c>
      <c r="D943" s="29" t="s">
        <v>29</v>
      </c>
      <c r="E943" s="31">
        <v>45107</v>
      </c>
      <c r="F943" s="29">
        <v>73.322891049408938</v>
      </c>
      <c r="G943" s="29" t="s">
        <v>51</v>
      </c>
      <c r="H943" s="29" t="s">
        <v>30</v>
      </c>
      <c r="I943" s="29">
        <v>2019</v>
      </c>
      <c r="J943" s="30">
        <v>100</v>
      </c>
      <c r="K943" s="30">
        <v>16722.599999999999</v>
      </c>
      <c r="L943" s="29">
        <v>1610754.8402532022</v>
      </c>
      <c r="M943" s="29">
        <v>7451.6957994643435</v>
      </c>
      <c r="N943" s="29">
        <v>102.00330137124369</v>
      </c>
      <c r="O943" s="29">
        <v>12667.501054114247</v>
      </c>
      <c r="P943" s="29">
        <v>0.78701978868333466</v>
      </c>
      <c r="Q943" s="29">
        <v>28686.614314248342</v>
      </c>
      <c r="R943" s="29">
        <v>35676.705719822654</v>
      </c>
      <c r="S943" s="29">
        <v>1.538906525838097</v>
      </c>
      <c r="T943" s="29">
        <v>1.4908157632001722</v>
      </c>
      <c r="U943" s="29">
        <v>1.5473908744892859</v>
      </c>
      <c r="V943" s="29">
        <v>1.3762374480208523</v>
      </c>
      <c r="W943" s="30">
        <v>0.94728944739930743</v>
      </c>
      <c r="X943" s="30">
        <v>1.7304424996972012</v>
      </c>
      <c r="Y943" s="29">
        <v>11.792466771622916</v>
      </c>
      <c r="Z943" s="29">
        <v>12.463797555774679</v>
      </c>
      <c r="AA943" s="29">
        <v>87.4575341135114</v>
      </c>
      <c r="AB943" s="29">
        <v>1875.5966570156302</v>
      </c>
      <c r="AC943" s="29">
        <v>1.7562187306318511</v>
      </c>
      <c r="AD943" s="29">
        <v>32600.344896169096</v>
      </c>
      <c r="AE943" s="29">
        <f t="shared" si="48"/>
        <v>2023</v>
      </c>
      <c r="AF943" s="29">
        <f t="shared" si="46"/>
        <v>6</v>
      </c>
      <c r="AK943" t="e">
        <f t="shared" si="47"/>
        <v>#N/A</v>
      </c>
    </row>
    <row r="944" spans="1:37" ht="30" customHeight="1" x14ac:dyDescent="0.25">
      <c r="A944" s="30">
        <v>17907408</v>
      </c>
      <c r="B944" s="29" t="s">
        <v>77</v>
      </c>
      <c r="C944" s="29" t="s">
        <v>29</v>
      </c>
      <c r="D944" s="29" t="s">
        <v>29</v>
      </c>
      <c r="E944" s="31">
        <v>45138</v>
      </c>
      <c r="F944" s="29">
        <v>66.405172071230709</v>
      </c>
      <c r="G944" s="29" t="s">
        <v>51</v>
      </c>
      <c r="H944" s="29" t="s">
        <v>30</v>
      </c>
      <c r="I944" s="29">
        <v>2019</v>
      </c>
      <c r="J944" s="30">
        <v>100</v>
      </c>
      <c r="K944" s="30">
        <v>16722.599999999999</v>
      </c>
      <c r="L944" s="29">
        <v>1826373.9857866955</v>
      </c>
      <c r="M944" s="29">
        <v>6293.8390885942154</v>
      </c>
      <c r="N944" s="29">
        <v>123.7317671173296</v>
      </c>
      <c r="O944" s="29">
        <v>23670.026493944624</v>
      </c>
      <c r="P944" s="29">
        <v>0.8860239338374688</v>
      </c>
      <c r="Q944" s="29">
        <v>18281.10425466736</v>
      </c>
      <c r="R944" s="29">
        <v>24437.28352411884</v>
      </c>
      <c r="S944" s="29">
        <v>1.619246223778275</v>
      </c>
      <c r="T944" s="29">
        <v>1.4838282834440601</v>
      </c>
      <c r="U944" s="29">
        <v>1.9960615176756547</v>
      </c>
      <c r="V944" s="29">
        <v>2.2816644892582474</v>
      </c>
      <c r="W944" s="30">
        <v>1.793584404499478</v>
      </c>
      <c r="X944" s="30">
        <v>1.6860237893850087</v>
      </c>
      <c r="Y944" s="29">
        <v>17.421637077584652</v>
      </c>
      <c r="Z944" s="29">
        <v>10.561538238895533</v>
      </c>
      <c r="AA944" s="29">
        <v>102.16927529683689</v>
      </c>
      <c r="AB944" s="29">
        <v>1833.9614091839335</v>
      </c>
      <c r="AC944" s="29">
        <v>2.4964963026808245</v>
      </c>
      <c r="AD944" s="29">
        <v>31395.048504487815</v>
      </c>
      <c r="AE944" s="29">
        <f t="shared" si="48"/>
        <v>2023</v>
      </c>
      <c r="AF944" s="29">
        <f t="shared" si="46"/>
        <v>7</v>
      </c>
      <c r="AK944" t="e">
        <f t="shared" si="47"/>
        <v>#N/A</v>
      </c>
    </row>
    <row r="945" spans="1:37" ht="30" customHeight="1" x14ac:dyDescent="0.25">
      <c r="A945" s="30">
        <v>17907408</v>
      </c>
      <c r="B945" s="29" t="s">
        <v>77</v>
      </c>
      <c r="C945" s="29" t="s">
        <v>29</v>
      </c>
      <c r="D945" s="29" t="s">
        <v>29</v>
      </c>
      <c r="E945" s="31">
        <v>45169</v>
      </c>
      <c r="F945" s="29">
        <v>41.983448517613148</v>
      </c>
      <c r="G945" s="29" t="s">
        <v>51</v>
      </c>
      <c r="H945" s="29" t="s">
        <v>30</v>
      </c>
      <c r="I945" s="29">
        <v>2019</v>
      </c>
      <c r="J945" s="30">
        <v>100</v>
      </c>
      <c r="K945" s="30">
        <v>16722.599999999999</v>
      </c>
      <c r="L945" s="29">
        <v>1644068.8881455555</v>
      </c>
      <c r="M945" s="29">
        <v>4668.2118428526519</v>
      </c>
      <c r="N945" s="29">
        <v>119.57062852970608</v>
      </c>
      <c r="O945" s="29">
        <v>24539.11206683347</v>
      </c>
      <c r="P945" s="29">
        <v>1.541693175890863</v>
      </c>
      <c r="Q945" s="29">
        <v>30892.310446468324</v>
      </c>
      <c r="R945" s="29">
        <v>37694.460634165524</v>
      </c>
      <c r="S945" s="29">
        <v>1.6777214410043639</v>
      </c>
      <c r="T945" s="29">
        <v>1.612658042962726</v>
      </c>
      <c r="U945" s="29">
        <v>1.5803100825858618</v>
      </c>
      <c r="V945" s="29">
        <v>2.5575774483438214</v>
      </c>
      <c r="W945" s="30">
        <v>1.7265198664755033</v>
      </c>
      <c r="X945" s="30">
        <v>1.8520300155924012</v>
      </c>
      <c r="Y945" s="29">
        <v>15.469106785960154</v>
      </c>
      <c r="Z945" s="29">
        <v>14.734522133952172</v>
      </c>
      <c r="AA945" s="29">
        <v>134.61644810067077</v>
      </c>
      <c r="AB945" s="29">
        <v>2225.2764448475209</v>
      </c>
      <c r="AC945" s="29">
        <v>2.0724743369869314</v>
      </c>
      <c r="AD945" s="29">
        <v>45823.449209311468</v>
      </c>
      <c r="AE945" s="29">
        <f t="shared" si="48"/>
        <v>2023</v>
      </c>
      <c r="AF945" s="29">
        <f t="shared" si="46"/>
        <v>8</v>
      </c>
      <c r="AK945" t="e">
        <f t="shared" si="47"/>
        <v>#N/A</v>
      </c>
    </row>
    <row r="946" spans="1:37" ht="30" customHeight="1" x14ac:dyDescent="0.25">
      <c r="A946" s="30">
        <v>17907408</v>
      </c>
      <c r="B946" s="29" t="s">
        <v>77</v>
      </c>
      <c r="C946" s="29" t="s">
        <v>29</v>
      </c>
      <c r="D946" s="29" t="s">
        <v>29</v>
      </c>
      <c r="E946" s="31">
        <v>45199</v>
      </c>
      <c r="F946" s="29">
        <v>64.248787383524075</v>
      </c>
      <c r="G946" s="29" t="s">
        <v>51</v>
      </c>
      <c r="H946" s="29" t="s">
        <v>30</v>
      </c>
      <c r="I946" s="29">
        <v>2019</v>
      </c>
      <c r="J946" s="30">
        <v>100</v>
      </c>
      <c r="K946" s="30">
        <v>16722.599999999999</v>
      </c>
      <c r="L946" s="29">
        <v>1806293.4278977446</v>
      </c>
      <c r="M946" s="29">
        <v>5728.2501547243164</v>
      </c>
      <c r="N946" s="29">
        <v>81.056031953416422</v>
      </c>
      <c r="O946" s="29">
        <v>22547.173086822131</v>
      </c>
      <c r="P946" s="29">
        <v>1.5353661659295252</v>
      </c>
      <c r="Q946" s="29">
        <v>17550.391976959421</v>
      </c>
      <c r="R946" s="29">
        <v>21374.91605345162</v>
      </c>
      <c r="S946" s="29">
        <v>0.99358186113833746</v>
      </c>
      <c r="T946" s="29">
        <v>1.2739423732744055</v>
      </c>
      <c r="U946" s="29">
        <v>1.9966979417016852</v>
      </c>
      <c r="V946" s="29">
        <v>2.3126311074788268</v>
      </c>
      <c r="W946" s="30">
        <v>1.6505766246052069</v>
      </c>
      <c r="X946" s="30">
        <v>1.1671123071208296</v>
      </c>
      <c r="Y946" s="29">
        <v>10.366459247772154</v>
      </c>
      <c r="Z946" s="29">
        <v>12.423642636240295</v>
      </c>
      <c r="AA946" s="29">
        <v>156.96522803055021</v>
      </c>
      <c r="AB946" s="29">
        <v>2199.7671648770979</v>
      </c>
      <c r="AC946" s="29">
        <v>1.8743593716195521</v>
      </c>
      <c r="AD946" s="29">
        <v>38576.110381246894</v>
      </c>
      <c r="AE946" s="29">
        <f t="shared" si="48"/>
        <v>2023</v>
      </c>
      <c r="AF946" s="29">
        <f t="shared" si="46"/>
        <v>9</v>
      </c>
      <c r="AK946" t="e">
        <f t="shared" si="47"/>
        <v>#N/A</v>
      </c>
    </row>
    <row r="947" spans="1:37" ht="30" customHeight="1" x14ac:dyDescent="0.25">
      <c r="A947" s="30">
        <v>17907408</v>
      </c>
      <c r="B947" s="29" t="s">
        <v>77</v>
      </c>
      <c r="C947" s="29" t="s">
        <v>29</v>
      </c>
      <c r="D947" s="29" t="s">
        <v>29</v>
      </c>
      <c r="E947" s="31">
        <v>45230</v>
      </c>
      <c r="F947" s="29">
        <v>58.381210063615576</v>
      </c>
      <c r="G947" s="29" t="s">
        <v>51</v>
      </c>
      <c r="H947" s="29" t="s">
        <v>30</v>
      </c>
      <c r="I947" s="29">
        <v>2019</v>
      </c>
      <c r="J947" s="30">
        <v>100</v>
      </c>
      <c r="K947" s="30">
        <v>16722.599999999999</v>
      </c>
      <c r="L947" s="29">
        <v>1821723.306527955</v>
      </c>
      <c r="M947" s="29">
        <v>6648.0619812724835</v>
      </c>
      <c r="N947" s="29">
        <v>118.55495487652317</v>
      </c>
      <c r="O947" s="29">
        <v>21172.921471747297</v>
      </c>
      <c r="P947" s="29">
        <v>1.1562735765645007</v>
      </c>
      <c r="Q947" s="29">
        <v>24712.635188694247</v>
      </c>
      <c r="R947" s="29">
        <v>27497.273210929241</v>
      </c>
      <c r="S947" s="29">
        <v>1.3167857827033762</v>
      </c>
      <c r="T947" s="29">
        <v>1.9083823177096055</v>
      </c>
      <c r="U947" s="29">
        <v>1.2419238723357937</v>
      </c>
      <c r="V947" s="29">
        <v>2.1348283875519813</v>
      </c>
      <c r="W947" s="30">
        <v>1.3105710036747478</v>
      </c>
      <c r="X947" s="30">
        <v>1.2090968214636626</v>
      </c>
      <c r="Y947" s="29">
        <v>11.598683282658607</v>
      </c>
      <c r="Z947" s="29">
        <v>16.082899174964439</v>
      </c>
      <c r="AA947" s="29">
        <v>122.70555487557434</v>
      </c>
      <c r="AB947" s="29">
        <v>2021.9495087376697</v>
      </c>
      <c r="AC947" s="29">
        <v>1.6278309617175064</v>
      </c>
      <c r="AD947" s="29">
        <v>35837.555457393217</v>
      </c>
      <c r="AE947" s="29">
        <f t="shared" si="48"/>
        <v>2023</v>
      </c>
      <c r="AF947" s="29">
        <f t="shared" si="46"/>
        <v>10</v>
      </c>
      <c r="AK947" t="e">
        <f t="shared" si="47"/>
        <v>#N/A</v>
      </c>
    </row>
    <row r="948" spans="1:37" ht="30" customHeight="1" x14ac:dyDescent="0.25">
      <c r="A948" s="30">
        <v>17907408</v>
      </c>
      <c r="B948" s="29" t="s">
        <v>77</v>
      </c>
      <c r="C948" s="29" t="s">
        <v>29</v>
      </c>
      <c r="D948" s="29" t="s">
        <v>29</v>
      </c>
      <c r="E948" s="31">
        <v>45260</v>
      </c>
      <c r="F948" s="29">
        <v>58.774082567908664</v>
      </c>
      <c r="G948" s="29" t="s">
        <v>51</v>
      </c>
      <c r="H948" s="29" t="s">
        <v>30</v>
      </c>
      <c r="I948" s="29">
        <v>2019</v>
      </c>
      <c r="J948" s="30">
        <v>100</v>
      </c>
      <c r="K948" s="30">
        <v>16722.599999999999</v>
      </c>
      <c r="L948" s="29">
        <v>2102918.1446812772</v>
      </c>
      <c r="M948" s="29">
        <v>6678.5341100136284</v>
      </c>
      <c r="N948" s="29">
        <v>101.77290640473578</v>
      </c>
      <c r="O948" s="29">
        <v>14383.888063930732</v>
      </c>
      <c r="P948" s="29">
        <v>0.7547091835099311</v>
      </c>
      <c r="Q948" s="29">
        <v>31469.205737016651</v>
      </c>
      <c r="R948" s="29">
        <v>29719.763411456224</v>
      </c>
      <c r="S948" s="29">
        <v>1.774452065170701</v>
      </c>
      <c r="T948" s="29">
        <v>2.2515877126440187</v>
      </c>
      <c r="U948" s="29">
        <v>1.4965418466299347</v>
      </c>
      <c r="V948" s="29">
        <v>1.9495101116395657</v>
      </c>
      <c r="W948" s="30">
        <v>1.7329646121125704</v>
      </c>
      <c r="X948" s="30">
        <v>1.3772539612569219</v>
      </c>
      <c r="Y948" s="29">
        <v>7.286559671383591</v>
      </c>
      <c r="Z948" s="29">
        <v>13.333910830057604</v>
      </c>
      <c r="AA948" s="29">
        <v>128.74219284656192</v>
      </c>
      <c r="AB948" s="29">
        <v>1986.4947399900002</v>
      </c>
      <c r="AC948" s="29">
        <v>2.5299224581105402</v>
      </c>
      <c r="AD948" s="29">
        <v>49700.355819844568</v>
      </c>
      <c r="AE948" s="29">
        <f t="shared" si="48"/>
        <v>2023</v>
      </c>
      <c r="AF948" s="29">
        <f t="shared" si="46"/>
        <v>11</v>
      </c>
      <c r="AK948" t="e">
        <f t="shared" si="47"/>
        <v>#N/A</v>
      </c>
    </row>
    <row r="949" spans="1:37" ht="30" customHeight="1" x14ac:dyDescent="0.25">
      <c r="A949" s="30">
        <v>17907408</v>
      </c>
      <c r="B949" s="29" t="s">
        <v>77</v>
      </c>
      <c r="C949" s="29" t="s">
        <v>29</v>
      </c>
      <c r="D949" s="29" t="s">
        <v>29</v>
      </c>
      <c r="E949" s="31">
        <v>45291</v>
      </c>
      <c r="F949" s="29">
        <v>70.582512552952181</v>
      </c>
      <c r="G949" s="29" t="s">
        <v>51</v>
      </c>
      <c r="H949" s="29" t="s">
        <v>30</v>
      </c>
      <c r="I949" s="29">
        <v>2019</v>
      </c>
      <c r="J949" s="30">
        <v>100</v>
      </c>
      <c r="K949" s="30">
        <v>16722.599999999999</v>
      </c>
      <c r="L949" s="29">
        <v>1940580.3181206482</v>
      </c>
      <c r="M949" s="29">
        <v>5730.3432623600102</v>
      </c>
      <c r="N949" s="29">
        <v>101.93893463800116</v>
      </c>
      <c r="O949" s="29">
        <v>20191.404830406591</v>
      </c>
      <c r="P949" s="29">
        <v>1.3857919135466299</v>
      </c>
      <c r="Q949" s="29">
        <v>27570.257427814271</v>
      </c>
      <c r="R949" s="29">
        <v>40374.857186280162</v>
      </c>
      <c r="S949" s="29">
        <v>1.7581727083434617</v>
      </c>
      <c r="T949" s="29">
        <v>2.4077769384117933</v>
      </c>
      <c r="U949" s="29">
        <v>1.0757912683395301</v>
      </c>
      <c r="V949" s="29">
        <v>1.2942447784174729</v>
      </c>
      <c r="W949" s="30">
        <v>1.0524586261639008</v>
      </c>
      <c r="X949" s="30">
        <v>1.1265321700933351</v>
      </c>
      <c r="Y949" s="29">
        <v>20.972801247144346</v>
      </c>
      <c r="Z949" s="29">
        <v>19.824684306781325</v>
      </c>
      <c r="AA949" s="29">
        <v>136.6384276651649</v>
      </c>
      <c r="AB949" s="29">
        <v>2500.3741383977258</v>
      </c>
      <c r="AC949" s="29">
        <v>2.7258177244815562</v>
      </c>
      <c r="AD949" s="29">
        <v>44846.224533740206</v>
      </c>
      <c r="AE949" s="29">
        <f t="shared" si="48"/>
        <v>2023</v>
      </c>
      <c r="AF949" s="29">
        <f t="shared" si="46"/>
        <v>12</v>
      </c>
      <c r="AK949" t="e">
        <f t="shared" si="47"/>
        <v>#N/A</v>
      </c>
    </row>
    <row r="950" spans="1:37" ht="30" customHeight="1" x14ac:dyDescent="0.25">
      <c r="A950" s="30">
        <v>17907408</v>
      </c>
      <c r="B950" s="29" t="s">
        <v>77</v>
      </c>
      <c r="C950" s="29" t="s">
        <v>29</v>
      </c>
      <c r="D950" s="29" t="s">
        <v>29</v>
      </c>
      <c r="E950" s="31">
        <v>45322</v>
      </c>
      <c r="F950" s="29">
        <v>75.905678813515877</v>
      </c>
      <c r="G950" s="29" t="s">
        <v>51</v>
      </c>
      <c r="H950" s="29" t="s">
        <v>30</v>
      </c>
      <c r="I950" s="29">
        <v>2019</v>
      </c>
      <c r="J950" s="30">
        <v>100</v>
      </c>
      <c r="K950" s="30">
        <v>16722.599999999999</v>
      </c>
      <c r="L950" s="29">
        <v>2207626.2249668557</v>
      </c>
      <c r="M950" s="29">
        <v>5253.7660719775204</v>
      </c>
      <c r="N950" s="29">
        <v>129.48758599311807</v>
      </c>
      <c r="O950" s="29">
        <v>19633.537564987757</v>
      </c>
      <c r="P950" s="29">
        <v>1.0897803014348457</v>
      </c>
      <c r="Q950" s="29">
        <v>28900.615032606886</v>
      </c>
      <c r="R950" s="29">
        <v>22810.234555243893</v>
      </c>
      <c r="S950" s="29">
        <v>1.6321057598845097</v>
      </c>
      <c r="T950" s="29">
        <v>1.406824599127616</v>
      </c>
      <c r="U950" s="29">
        <v>1.447090977535519</v>
      </c>
      <c r="V950" s="29">
        <v>1.4181484061032772</v>
      </c>
      <c r="W950" s="30">
        <v>0.97284581265266845</v>
      </c>
      <c r="X950" s="30">
        <v>1.5510312568031361</v>
      </c>
      <c r="Y950" s="29">
        <v>9.1316968704871471</v>
      </c>
      <c r="Z950" s="29">
        <v>10.395561589199962</v>
      </c>
      <c r="AA950" s="29">
        <v>87.187565616650133</v>
      </c>
      <c r="AB950" s="29">
        <v>2570.0113094490334</v>
      </c>
      <c r="AC950" s="29" t="s">
        <v>31</v>
      </c>
      <c r="AD950" s="29" t="s">
        <v>31</v>
      </c>
      <c r="AE950" s="29">
        <f t="shared" si="48"/>
        <v>2024</v>
      </c>
      <c r="AF950" s="29">
        <f t="shared" si="46"/>
        <v>1</v>
      </c>
      <c r="AK950" t="e">
        <f t="shared" si="47"/>
        <v>#N/A</v>
      </c>
    </row>
    <row r="951" spans="1:37" ht="30" customHeight="1" x14ac:dyDescent="0.25">
      <c r="A951" s="30">
        <v>17907408</v>
      </c>
      <c r="B951" s="29" t="s">
        <v>77</v>
      </c>
      <c r="C951" s="29" t="s">
        <v>29</v>
      </c>
      <c r="D951" s="29" t="s">
        <v>29</v>
      </c>
      <c r="E951" s="31">
        <v>45351</v>
      </c>
      <c r="F951" s="29">
        <v>42.761238176584584</v>
      </c>
      <c r="G951" s="29" t="s">
        <v>51</v>
      </c>
      <c r="H951" s="29" t="s">
        <v>30</v>
      </c>
      <c r="I951" s="29">
        <v>2019</v>
      </c>
      <c r="J951" s="30">
        <v>100</v>
      </c>
      <c r="K951" s="30">
        <v>16722.599999999999</v>
      </c>
      <c r="L951" s="29">
        <v>1883470.7375128323</v>
      </c>
      <c r="M951" s="29">
        <v>5087.1963972681551</v>
      </c>
      <c r="N951" s="29">
        <v>118.13341987547331</v>
      </c>
      <c r="O951" s="29">
        <v>13652.124589817846</v>
      </c>
      <c r="P951" s="29">
        <v>1.2296063914600464</v>
      </c>
      <c r="Q951" s="29">
        <v>24527.905051040376</v>
      </c>
      <c r="R951" s="29">
        <v>30583.212742327392</v>
      </c>
      <c r="S951" s="29">
        <v>1.284370414522835</v>
      </c>
      <c r="T951" s="29">
        <v>1.2110441643401533</v>
      </c>
      <c r="U951" s="29">
        <v>1.7121510849748336</v>
      </c>
      <c r="V951" s="29">
        <v>1.9901630953577301</v>
      </c>
      <c r="W951" s="30">
        <v>1.1702895904022215</v>
      </c>
      <c r="X951" s="30">
        <v>1.7052015311952029</v>
      </c>
      <c r="Y951" s="29">
        <v>9.0157578115725681</v>
      </c>
      <c r="Z951" s="29">
        <v>10.795636630141539</v>
      </c>
      <c r="AA951" s="29">
        <v>82.333091649184297</v>
      </c>
      <c r="AB951" s="29">
        <v>1298.9724575782971</v>
      </c>
      <c r="AC951" s="30" t="s">
        <v>31</v>
      </c>
      <c r="AD951" s="30" t="s">
        <v>31</v>
      </c>
      <c r="AE951" s="29">
        <f t="shared" si="48"/>
        <v>2024</v>
      </c>
      <c r="AF951" s="29">
        <f t="shared" si="46"/>
        <v>2</v>
      </c>
      <c r="AK951" t="e">
        <f t="shared" si="47"/>
        <v>#N/A</v>
      </c>
    </row>
    <row r="952" spans="1:37" ht="30" customHeight="1" x14ac:dyDescent="0.25">
      <c r="A952" s="30">
        <v>17907408</v>
      </c>
      <c r="B952" s="29" t="s">
        <v>77</v>
      </c>
      <c r="C952" s="29" t="s">
        <v>29</v>
      </c>
      <c r="D952" s="29" t="s">
        <v>29</v>
      </c>
      <c r="E952" s="31">
        <v>45382</v>
      </c>
      <c r="F952" s="29">
        <v>45.819356937925228</v>
      </c>
      <c r="G952" s="29" t="s">
        <v>51</v>
      </c>
      <c r="H952" s="29" t="s">
        <v>30</v>
      </c>
      <c r="I952" s="29">
        <v>2019</v>
      </c>
      <c r="J952" s="30">
        <v>100</v>
      </c>
      <c r="K952" s="30">
        <v>16722.599999999999</v>
      </c>
      <c r="L952" s="29">
        <v>1167785.1301142946</v>
      </c>
      <c r="M952" s="29">
        <v>4358.7534486324557</v>
      </c>
      <c r="N952" s="29">
        <v>70.16039103576226</v>
      </c>
      <c r="O952" s="29">
        <v>22968.402776936633</v>
      </c>
      <c r="P952" s="29">
        <v>1.128978975810867</v>
      </c>
      <c r="Q952" s="29">
        <v>25793.353933052167</v>
      </c>
      <c r="R952" s="29">
        <v>38675.300193691233</v>
      </c>
      <c r="S952" s="29">
        <v>1.2851347762248948</v>
      </c>
      <c r="T952" s="29">
        <v>1.2431864631953307</v>
      </c>
      <c r="U952" s="29">
        <v>1.3078857757040119</v>
      </c>
      <c r="V952" s="29">
        <v>1.5452546166724261</v>
      </c>
      <c r="W952" s="30">
        <v>0.99432825374508726</v>
      </c>
      <c r="X952" s="30">
        <v>2.1740719273643179</v>
      </c>
      <c r="Y952" s="29">
        <v>16.639441528075334</v>
      </c>
      <c r="Z952" s="29">
        <v>10.302986875599613</v>
      </c>
      <c r="AA952" s="29">
        <v>124.43802286439895</v>
      </c>
      <c r="AB952" s="29">
        <v>2317.6306989043815</v>
      </c>
      <c r="AC952" s="30" t="s">
        <v>31</v>
      </c>
      <c r="AD952" s="30" t="s">
        <v>31</v>
      </c>
      <c r="AE952" s="29">
        <f t="shared" si="48"/>
        <v>2024</v>
      </c>
      <c r="AF952" s="29">
        <f t="shared" si="46"/>
        <v>3</v>
      </c>
      <c r="AK952" t="e">
        <f t="shared" si="47"/>
        <v>#N/A</v>
      </c>
    </row>
    <row r="953" spans="1:37" ht="30" customHeight="1" x14ac:dyDescent="0.25">
      <c r="A953" s="30">
        <v>17907408</v>
      </c>
      <c r="B953" s="29" t="s">
        <v>77</v>
      </c>
      <c r="C953" s="29" t="s">
        <v>29</v>
      </c>
      <c r="D953" s="29" t="s">
        <v>29</v>
      </c>
      <c r="E953" s="31">
        <v>45412</v>
      </c>
      <c r="F953" s="29">
        <v>65.945903115408427</v>
      </c>
      <c r="G953" s="29" t="s">
        <v>51</v>
      </c>
      <c r="H953" s="29" t="s">
        <v>30</v>
      </c>
      <c r="I953" s="29">
        <v>2019</v>
      </c>
      <c r="J953" s="30">
        <v>100</v>
      </c>
      <c r="K953" s="30">
        <v>16722.599999999999</v>
      </c>
      <c r="L953" s="29">
        <v>1565798.7715978699</v>
      </c>
      <c r="M953" s="29">
        <v>4958.4601835302301</v>
      </c>
      <c r="N953" s="29">
        <v>106.54179603625617</v>
      </c>
      <c r="O953" s="29">
        <v>19006.210042496059</v>
      </c>
      <c r="P953" s="29">
        <v>1.3174874314316203</v>
      </c>
      <c r="Q953" s="29">
        <v>28614.9182067814</v>
      </c>
      <c r="R953" s="29">
        <v>31109.79160094984</v>
      </c>
      <c r="S953" s="29">
        <v>1.1794295235322583</v>
      </c>
      <c r="T953" s="29">
        <v>2.2173144679129591</v>
      </c>
      <c r="U953" s="29">
        <v>1.2656119718710483</v>
      </c>
      <c r="V953" s="29">
        <v>2.1478510184706754</v>
      </c>
      <c r="W953" s="30">
        <v>1.1805110655054989</v>
      </c>
      <c r="X953" s="30">
        <v>1.929273814108263</v>
      </c>
      <c r="Y953" s="29">
        <v>17.31166021307472</v>
      </c>
      <c r="Z953" s="29">
        <v>12.88678304537255</v>
      </c>
      <c r="AA953" s="29">
        <v>94.145492605570411</v>
      </c>
      <c r="AB953" s="29">
        <v>2559.9166569521599</v>
      </c>
      <c r="AC953" s="30" t="s">
        <v>31</v>
      </c>
      <c r="AD953" s="30" t="s">
        <v>31</v>
      </c>
      <c r="AE953" s="29">
        <f t="shared" si="48"/>
        <v>2024</v>
      </c>
      <c r="AF953" s="29">
        <f t="shared" si="46"/>
        <v>4</v>
      </c>
      <c r="AK953" t="e">
        <f t="shared" si="47"/>
        <v>#N/A</v>
      </c>
    </row>
    <row r="954" spans="1:37" ht="30" customHeight="1" x14ac:dyDescent="0.25">
      <c r="A954" s="30">
        <v>17907408</v>
      </c>
      <c r="B954" s="29" t="s">
        <v>77</v>
      </c>
      <c r="C954" s="29" t="s">
        <v>29</v>
      </c>
      <c r="D954" s="29" t="s">
        <v>29</v>
      </c>
      <c r="E954" s="31">
        <v>45443</v>
      </c>
      <c r="F954" s="29">
        <v>56.642391047729966</v>
      </c>
      <c r="G954" s="29" t="s">
        <v>51</v>
      </c>
      <c r="H954" s="29" t="s">
        <v>30</v>
      </c>
      <c r="I954" s="29">
        <v>2019</v>
      </c>
      <c r="J954" s="30">
        <v>100</v>
      </c>
      <c r="K954" s="30">
        <v>16722.599999999999</v>
      </c>
      <c r="L954" s="29">
        <v>1467646.8915050698</v>
      </c>
      <c r="M954" s="29">
        <v>4547.2881165036115</v>
      </c>
      <c r="N954" s="29">
        <v>132.00415171763578</v>
      </c>
      <c r="O954" s="29">
        <v>20836.208615814638</v>
      </c>
      <c r="P954" s="29">
        <v>1.1159118283249596</v>
      </c>
      <c r="Q954" s="29">
        <v>18973.116849764345</v>
      </c>
      <c r="R954" s="29">
        <v>37756.755120612805</v>
      </c>
      <c r="S954" s="29">
        <v>1.3407305489917973</v>
      </c>
      <c r="T954" s="29">
        <v>2.0361377422887088</v>
      </c>
      <c r="U954" s="29">
        <v>1.5595942420795286</v>
      </c>
      <c r="V954" s="29">
        <v>1.3966059701843232</v>
      </c>
      <c r="W954" s="30">
        <v>0.92400815996473318</v>
      </c>
      <c r="X954" s="30">
        <v>2.1479418440911875</v>
      </c>
      <c r="Y954" s="29">
        <v>12.328005962273147</v>
      </c>
      <c r="Z954" s="29">
        <v>19.429560790516987</v>
      </c>
      <c r="AA954" s="29">
        <v>137.39386903831695</v>
      </c>
      <c r="AB954" s="29">
        <v>1510.0141308210193</v>
      </c>
      <c r="AC954" s="30" t="s">
        <v>31</v>
      </c>
      <c r="AD954" s="30" t="s">
        <v>31</v>
      </c>
      <c r="AE954" s="29">
        <f t="shared" si="48"/>
        <v>2024</v>
      </c>
      <c r="AF954" s="29">
        <f t="shared" si="46"/>
        <v>5</v>
      </c>
      <c r="AK954" t="e">
        <f t="shared" si="47"/>
        <v>#N/A</v>
      </c>
    </row>
    <row r="955" spans="1:37" ht="30" customHeight="1" x14ac:dyDescent="0.25">
      <c r="A955" s="30">
        <v>17907408</v>
      </c>
      <c r="B955" s="29" t="s">
        <v>77</v>
      </c>
      <c r="C955" s="29" t="s">
        <v>29</v>
      </c>
      <c r="D955" s="29" t="s">
        <v>29</v>
      </c>
      <c r="E955" s="31">
        <v>45473</v>
      </c>
      <c r="F955" s="29">
        <v>46.846675007939758</v>
      </c>
      <c r="G955" s="29" t="s">
        <v>51</v>
      </c>
      <c r="H955" s="29" t="s">
        <v>30</v>
      </c>
      <c r="I955" s="29">
        <v>2019</v>
      </c>
      <c r="J955" s="30">
        <v>100</v>
      </c>
      <c r="K955" s="30">
        <v>16722.599999999999</v>
      </c>
      <c r="L955" s="29">
        <v>1455841.6538048743</v>
      </c>
      <c r="M955" s="29">
        <v>7920.3318373386419</v>
      </c>
      <c r="N955" s="29">
        <v>110.38441409959454</v>
      </c>
      <c r="O955" s="29">
        <v>13200.845741909448</v>
      </c>
      <c r="P955" s="29">
        <v>1.1258346836658037</v>
      </c>
      <c r="Q955" s="29">
        <v>27501.705002682043</v>
      </c>
      <c r="R955" s="29">
        <v>21206.208004316246</v>
      </c>
      <c r="S955" s="29">
        <v>1.1289704243024701</v>
      </c>
      <c r="T955" s="29">
        <v>2.2977623326138623</v>
      </c>
      <c r="U955" s="29">
        <v>1.2109703997751768</v>
      </c>
      <c r="V955" s="29">
        <v>1.4450586162706847</v>
      </c>
      <c r="W955" s="30">
        <v>1.1970904409475847</v>
      </c>
      <c r="X955" s="30">
        <v>1.6819274651440193</v>
      </c>
      <c r="Y955" s="29">
        <v>16.625011857181097</v>
      </c>
      <c r="Z955" s="29">
        <v>11.695145586220114</v>
      </c>
      <c r="AA955" s="29">
        <v>117.24719607694878</v>
      </c>
      <c r="AB955" s="29">
        <v>1404.9025800344684</v>
      </c>
      <c r="AC955" s="30" t="s">
        <v>31</v>
      </c>
      <c r="AD955" s="30" t="s">
        <v>31</v>
      </c>
      <c r="AE955" s="29">
        <f t="shared" si="48"/>
        <v>2024</v>
      </c>
      <c r="AF955" s="29">
        <f t="shared" ref="AF955:AF1018" si="49">IF(E955 = "", "", MONTH(E955))</f>
        <v>6</v>
      </c>
      <c r="AK955" t="e">
        <f t="shared" si="47"/>
        <v>#N/A</v>
      </c>
    </row>
    <row r="956" spans="1:37" ht="30" customHeight="1" x14ac:dyDescent="0.25">
      <c r="A956" s="30">
        <v>17907408</v>
      </c>
      <c r="B956" s="29" t="s">
        <v>77</v>
      </c>
      <c r="C956" s="29" t="s">
        <v>29</v>
      </c>
      <c r="D956" s="29" t="s">
        <v>29</v>
      </c>
      <c r="E956" s="31">
        <v>45504</v>
      </c>
      <c r="F956" s="29" t="s">
        <v>31</v>
      </c>
      <c r="G956" s="29" t="s">
        <v>51</v>
      </c>
      <c r="H956" s="29" t="s">
        <v>30</v>
      </c>
      <c r="I956" s="29">
        <v>2019</v>
      </c>
      <c r="J956" s="30">
        <v>100</v>
      </c>
      <c r="K956" s="30">
        <v>16722.599999999999</v>
      </c>
      <c r="L956" s="29" t="s">
        <v>31</v>
      </c>
      <c r="M956" s="29" t="s">
        <v>31</v>
      </c>
      <c r="N956" s="29" t="s">
        <v>31</v>
      </c>
      <c r="O956" s="29" t="s">
        <v>31</v>
      </c>
      <c r="P956" s="29" t="s">
        <v>31</v>
      </c>
      <c r="Q956" s="29" t="s">
        <v>31</v>
      </c>
      <c r="R956" s="29" t="s">
        <v>31</v>
      </c>
      <c r="S956" s="29" t="s">
        <v>31</v>
      </c>
      <c r="T956" s="29" t="s">
        <v>31</v>
      </c>
      <c r="U956" s="29" t="s">
        <v>31</v>
      </c>
      <c r="V956" s="29" t="s">
        <v>31</v>
      </c>
      <c r="W956" s="30">
        <v>1.4020523691185369</v>
      </c>
      <c r="X956" s="30">
        <v>1.2069417356405712</v>
      </c>
      <c r="Y956" s="29" t="s">
        <v>31</v>
      </c>
      <c r="Z956" s="29" t="s">
        <v>31</v>
      </c>
      <c r="AA956" s="29" t="s">
        <v>31</v>
      </c>
      <c r="AB956" s="29" t="s">
        <v>31</v>
      </c>
      <c r="AC956" s="30" t="s">
        <v>31</v>
      </c>
      <c r="AD956" s="30" t="s">
        <v>31</v>
      </c>
      <c r="AE956" s="29">
        <f t="shared" si="48"/>
        <v>2024</v>
      </c>
      <c r="AF956" s="29">
        <f t="shared" si="49"/>
        <v>7</v>
      </c>
      <c r="AK956" t="e">
        <f t="shared" si="47"/>
        <v>#N/A</v>
      </c>
    </row>
    <row r="957" spans="1:37" ht="30" customHeight="1" x14ac:dyDescent="0.25">
      <c r="A957" s="30">
        <v>17907408</v>
      </c>
      <c r="B957" s="29" t="s">
        <v>77</v>
      </c>
      <c r="C957" s="29" t="s">
        <v>29</v>
      </c>
      <c r="D957" s="29" t="s">
        <v>29</v>
      </c>
      <c r="E957" s="31">
        <v>45535</v>
      </c>
      <c r="F957" s="29" t="s">
        <v>31</v>
      </c>
      <c r="G957" s="29" t="s">
        <v>51</v>
      </c>
      <c r="H957" s="29" t="s">
        <v>30</v>
      </c>
      <c r="I957" s="29">
        <v>2019</v>
      </c>
      <c r="J957" s="30">
        <v>100</v>
      </c>
      <c r="K957" s="30">
        <v>16722.599999999999</v>
      </c>
      <c r="L957" s="29" t="s">
        <v>31</v>
      </c>
      <c r="M957" s="29" t="s">
        <v>31</v>
      </c>
      <c r="N957" s="29" t="s">
        <v>31</v>
      </c>
      <c r="O957" s="29" t="s">
        <v>31</v>
      </c>
      <c r="P957" s="29" t="s">
        <v>31</v>
      </c>
      <c r="Q957" s="29" t="s">
        <v>31</v>
      </c>
      <c r="R957" s="29" t="s">
        <v>31</v>
      </c>
      <c r="S957" s="29" t="s">
        <v>31</v>
      </c>
      <c r="T957" s="29" t="s">
        <v>31</v>
      </c>
      <c r="U957" s="29" t="s">
        <v>31</v>
      </c>
      <c r="V957" s="29" t="s">
        <v>31</v>
      </c>
      <c r="W957" s="30">
        <v>0.86103078506983566</v>
      </c>
      <c r="X957" s="30">
        <v>1.6635783651322584</v>
      </c>
      <c r="Y957" s="29" t="s">
        <v>31</v>
      </c>
      <c r="Z957" s="29" t="s">
        <v>31</v>
      </c>
      <c r="AA957" s="29" t="s">
        <v>31</v>
      </c>
      <c r="AB957" s="29" t="s">
        <v>31</v>
      </c>
      <c r="AC957" s="30" t="s">
        <v>31</v>
      </c>
      <c r="AD957" s="30" t="s">
        <v>31</v>
      </c>
      <c r="AE957" s="29">
        <f t="shared" si="48"/>
        <v>2024</v>
      </c>
      <c r="AF957" s="29">
        <f t="shared" si="49"/>
        <v>8</v>
      </c>
      <c r="AK957" t="e">
        <f t="shared" si="47"/>
        <v>#N/A</v>
      </c>
    </row>
    <row r="958" spans="1:37" ht="30" customHeight="1" x14ac:dyDescent="0.25">
      <c r="A958" s="30">
        <v>17907408</v>
      </c>
      <c r="B958" s="29" t="s">
        <v>77</v>
      </c>
      <c r="C958" s="29" t="s">
        <v>29</v>
      </c>
      <c r="D958" s="29" t="s">
        <v>29</v>
      </c>
      <c r="E958" s="31">
        <v>45565</v>
      </c>
      <c r="F958" s="29" t="s">
        <v>31</v>
      </c>
      <c r="G958" s="29" t="s">
        <v>51</v>
      </c>
      <c r="H958" s="29" t="s">
        <v>30</v>
      </c>
      <c r="I958" s="29">
        <v>2019</v>
      </c>
      <c r="J958" s="30">
        <v>100</v>
      </c>
      <c r="K958" s="30">
        <v>16722.599999999999</v>
      </c>
      <c r="L958" s="29" t="s">
        <v>31</v>
      </c>
      <c r="M958" s="29" t="s">
        <v>31</v>
      </c>
      <c r="N958" s="29" t="s">
        <v>31</v>
      </c>
      <c r="O958" s="29" t="s">
        <v>31</v>
      </c>
      <c r="P958" s="29" t="s">
        <v>31</v>
      </c>
      <c r="Q958" s="29" t="s">
        <v>31</v>
      </c>
      <c r="R958" s="29" t="s">
        <v>31</v>
      </c>
      <c r="S958" s="29" t="s">
        <v>31</v>
      </c>
      <c r="T958" s="29" t="s">
        <v>31</v>
      </c>
      <c r="U958" s="29" t="s">
        <v>31</v>
      </c>
      <c r="V958" s="29" t="s">
        <v>31</v>
      </c>
      <c r="W958" s="30">
        <v>1.2081709500723974</v>
      </c>
      <c r="X958" s="30">
        <v>1.897784125828045</v>
      </c>
      <c r="Y958" s="29" t="s">
        <v>31</v>
      </c>
      <c r="Z958" s="29" t="s">
        <v>31</v>
      </c>
      <c r="AA958" s="29" t="s">
        <v>31</v>
      </c>
      <c r="AB958" s="29" t="s">
        <v>31</v>
      </c>
      <c r="AC958" s="30" t="s">
        <v>31</v>
      </c>
      <c r="AD958" s="30" t="s">
        <v>31</v>
      </c>
      <c r="AE958" s="29">
        <f t="shared" si="48"/>
        <v>2024</v>
      </c>
      <c r="AF958" s="29">
        <f t="shared" si="49"/>
        <v>9</v>
      </c>
      <c r="AK958" t="e">
        <f t="shared" si="47"/>
        <v>#N/A</v>
      </c>
    </row>
    <row r="959" spans="1:37" ht="30" customHeight="1" x14ac:dyDescent="0.25">
      <c r="A959" s="30">
        <v>17907408</v>
      </c>
      <c r="B959" s="29" t="s">
        <v>77</v>
      </c>
      <c r="C959" s="29" t="s">
        <v>29</v>
      </c>
      <c r="D959" s="29" t="s">
        <v>29</v>
      </c>
      <c r="E959" s="31">
        <v>45596</v>
      </c>
      <c r="F959" s="29" t="s">
        <v>31</v>
      </c>
      <c r="G959" s="29" t="s">
        <v>51</v>
      </c>
      <c r="H959" s="29" t="s">
        <v>30</v>
      </c>
      <c r="I959" s="29">
        <v>2019</v>
      </c>
      <c r="J959" s="30">
        <v>100</v>
      </c>
      <c r="K959" s="30">
        <v>16722.599999999999</v>
      </c>
      <c r="L959" s="29" t="s">
        <v>31</v>
      </c>
      <c r="M959" s="29" t="s">
        <v>31</v>
      </c>
      <c r="N959" s="29" t="s">
        <v>31</v>
      </c>
      <c r="O959" s="29" t="s">
        <v>31</v>
      </c>
      <c r="P959" s="29" t="s">
        <v>31</v>
      </c>
      <c r="Q959" s="29" t="s">
        <v>31</v>
      </c>
      <c r="R959" s="29" t="s">
        <v>31</v>
      </c>
      <c r="S959" s="29" t="s">
        <v>31</v>
      </c>
      <c r="T959" s="29" t="s">
        <v>31</v>
      </c>
      <c r="U959" s="29" t="s">
        <v>31</v>
      </c>
      <c r="V959" s="29" t="s">
        <v>31</v>
      </c>
      <c r="W959" s="30">
        <v>1.2796921368463019</v>
      </c>
      <c r="X959" s="30">
        <v>2.1061599161612583</v>
      </c>
      <c r="Y959" s="29" t="s">
        <v>31</v>
      </c>
      <c r="Z959" s="29" t="s">
        <v>31</v>
      </c>
      <c r="AA959" s="29" t="s">
        <v>31</v>
      </c>
      <c r="AB959" s="29" t="s">
        <v>31</v>
      </c>
      <c r="AC959" s="30" t="s">
        <v>31</v>
      </c>
      <c r="AD959" s="30" t="s">
        <v>31</v>
      </c>
      <c r="AE959" s="29">
        <f t="shared" si="48"/>
        <v>2024</v>
      </c>
      <c r="AF959" s="29">
        <f t="shared" si="49"/>
        <v>10</v>
      </c>
      <c r="AK959" t="e">
        <f t="shared" si="47"/>
        <v>#N/A</v>
      </c>
    </row>
    <row r="960" spans="1:37" ht="30" customHeight="1" x14ac:dyDescent="0.25">
      <c r="A960" s="30">
        <v>17907408</v>
      </c>
      <c r="B960" s="29" t="s">
        <v>77</v>
      </c>
      <c r="C960" s="29" t="s">
        <v>29</v>
      </c>
      <c r="D960" s="29" t="s">
        <v>29</v>
      </c>
      <c r="E960" s="31">
        <v>45626</v>
      </c>
      <c r="F960" s="29" t="s">
        <v>31</v>
      </c>
      <c r="G960" s="29" t="s">
        <v>51</v>
      </c>
      <c r="H960" s="29" t="s">
        <v>30</v>
      </c>
      <c r="I960" s="29">
        <v>2019</v>
      </c>
      <c r="J960" s="30">
        <v>100</v>
      </c>
      <c r="K960" s="30">
        <v>16722.599999999999</v>
      </c>
      <c r="L960" s="29" t="s">
        <v>31</v>
      </c>
      <c r="M960" s="29" t="s">
        <v>31</v>
      </c>
      <c r="N960" s="29" t="s">
        <v>31</v>
      </c>
      <c r="O960" s="29" t="s">
        <v>31</v>
      </c>
      <c r="P960" s="29" t="s">
        <v>31</v>
      </c>
      <c r="Q960" s="29" t="s">
        <v>31</v>
      </c>
      <c r="R960" s="29" t="s">
        <v>31</v>
      </c>
      <c r="S960" s="29" t="s">
        <v>31</v>
      </c>
      <c r="T960" s="29" t="s">
        <v>31</v>
      </c>
      <c r="U960" s="29" t="s">
        <v>31</v>
      </c>
      <c r="V960" s="29" t="s">
        <v>31</v>
      </c>
      <c r="W960" s="30">
        <v>1.1339262149224421</v>
      </c>
      <c r="X960" s="30">
        <v>1.1981222398647515</v>
      </c>
      <c r="Y960" s="29" t="s">
        <v>31</v>
      </c>
      <c r="Z960" s="29" t="s">
        <v>31</v>
      </c>
      <c r="AA960" s="29" t="s">
        <v>31</v>
      </c>
      <c r="AB960" s="29" t="s">
        <v>31</v>
      </c>
      <c r="AC960" s="30" t="s">
        <v>31</v>
      </c>
      <c r="AD960" s="30" t="s">
        <v>31</v>
      </c>
      <c r="AE960" s="29">
        <f t="shared" si="48"/>
        <v>2024</v>
      </c>
      <c r="AF960" s="29">
        <f t="shared" si="49"/>
        <v>11</v>
      </c>
      <c r="AK960" t="e">
        <f t="shared" si="47"/>
        <v>#N/A</v>
      </c>
    </row>
    <row r="961" spans="1:37" ht="30" customHeight="1" x14ac:dyDescent="0.25">
      <c r="A961" s="30">
        <v>17907408</v>
      </c>
      <c r="B961" s="29" t="s">
        <v>77</v>
      </c>
      <c r="C961" s="29" t="s">
        <v>29</v>
      </c>
      <c r="D961" s="29" t="s">
        <v>29</v>
      </c>
      <c r="E961" s="31">
        <v>45657</v>
      </c>
      <c r="F961" s="29" t="s">
        <v>31</v>
      </c>
      <c r="G961" s="29" t="s">
        <v>51</v>
      </c>
      <c r="H961" s="29" t="s">
        <v>30</v>
      </c>
      <c r="I961" s="29">
        <v>2019</v>
      </c>
      <c r="J961" s="30">
        <v>100</v>
      </c>
      <c r="K961" s="30">
        <v>16722.599999999999</v>
      </c>
      <c r="L961" s="29" t="s">
        <v>31</v>
      </c>
      <c r="M961" s="29" t="s">
        <v>31</v>
      </c>
      <c r="N961" s="29" t="s">
        <v>31</v>
      </c>
      <c r="O961" s="29" t="s">
        <v>31</v>
      </c>
      <c r="P961" s="29" t="s">
        <v>31</v>
      </c>
      <c r="Q961" s="29" t="s">
        <v>31</v>
      </c>
      <c r="R961" s="29" t="s">
        <v>31</v>
      </c>
      <c r="S961" s="29" t="s">
        <v>31</v>
      </c>
      <c r="T961" s="29" t="s">
        <v>31</v>
      </c>
      <c r="U961" s="29" t="s">
        <v>31</v>
      </c>
      <c r="V961" s="29" t="s">
        <v>31</v>
      </c>
      <c r="W961" s="30">
        <v>1.63839460354851</v>
      </c>
      <c r="X961" s="30">
        <v>2.2006810428954329</v>
      </c>
      <c r="Y961" s="29" t="s">
        <v>31</v>
      </c>
      <c r="Z961" s="29" t="s">
        <v>31</v>
      </c>
      <c r="AA961" s="29" t="s">
        <v>31</v>
      </c>
      <c r="AB961" s="29" t="s">
        <v>31</v>
      </c>
      <c r="AC961" s="30" t="s">
        <v>31</v>
      </c>
      <c r="AD961" s="30" t="s">
        <v>31</v>
      </c>
      <c r="AE961" s="29">
        <f t="shared" si="48"/>
        <v>2024</v>
      </c>
      <c r="AF961" s="29">
        <f t="shared" si="49"/>
        <v>12</v>
      </c>
      <c r="AK961" t="e">
        <f t="shared" si="47"/>
        <v>#N/A</v>
      </c>
    </row>
    <row r="962" spans="1:37" ht="30" customHeight="1" x14ac:dyDescent="0.25">
      <c r="A962" s="30">
        <v>17907409</v>
      </c>
      <c r="B962" s="29" t="s">
        <v>78</v>
      </c>
      <c r="C962" s="29" t="s">
        <v>29</v>
      </c>
      <c r="D962" s="29" t="s">
        <v>29</v>
      </c>
      <c r="E962" s="31">
        <v>43496</v>
      </c>
      <c r="F962" s="29" t="s">
        <v>31</v>
      </c>
      <c r="G962" s="29" t="s">
        <v>51</v>
      </c>
      <c r="H962" s="29" t="s">
        <v>30</v>
      </c>
      <c r="I962" s="29">
        <v>1969</v>
      </c>
      <c r="J962" s="30">
        <v>95</v>
      </c>
      <c r="K962" s="30">
        <v>10018.9</v>
      </c>
      <c r="L962" s="29" t="s">
        <v>31</v>
      </c>
      <c r="M962" s="29" t="s">
        <v>31</v>
      </c>
      <c r="N962" s="29" t="s">
        <v>31</v>
      </c>
      <c r="O962" s="29" t="s">
        <v>31</v>
      </c>
      <c r="P962" s="29" t="s">
        <v>31</v>
      </c>
      <c r="Q962" s="29" t="s">
        <v>31</v>
      </c>
      <c r="R962" s="29" t="s">
        <v>31</v>
      </c>
      <c r="S962" s="29" t="s">
        <v>31</v>
      </c>
      <c r="T962" s="29" t="s">
        <v>31</v>
      </c>
      <c r="U962" s="29" t="s">
        <v>31</v>
      </c>
      <c r="V962" s="29" t="s">
        <v>31</v>
      </c>
      <c r="W962" s="30">
        <v>1.0566045657835847</v>
      </c>
      <c r="X962" s="30">
        <v>1.637732609148518</v>
      </c>
      <c r="Y962" s="29" t="s">
        <v>31</v>
      </c>
      <c r="Z962" s="29" t="s">
        <v>31</v>
      </c>
      <c r="AA962" s="29">
        <v>0</v>
      </c>
      <c r="AB962" s="29">
        <v>0</v>
      </c>
      <c r="AC962" s="30" t="s">
        <v>31</v>
      </c>
      <c r="AD962" s="30" t="s">
        <v>31</v>
      </c>
      <c r="AE962" s="29">
        <f t="shared" si="48"/>
        <v>2019</v>
      </c>
      <c r="AF962" s="29">
        <f t="shared" si="49"/>
        <v>1</v>
      </c>
      <c r="AK962" t="e">
        <f t="shared" si="47"/>
        <v>#N/A</v>
      </c>
    </row>
    <row r="963" spans="1:37" ht="30" customHeight="1" x14ac:dyDescent="0.25">
      <c r="A963" s="30">
        <v>17907409</v>
      </c>
      <c r="B963" s="29" t="s">
        <v>78</v>
      </c>
      <c r="C963" s="29" t="s">
        <v>29</v>
      </c>
      <c r="D963" s="29" t="s">
        <v>29</v>
      </c>
      <c r="E963" s="31">
        <v>43524</v>
      </c>
      <c r="F963" s="29" t="s">
        <v>31</v>
      </c>
      <c r="G963" s="29" t="s">
        <v>51</v>
      </c>
      <c r="H963" s="29" t="s">
        <v>30</v>
      </c>
      <c r="I963" s="29">
        <v>1969</v>
      </c>
      <c r="J963" s="30">
        <v>95</v>
      </c>
      <c r="K963" s="30">
        <v>10018.9</v>
      </c>
      <c r="L963" s="29" t="s">
        <v>31</v>
      </c>
      <c r="M963" s="29" t="s">
        <v>31</v>
      </c>
      <c r="N963" s="29" t="s">
        <v>31</v>
      </c>
      <c r="O963" s="30" t="s">
        <v>31</v>
      </c>
      <c r="P963" s="30" t="s">
        <v>31</v>
      </c>
      <c r="Q963" s="29" t="s">
        <v>31</v>
      </c>
      <c r="R963" s="29" t="s">
        <v>31</v>
      </c>
      <c r="S963" s="29" t="s">
        <v>31</v>
      </c>
      <c r="T963" s="29" t="s">
        <v>31</v>
      </c>
      <c r="U963" s="29" t="s">
        <v>31</v>
      </c>
      <c r="V963" s="29" t="s">
        <v>31</v>
      </c>
      <c r="W963" s="30">
        <v>1.3382606129931731</v>
      </c>
      <c r="X963" s="30">
        <v>1.7606528564920165</v>
      </c>
      <c r="Y963" s="29" t="s">
        <v>31</v>
      </c>
      <c r="Z963" s="29" t="s">
        <v>31</v>
      </c>
      <c r="AA963" s="29">
        <v>0</v>
      </c>
      <c r="AB963" s="29">
        <v>0</v>
      </c>
      <c r="AC963" s="30" t="s">
        <v>31</v>
      </c>
      <c r="AD963" s="30" t="s">
        <v>31</v>
      </c>
      <c r="AE963" s="29">
        <f t="shared" si="48"/>
        <v>2019</v>
      </c>
      <c r="AF963" s="29">
        <f t="shared" si="49"/>
        <v>2</v>
      </c>
      <c r="AK963" t="e">
        <f t="shared" si="47"/>
        <v>#N/A</v>
      </c>
    </row>
    <row r="964" spans="1:37" ht="30" customHeight="1" x14ac:dyDescent="0.25">
      <c r="A964" s="30">
        <v>17907409</v>
      </c>
      <c r="B964" s="29" t="s">
        <v>78</v>
      </c>
      <c r="C964" s="29" t="s">
        <v>29</v>
      </c>
      <c r="D964" s="29" t="s">
        <v>29</v>
      </c>
      <c r="E964" s="31">
        <v>43555</v>
      </c>
      <c r="F964" s="29" t="s">
        <v>31</v>
      </c>
      <c r="G964" s="29" t="s">
        <v>51</v>
      </c>
      <c r="H964" s="29" t="s">
        <v>30</v>
      </c>
      <c r="I964" s="29">
        <v>1969</v>
      </c>
      <c r="J964" s="30">
        <v>95</v>
      </c>
      <c r="K964" s="30">
        <v>10018.9</v>
      </c>
      <c r="L964" s="29" t="s">
        <v>31</v>
      </c>
      <c r="M964" s="29" t="s">
        <v>31</v>
      </c>
      <c r="N964" s="29" t="s">
        <v>31</v>
      </c>
      <c r="O964" s="29" t="s">
        <v>31</v>
      </c>
      <c r="P964" s="29" t="s">
        <v>31</v>
      </c>
      <c r="Q964" s="29" t="s">
        <v>31</v>
      </c>
      <c r="R964" s="29" t="s">
        <v>31</v>
      </c>
      <c r="S964" s="29" t="s">
        <v>31</v>
      </c>
      <c r="T964" s="29" t="s">
        <v>31</v>
      </c>
      <c r="U964" s="29" t="s">
        <v>31</v>
      </c>
      <c r="V964" s="29" t="s">
        <v>31</v>
      </c>
      <c r="W964" s="30">
        <v>1.4238188147672088</v>
      </c>
      <c r="X964" s="30">
        <v>1.982221468014346</v>
      </c>
      <c r="Y964" s="29" t="s">
        <v>31</v>
      </c>
      <c r="Z964" s="29" t="s">
        <v>31</v>
      </c>
      <c r="AA964" s="29">
        <v>0</v>
      </c>
      <c r="AB964" s="29">
        <v>0</v>
      </c>
      <c r="AC964" s="29" t="s">
        <v>31</v>
      </c>
      <c r="AD964" s="29" t="s">
        <v>31</v>
      </c>
      <c r="AE964" s="29">
        <f t="shared" si="48"/>
        <v>2019</v>
      </c>
      <c r="AF964" s="29">
        <f t="shared" si="49"/>
        <v>3</v>
      </c>
      <c r="AK964" t="e">
        <f t="shared" si="47"/>
        <v>#N/A</v>
      </c>
    </row>
    <row r="965" spans="1:37" ht="30" customHeight="1" x14ac:dyDescent="0.25">
      <c r="A965" s="30">
        <v>17907409</v>
      </c>
      <c r="B965" s="29" t="s">
        <v>78</v>
      </c>
      <c r="C965" s="29" t="s">
        <v>29</v>
      </c>
      <c r="D965" s="29" t="s">
        <v>29</v>
      </c>
      <c r="E965" s="31">
        <v>43585</v>
      </c>
      <c r="F965" s="29" t="s">
        <v>31</v>
      </c>
      <c r="G965" s="29" t="s">
        <v>51</v>
      </c>
      <c r="H965" s="29" t="s">
        <v>30</v>
      </c>
      <c r="I965" s="29">
        <v>1969</v>
      </c>
      <c r="J965" s="30">
        <v>95</v>
      </c>
      <c r="K965" s="30">
        <v>10018.9</v>
      </c>
      <c r="L965" s="29" t="s">
        <v>31</v>
      </c>
      <c r="M965" s="29" t="s">
        <v>31</v>
      </c>
      <c r="N965" s="29" t="s">
        <v>31</v>
      </c>
      <c r="O965" s="29" t="s">
        <v>31</v>
      </c>
      <c r="P965" s="29" t="s">
        <v>31</v>
      </c>
      <c r="Q965" s="29" t="s">
        <v>31</v>
      </c>
      <c r="R965" s="29" t="s">
        <v>31</v>
      </c>
      <c r="S965" s="29" t="s">
        <v>31</v>
      </c>
      <c r="T965" s="29" t="s">
        <v>31</v>
      </c>
      <c r="U965" s="29" t="s">
        <v>31</v>
      </c>
      <c r="V965" s="29" t="s">
        <v>31</v>
      </c>
      <c r="W965" s="30">
        <v>1.4224582128559571</v>
      </c>
      <c r="X965" s="30">
        <v>1.4230440942504208</v>
      </c>
      <c r="Y965" s="29" t="s">
        <v>31</v>
      </c>
      <c r="Z965" s="29" t="s">
        <v>31</v>
      </c>
      <c r="AA965" s="29">
        <v>0</v>
      </c>
      <c r="AB965" s="29">
        <v>0</v>
      </c>
      <c r="AC965" s="29" t="s">
        <v>31</v>
      </c>
      <c r="AD965" s="29" t="s">
        <v>31</v>
      </c>
      <c r="AE965" s="29">
        <f t="shared" si="48"/>
        <v>2019</v>
      </c>
      <c r="AF965" s="29">
        <f t="shared" si="49"/>
        <v>4</v>
      </c>
      <c r="AK965" t="e">
        <f t="shared" si="47"/>
        <v>#N/A</v>
      </c>
    </row>
    <row r="966" spans="1:37" ht="30" customHeight="1" x14ac:dyDescent="0.25">
      <c r="A966" s="30">
        <v>17907409</v>
      </c>
      <c r="B966" s="29" t="s">
        <v>78</v>
      </c>
      <c r="C966" s="29" t="s">
        <v>29</v>
      </c>
      <c r="D966" s="29" t="s">
        <v>29</v>
      </c>
      <c r="E966" s="31">
        <v>43616</v>
      </c>
      <c r="F966" s="29" t="s">
        <v>31</v>
      </c>
      <c r="G966" s="29" t="s">
        <v>51</v>
      </c>
      <c r="H966" s="29" t="s">
        <v>30</v>
      </c>
      <c r="I966" s="29">
        <v>1969</v>
      </c>
      <c r="J966" s="30">
        <v>95</v>
      </c>
      <c r="K966" s="30">
        <v>10018.9</v>
      </c>
      <c r="L966" s="29" t="s">
        <v>31</v>
      </c>
      <c r="M966" s="29" t="s">
        <v>31</v>
      </c>
      <c r="N966" s="29" t="s">
        <v>31</v>
      </c>
      <c r="O966" s="29" t="s">
        <v>31</v>
      </c>
      <c r="P966" s="29" t="s">
        <v>31</v>
      </c>
      <c r="Q966" s="29" t="s">
        <v>31</v>
      </c>
      <c r="R966" s="29" t="s">
        <v>31</v>
      </c>
      <c r="S966" s="29" t="s">
        <v>31</v>
      </c>
      <c r="T966" s="29" t="s">
        <v>31</v>
      </c>
      <c r="U966" s="29" t="s">
        <v>31</v>
      </c>
      <c r="V966" s="29" t="s">
        <v>31</v>
      </c>
      <c r="W966" s="30">
        <v>1.4903582607473462</v>
      </c>
      <c r="X966" s="30">
        <v>1.2679359975305817</v>
      </c>
      <c r="Y966" s="29" t="s">
        <v>31</v>
      </c>
      <c r="Z966" s="29" t="s">
        <v>31</v>
      </c>
      <c r="AA966" s="29">
        <v>0</v>
      </c>
      <c r="AB966" s="29">
        <v>0</v>
      </c>
      <c r="AC966" s="29" t="s">
        <v>31</v>
      </c>
      <c r="AD966" s="29" t="s">
        <v>31</v>
      </c>
      <c r="AE966" s="29">
        <f t="shared" si="48"/>
        <v>2019</v>
      </c>
      <c r="AF966" s="29">
        <f t="shared" si="49"/>
        <v>5</v>
      </c>
      <c r="AK966" t="e">
        <f t="shared" si="47"/>
        <v>#N/A</v>
      </c>
    </row>
    <row r="967" spans="1:37" ht="30" customHeight="1" x14ac:dyDescent="0.25">
      <c r="A967" s="30">
        <v>17907409</v>
      </c>
      <c r="B967" s="29" t="s">
        <v>78</v>
      </c>
      <c r="C967" s="29" t="s">
        <v>29</v>
      </c>
      <c r="D967" s="29" t="s">
        <v>29</v>
      </c>
      <c r="E967" s="31">
        <v>43646</v>
      </c>
      <c r="F967" s="29" t="s">
        <v>31</v>
      </c>
      <c r="G967" s="29" t="s">
        <v>51</v>
      </c>
      <c r="H967" s="29" t="s">
        <v>30</v>
      </c>
      <c r="I967" s="29">
        <v>1969</v>
      </c>
      <c r="J967" s="30">
        <v>95</v>
      </c>
      <c r="K967" s="30">
        <v>10018.9</v>
      </c>
      <c r="L967" s="29" t="s">
        <v>31</v>
      </c>
      <c r="M967" s="29" t="s">
        <v>31</v>
      </c>
      <c r="N967" s="29" t="s">
        <v>31</v>
      </c>
      <c r="O967" s="29" t="s">
        <v>31</v>
      </c>
      <c r="P967" s="29" t="s">
        <v>31</v>
      </c>
      <c r="Q967" s="29" t="s">
        <v>31</v>
      </c>
      <c r="R967" s="29" t="s">
        <v>31</v>
      </c>
      <c r="S967" s="29" t="s">
        <v>31</v>
      </c>
      <c r="T967" s="29" t="s">
        <v>31</v>
      </c>
      <c r="U967" s="29" t="s">
        <v>31</v>
      </c>
      <c r="V967" s="29" t="s">
        <v>31</v>
      </c>
      <c r="W967" s="30">
        <v>1.1108698534482393</v>
      </c>
      <c r="X967" s="30">
        <v>2.2653212382874726</v>
      </c>
      <c r="Y967" s="29" t="s">
        <v>31</v>
      </c>
      <c r="Z967" s="29" t="s">
        <v>31</v>
      </c>
      <c r="AA967" s="29">
        <v>0</v>
      </c>
      <c r="AB967" s="29">
        <v>0</v>
      </c>
      <c r="AC967" s="29" t="s">
        <v>31</v>
      </c>
      <c r="AD967" s="29" t="s">
        <v>31</v>
      </c>
      <c r="AE967" s="29">
        <f t="shared" si="48"/>
        <v>2019</v>
      </c>
      <c r="AF967" s="29">
        <f t="shared" si="49"/>
        <v>6</v>
      </c>
      <c r="AK967" t="e">
        <f t="shared" si="47"/>
        <v>#N/A</v>
      </c>
    </row>
    <row r="968" spans="1:37" ht="30" customHeight="1" x14ac:dyDescent="0.25">
      <c r="A968" s="30">
        <v>17907409</v>
      </c>
      <c r="B968" s="29" t="s">
        <v>78</v>
      </c>
      <c r="C968" s="29" t="s">
        <v>29</v>
      </c>
      <c r="D968" s="29" t="s">
        <v>29</v>
      </c>
      <c r="E968" s="31">
        <v>43677</v>
      </c>
      <c r="F968" s="29" t="s">
        <v>31</v>
      </c>
      <c r="G968" s="29" t="s">
        <v>51</v>
      </c>
      <c r="H968" s="29" t="s">
        <v>30</v>
      </c>
      <c r="I968" s="29">
        <v>1969</v>
      </c>
      <c r="J968" s="30">
        <v>95</v>
      </c>
      <c r="K968" s="30">
        <v>10018.9</v>
      </c>
      <c r="L968" s="29" t="s">
        <v>31</v>
      </c>
      <c r="M968" s="29" t="s">
        <v>31</v>
      </c>
      <c r="N968" s="29" t="s">
        <v>31</v>
      </c>
      <c r="O968" s="29" t="s">
        <v>31</v>
      </c>
      <c r="P968" s="29" t="s">
        <v>31</v>
      </c>
      <c r="Q968" s="29" t="s">
        <v>31</v>
      </c>
      <c r="R968" s="29" t="s">
        <v>31</v>
      </c>
      <c r="S968" s="29" t="s">
        <v>31</v>
      </c>
      <c r="T968" s="29" t="s">
        <v>31</v>
      </c>
      <c r="U968" s="29" t="s">
        <v>31</v>
      </c>
      <c r="V968" s="29" t="s">
        <v>31</v>
      </c>
      <c r="W968" s="30">
        <v>0.94460476778839308</v>
      </c>
      <c r="X968" s="30">
        <v>1.9687646119257183</v>
      </c>
      <c r="Y968" s="29" t="s">
        <v>31</v>
      </c>
      <c r="Z968" s="29" t="s">
        <v>31</v>
      </c>
      <c r="AA968" s="29">
        <v>0</v>
      </c>
      <c r="AB968" s="29">
        <v>0</v>
      </c>
      <c r="AC968" s="29" t="s">
        <v>31</v>
      </c>
      <c r="AD968" s="29" t="s">
        <v>31</v>
      </c>
      <c r="AE968" s="29">
        <f t="shared" si="48"/>
        <v>2019</v>
      </c>
      <c r="AF968" s="29">
        <f t="shared" si="49"/>
        <v>7</v>
      </c>
      <c r="AK968" t="e">
        <f t="shared" si="47"/>
        <v>#N/A</v>
      </c>
    </row>
    <row r="969" spans="1:37" ht="30" customHeight="1" x14ac:dyDescent="0.25">
      <c r="A969" s="30">
        <v>17907409</v>
      </c>
      <c r="B969" s="29" t="s">
        <v>78</v>
      </c>
      <c r="C969" s="29" t="s">
        <v>29</v>
      </c>
      <c r="D969" s="29" t="s">
        <v>29</v>
      </c>
      <c r="E969" s="31">
        <v>43708</v>
      </c>
      <c r="F969" s="29" t="s">
        <v>31</v>
      </c>
      <c r="G969" s="29" t="s">
        <v>51</v>
      </c>
      <c r="H969" s="29" t="s">
        <v>30</v>
      </c>
      <c r="I969" s="29">
        <v>1969</v>
      </c>
      <c r="J969" s="30">
        <v>95</v>
      </c>
      <c r="K969" s="30">
        <v>10018.9</v>
      </c>
      <c r="L969" s="29" t="s">
        <v>31</v>
      </c>
      <c r="M969" s="29" t="s">
        <v>31</v>
      </c>
      <c r="N969" s="29" t="s">
        <v>31</v>
      </c>
      <c r="O969" s="29" t="s">
        <v>31</v>
      </c>
      <c r="P969" s="29" t="s">
        <v>31</v>
      </c>
      <c r="Q969" s="29" t="s">
        <v>31</v>
      </c>
      <c r="R969" s="29" t="s">
        <v>31</v>
      </c>
      <c r="S969" s="29" t="s">
        <v>31</v>
      </c>
      <c r="T969" s="29" t="s">
        <v>31</v>
      </c>
      <c r="U969" s="29" t="s">
        <v>31</v>
      </c>
      <c r="V969" s="29" t="s">
        <v>31</v>
      </c>
      <c r="W969" s="30">
        <v>0.89279587088714285</v>
      </c>
      <c r="X969" s="30">
        <v>1.4697676721100106</v>
      </c>
      <c r="Y969" s="29" t="s">
        <v>31</v>
      </c>
      <c r="Z969" s="29" t="s">
        <v>31</v>
      </c>
      <c r="AA969" s="29">
        <v>0</v>
      </c>
      <c r="AB969" s="29">
        <v>0</v>
      </c>
      <c r="AC969" s="29" t="s">
        <v>31</v>
      </c>
      <c r="AD969" s="29" t="s">
        <v>31</v>
      </c>
      <c r="AE969" s="29">
        <f t="shared" si="48"/>
        <v>2019</v>
      </c>
      <c r="AF969" s="29">
        <f t="shared" si="49"/>
        <v>8</v>
      </c>
      <c r="AK969" t="e">
        <f t="shared" si="47"/>
        <v>#N/A</v>
      </c>
    </row>
    <row r="970" spans="1:37" ht="30" customHeight="1" x14ac:dyDescent="0.25">
      <c r="A970" s="30">
        <v>17907409</v>
      </c>
      <c r="B970" s="29" t="s">
        <v>78</v>
      </c>
      <c r="C970" s="29" t="s">
        <v>29</v>
      </c>
      <c r="D970" s="29" t="s">
        <v>29</v>
      </c>
      <c r="E970" s="31">
        <v>43738</v>
      </c>
      <c r="F970" s="29" t="s">
        <v>31</v>
      </c>
      <c r="G970" s="29" t="s">
        <v>51</v>
      </c>
      <c r="H970" s="29" t="s">
        <v>30</v>
      </c>
      <c r="I970" s="29">
        <v>1969</v>
      </c>
      <c r="J970" s="30">
        <v>95</v>
      </c>
      <c r="K970" s="30">
        <v>10018.9</v>
      </c>
      <c r="L970" s="29" t="s">
        <v>31</v>
      </c>
      <c r="M970" s="29" t="s">
        <v>31</v>
      </c>
      <c r="N970" s="29" t="s">
        <v>31</v>
      </c>
      <c r="O970" s="29" t="s">
        <v>31</v>
      </c>
      <c r="P970" s="29" t="s">
        <v>31</v>
      </c>
      <c r="Q970" s="29" t="s">
        <v>31</v>
      </c>
      <c r="R970" s="29" t="s">
        <v>31</v>
      </c>
      <c r="S970" s="29" t="s">
        <v>31</v>
      </c>
      <c r="T970" s="29" t="s">
        <v>31</v>
      </c>
      <c r="U970" s="29" t="s">
        <v>31</v>
      </c>
      <c r="V970" s="29" t="s">
        <v>31</v>
      </c>
      <c r="W970" s="30">
        <v>0.90037815796638432</v>
      </c>
      <c r="X970" s="30">
        <v>1.894881185768595</v>
      </c>
      <c r="Y970" s="29" t="s">
        <v>31</v>
      </c>
      <c r="Z970" s="29" t="s">
        <v>31</v>
      </c>
      <c r="AA970" s="29">
        <v>0</v>
      </c>
      <c r="AB970" s="29">
        <v>0</v>
      </c>
      <c r="AC970" s="29" t="s">
        <v>31</v>
      </c>
      <c r="AD970" s="29" t="s">
        <v>31</v>
      </c>
      <c r="AE970" s="29">
        <f t="shared" si="48"/>
        <v>2019</v>
      </c>
      <c r="AF970" s="29">
        <f t="shared" si="49"/>
        <v>9</v>
      </c>
      <c r="AK970" t="e">
        <f t="shared" si="47"/>
        <v>#N/A</v>
      </c>
    </row>
    <row r="971" spans="1:37" ht="30" customHeight="1" x14ac:dyDescent="0.25">
      <c r="A971" s="30">
        <v>17907409</v>
      </c>
      <c r="B971" s="29" t="s">
        <v>78</v>
      </c>
      <c r="C971" s="29" t="s">
        <v>29</v>
      </c>
      <c r="D971" s="29" t="s">
        <v>29</v>
      </c>
      <c r="E971" s="31">
        <v>43769</v>
      </c>
      <c r="F971" s="29" t="s">
        <v>31</v>
      </c>
      <c r="G971" s="29" t="s">
        <v>51</v>
      </c>
      <c r="H971" s="29" t="s">
        <v>30</v>
      </c>
      <c r="I971" s="29">
        <v>1969</v>
      </c>
      <c r="J971" s="30">
        <v>95</v>
      </c>
      <c r="K971" s="30">
        <v>10018.9</v>
      </c>
      <c r="L971" s="29" t="s">
        <v>31</v>
      </c>
      <c r="M971" s="29" t="s">
        <v>31</v>
      </c>
      <c r="N971" s="29" t="s">
        <v>31</v>
      </c>
      <c r="O971" s="29" t="s">
        <v>31</v>
      </c>
      <c r="P971" s="29" t="s">
        <v>31</v>
      </c>
      <c r="Q971" s="29" t="s">
        <v>31</v>
      </c>
      <c r="R971" s="29" t="s">
        <v>31</v>
      </c>
      <c r="S971" s="29" t="s">
        <v>31</v>
      </c>
      <c r="T971" s="29" t="s">
        <v>31</v>
      </c>
      <c r="U971" s="29" t="s">
        <v>31</v>
      </c>
      <c r="V971" s="29" t="s">
        <v>31</v>
      </c>
      <c r="W971" s="30">
        <v>1.3779388619604482</v>
      </c>
      <c r="X971" s="30">
        <v>1.5945442427305543</v>
      </c>
      <c r="Y971" s="29" t="s">
        <v>31</v>
      </c>
      <c r="Z971" s="29" t="s">
        <v>31</v>
      </c>
      <c r="AA971" s="29">
        <v>0</v>
      </c>
      <c r="AB971" s="29">
        <v>0</v>
      </c>
      <c r="AC971" s="29" t="s">
        <v>31</v>
      </c>
      <c r="AD971" s="29" t="s">
        <v>31</v>
      </c>
      <c r="AE971" s="29">
        <f t="shared" si="48"/>
        <v>2019</v>
      </c>
      <c r="AF971" s="29">
        <f t="shared" si="49"/>
        <v>10</v>
      </c>
      <c r="AK971" t="e">
        <f t="shared" si="47"/>
        <v>#N/A</v>
      </c>
    </row>
    <row r="972" spans="1:37" ht="30" customHeight="1" x14ac:dyDescent="0.25">
      <c r="A972" s="30">
        <v>17907409</v>
      </c>
      <c r="B972" s="29" t="s">
        <v>78</v>
      </c>
      <c r="C972" s="29" t="s">
        <v>29</v>
      </c>
      <c r="D972" s="29" t="s">
        <v>29</v>
      </c>
      <c r="E972" s="31">
        <v>43799</v>
      </c>
      <c r="F972" s="29" t="s">
        <v>31</v>
      </c>
      <c r="G972" s="29" t="s">
        <v>51</v>
      </c>
      <c r="H972" s="29" t="s">
        <v>30</v>
      </c>
      <c r="I972" s="29">
        <v>1969</v>
      </c>
      <c r="J972" s="30">
        <v>95</v>
      </c>
      <c r="K972" s="30">
        <v>10018.9</v>
      </c>
      <c r="L972" s="29" t="s">
        <v>31</v>
      </c>
      <c r="M972" s="29" t="s">
        <v>31</v>
      </c>
      <c r="N972" s="29" t="s">
        <v>31</v>
      </c>
      <c r="O972" s="29" t="s">
        <v>31</v>
      </c>
      <c r="P972" s="29" t="s">
        <v>31</v>
      </c>
      <c r="Q972" s="29" t="s">
        <v>31</v>
      </c>
      <c r="R972" s="29" t="s">
        <v>31</v>
      </c>
      <c r="S972" s="29" t="s">
        <v>31</v>
      </c>
      <c r="T972" s="29" t="s">
        <v>31</v>
      </c>
      <c r="U972" s="29" t="s">
        <v>31</v>
      </c>
      <c r="V972" s="29" t="s">
        <v>31</v>
      </c>
      <c r="W972" s="30">
        <v>0.84233458497098013</v>
      </c>
      <c r="X972" s="30">
        <v>1.4488909267219867</v>
      </c>
      <c r="Y972" s="29" t="s">
        <v>31</v>
      </c>
      <c r="Z972" s="29" t="s">
        <v>31</v>
      </c>
      <c r="AA972" s="29">
        <v>0</v>
      </c>
      <c r="AB972" s="29">
        <v>0</v>
      </c>
      <c r="AC972" s="29" t="s">
        <v>31</v>
      </c>
      <c r="AD972" s="29" t="s">
        <v>31</v>
      </c>
      <c r="AE972" s="29">
        <f t="shared" si="48"/>
        <v>2019</v>
      </c>
      <c r="AF972" s="29">
        <f t="shared" si="49"/>
        <v>11</v>
      </c>
      <c r="AK972" t="e">
        <f t="shared" si="47"/>
        <v>#N/A</v>
      </c>
    </row>
    <row r="973" spans="1:37" ht="30" customHeight="1" x14ac:dyDescent="0.25">
      <c r="A973" s="30">
        <v>17907409</v>
      </c>
      <c r="B973" s="29" t="s">
        <v>78</v>
      </c>
      <c r="C973" s="29" t="s">
        <v>29</v>
      </c>
      <c r="D973" s="29" t="s">
        <v>29</v>
      </c>
      <c r="E973" s="31">
        <v>43830</v>
      </c>
      <c r="F973" s="29" t="s">
        <v>31</v>
      </c>
      <c r="G973" s="29" t="s">
        <v>51</v>
      </c>
      <c r="H973" s="29" t="s">
        <v>30</v>
      </c>
      <c r="I973" s="29">
        <v>1969</v>
      </c>
      <c r="J973" s="30">
        <v>95</v>
      </c>
      <c r="K973" s="30">
        <v>10018.9</v>
      </c>
      <c r="L973" s="29" t="s">
        <v>31</v>
      </c>
      <c r="M973" s="29" t="s">
        <v>31</v>
      </c>
      <c r="N973" s="29" t="s">
        <v>31</v>
      </c>
      <c r="O973" s="29" t="s">
        <v>31</v>
      </c>
      <c r="P973" s="29" t="s">
        <v>31</v>
      </c>
      <c r="Q973" s="29" t="s">
        <v>31</v>
      </c>
      <c r="R973" s="29" t="s">
        <v>31</v>
      </c>
      <c r="S973" s="29" t="s">
        <v>31</v>
      </c>
      <c r="T973" s="29" t="s">
        <v>31</v>
      </c>
      <c r="U973" s="29" t="s">
        <v>31</v>
      </c>
      <c r="V973" s="29" t="s">
        <v>31</v>
      </c>
      <c r="W973" s="30">
        <v>0.88616685562890329</v>
      </c>
      <c r="X973" s="30">
        <v>1.9099945263620626</v>
      </c>
      <c r="Y973" s="29" t="s">
        <v>31</v>
      </c>
      <c r="Z973" s="29" t="s">
        <v>31</v>
      </c>
      <c r="AA973" s="29">
        <v>0</v>
      </c>
      <c r="AB973" s="29">
        <v>0</v>
      </c>
      <c r="AC973" s="29" t="s">
        <v>31</v>
      </c>
      <c r="AD973" s="29" t="s">
        <v>31</v>
      </c>
      <c r="AE973" s="29">
        <f t="shared" si="48"/>
        <v>2019</v>
      </c>
      <c r="AF973" s="29">
        <f t="shared" si="49"/>
        <v>12</v>
      </c>
      <c r="AK973" t="e">
        <f t="shared" si="47"/>
        <v>#N/A</v>
      </c>
    </row>
    <row r="974" spans="1:37" ht="30" customHeight="1" x14ac:dyDescent="0.25">
      <c r="A974" s="30">
        <v>17907409</v>
      </c>
      <c r="B974" s="29" t="s">
        <v>78</v>
      </c>
      <c r="C974" s="29" t="s">
        <v>29</v>
      </c>
      <c r="D974" s="29" t="s">
        <v>29</v>
      </c>
      <c r="E974" s="31">
        <v>43861</v>
      </c>
      <c r="F974" s="29" t="s">
        <v>31</v>
      </c>
      <c r="G974" s="29" t="s">
        <v>51</v>
      </c>
      <c r="H974" s="29" t="s">
        <v>30</v>
      </c>
      <c r="I974" s="29">
        <v>1969</v>
      </c>
      <c r="J974" s="30">
        <v>95</v>
      </c>
      <c r="K974" s="30">
        <v>10018.9</v>
      </c>
      <c r="L974" s="29" t="s">
        <v>31</v>
      </c>
      <c r="M974" s="29" t="s">
        <v>31</v>
      </c>
      <c r="N974" s="29" t="s">
        <v>31</v>
      </c>
      <c r="O974" s="29" t="s">
        <v>31</v>
      </c>
      <c r="P974" s="29" t="s">
        <v>31</v>
      </c>
      <c r="Q974" s="29" t="s">
        <v>31</v>
      </c>
      <c r="R974" s="29" t="s">
        <v>31</v>
      </c>
      <c r="S974" s="29" t="s">
        <v>31</v>
      </c>
      <c r="T974" s="29" t="s">
        <v>31</v>
      </c>
      <c r="U974" s="29" t="s">
        <v>31</v>
      </c>
      <c r="V974" s="29" t="s">
        <v>31</v>
      </c>
      <c r="W974" s="30">
        <v>1.5490805006853932</v>
      </c>
      <c r="X974" s="30">
        <v>2.1688644062726383</v>
      </c>
      <c r="Y974" s="29" t="s">
        <v>31</v>
      </c>
      <c r="Z974" s="29" t="s">
        <v>31</v>
      </c>
      <c r="AA974" s="29" t="s">
        <v>31</v>
      </c>
      <c r="AB974" s="29" t="s">
        <v>31</v>
      </c>
      <c r="AC974" s="29" t="s">
        <v>31</v>
      </c>
      <c r="AD974" s="29" t="s">
        <v>31</v>
      </c>
      <c r="AE974" s="29">
        <f t="shared" si="48"/>
        <v>2020</v>
      </c>
      <c r="AF974" s="29">
        <f t="shared" si="49"/>
        <v>1</v>
      </c>
      <c r="AK974" t="e">
        <f t="shared" si="47"/>
        <v>#N/A</v>
      </c>
    </row>
    <row r="975" spans="1:37" ht="30" customHeight="1" x14ac:dyDescent="0.25">
      <c r="A975" s="30">
        <v>17907409</v>
      </c>
      <c r="B975" s="29" t="s">
        <v>78</v>
      </c>
      <c r="C975" s="29" t="s">
        <v>29</v>
      </c>
      <c r="D975" s="29" t="s">
        <v>29</v>
      </c>
      <c r="E975" s="31">
        <v>43890</v>
      </c>
      <c r="F975" s="29" t="s">
        <v>31</v>
      </c>
      <c r="G975" s="29" t="s">
        <v>51</v>
      </c>
      <c r="H975" s="29" t="s">
        <v>30</v>
      </c>
      <c r="I975" s="29">
        <v>1969</v>
      </c>
      <c r="J975" s="30">
        <v>95</v>
      </c>
      <c r="K975" s="30">
        <v>10018.9</v>
      </c>
      <c r="L975" s="29" t="s">
        <v>31</v>
      </c>
      <c r="M975" s="29" t="s">
        <v>31</v>
      </c>
      <c r="N975" s="29" t="s">
        <v>31</v>
      </c>
      <c r="O975" s="29" t="s">
        <v>31</v>
      </c>
      <c r="P975" s="29" t="s">
        <v>31</v>
      </c>
      <c r="Q975" s="29" t="s">
        <v>31</v>
      </c>
      <c r="R975" s="29" t="s">
        <v>31</v>
      </c>
      <c r="S975" s="29" t="s">
        <v>31</v>
      </c>
      <c r="T975" s="29" t="s">
        <v>31</v>
      </c>
      <c r="U975" s="29" t="s">
        <v>31</v>
      </c>
      <c r="V975" s="29" t="s">
        <v>31</v>
      </c>
      <c r="W975" s="30">
        <v>1.3128763738022586</v>
      </c>
      <c r="X975" s="30">
        <v>1.809289298639138</v>
      </c>
      <c r="Y975" s="29" t="s">
        <v>31</v>
      </c>
      <c r="Z975" s="29" t="s">
        <v>31</v>
      </c>
      <c r="AA975" s="29" t="s">
        <v>31</v>
      </c>
      <c r="AB975" s="29" t="s">
        <v>31</v>
      </c>
      <c r="AC975" s="29" t="s">
        <v>31</v>
      </c>
      <c r="AD975" s="29" t="s">
        <v>31</v>
      </c>
      <c r="AE975" s="29">
        <f t="shared" si="48"/>
        <v>2020</v>
      </c>
      <c r="AF975" s="29">
        <f t="shared" si="49"/>
        <v>2</v>
      </c>
      <c r="AK975" t="e">
        <f t="shared" si="47"/>
        <v>#N/A</v>
      </c>
    </row>
    <row r="976" spans="1:37" ht="30" customHeight="1" x14ac:dyDescent="0.25">
      <c r="A976" s="30">
        <v>17907409</v>
      </c>
      <c r="B976" s="29" t="s">
        <v>78</v>
      </c>
      <c r="C976" s="29" t="s">
        <v>29</v>
      </c>
      <c r="D976" s="29" t="s">
        <v>29</v>
      </c>
      <c r="E976" s="31">
        <v>43921</v>
      </c>
      <c r="F976" s="29" t="s">
        <v>31</v>
      </c>
      <c r="G976" s="29" t="s">
        <v>51</v>
      </c>
      <c r="H976" s="29" t="s">
        <v>30</v>
      </c>
      <c r="I976" s="29">
        <v>1969</v>
      </c>
      <c r="J976" s="30">
        <v>95</v>
      </c>
      <c r="K976" s="30">
        <v>10018.9</v>
      </c>
      <c r="L976" s="29" t="s">
        <v>31</v>
      </c>
      <c r="M976" s="29" t="s">
        <v>31</v>
      </c>
      <c r="N976" s="29" t="s">
        <v>31</v>
      </c>
      <c r="O976" s="29" t="s">
        <v>31</v>
      </c>
      <c r="P976" s="29" t="s">
        <v>31</v>
      </c>
      <c r="Q976" s="29" t="s">
        <v>31</v>
      </c>
      <c r="R976" s="29" t="s">
        <v>31</v>
      </c>
      <c r="S976" s="29" t="s">
        <v>31</v>
      </c>
      <c r="T976" s="29" t="s">
        <v>31</v>
      </c>
      <c r="U976" s="29" t="s">
        <v>31</v>
      </c>
      <c r="V976" s="29" t="s">
        <v>31</v>
      </c>
      <c r="W976" s="30">
        <v>1.0330398450752238</v>
      </c>
      <c r="X976" s="30">
        <v>1.1988101431758333</v>
      </c>
      <c r="Y976" s="29" t="s">
        <v>31</v>
      </c>
      <c r="Z976" s="29" t="s">
        <v>31</v>
      </c>
      <c r="AA976" s="29" t="s">
        <v>31</v>
      </c>
      <c r="AB976" s="29" t="s">
        <v>31</v>
      </c>
      <c r="AC976" s="29" t="s">
        <v>31</v>
      </c>
      <c r="AD976" s="29" t="s">
        <v>31</v>
      </c>
      <c r="AE976" s="29">
        <f t="shared" si="48"/>
        <v>2020</v>
      </c>
      <c r="AF976" s="29">
        <f t="shared" si="49"/>
        <v>3</v>
      </c>
      <c r="AK976" t="e">
        <f t="shared" si="47"/>
        <v>#N/A</v>
      </c>
    </row>
    <row r="977" spans="1:37" ht="30" customHeight="1" x14ac:dyDescent="0.25">
      <c r="A977" s="30">
        <v>17907409</v>
      </c>
      <c r="B977" s="29" t="s">
        <v>78</v>
      </c>
      <c r="C977" s="29" t="s">
        <v>29</v>
      </c>
      <c r="D977" s="29" t="s">
        <v>29</v>
      </c>
      <c r="E977" s="31">
        <v>43951</v>
      </c>
      <c r="F977" s="29" t="s">
        <v>31</v>
      </c>
      <c r="G977" s="29" t="s">
        <v>51</v>
      </c>
      <c r="H977" s="29" t="s">
        <v>30</v>
      </c>
      <c r="I977" s="29">
        <v>1969</v>
      </c>
      <c r="J977" s="30">
        <v>95</v>
      </c>
      <c r="K977" s="30">
        <v>10018.9</v>
      </c>
      <c r="L977" s="29" t="s">
        <v>31</v>
      </c>
      <c r="M977" s="29" t="s">
        <v>31</v>
      </c>
      <c r="N977" s="29" t="s">
        <v>31</v>
      </c>
      <c r="O977" s="29" t="s">
        <v>31</v>
      </c>
      <c r="P977" s="29" t="s">
        <v>31</v>
      </c>
      <c r="Q977" s="29" t="s">
        <v>31</v>
      </c>
      <c r="R977" s="29" t="s">
        <v>31</v>
      </c>
      <c r="S977" s="29" t="s">
        <v>31</v>
      </c>
      <c r="T977" s="29" t="s">
        <v>31</v>
      </c>
      <c r="U977" s="29" t="s">
        <v>31</v>
      </c>
      <c r="V977" s="29" t="s">
        <v>31</v>
      </c>
      <c r="W977" s="30">
        <v>1.3416703699373016</v>
      </c>
      <c r="X977" s="30">
        <v>1.2473032410705527</v>
      </c>
      <c r="Y977" s="29" t="s">
        <v>31</v>
      </c>
      <c r="Z977" s="29" t="s">
        <v>31</v>
      </c>
      <c r="AA977" s="29" t="s">
        <v>31</v>
      </c>
      <c r="AB977" s="29" t="s">
        <v>31</v>
      </c>
      <c r="AC977" s="29" t="s">
        <v>31</v>
      </c>
      <c r="AD977" s="29" t="s">
        <v>31</v>
      </c>
      <c r="AE977" s="29">
        <f t="shared" si="48"/>
        <v>2020</v>
      </c>
      <c r="AF977" s="29">
        <f t="shared" si="49"/>
        <v>4</v>
      </c>
      <c r="AK977" t="e">
        <f t="shared" si="47"/>
        <v>#N/A</v>
      </c>
    </row>
    <row r="978" spans="1:37" ht="30" customHeight="1" x14ac:dyDescent="0.25">
      <c r="A978" s="30">
        <v>17907409</v>
      </c>
      <c r="B978" s="29" t="s">
        <v>78</v>
      </c>
      <c r="C978" s="29" t="s">
        <v>29</v>
      </c>
      <c r="D978" s="29" t="s">
        <v>29</v>
      </c>
      <c r="E978" s="31">
        <v>43982</v>
      </c>
      <c r="F978" s="29" t="s">
        <v>31</v>
      </c>
      <c r="G978" s="29" t="s">
        <v>51</v>
      </c>
      <c r="H978" s="29" t="s">
        <v>30</v>
      </c>
      <c r="I978" s="29">
        <v>1969</v>
      </c>
      <c r="J978" s="30">
        <v>95</v>
      </c>
      <c r="K978" s="30">
        <v>10018.9</v>
      </c>
      <c r="L978" s="29" t="s">
        <v>31</v>
      </c>
      <c r="M978" s="29" t="s">
        <v>31</v>
      </c>
      <c r="N978" s="29" t="s">
        <v>31</v>
      </c>
      <c r="O978" s="29" t="s">
        <v>31</v>
      </c>
      <c r="P978" s="29" t="s">
        <v>31</v>
      </c>
      <c r="Q978" s="29" t="s">
        <v>31</v>
      </c>
      <c r="R978" s="29" t="s">
        <v>31</v>
      </c>
      <c r="S978" s="29" t="s">
        <v>31</v>
      </c>
      <c r="T978" s="29" t="s">
        <v>31</v>
      </c>
      <c r="U978" s="29" t="s">
        <v>31</v>
      </c>
      <c r="V978" s="29" t="s">
        <v>31</v>
      </c>
      <c r="W978" s="30">
        <v>1.5464315542879057</v>
      </c>
      <c r="X978" s="30">
        <v>1.8221892599482234</v>
      </c>
      <c r="Y978" s="29" t="s">
        <v>31</v>
      </c>
      <c r="Z978" s="29" t="s">
        <v>31</v>
      </c>
      <c r="AA978" s="29" t="s">
        <v>31</v>
      </c>
      <c r="AB978" s="29" t="s">
        <v>31</v>
      </c>
      <c r="AC978" s="29" t="s">
        <v>31</v>
      </c>
      <c r="AD978" s="29" t="s">
        <v>31</v>
      </c>
      <c r="AE978" s="29">
        <f t="shared" si="48"/>
        <v>2020</v>
      </c>
      <c r="AF978" s="29">
        <f t="shared" si="49"/>
        <v>5</v>
      </c>
      <c r="AK978" t="e">
        <f t="shared" si="47"/>
        <v>#N/A</v>
      </c>
    </row>
    <row r="979" spans="1:37" ht="30" customHeight="1" x14ac:dyDescent="0.25">
      <c r="A979" s="30">
        <v>17907409</v>
      </c>
      <c r="B979" s="29" t="s">
        <v>78</v>
      </c>
      <c r="C979" s="29" t="s">
        <v>29</v>
      </c>
      <c r="D979" s="29" t="s">
        <v>29</v>
      </c>
      <c r="E979" s="31">
        <v>44012</v>
      </c>
      <c r="F979" s="29" t="s">
        <v>31</v>
      </c>
      <c r="G979" s="29" t="s">
        <v>51</v>
      </c>
      <c r="H979" s="29" t="s">
        <v>30</v>
      </c>
      <c r="I979" s="29">
        <v>1969</v>
      </c>
      <c r="J979" s="30">
        <v>95</v>
      </c>
      <c r="K979" s="30">
        <v>10018.9</v>
      </c>
      <c r="L979" s="29" t="s">
        <v>31</v>
      </c>
      <c r="M979" s="29" t="s">
        <v>31</v>
      </c>
      <c r="N979" s="29" t="s">
        <v>31</v>
      </c>
      <c r="O979" s="29" t="s">
        <v>31</v>
      </c>
      <c r="P979" s="29" t="s">
        <v>31</v>
      </c>
      <c r="Q979" s="29" t="s">
        <v>31</v>
      </c>
      <c r="R979" s="29" t="s">
        <v>31</v>
      </c>
      <c r="S979" s="29" t="s">
        <v>31</v>
      </c>
      <c r="T979" s="29" t="s">
        <v>31</v>
      </c>
      <c r="U979" s="29" t="s">
        <v>31</v>
      </c>
      <c r="V979" s="29" t="s">
        <v>31</v>
      </c>
      <c r="W979" s="30">
        <v>0.86719789701892813</v>
      </c>
      <c r="X979" s="30">
        <v>1.2679516652171052</v>
      </c>
      <c r="Y979" s="29" t="s">
        <v>31</v>
      </c>
      <c r="Z979" s="29" t="s">
        <v>31</v>
      </c>
      <c r="AA979" s="29" t="s">
        <v>31</v>
      </c>
      <c r="AB979" s="29" t="s">
        <v>31</v>
      </c>
      <c r="AC979" s="29" t="s">
        <v>31</v>
      </c>
      <c r="AD979" s="29" t="s">
        <v>31</v>
      </c>
      <c r="AE979" s="29">
        <f t="shared" si="48"/>
        <v>2020</v>
      </c>
      <c r="AF979" s="29">
        <f t="shared" si="49"/>
        <v>6</v>
      </c>
      <c r="AK979" t="e">
        <f t="shared" ref="AK979:AK1042" si="50">_xlfn.XLOOKUP(B979, $AH$2:$AH$38,$AI$2:$AI$38)</f>
        <v>#N/A</v>
      </c>
    </row>
    <row r="980" spans="1:37" ht="30" customHeight="1" x14ac:dyDescent="0.25">
      <c r="A980" s="30">
        <v>17907409</v>
      </c>
      <c r="B980" s="29" t="s">
        <v>78</v>
      </c>
      <c r="C980" s="29" t="s">
        <v>29</v>
      </c>
      <c r="D980" s="29" t="s">
        <v>29</v>
      </c>
      <c r="E980" s="31">
        <v>44043</v>
      </c>
      <c r="F980" s="29" t="s">
        <v>31</v>
      </c>
      <c r="G980" s="29" t="s">
        <v>51</v>
      </c>
      <c r="H980" s="29" t="s">
        <v>30</v>
      </c>
      <c r="I980" s="29">
        <v>1969</v>
      </c>
      <c r="J980" s="30">
        <v>95</v>
      </c>
      <c r="K980" s="30">
        <v>10018.9</v>
      </c>
      <c r="L980" s="29" t="s">
        <v>31</v>
      </c>
      <c r="M980" s="29" t="s">
        <v>31</v>
      </c>
      <c r="N980" s="29" t="s">
        <v>31</v>
      </c>
      <c r="O980" s="29" t="s">
        <v>31</v>
      </c>
      <c r="P980" s="29" t="s">
        <v>31</v>
      </c>
      <c r="Q980" s="29" t="s">
        <v>31</v>
      </c>
      <c r="R980" s="29" t="s">
        <v>31</v>
      </c>
      <c r="S980" s="29" t="s">
        <v>31</v>
      </c>
      <c r="T980" s="29" t="s">
        <v>31</v>
      </c>
      <c r="U980" s="29" t="s">
        <v>31</v>
      </c>
      <c r="V980" s="29" t="s">
        <v>31</v>
      </c>
      <c r="W980" s="30">
        <v>1.3320427378469171</v>
      </c>
      <c r="X980" s="30">
        <v>1.6921804208009488</v>
      </c>
      <c r="Y980" s="29" t="s">
        <v>31</v>
      </c>
      <c r="Z980" s="29" t="s">
        <v>31</v>
      </c>
      <c r="AA980" s="29" t="s">
        <v>31</v>
      </c>
      <c r="AB980" s="29" t="s">
        <v>31</v>
      </c>
      <c r="AC980" s="29" t="s">
        <v>31</v>
      </c>
      <c r="AD980" s="29" t="s">
        <v>31</v>
      </c>
      <c r="AE980" s="29">
        <f t="shared" si="48"/>
        <v>2020</v>
      </c>
      <c r="AF980" s="29">
        <f t="shared" si="49"/>
        <v>7</v>
      </c>
      <c r="AK980" t="e">
        <f t="shared" si="50"/>
        <v>#N/A</v>
      </c>
    </row>
    <row r="981" spans="1:37" ht="30" customHeight="1" x14ac:dyDescent="0.25">
      <c r="A981" s="30">
        <v>17907409</v>
      </c>
      <c r="B981" s="29" t="s">
        <v>78</v>
      </c>
      <c r="C981" s="29" t="s">
        <v>29</v>
      </c>
      <c r="D981" s="29" t="s">
        <v>29</v>
      </c>
      <c r="E981" s="31">
        <v>44074</v>
      </c>
      <c r="F981" s="29" t="s">
        <v>31</v>
      </c>
      <c r="G981" s="29" t="s">
        <v>51</v>
      </c>
      <c r="H981" s="29" t="s">
        <v>30</v>
      </c>
      <c r="I981" s="29">
        <v>1969</v>
      </c>
      <c r="J981" s="30">
        <v>95</v>
      </c>
      <c r="K981" s="30">
        <v>10018.9</v>
      </c>
      <c r="L981" s="29" t="s">
        <v>31</v>
      </c>
      <c r="M981" s="29" t="s">
        <v>31</v>
      </c>
      <c r="N981" s="29" t="s">
        <v>31</v>
      </c>
      <c r="O981" s="29" t="s">
        <v>31</v>
      </c>
      <c r="P981" s="29" t="s">
        <v>31</v>
      </c>
      <c r="Q981" s="29" t="s">
        <v>31</v>
      </c>
      <c r="R981" s="29" t="s">
        <v>31</v>
      </c>
      <c r="S981" s="29" t="s">
        <v>31</v>
      </c>
      <c r="T981" s="29" t="s">
        <v>31</v>
      </c>
      <c r="U981" s="29" t="s">
        <v>31</v>
      </c>
      <c r="V981" s="29" t="s">
        <v>31</v>
      </c>
      <c r="W981" s="30">
        <v>0.90769493577352511</v>
      </c>
      <c r="X981" s="30">
        <v>1.8878062114723044</v>
      </c>
      <c r="Y981" s="29" t="s">
        <v>31</v>
      </c>
      <c r="Z981" s="29" t="s">
        <v>31</v>
      </c>
      <c r="AA981" s="29" t="s">
        <v>31</v>
      </c>
      <c r="AB981" s="29" t="s">
        <v>31</v>
      </c>
      <c r="AC981" s="29" t="s">
        <v>31</v>
      </c>
      <c r="AD981" s="29" t="s">
        <v>31</v>
      </c>
      <c r="AE981" s="29">
        <f t="shared" si="48"/>
        <v>2020</v>
      </c>
      <c r="AF981" s="29">
        <f t="shared" si="49"/>
        <v>8</v>
      </c>
      <c r="AK981" t="e">
        <f t="shared" si="50"/>
        <v>#N/A</v>
      </c>
    </row>
    <row r="982" spans="1:37" ht="30" customHeight="1" x14ac:dyDescent="0.25">
      <c r="A982" s="30">
        <v>17907409</v>
      </c>
      <c r="B982" s="29" t="s">
        <v>78</v>
      </c>
      <c r="C982" s="29" t="s">
        <v>29</v>
      </c>
      <c r="D982" s="29" t="s">
        <v>29</v>
      </c>
      <c r="E982" s="31">
        <v>44104</v>
      </c>
      <c r="F982" s="29" t="s">
        <v>31</v>
      </c>
      <c r="G982" s="29" t="s">
        <v>51</v>
      </c>
      <c r="H982" s="29" t="s">
        <v>30</v>
      </c>
      <c r="I982" s="29">
        <v>1969</v>
      </c>
      <c r="J982" s="30">
        <v>95</v>
      </c>
      <c r="K982" s="30">
        <v>10018.9</v>
      </c>
      <c r="L982" s="29" t="s">
        <v>31</v>
      </c>
      <c r="M982" s="29" t="s">
        <v>31</v>
      </c>
      <c r="N982" s="29" t="s">
        <v>31</v>
      </c>
      <c r="O982" s="29" t="s">
        <v>31</v>
      </c>
      <c r="P982" s="29" t="s">
        <v>31</v>
      </c>
      <c r="Q982" s="29" t="s">
        <v>31</v>
      </c>
      <c r="R982" s="29" t="s">
        <v>31</v>
      </c>
      <c r="S982" s="29" t="s">
        <v>31</v>
      </c>
      <c r="T982" s="29" t="s">
        <v>31</v>
      </c>
      <c r="U982" s="29" t="s">
        <v>31</v>
      </c>
      <c r="V982" s="29" t="s">
        <v>31</v>
      </c>
      <c r="W982" s="30">
        <v>1.2097133879597632</v>
      </c>
      <c r="X982" s="30">
        <v>1.578401878634849</v>
      </c>
      <c r="Y982" s="29" t="s">
        <v>31</v>
      </c>
      <c r="Z982" s="29" t="s">
        <v>31</v>
      </c>
      <c r="AA982" s="29" t="s">
        <v>31</v>
      </c>
      <c r="AB982" s="29" t="s">
        <v>31</v>
      </c>
      <c r="AC982" s="29" t="s">
        <v>31</v>
      </c>
      <c r="AD982" s="29" t="s">
        <v>31</v>
      </c>
      <c r="AE982" s="29">
        <f t="shared" si="48"/>
        <v>2020</v>
      </c>
      <c r="AF982" s="29">
        <f t="shared" si="49"/>
        <v>9</v>
      </c>
      <c r="AK982" t="e">
        <f t="shared" si="50"/>
        <v>#N/A</v>
      </c>
    </row>
    <row r="983" spans="1:37" ht="30" customHeight="1" x14ac:dyDescent="0.25">
      <c r="A983" s="30">
        <v>17907409</v>
      </c>
      <c r="B983" s="29" t="s">
        <v>78</v>
      </c>
      <c r="C983" s="29" t="s">
        <v>29</v>
      </c>
      <c r="D983" s="29" t="s">
        <v>29</v>
      </c>
      <c r="E983" s="31">
        <v>44135</v>
      </c>
      <c r="F983" s="29" t="s">
        <v>31</v>
      </c>
      <c r="G983" s="29" t="s">
        <v>51</v>
      </c>
      <c r="H983" s="29" t="s">
        <v>30</v>
      </c>
      <c r="I983" s="29">
        <v>1969</v>
      </c>
      <c r="J983" s="30">
        <v>95</v>
      </c>
      <c r="K983" s="30">
        <v>10018.9</v>
      </c>
      <c r="L983" s="29" t="s">
        <v>31</v>
      </c>
      <c r="M983" s="29" t="s">
        <v>31</v>
      </c>
      <c r="N983" s="29" t="s">
        <v>31</v>
      </c>
      <c r="O983" s="29" t="s">
        <v>31</v>
      </c>
      <c r="P983" s="29" t="s">
        <v>31</v>
      </c>
      <c r="Q983" s="29" t="s">
        <v>31</v>
      </c>
      <c r="R983" s="29" t="s">
        <v>31</v>
      </c>
      <c r="S983" s="29" t="s">
        <v>31</v>
      </c>
      <c r="T983" s="29" t="s">
        <v>31</v>
      </c>
      <c r="U983" s="29" t="s">
        <v>31</v>
      </c>
      <c r="V983" s="29" t="s">
        <v>31</v>
      </c>
      <c r="W983" s="30">
        <v>0.90143232953577646</v>
      </c>
      <c r="X983" s="30">
        <v>2.0118840249794352</v>
      </c>
      <c r="Y983" s="29" t="s">
        <v>31</v>
      </c>
      <c r="Z983" s="29" t="s">
        <v>31</v>
      </c>
      <c r="AA983" s="29" t="s">
        <v>31</v>
      </c>
      <c r="AB983" s="29" t="s">
        <v>31</v>
      </c>
      <c r="AC983" s="29" t="s">
        <v>31</v>
      </c>
      <c r="AD983" s="29" t="s">
        <v>31</v>
      </c>
      <c r="AE983" s="29">
        <f t="shared" si="48"/>
        <v>2020</v>
      </c>
      <c r="AF983" s="29">
        <f t="shared" si="49"/>
        <v>10</v>
      </c>
      <c r="AK983" t="e">
        <f t="shared" si="50"/>
        <v>#N/A</v>
      </c>
    </row>
    <row r="984" spans="1:37" ht="30" customHeight="1" x14ac:dyDescent="0.25">
      <c r="A984" s="30">
        <v>17907409</v>
      </c>
      <c r="B984" s="29" t="s">
        <v>78</v>
      </c>
      <c r="C984" s="29" t="s">
        <v>29</v>
      </c>
      <c r="D984" s="29" t="s">
        <v>29</v>
      </c>
      <c r="E984" s="31">
        <v>44165</v>
      </c>
      <c r="F984" s="29" t="s">
        <v>31</v>
      </c>
      <c r="G984" s="29" t="s">
        <v>51</v>
      </c>
      <c r="H984" s="29" t="s">
        <v>30</v>
      </c>
      <c r="I984" s="29">
        <v>1969</v>
      </c>
      <c r="J984" s="30">
        <v>95</v>
      </c>
      <c r="K984" s="30">
        <v>10018.9</v>
      </c>
      <c r="L984" s="29" t="s">
        <v>31</v>
      </c>
      <c r="M984" s="29" t="s">
        <v>31</v>
      </c>
      <c r="N984" s="29" t="s">
        <v>31</v>
      </c>
      <c r="O984" s="29" t="s">
        <v>31</v>
      </c>
      <c r="P984" s="29" t="s">
        <v>31</v>
      </c>
      <c r="Q984" s="29" t="s">
        <v>31</v>
      </c>
      <c r="R984" s="29" t="s">
        <v>31</v>
      </c>
      <c r="S984" s="29" t="s">
        <v>31</v>
      </c>
      <c r="T984" s="29" t="s">
        <v>31</v>
      </c>
      <c r="U984" s="29" t="s">
        <v>31</v>
      </c>
      <c r="V984" s="29" t="s">
        <v>31</v>
      </c>
      <c r="W984" s="30">
        <v>0.8904011950599251</v>
      </c>
      <c r="X984" s="30">
        <v>1.3958233218751603</v>
      </c>
      <c r="Y984" s="29" t="s">
        <v>31</v>
      </c>
      <c r="Z984" s="29" t="s">
        <v>31</v>
      </c>
      <c r="AA984" s="29" t="s">
        <v>31</v>
      </c>
      <c r="AB984" s="29" t="s">
        <v>31</v>
      </c>
      <c r="AC984" s="29" t="s">
        <v>31</v>
      </c>
      <c r="AD984" s="29" t="s">
        <v>31</v>
      </c>
      <c r="AE984" s="29">
        <f t="shared" si="48"/>
        <v>2020</v>
      </c>
      <c r="AF984" s="29">
        <f t="shared" si="49"/>
        <v>11</v>
      </c>
      <c r="AK984" t="e">
        <f t="shared" si="50"/>
        <v>#N/A</v>
      </c>
    </row>
    <row r="985" spans="1:37" ht="30" customHeight="1" x14ac:dyDescent="0.25">
      <c r="A985" s="30">
        <v>17907409</v>
      </c>
      <c r="B985" s="29" t="s">
        <v>78</v>
      </c>
      <c r="C985" s="29" t="s">
        <v>29</v>
      </c>
      <c r="D985" s="29" t="s">
        <v>29</v>
      </c>
      <c r="E985" s="31">
        <v>44196</v>
      </c>
      <c r="F985" s="29">
        <v>43.173690719899795</v>
      </c>
      <c r="G985" s="29" t="s">
        <v>51</v>
      </c>
      <c r="H985" s="29" t="s">
        <v>30</v>
      </c>
      <c r="I985" s="29">
        <v>1969</v>
      </c>
      <c r="J985" s="30">
        <v>95</v>
      </c>
      <c r="K985" s="30">
        <v>10018.9</v>
      </c>
      <c r="L985" s="29">
        <v>972883.83178368537</v>
      </c>
      <c r="M985" s="29">
        <v>2944.7818516026773</v>
      </c>
      <c r="N985" s="29">
        <v>78.473792162093616</v>
      </c>
      <c r="O985" s="29">
        <v>15570.327500757672</v>
      </c>
      <c r="P985" s="29">
        <v>1.6731172411604556</v>
      </c>
      <c r="Q985" s="29">
        <v>17120.886392775217</v>
      </c>
      <c r="R985" s="29">
        <v>19176.158566035476</v>
      </c>
      <c r="S985" s="29">
        <v>1.5527063073134799</v>
      </c>
      <c r="T985" s="29">
        <v>1.6412432149713529</v>
      </c>
      <c r="U985" s="29">
        <v>1.2644725538802573</v>
      </c>
      <c r="V985" s="29">
        <v>1.5036778785258311</v>
      </c>
      <c r="W985" s="30">
        <v>1.6041035661481404</v>
      </c>
      <c r="X985" s="30">
        <v>1.9304664293912104</v>
      </c>
      <c r="Y985" s="29">
        <v>22.005562657375041</v>
      </c>
      <c r="Z985" s="29">
        <v>24.104792237977772</v>
      </c>
      <c r="AA985" s="29">
        <v>79.110287169985824</v>
      </c>
      <c r="AB985" s="29">
        <v>995.26814272112244</v>
      </c>
      <c r="AC985" s="29">
        <v>2.4656724725247452</v>
      </c>
      <c r="AD985" s="29">
        <v>33054.732257997995</v>
      </c>
      <c r="AE985" s="29">
        <f t="shared" si="48"/>
        <v>2020</v>
      </c>
      <c r="AF985" s="29">
        <f t="shared" si="49"/>
        <v>12</v>
      </c>
      <c r="AK985" t="e">
        <f t="shared" si="50"/>
        <v>#N/A</v>
      </c>
    </row>
    <row r="986" spans="1:37" ht="30" customHeight="1" x14ac:dyDescent="0.25">
      <c r="A986" s="30">
        <v>17907409</v>
      </c>
      <c r="B986" s="29" t="s">
        <v>78</v>
      </c>
      <c r="C986" s="29" t="s">
        <v>29</v>
      </c>
      <c r="D986" s="29" t="s">
        <v>29</v>
      </c>
      <c r="E986" s="31">
        <v>44227</v>
      </c>
      <c r="F986" s="29">
        <v>42.182626277617011</v>
      </c>
      <c r="G986" s="29" t="s">
        <v>51</v>
      </c>
      <c r="H986" s="29" t="s">
        <v>30</v>
      </c>
      <c r="I986" s="29">
        <v>1969</v>
      </c>
      <c r="J986" s="30">
        <v>95</v>
      </c>
      <c r="K986" s="30">
        <v>10018.9</v>
      </c>
      <c r="L986" s="29">
        <v>879508.09670291818</v>
      </c>
      <c r="M986" s="29">
        <v>1983.1226791741201</v>
      </c>
      <c r="N986" s="29">
        <v>103.94335746162336</v>
      </c>
      <c r="O986" s="29">
        <v>11395.814503102183</v>
      </c>
      <c r="P986" s="29">
        <v>1.8502598179638481</v>
      </c>
      <c r="Q986" s="29">
        <v>17790.368365199309</v>
      </c>
      <c r="R986" s="29">
        <v>25251.596776815033</v>
      </c>
      <c r="S986" s="29">
        <v>1.6950819682675444</v>
      </c>
      <c r="T986" s="29">
        <v>1.8121996665893261</v>
      </c>
      <c r="U986" s="29">
        <v>1.2492318043731483</v>
      </c>
      <c r="V986" s="29">
        <v>1.581481217199215</v>
      </c>
      <c r="W986" s="30">
        <v>1.4704067043513078</v>
      </c>
      <c r="X986" s="30">
        <v>1.7265470239624015</v>
      </c>
      <c r="Y986" s="29">
        <v>16.741763454580909</v>
      </c>
      <c r="Z986" s="29">
        <v>21.759554643690233</v>
      </c>
      <c r="AA986" s="29">
        <v>130.8400397996208</v>
      </c>
      <c r="AB986" s="29">
        <v>875.04133025168312</v>
      </c>
      <c r="AC986" s="29">
        <v>2.0304335714211499</v>
      </c>
      <c r="AD986" s="29">
        <v>35503.275046361079</v>
      </c>
      <c r="AE986" s="29">
        <f t="shared" si="48"/>
        <v>2021</v>
      </c>
      <c r="AF986" s="29">
        <f t="shared" si="49"/>
        <v>1</v>
      </c>
      <c r="AK986" t="e">
        <f t="shared" si="50"/>
        <v>#N/A</v>
      </c>
    </row>
    <row r="987" spans="1:37" ht="30" customHeight="1" x14ac:dyDescent="0.25">
      <c r="A987" s="30">
        <v>17907409</v>
      </c>
      <c r="B987" s="29" t="s">
        <v>78</v>
      </c>
      <c r="C987" s="29" t="s">
        <v>29</v>
      </c>
      <c r="D987" s="29" t="s">
        <v>29</v>
      </c>
      <c r="E987" s="31">
        <v>44255</v>
      </c>
      <c r="F987" s="29">
        <v>59.875446822757397</v>
      </c>
      <c r="G987" s="29" t="s">
        <v>51</v>
      </c>
      <c r="H987" s="29" t="s">
        <v>30</v>
      </c>
      <c r="I987" s="29">
        <v>1969</v>
      </c>
      <c r="J987" s="30">
        <v>95</v>
      </c>
      <c r="K987" s="30">
        <v>10018.9</v>
      </c>
      <c r="L987" s="29">
        <v>991544.32736126182</v>
      </c>
      <c r="M987" s="29">
        <v>3203.8302203716185</v>
      </c>
      <c r="N987" s="29">
        <v>94.13498781667478</v>
      </c>
      <c r="O987" s="30">
        <v>17351.341765460518</v>
      </c>
      <c r="P987" s="30">
        <v>0.95910994178788955</v>
      </c>
      <c r="Q987" s="29">
        <v>21803.052856180191</v>
      </c>
      <c r="R987" s="29">
        <v>19474.639734756238</v>
      </c>
      <c r="S987" s="29">
        <v>1.2601599668091856</v>
      </c>
      <c r="T987" s="29">
        <v>2.4823079056152126</v>
      </c>
      <c r="U987" s="29">
        <v>1.2441524486468221</v>
      </c>
      <c r="V987" s="29">
        <v>2.0816100985894423</v>
      </c>
      <c r="W987" s="30">
        <v>1.7204584841090202</v>
      </c>
      <c r="X987" s="30">
        <v>1.3868053939088649</v>
      </c>
      <c r="Y987" s="29">
        <v>18.399858963814822</v>
      </c>
      <c r="Z987" s="29">
        <v>25.542663483026875</v>
      </c>
      <c r="AA987" s="29">
        <v>150.01038990036599</v>
      </c>
      <c r="AB987" s="29">
        <v>910.18867048150867</v>
      </c>
      <c r="AC987" s="30">
        <v>3.4974073730066593</v>
      </c>
      <c r="AD987" s="30">
        <v>22375.792419967624</v>
      </c>
      <c r="AE987" s="29">
        <f t="shared" si="48"/>
        <v>2021</v>
      </c>
      <c r="AF987" s="29">
        <f t="shared" si="49"/>
        <v>2</v>
      </c>
      <c r="AK987" t="e">
        <f t="shared" si="50"/>
        <v>#N/A</v>
      </c>
    </row>
    <row r="988" spans="1:37" ht="30" customHeight="1" x14ac:dyDescent="0.25">
      <c r="A988" s="30">
        <v>17907409</v>
      </c>
      <c r="B988" s="29" t="s">
        <v>78</v>
      </c>
      <c r="C988" s="29" t="s">
        <v>29</v>
      </c>
      <c r="D988" s="29" t="s">
        <v>29</v>
      </c>
      <c r="E988" s="31">
        <v>44286</v>
      </c>
      <c r="F988" s="29">
        <v>38.725614483096678</v>
      </c>
      <c r="G988" s="29" t="s">
        <v>51</v>
      </c>
      <c r="H988" s="29" t="s">
        <v>30</v>
      </c>
      <c r="I988" s="29">
        <v>1969</v>
      </c>
      <c r="J988" s="30">
        <v>95</v>
      </c>
      <c r="K988" s="30">
        <v>10018.9</v>
      </c>
      <c r="L988" s="29">
        <v>682198.74674267846</v>
      </c>
      <c r="M988" s="29">
        <v>3363.3180107245985</v>
      </c>
      <c r="N988" s="29">
        <v>73.915466799997404</v>
      </c>
      <c r="O988" s="29">
        <v>15379.175593255983</v>
      </c>
      <c r="P988" s="29">
        <v>0.97132506745678082</v>
      </c>
      <c r="Q988" s="29">
        <v>15959.468835727574</v>
      </c>
      <c r="R988" s="29">
        <v>14649.730895218254</v>
      </c>
      <c r="S988" s="29">
        <v>1.16769339452982</v>
      </c>
      <c r="T988" s="29">
        <v>2.3372814651714089</v>
      </c>
      <c r="U988" s="29">
        <v>1.8426280214065516</v>
      </c>
      <c r="V988" s="29">
        <v>2.4491164251139117</v>
      </c>
      <c r="W988" s="30">
        <v>1.4651653688179127</v>
      </c>
      <c r="X988" s="30">
        <v>2.2236935605467782</v>
      </c>
      <c r="Y988" s="29">
        <v>24.348846519261915</v>
      </c>
      <c r="Z988" s="29">
        <v>13.678242850521872</v>
      </c>
      <c r="AA988" s="29">
        <v>83.744915985168177</v>
      </c>
      <c r="AB988" s="29">
        <v>1022.9633186600213</v>
      </c>
      <c r="AC988" s="29">
        <v>2.839996242404037</v>
      </c>
      <c r="AD988" s="29">
        <v>34786.203914868136</v>
      </c>
      <c r="AE988" s="29">
        <f t="shared" ref="AE988:AE1051" si="51">IF(E988 = "", "", YEAR(E988))</f>
        <v>2021</v>
      </c>
      <c r="AF988" s="29">
        <f t="shared" si="49"/>
        <v>3</v>
      </c>
      <c r="AK988" t="e">
        <f t="shared" si="50"/>
        <v>#N/A</v>
      </c>
    </row>
    <row r="989" spans="1:37" ht="30" customHeight="1" x14ac:dyDescent="0.25">
      <c r="A989" s="30">
        <v>17907409</v>
      </c>
      <c r="B989" s="29" t="s">
        <v>78</v>
      </c>
      <c r="C989" s="29" t="s">
        <v>29</v>
      </c>
      <c r="D989" s="29" t="s">
        <v>29</v>
      </c>
      <c r="E989" s="31">
        <v>44316</v>
      </c>
      <c r="F989" s="29">
        <v>42.85189082302135</v>
      </c>
      <c r="G989" s="29" t="s">
        <v>51</v>
      </c>
      <c r="H989" s="29" t="s">
        <v>30</v>
      </c>
      <c r="I989" s="29">
        <v>1969</v>
      </c>
      <c r="J989" s="30">
        <v>95</v>
      </c>
      <c r="K989" s="30">
        <v>10018.9</v>
      </c>
      <c r="L989" s="29">
        <v>792962.42232464731</v>
      </c>
      <c r="M989" s="29">
        <v>2970.7309072291068</v>
      </c>
      <c r="N989" s="29">
        <v>100.7593379276293</v>
      </c>
      <c r="O989" s="29">
        <v>14072.488482694498</v>
      </c>
      <c r="P989" s="29">
        <v>1.1029009062447963</v>
      </c>
      <c r="Q989" s="29">
        <v>17507.289714105202</v>
      </c>
      <c r="R989" s="29">
        <v>23540.453386702316</v>
      </c>
      <c r="S989" s="29">
        <v>1.4887046125910139</v>
      </c>
      <c r="T989" s="29">
        <v>2.4427389524328302</v>
      </c>
      <c r="U989" s="29">
        <v>1.9275084847146104</v>
      </c>
      <c r="V989" s="29">
        <v>2.6048215807472017</v>
      </c>
      <c r="W989" s="30">
        <v>1.6316747739551045</v>
      </c>
      <c r="X989" s="30">
        <v>2.1272019292210431</v>
      </c>
      <c r="Y989" s="29">
        <v>16.821903091690352</v>
      </c>
      <c r="Z989" s="29">
        <v>20.432824129206729</v>
      </c>
      <c r="AA989" s="29">
        <v>149.2903168786269</v>
      </c>
      <c r="AB989" s="29">
        <v>953.58359549933778</v>
      </c>
      <c r="AC989" s="29">
        <v>2.8166495961572289</v>
      </c>
      <c r="AD989" s="29">
        <v>35571.068234543862</v>
      </c>
      <c r="AE989" s="29">
        <f t="shared" si="51"/>
        <v>2021</v>
      </c>
      <c r="AF989" s="29">
        <f t="shared" si="49"/>
        <v>4</v>
      </c>
      <c r="AK989" t="e">
        <f t="shared" si="50"/>
        <v>#N/A</v>
      </c>
    </row>
    <row r="990" spans="1:37" ht="30" customHeight="1" x14ac:dyDescent="0.25">
      <c r="A990" s="30">
        <v>17907409</v>
      </c>
      <c r="B990" s="29" t="s">
        <v>78</v>
      </c>
      <c r="C990" s="29" t="s">
        <v>29</v>
      </c>
      <c r="D990" s="29" t="s">
        <v>29</v>
      </c>
      <c r="E990" s="31">
        <v>44347</v>
      </c>
      <c r="F990" s="29">
        <v>51.578458043955457</v>
      </c>
      <c r="G990" s="29" t="s">
        <v>51</v>
      </c>
      <c r="H990" s="29" t="s">
        <v>30</v>
      </c>
      <c r="I990" s="29">
        <v>1969</v>
      </c>
      <c r="J990" s="30">
        <v>95</v>
      </c>
      <c r="K990" s="30">
        <v>10018.9</v>
      </c>
      <c r="L990" s="29">
        <v>940358.77937668853</v>
      </c>
      <c r="M990" s="29">
        <v>3643.9652501394448</v>
      </c>
      <c r="N990" s="29">
        <v>79.435563197492712</v>
      </c>
      <c r="O990" s="29">
        <v>16862.295084230675</v>
      </c>
      <c r="P990" s="29">
        <v>1.4096513439009963</v>
      </c>
      <c r="Q990" s="29">
        <v>11445.626215944223</v>
      </c>
      <c r="R990" s="29">
        <v>21660.297784241266</v>
      </c>
      <c r="S990" s="29">
        <v>1.5389437965624231</v>
      </c>
      <c r="T990" s="29">
        <v>2.4395759710293121</v>
      </c>
      <c r="U990" s="29">
        <v>1.7980326234014308</v>
      </c>
      <c r="V990" s="29">
        <v>2.2829636698600311</v>
      </c>
      <c r="W990" s="30">
        <v>1.2231746271244592</v>
      </c>
      <c r="X990" s="30">
        <v>1.3685707368224311</v>
      </c>
      <c r="Y990" s="29">
        <v>17.330434110157462</v>
      </c>
      <c r="Z990" s="29">
        <v>15.798531386407799</v>
      </c>
      <c r="AA990" s="29">
        <v>95.056431542592506</v>
      </c>
      <c r="AB990" s="29">
        <v>1466.3189627276192</v>
      </c>
      <c r="AC990" s="29">
        <v>2.0304901338002148</v>
      </c>
      <c r="AD990" s="29">
        <v>31806.023579235152</v>
      </c>
      <c r="AE990" s="29">
        <f t="shared" si="51"/>
        <v>2021</v>
      </c>
      <c r="AF990" s="29">
        <f t="shared" si="49"/>
        <v>5</v>
      </c>
      <c r="AK990" t="e">
        <f t="shared" si="50"/>
        <v>#N/A</v>
      </c>
    </row>
    <row r="991" spans="1:37" ht="30" customHeight="1" x14ac:dyDescent="0.25">
      <c r="A991" s="30">
        <v>17907409</v>
      </c>
      <c r="B991" s="29" t="s">
        <v>78</v>
      </c>
      <c r="C991" s="29" t="s">
        <v>29</v>
      </c>
      <c r="D991" s="29" t="s">
        <v>29</v>
      </c>
      <c r="E991" s="31">
        <v>44377</v>
      </c>
      <c r="F991" s="29">
        <v>45.332438868407074</v>
      </c>
      <c r="G991" s="29" t="s">
        <v>51</v>
      </c>
      <c r="H991" s="29" t="s">
        <v>30</v>
      </c>
      <c r="I991" s="29">
        <v>1969</v>
      </c>
      <c r="J991" s="30">
        <v>95</v>
      </c>
      <c r="K991" s="30">
        <v>10018.9</v>
      </c>
      <c r="L991" s="29">
        <v>716314.11768793408</v>
      </c>
      <c r="M991" s="29">
        <v>3039.8926951491399</v>
      </c>
      <c r="N991" s="29">
        <v>57.974646800517149</v>
      </c>
      <c r="O991" s="29">
        <v>14147.093158119738</v>
      </c>
      <c r="P991" s="29">
        <v>1.7727955604253025</v>
      </c>
      <c r="Q991" s="29">
        <v>11928.439332223083</v>
      </c>
      <c r="R991" s="29">
        <v>19406.265732391505</v>
      </c>
      <c r="S991" s="29">
        <v>1.3783334748733325</v>
      </c>
      <c r="T991" s="29">
        <v>2.1486686883064339</v>
      </c>
      <c r="U991" s="29">
        <v>2.034882837820581</v>
      </c>
      <c r="V991" s="29">
        <v>1.8236745783975996</v>
      </c>
      <c r="W991" s="30">
        <v>1.3749515848826299</v>
      </c>
      <c r="X991" s="30">
        <v>1.5136070827708412</v>
      </c>
      <c r="Y991" s="29">
        <v>15.240073918488731</v>
      </c>
      <c r="Z991" s="29">
        <v>15.603724630067028</v>
      </c>
      <c r="AA991" s="29">
        <v>92.135255944231176</v>
      </c>
      <c r="AB991" s="29">
        <v>946.61727886482606</v>
      </c>
      <c r="AC991" s="29">
        <v>3.1667995976088839</v>
      </c>
      <c r="AD991" s="29">
        <v>31011.152300100319</v>
      </c>
      <c r="AE991" s="29">
        <f t="shared" si="51"/>
        <v>2021</v>
      </c>
      <c r="AF991" s="29">
        <f t="shared" si="49"/>
        <v>6</v>
      </c>
      <c r="AK991" t="e">
        <f t="shared" si="50"/>
        <v>#N/A</v>
      </c>
    </row>
    <row r="992" spans="1:37" ht="30" customHeight="1" x14ac:dyDescent="0.25">
      <c r="A992" s="30">
        <v>17907409</v>
      </c>
      <c r="B992" s="29" t="s">
        <v>78</v>
      </c>
      <c r="C992" s="29" t="s">
        <v>29</v>
      </c>
      <c r="D992" s="29" t="s">
        <v>29</v>
      </c>
      <c r="E992" s="31">
        <v>44408</v>
      </c>
      <c r="F992" s="29">
        <v>66.195012195256041</v>
      </c>
      <c r="G992" s="29" t="s">
        <v>51</v>
      </c>
      <c r="H992" s="29" t="s">
        <v>30</v>
      </c>
      <c r="I992" s="29">
        <v>1969</v>
      </c>
      <c r="J992" s="30">
        <v>95</v>
      </c>
      <c r="K992" s="30">
        <v>10018.9</v>
      </c>
      <c r="L992" s="29">
        <v>837726.6318242288</v>
      </c>
      <c r="M992" s="29">
        <v>2660.0084307581269</v>
      </c>
      <c r="N992" s="29">
        <v>81.374325177429455</v>
      </c>
      <c r="O992" s="29">
        <v>9421.95087889969</v>
      </c>
      <c r="P992" s="29">
        <v>0.99086207601506926</v>
      </c>
      <c r="Q992" s="29">
        <v>12188.709532375411</v>
      </c>
      <c r="R992" s="29">
        <v>16894.153132499949</v>
      </c>
      <c r="S992" s="29">
        <v>1.6216353690843919</v>
      </c>
      <c r="T992" s="29">
        <v>1.7321221989259872</v>
      </c>
      <c r="U992" s="29">
        <v>1.211342578902546</v>
      </c>
      <c r="V992" s="29">
        <v>2.076529331822166</v>
      </c>
      <c r="W992" s="30">
        <v>1.0509391730865647</v>
      </c>
      <c r="X992" s="30">
        <v>2.1968065417744151</v>
      </c>
      <c r="Y992" s="29">
        <v>14.19076982225396</v>
      </c>
      <c r="Z992" s="29">
        <v>21.955590400466985</v>
      </c>
      <c r="AA992" s="29">
        <v>119.7752033971062</v>
      </c>
      <c r="AB992" s="29">
        <v>976.28837087723912</v>
      </c>
      <c r="AC992" s="29">
        <v>2.4281015838795743</v>
      </c>
      <c r="AD992" s="29">
        <v>32153.508891985821</v>
      </c>
      <c r="AE992" s="29">
        <f t="shared" si="51"/>
        <v>2021</v>
      </c>
      <c r="AF992" s="29">
        <f t="shared" si="49"/>
        <v>7</v>
      </c>
      <c r="AK992" t="e">
        <f t="shared" si="50"/>
        <v>#N/A</v>
      </c>
    </row>
    <row r="993" spans="1:37" ht="30" customHeight="1" x14ac:dyDescent="0.25">
      <c r="A993" s="30">
        <v>17907409</v>
      </c>
      <c r="B993" s="29" t="s">
        <v>78</v>
      </c>
      <c r="C993" s="29" t="s">
        <v>29</v>
      </c>
      <c r="D993" s="29" t="s">
        <v>29</v>
      </c>
      <c r="E993" s="31">
        <v>44439</v>
      </c>
      <c r="F993" s="29">
        <v>46.822158865707486</v>
      </c>
      <c r="G993" s="29" t="s">
        <v>51</v>
      </c>
      <c r="H993" s="29" t="s">
        <v>30</v>
      </c>
      <c r="I993" s="29">
        <v>1969</v>
      </c>
      <c r="J993" s="30">
        <v>95</v>
      </c>
      <c r="K993" s="30">
        <v>10018.9</v>
      </c>
      <c r="L993" s="29">
        <v>674397.09742561996</v>
      </c>
      <c r="M993" s="29">
        <v>3776.0077749184875</v>
      </c>
      <c r="N993" s="29">
        <v>95.317978987084643</v>
      </c>
      <c r="O993" s="29">
        <v>13135.155360670302</v>
      </c>
      <c r="P993" s="29">
        <v>1.6965576191695579</v>
      </c>
      <c r="Q993" s="29">
        <v>11875.092062656</v>
      </c>
      <c r="R993" s="29">
        <v>13843.455812127699</v>
      </c>
      <c r="S993" s="29">
        <v>1.5765462466920634</v>
      </c>
      <c r="T993" s="29">
        <v>1.3866283729128921</v>
      </c>
      <c r="U993" s="29">
        <v>1.6465667754676261</v>
      </c>
      <c r="V993" s="29">
        <v>2.4954190064471997</v>
      </c>
      <c r="W993" s="30">
        <v>1.3070176111244292</v>
      </c>
      <c r="X993" s="30">
        <v>1.3637750390247967</v>
      </c>
      <c r="Y993" s="29">
        <v>21.047036157695008</v>
      </c>
      <c r="Z993" s="29">
        <v>22.951468342871934</v>
      </c>
      <c r="AA993" s="29">
        <v>80.254361412827407</v>
      </c>
      <c r="AB993" s="29">
        <v>1021.1173626483857</v>
      </c>
      <c r="AC993" s="29">
        <v>2.3997840184003838</v>
      </c>
      <c r="AD993" s="29">
        <v>22379.072253761005</v>
      </c>
      <c r="AE993" s="29">
        <f t="shared" si="51"/>
        <v>2021</v>
      </c>
      <c r="AF993" s="29">
        <f t="shared" si="49"/>
        <v>8</v>
      </c>
      <c r="AK993" t="e">
        <f t="shared" si="50"/>
        <v>#N/A</v>
      </c>
    </row>
    <row r="994" spans="1:37" ht="30" customHeight="1" x14ac:dyDescent="0.25">
      <c r="A994" s="30">
        <v>17907409</v>
      </c>
      <c r="B994" s="29" t="s">
        <v>78</v>
      </c>
      <c r="C994" s="29" t="s">
        <v>29</v>
      </c>
      <c r="D994" s="29" t="s">
        <v>29</v>
      </c>
      <c r="E994" s="31">
        <v>44469</v>
      </c>
      <c r="F994" s="29">
        <v>57.222863377989825</v>
      </c>
      <c r="G994" s="29" t="s">
        <v>51</v>
      </c>
      <c r="H994" s="29" t="s">
        <v>30</v>
      </c>
      <c r="I994" s="29">
        <v>1969</v>
      </c>
      <c r="J994" s="30">
        <v>95</v>
      </c>
      <c r="K994" s="30">
        <v>10018.9</v>
      </c>
      <c r="L994" s="29">
        <v>897696.73462567572</v>
      </c>
      <c r="M994" s="29">
        <v>3020.2955763118753</v>
      </c>
      <c r="N994" s="29">
        <v>54.725804704599774</v>
      </c>
      <c r="O994" s="29">
        <v>16766.955377968996</v>
      </c>
      <c r="P994" s="29">
        <v>1.2061539542883428</v>
      </c>
      <c r="Q994" s="29">
        <v>20065.349141700903</v>
      </c>
      <c r="R994" s="29">
        <v>21693.109458318952</v>
      </c>
      <c r="S994" s="29">
        <v>1.534157606307728</v>
      </c>
      <c r="T994" s="29">
        <v>2.2955191800066741</v>
      </c>
      <c r="U994" s="29">
        <v>1.2476844017730855</v>
      </c>
      <c r="V994" s="29">
        <v>2.2997239154796656</v>
      </c>
      <c r="W994" s="30">
        <v>1.7991695241980579</v>
      </c>
      <c r="X994" s="30">
        <v>2.1969203028932407</v>
      </c>
      <c r="Y994" s="29">
        <v>11.380211468023523</v>
      </c>
      <c r="Z994" s="29">
        <v>17.409210979277695</v>
      </c>
      <c r="AA994" s="29">
        <v>84.71102520411867</v>
      </c>
      <c r="AB994" s="29">
        <v>788.60171221423479</v>
      </c>
      <c r="AC994" s="29">
        <v>2.1123183842756892</v>
      </c>
      <c r="AD994" s="29">
        <v>20848.496770701971</v>
      </c>
      <c r="AE994" s="29">
        <f t="shared" si="51"/>
        <v>2021</v>
      </c>
      <c r="AF994" s="29">
        <f t="shared" si="49"/>
        <v>9</v>
      </c>
      <c r="AK994" t="e">
        <f t="shared" si="50"/>
        <v>#N/A</v>
      </c>
    </row>
    <row r="995" spans="1:37" ht="30" customHeight="1" x14ac:dyDescent="0.25">
      <c r="A995" s="30">
        <v>17907409</v>
      </c>
      <c r="B995" s="29" t="s">
        <v>78</v>
      </c>
      <c r="C995" s="29" t="s">
        <v>29</v>
      </c>
      <c r="D995" s="29" t="s">
        <v>29</v>
      </c>
      <c r="E995" s="31">
        <v>44500</v>
      </c>
      <c r="F995" s="29">
        <v>37.13213193445911</v>
      </c>
      <c r="G995" s="29" t="s">
        <v>51</v>
      </c>
      <c r="H995" s="29" t="s">
        <v>30</v>
      </c>
      <c r="I995" s="29">
        <v>1969</v>
      </c>
      <c r="J995" s="30">
        <v>95</v>
      </c>
      <c r="K995" s="30">
        <v>10018.9</v>
      </c>
      <c r="L995" s="29">
        <v>535121.70438857819</v>
      </c>
      <c r="M995" s="29">
        <v>2889.3178848824496</v>
      </c>
      <c r="N995" s="29">
        <v>66.641754242623605</v>
      </c>
      <c r="O995" s="29">
        <v>11895.678919131007</v>
      </c>
      <c r="P995" s="29">
        <v>1.3407178020151178</v>
      </c>
      <c r="Q995" s="29">
        <v>19900.504466381379</v>
      </c>
      <c r="R995" s="29">
        <v>22541.328595276653</v>
      </c>
      <c r="S995" s="29">
        <v>1.5727402285984027</v>
      </c>
      <c r="T995" s="29">
        <v>1.5418176282035179</v>
      </c>
      <c r="U995" s="29">
        <v>1.945611824197236</v>
      </c>
      <c r="V995" s="29">
        <v>1.468903124582069</v>
      </c>
      <c r="W995" s="30">
        <v>0.95470480539905733</v>
      </c>
      <c r="X995" s="30">
        <v>1.8028451533665999</v>
      </c>
      <c r="Y995" s="29">
        <v>16.301113348797951</v>
      </c>
      <c r="Z995" s="29">
        <v>12.522048770971404</v>
      </c>
      <c r="AA995" s="29">
        <v>134.85315820051483</v>
      </c>
      <c r="AB995" s="29">
        <v>1090.5733358655593</v>
      </c>
      <c r="AC995" s="29">
        <v>2.8256265181363585</v>
      </c>
      <c r="AD995" s="29">
        <v>29325.671330916641</v>
      </c>
      <c r="AE995" s="29">
        <f t="shared" si="51"/>
        <v>2021</v>
      </c>
      <c r="AF995" s="29">
        <f t="shared" si="49"/>
        <v>10</v>
      </c>
      <c r="AK995" t="e">
        <f t="shared" si="50"/>
        <v>#N/A</v>
      </c>
    </row>
    <row r="996" spans="1:37" ht="30" customHeight="1" x14ac:dyDescent="0.25">
      <c r="A996" s="30">
        <v>17907409</v>
      </c>
      <c r="B996" s="29" t="s">
        <v>78</v>
      </c>
      <c r="C996" s="29" t="s">
        <v>29</v>
      </c>
      <c r="D996" s="29" t="s">
        <v>29</v>
      </c>
      <c r="E996" s="31">
        <v>44530</v>
      </c>
      <c r="F996" s="29">
        <v>59.795175892262151</v>
      </c>
      <c r="G996" s="29" t="s">
        <v>51</v>
      </c>
      <c r="H996" s="29" t="s">
        <v>30</v>
      </c>
      <c r="I996" s="29">
        <v>1969</v>
      </c>
      <c r="J996" s="30">
        <v>95</v>
      </c>
      <c r="K996" s="30">
        <v>10018.9</v>
      </c>
      <c r="L996" s="29">
        <v>1035087.1645581365</v>
      </c>
      <c r="M996" s="29">
        <v>3827.1290465983693</v>
      </c>
      <c r="N996" s="29">
        <v>97.960359287463859</v>
      </c>
      <c r="O996" s="29">
        <v>16888.041890247849</v>
      </c>
      <c r="P996" s="29">
        <v>1.81273833096699</v>
      </c>
      <c r="Q996" s="29">
        <v>19747.223645883823</v>
      </c>
      <c r="R996" s="29">
        <v>14229.457453688676</v>
      </c>
      <c r="S996" s="29">
        <v>1.8740143521406125</v>
      </c>
      <c r="T996" s="29">
        <v>1.965065439289855</v>
      </c>
      <c r="U996" s="29">
        <v>1.6315733912990475</v>
      </c>
      <c r="V996" s="29">
        <v>2.1819869278037829</v>
      </c>
      <c r="W996" s="30">
        <v>1.2591914743981549</v>
      </c>
      <c r="X996" s="30">
        <v>1.5265180894915604</v>
      </c>
      <c r="Y996" s="29">
        <v>17.885408627940581</v>
      </c>
      <c r="Z996" s="29">
        <v>14.392345442967045</v>
      </c>
      <c r="AA996" s="29">
        <v>141.85421809207787</v>
      </c>
      <c r="AB996" s="29">
        <v>873.77854995850078</v>
      </c>
      <c r="AC996" s="29">
        <v>3.0935108307401893</v>
      </c>
      <c r="AD996" s="29">
        <v>18728.393861241293</v>
      </c>
      <c r="AE996" s="29">
        <f t="shared" si="51"/>
        <v>2021</v>
      </c>
      <c r="AF996" s="29">
        <f t="shared" si="49"/>
        <v>11</v>
      </c>
      <c r="AK996" t="e">
        <f t="shared" si="50"/>
        <v>#N/A</v>
      </c>
    </row>
    <row r="997" spans="1:37" ht="30" customHeight="1" x14ac:dyDescent="0.25">
      <c r="A997" s="30">
        <v>17907409</v>
      </c>
      <c r="B997" s="29" t="s">
        <v>78</v>
      </c>
      <c r="C997" s="29" t="s">
        <v>29</v>
      </c>
      <c r="D997" s="29" t="s">
        <v>29</v>
      </c>
      <c r="E997" s="31">
        <v>44561</v>
      </c>
      <c r="F997" s="29">
        <v>54.73468231050505</v>
      </c>
      <c r="G997" s="29" t="s">
        <v>51</v>
      </c>
      <c r="H997" s="29" t="s">
        <v>30</v>
      </c>
      <c r="I997" s="29">
        <v>1969</v>
      </c>
      <c r="J997" s="30">
        <v>95</v>
      </c>
      <c r="K997" s="30">
        <v>10018.9</v>
      </c>
      <c r="L997" s="29">
        <v>964312.72220616229</v>
      </c>
      <c r="M997" s="29">
        <v>2936.3508501367287</v>
      </c>
      <c r="N997" s="29">
        <v>94.940085138914668</v>
      </c>
      <c r="O997" s="29">
        <v>11106.40051139539</v>
      </c>
      <c r="P997" s="29">
        <v>1.7463821696083259</v>
      </c>
      <c r="Q997" s="29">
        <v>12003.854271302</v>
      </c>
      <c r="R997" s="29">
        <v>25848.739375784924</v>
      </c>
      <c r="S997" s="29">
        <v>1.8707258884091662</v>
      </c>
      <c r="T997" s="29">
        <v>1.7171612541739238</v>
      </c>
      <c r="U997" s="29">
        <v>2.2502349692104291</v>
      </c>
      <c r="V997" s="29">
        <v>1.5237031410035917</v>
      </c>
      <c r="W997" s="30">
        <v>1.2310049407539205</v>
      </c>
      <c r="X997" s="30">
        <v>2.2722085153485287</v>
      </c>
      <c r="Y997" s="29">
        <v>14.928100993409481</v>
      </c>
      <c r="Z997" s="29">
        <v>22.134246856587051</v>
      </c>
      <c r="AA997" s="29">
        <v>150.11624198023591</v>
      </c>
      <c r="AB997" s="29">
        <v>1327.9405414568089</v>
      </c>
      <c r="AC997" s="29">
        <v>3.1682095510026493</v>
      </c>
      <c r="AD997" s="29">
        <v>26361.087109360069</v>
      </c>
      <c r="AE997" s="29">
        <f t="shared" si="51"/>
        <v>2021</v>
      </c>
      <c r="AF997" s="29">
        <f t="shared" si="49"/>
        <v>12</v>
      </c>
      <c r="AK997" t="e">
        <f t="shared" si="50"/>
        <v>#N/A</v>
      </c>
    </row>
    <row r="998" spans="1:37" ht="30" customHeight="1" x14ac:dyDescent="0.25">
      <c r="A998" s="30">
        <v>17907409</v>
      </c>
      <c r="B998" s="29" t="s">
        <v>78</v>
      </c>
      <c r="C998" s="29" t="s">
        <v>29</v>
      </c>
      <c r="D998" s="29" t="s">
        <v>29</v>
      </c>
      <c r="E998" s="31">
        <v>44592</v>
      </c>
      <c r="F998" s="29">
        <v>63.638418809819719</v>
      </c>
      <c r="G998" s="29" t="s">
        <v>51</v>
      </c>
      <c r="H998" s="29" t="s">
        <v>30</v>
      </c>
      <c r="I998" s="29">
        <v>1969</v>
      </c>
      <c r="J998" s="30">
        <v>95</v>
      </c>
      <c r="K998" s="30">
        <v>10018.9</v>
      </c>
      <c r="L998" s="29">
        <v>711006.97350859805</v>
      </c>
      <c r="M998" s="29">
        <v>3685.0853323265992</v>
      </c>
      <c r="N998" s="29">
        <v>72.375719511622961</v>
      </c>
      <c r="O998" s="29">
        <v>13355.414502781397</v>
      </c>
      <c r="P998" s="29">
        <v>1.3614185612030212</v>
      </c>
      <c r="Q998" s="29">
        <v>18770.987058926959</v>
      </c>
      <c r="R998" s="29">
        <v>23224.903466339274</v>
      </c>
      <c r="S998" s="29">
        <v>1.9396358383547392</v>
      </c>
      <c r="T998" s="29">
        <v>1.9326989475299512</v>
      </c>
      <c r="U998" s="29">
        <v>1.7417787177632826</v>
      </c>
      <c r="V998" s="29">
        <v>2.6751239617093003</v>
      </c>
      <c r="W998" s="30">
        <v>1.0291415954592265</v>
      </c>
      <c r="X998" s="30">
        <v>1.6104450441430509</v>
      </c>
      <c r="Y998" s="29">
        <v>24.471908097593015</v>
      </c>
      <c r="Z998" s="29">
        <v>25.410750107494462</v>
      </c>
      <c r="AA998" s="29">
        <v>105.72289972562689</v>
      </c>
      <c r="AB998" s="29">
        <v>1096.1107308964813</v>
      </c>
      <c r="AC998" s="29">
        <v>2.2905025003077415</v>
      </c>
      <c r="AD998" s="29">
        <v>35836.624851602406</v>
      </c>
      <c r="AE998" s="29">
        <f t="shared" si="51"/>
        <v>2022</v>
      </c>
      <c r="AF998" s="29">
        <f t="shared" si="49"/>
        <v>1</v>
      </c>
      <c r="AK998" t="e">
        <f t="shared" si="50"/>
        <v>#N/A</v>
      </c>
    </row>
    <row r="999" spans="1:37" ht="30" customHeight="1" x14ac:dyDescent="0.25">
      <c r="A999" s="30">
        <v>17907409</v>
      </c>
      <c r="B999" s="29" t="s">
        <v>78</v>
      </c>
      <c r="C999" s="29" t="s">
        <v>29</v>
      </c>
      <c r="D999" s="29" t="s">
        <v>29</v>
      </c>
      <c r="E999" s="31">
        <v>44620</v>
      </c>
      <c r="F999" s="29">
        <v>46.182157174966292</v>
      </c>
      <c r="G999" s="29" t="s">
        <v>51</v>
      </c>
      <c r="H999" s="29" t="s">
        <v>30</v>
      </c>
      <c r="I999" s="29">
        <v>1969</v>
      </c>
      <c r="J999" s="30">
        <v>95</v>
      </c>
      <c r="K999" s="30">
        <v>10018.9</v>
      </c>
      <c r="L999" s="29">
        <v>734514.08274171012</v>
      </c>
      <c r="M999" s="29">
        <v>1913.2302950626392</v>
      </c>
      <c r="N999" s="29">
        <v>91.048978151474728</v>
      </c>
      <c r="O999" s="29">
        <v>15638.049133444907</v>
      </c>
      <c r="P999" s="29">
        <v>1.5311044159672131</v>
      </c>
      <c r="Q999" s="29">
        <v>12600.212021408734</v>
      </c>
      <c r="R999" s="29">
        <v>13396.985906220278</v>
      </c>
      <c r="S999" s="29">
        <v>1.276006499128107</v>
      </c>
      <c r="T999" s="29">
        <v>1.7875286207031846</v>
      </c>
      <c r="U999" s="29">
        <v>1.3664537154208249</v>
      </c>
      <c r="V999" s="29">
        <v>1.9884297235774877</v>
      </c>
      <c r="W999" s="30">
        <v>1.0352840891671646</v>
      </c>
      <c r="X999" s="30">
        <v>1.5754558606864904</v>
      </c>
      <c r="Y999" s="29">
        <v>22.501422558156875</v>
      </c>
      <c r="Z999" s="29">
        <v>12.575962275546352</v>
      </c>
      <c r="AA999" s="29">
        <v>104.49182297105123</v>
      </c>
      <c r="AB999" s="29">
        <v>1073.7697665839612</v>
      </c>
      <c r="AC999" s="29">
        <v>2.2366377039901768</v>
      </c>
      <c r="AD999" s="29">
        <v>36278.659564082729</v>
      </c>
      <c r="AE999" s="29">
        <f t="shared" si="51"/>
        <v>2022</v>
      </c>
      <c r="AF999" s="29">
        <f t="shared" si="49"/>
        <v>2</v>
      </c>
      <c r="AK999" t="e">
        <f t="shared" si="50"/>
        <v>#N/A</v>
      </c>
    </row>
    <row r="1000" spans="1:37" ht="30" customHeight="1" x14ac:dyDescent="0.25">
      <c r="A1000" s="30">
        <v>17907409</v>
      </c>
      <c r="B1000" s="29" t="s">
        <v>78</v>
      </c>
      <c r="C1000" s="29" t="s">
        <v>29</v>
      </c>
      <c r="D1000" s="29" t="s">
        <v>29</v>
      </c>
      <c r="E1000" s="31">
        <v>44651</v>
      </c>
      <c r="F1000" s="29">
        <v>34.587056076282749</v>
      </c>
      <c r="G1000" s="29" t="s">
        <v>51</v>
      </c>
      <c r="H1000" s="29" t="s">
        <v>30</v>
      </c>
      <c r="I1000" s="29">
        <v>1969</v>
      </c>
      <c r="J1000" s="30">
        <v>95</v>
      </c>
      <c r="K1000" s="30">
        <v>10018.9</v>
      </c>
      <c r="L1000" s="29">
        <v>768357.00507108518</v>
      </c>
      <c r="M1000" s="29">
        <v>2718.9616230713573</v>
      </c>
      <c r="N1000" s="29">
        <v>84.919579614162558</v>
      </c>
      <c r="O1000" s="29">
        <v>10907.108063787413</v>
      </c>
      <c r="P1000" s="29">
        <v>1.4397893882309856</v>
      </c>
      <c r="Q1000" s="29">
        <v>15221.038524885935</v>
      </c>
      <c r="R1000" s="29">
        <v>25463.981410462657</v>
      </c>
      <c r="S1000" s="29">
        <v>1.3384545895203699</v>
      </c>
      <c r="T1000" s="29">
        <v>1.5479469462389315</v>
      </c>
      <c r="U1000" s="29">
        <v>1.3406058225597932</v>
      </c>
      <c r="V1000" s="29">
        <v>2.3727957855907276</v>
      </c>
      <c r="W1000" s="30">
        <v>1.4880855627661778</v>
      </c>
      <c r="X1000" s="30">
        <v>2.1838361636496049</v>
      </c>
      <c r="Y1000" s="29">
        <v>17.167272920465876</v>
      </c>
      <c r="Z1000" s="29">
        <v>19.6628978126679</v>
      </c>
      <c r="AA1000" s="29">
        <v>101.68433913384301</v>
      </c>
      <c r="AB1000" s="29">
        <v>833.88697928635781</v>
      </c>
      <c r="AC1000" s="29">
        <v>3.4119064633139464</v>
      </c>
      <c r="AD1000" s="29">
        <v>30929.869236421189</v>
      </c>
      <c r="AE1000" s="29">
        <f t="shared" si="51"/>
        <v>2022</v>
      </c>
      <c r="AF1000" s="29">
        <f t="shared" si="49"/>
        <v>3</v>
      </c>
      <c r="AK1000" t="e">
        <f t="shared" si="50"/>
        <v>#N/A</v>
      </c>
    </row>
    <row r="1001" spans="1:37" ht="30" customHeight="1" x14ac:dyDescent="0.25">
      <c r="A1001" s="30">
        <v>17907409</v>
      </c>
      <c r="B1001" s="29" t="s">
        <v>78</v>
      </c>
      <c r="C1001" s="29" t="s">
        <v>29</v>
      </c>
      <c r="D1001" s="29" t="s">
        <v>29</v>
      </c>
      <c r="E1001" s="31">
        <v>44681</v>
      </c>
      <c r="F1001" s="29">
        <v>56.517157102412298</v>
      </c>
      <c r="G1001" s="29" t="s">
        <v>51</v>
      </c>
      <c r="H1001" s="29" t="s">
        <v>30</v>
      </c>
      <c r="I1001" s="29">
        <v>1969</v>
      </c>
      <c r="J1001" s="30">
        <v>95</v>
      </c>
      <c r="K1001" s="30">
        <v>10018.9</v>
      </c>
      <c r="L1001" s="29">
        <v>859896.38307394006</v>
      </c>
      <c r="M1001" s="29">
        <v>2701.1365305083809</v>
      </c>
      <c r="N1001" s="29">
        <v>76.53720982531128</v>
      </c>
      <c r="O1001" s="29">
        <v>14899.041574230274</v>
      </c>
      <c r="P1001" s="29">
        <v>1.2765922832420931</v>
      </c>
      <c r="Q1001" s="29">
        <v>20534.116436113221</v>
      </c>
      <c r="R1001" s="29">
        <v>13126.397684209313</v>
      </c>
      <c r="S1001" s="29">
        <v>1.326604411351644</v>
      </c>
      <c r="T1001" s="29">
        <v>1.5016754495840845</v>
      </c>
      <c r="U1001" s="29">
        <v>1.5517779571345112</v>
      </c>
      <c r="V1001" s="29">
        <v>2.6651351541838526</v>
      </c>
      <c r="W1001" s="30">
        <v>1.2098586539602618</v>
      </c>
      <c r="X1001" s="30">
        <v>2.1135462981862725</v>
      </c>
      <c r="Y1001" s="29">
        <v>16.521941750494648</v>
      </c>
      <c r="Z1001" s="29">
        <v>28.138602707188749</v>
      </c>
      <c r="AA1001" s="29">
        <v>130.81829014035043</v>
      </c>
      <c r="AB1001" s="29">
        <v>1341.7239934986783</v>
      </c>
      <c r="AC1001" s="29">
        <v>3.5035807475128622</v>
      </c>
      <c r="AD1001" s="29">
        <v>24084.221212984168</v>
      </c>
      <c r="AE1001" s="29">
        <f t="shared" si="51"/>
        <v>2022</v>
      </c>
      <c r="AF1001" s="29">
        <f t="shared" si="49"/>
        <v>4</v>
      </c>
      <c r="AK1001" t="e">
        <f t="shared" si="50"/>
        <v>#N/A</v>
      </c>
    </row>
    <row r="1002" spans="1:37" ht="30" customHeight="1" x14ac:dyDescent="0.25">
      <c r="A1002" s="30">
        <v>17907409</v>
      </c>
      <c r="B1002" s="29" t="s">
        <v>78</v>
      </c>
      <c r="C1002" s="29" t="s">
        <v>29</v>
      </c>
      <c r="D1002" s="29" t="s">
        <v>29</v>
      </c>
      <c r="E1002" s="31">
        <v>44712</v>
      </c>
      <c r="F1002" s="29">
        <v>52.384853618626195</v>
      </c>
      <c r="G1002" s="29" t="s">
        <v>51</v>
      </c>
      <c r="H1002" s="29" t="s">
        <v>30</v>
      </c>
      <c r="I1002" s="29">
        <v>1969</v>
      </c>
      <c r="J1002" s="30">
        <v>95</v>
      </c>
      <c r="K1002" s="30">
        <v>10018.9</v>
      </c>
      <c r="L1002" s="29">
        <v>561938.82659694925</v>
      </c>
      <c r="M1002" s="29">
        <v>2697.7233341012147</v>
      </c>
      <c r="N1002" s="29">
        <v>91.51411626397153</v>
      </c>
      <c r="O1002" s="29">
        <v>15814.166451628651</v>
      </c>
      <c r="P1002" s="29">
        <v>1.6202181963691975</v>
      </c>
      <c r="Q1002" s="29">
        <v>13972.070647045377</v>
      </c>
      <c r="R1002" s="29">
        <v>17378.082437090241</v>
      </c>
      <c r="S1002" s="29">
        <v>1.5471152313653793</v>
      </c>
      <c r="T1002" s="29">
        <v>2.3793348605305242</v>
      </c>
      <c r="U1002" s="29">
        <v>1.7766558883721049</v>
      </c>
      <c r="V1002" s="29">
        <v>1.5506630940195836</v>
      </c>
      <c r="W1002" s="30">
        <v>1.6283275610838532</v>
      </c>
      <c r="X1002" s="30">
        <v>2.0787923821716503</v>
      </c>
      <c r="Y1002" s="29">
        <v>28.895630729424102</v>
      </c>
      <c r="Z1002" s="29">
        <v>16.232192867063979</v>
      </c>
      <c r="AA1002" s="29">
        <v>96.343628052952397</v>
      </c>
      <c r="AB1002" s="29">
        <v>1383.364794895532</v>
      </c>
      <c r="AC1002" s="29">
        <v>3.2826462039104594</v>
      </c>
      <c r="AD1002" s="29">
        <v>35487.176094746093</v>
      </c>
      <c r="AE1002" s="29">
        <f t="shared" si="51"/>
        <v>2022</v>
      </c>
      <c r="AF1002" s="29">
        <f t="shared" si="49"/>
        <v>5</v>
      </c>
      <c r="AK1002" t="e">
        <f t="shared" si="50"/>
        <v>#N/A</v>
      </c>
    </row>
    <row r="1003" spans="1:37" ht="30" customHeight="1" x14ac:dyDescent="0.25">
      <c r="A1003" s="30">
        <v>17907409</v>
      </c>
      <c r="B1003" s="29" t="s">
        <v>78</v>
      </c>
      <c r="C1003" s="29" t="s">
        <v>29</v>
      </c>
      <c r="D1003" s="29" t="s">
        <v>29</v>
      </c>
      <c r="E1003" s="31">
        <v>44742</v>
      </c>
      <c r="F1003" s="29">
        <v>57.168981739819721</v>
      </c>
      <c r="G1003" s="29" t="s">
        <v>51</v>
      </c>
      <c r="H1003" s="29" t="s">
        <v>30</v>
      </c>
      <c r="I1003" s="29">
        <v>1969</v>
      </c>
      <c r="J1003" s="30">
        <v>95</v>
      </c>
      <c r="K1003" s="30">
        <v>10018.9</v>
      </c>
      <c r="L1003" s="29">
        <v>735017.34235741093</v>
      </c>
      <c r="M1003" s="29">
        <v>3633.4695201099171</v>
      </c>
      <c r="N1003" s="29">
        <v>68.652251042589782</v>
      </c>
      <c r="O1003" s="29">
        <v>12243.292541691584</v>
      </c>
      <c r="P1003" s="29">
        <v>1.4259360516984416</v>
      </c>
      <c r="Q1003" s="29">
        <v>21294.318616662647</v>
      </c>
      <c r="R1003" s="29">
        <v>21953.865602946869</v>
      </c>
      <c r="S1003" s="29">
        <v>1.724181826702875</v>
      </c>
      <c r="T1003" s="29">
        <v>1.7877755089602909</v>
      </c>
      <c r="U1003" s="29">
        <v>1.482087380783436</v>
      </c>
      <c r="V1003" s="29">
        <v>1.9469302062525025</v>
      </c>
      <c r="W1003" s="30">
        <v>1.448956542109235</v>
      </c>
      <c r="X1003" s="30">
        <v>1.1763263027629782</v>
      </c>
      <c r="Y1003" s="29">
        <v>26.368747105520747</v>
      </c>
      <c r="Z1003" s="29">
        <v>23.554124448828478</v>
      </c>
      <c r="AA1003" s="29">
        <v>119.06009892941887</v>
      </c>
      <c r="AB1003" s="29">
        <v>1180.8026934771299</v>
      </c>
      <c r="AC1003" s="29">
        <v>4.1076187845457035</v>
      </c>
      <c r="AD1003" s="29">
        <v>35782.565027312587</v>
      </c>
      <c r="AE1003" s="29">
        <f t="shared" si="51"/>
        <v>2022</v>
      </c>
      <c r="AF1003" s="29">
        <f t="shared" si="49"/>
        <v>6</v>
      </c>
      <c r="AK1003" t="e">
        <f t="shared" si="50"/>
        <v>#N/A</v>
      </c>
    </row>
    <row r="1004" spans="1:37" ht="30" customHeight="1" x14ac:dyDescent="0.25">
      <c r="A1004" s="30">
        <v>17907409</v>
      </c>
      <c r="B1004" s="29" t="s">
        <v>78</v>
      </c>
      <c r="C1004" s="29" t="s">
        <v>29</v>
      </c>
      <c r="D1004" s="29" t="s">
        <v>29</v>
      </c>
      <c r="E1004" s="31">
        <v>44773</v>
      </c>
      <c r="F1004" s="29">
        <v>49.531000685616355</v>
      </c>
      <c r="G1004" s="29" t="s">
        <v>51</v>
      </c>
      <c r="H1004" s="29" t="s">
        <v>30</v>
      </c>
      <c r="I1004" s="29">
        <v>1969</v>
      </c>
      <c r="J1004" s="30">
        <v>95</v>
      </c>
      <c r="K1004" s="30">
        <v>10018.9</v>
      </c>
      <c r="L1004" s="29">
        <v>737673.03407141042</v>
      </c>
      <c r="M1004" s="29">
        <v>3032.4111754727228</v>
      </c>
      <c r="N1004" s="29">
        <v>103.74161243665127</v>
      </c>
      <c r="O1004" s="29">
        <v>9920.8182170833225</v>
      </c>
      <c r="P1004" s="29">
        <v>1.0376024371115293</v>
      </c>
      <c r="Q1004" s="29">
        <v>21309.722822178923</v>
      </c>
      <c r="R1004" s="29">
        <v>19381.088091997026</v>
      </c>
      <c r="S1004" s="29">
        <v>2.0207882756844224</v>
      </c>
      <c r="T1004" s="29">
        <v>2.0105509794301124</v>
      </c>
      <c r="U1004" s="29">
        <v>1.4185736236872653</v>
      </c>
      <c r="V1004" s="29">
        <v>2.1488765828313414</v>
      </c>
      <c r="W1004" s="30">
        <v>1.6331888599397297</v>
      </c>
      <c r="X1004" s="30">
        <v>1.9388501840515378</v>
      </c>
      <c r="Y1004" s="29">
        <v>26.817045787456522</v>
      </c>
      <c r="Z1004" s="29">
        <v>27.336368210144197</v>
      </c>
      <c r="AA1004" s="29">
        <v>149.70116761636962</v>
      </c>
      <c r="AB1004" s="29">
        <v>1013.4220699275047</v>
      </c>
      <c r="AC1004" s="29">
        <v>3.9405882421790643</v>
      </c>
      <c r="AD1004" s="29">
        <v>45456.785449837887</v>
      </c>
      <c r="AE1004" s="29">
        <f t="shared" si="51"/>
        <v>2022</v>
      </c>
      <c r="AF1004" s="29">
        <f t="shared" si="49"/>
        <v>7</v>
      </c>
      <c r="AK1004" t="e">
        <f t="shared" si="50"/>
        <v>#N/A</v>
      </c>
    </row>
    <row r="1005" spans="1:37" ht="30" customHeight="1" x14ac:dyDescent="0.25">
      <c r="A1005" s="30">
        <v>17907409</v>
      </c>
      <c r="B1005" s="29" t="s">
        <v>78</v>
      </c>
      <c r="C1005" s="29" t="s">
        <v>29</v>
      </c>
      <c r="D1005" s="29" t="s">
        <v>29</v>
      </c>
      <c r="E1005" s="31">
        <v>44804</v>
      </c>
      <c r="F1005" s="29">
        <v>48.335570788757991</v>
      </c>
      <c r="G1005" s="29" t="s">
        <v>51</v>
      </c>
      <c r="H1005" s="29" t="s">
        <v>30</v>
      </c>
      <c r="I1005" s="29">
        <v>1969</v>
      </c>
      <c r="J1005" s="30">
        <v>95</v>
      </c>
      <c r="K1005" s="30">
        <v>10018.9</v>
      </c>
      <c r="L1005" s="29">
        <v>754638.94914701243</v>
      </c>
      <c r="M1005" s="29">
        <v>3650.0398243688524</v>
      </c>
      <c r="N1005" s="29">
        <v>66.370942969380096</v>
      </c>
      <c r="O1005" s="29">
        <v>14012.706389695481</v>
      </c>
      <c r="P1005" s="29">
        <v>1.3717779124755198</v>
      </c>
      <c r="Q1005" s="29">
        <v>11061.866309638564</v>
      </c>
      <c r="R1005" s="29">
        <v>21163.405800247656</v>
      </c>
      <c r="S1005" s="29">
        <v>1.6295048284816103</v>
      </c>
      <c r="T1005" s="29">
        <v>2.1543062679717422</v>
      </c>
      <c r="U1005" s="29">
        <v>1.3280011085352899</v>
      </c>
      <c r="V1005" s="29">
        <v>2.2575735851566967</v>
      </c>
      <c r="W1005" s="30">
        <v>1.4481754757128935</v>
      </c>
      <c r="X1005" s="30">
        <v>1.6248615351019995</v>
      </c>
      <c r="Y1005" s="29">
        <v>14.287304076203281</v>
      </c>
      <c r="Z1005" s="29">
        <v>26.66031715738853</v>
      </c>
      <c r="AA1005" s="29">
        <v>98.19445898127789</v>
      </c>
      <c r="AB1005" s="29">
        <v>1035.3541453930659</v>
      </c>
      <c r="AC1005" s="29">
        <v>3.4221542866039112</v>
      </c>
      <c r="AD1005" s="29">
        <v>52877.241684191693</v>
      </c>
      <c r="AE1005" s="29">
        <f t="shared" si="51"/>
        <v>2022</v>
      </c>
      <c r="AF1005" s="29">
        <f t="shared" si="49"/>
        <v>8</v>
      </c>
      <c r="AK1005" t="e">
        <f t="shared" si="50"/>
        <v>#N/A</v>
      </c>
    </row>
    <row r="1006" spans="1:37" ht="30" customHeight="1" x14ac:dyDescent="0.25">
      <c r="A1006" s="30">
        <v>17907409</v>
      </c>
      <c r="B1006" s="29" t="s">
        <v>78</v>
      </c>
      <c r="C1006" s="29" t="s">
        <v>29</v>
      </c>
      <c r="D1006" s="29" t="s">
        <v>29</v>
      </c>
      <c r="E1006" s="31">
        <v>44834</v>
      </c>
      <c r="F1006" s="29">
        <v>58.426201971073027</v>
      </c>
      <c r="G1006" s="29" t="s">
        <v>51</v>
      </c>
      <c r="H1006" s="29" t="s">
        <v>30</v>
      </c>
      <c r="I1006" s="29">
        <v>1969</v>
      </c>
      <c r="J1006" s="30">
        <v>95</v>
      </c>
      <c r="K1006" s="30">
        <v>10018.9</v>
      </c>
      <c r="L1006" s="29">
        <v>722480.83111444185</v>
      </c>
      <c r="M1006" s="29">
        <v>2417.3264015784116</v>
      </c>
      <c r="N1006" s="29">
        <v>96.96259312496602</v>
      </c>
      <c r="O1006" s="29">
        <v>12144.086753721922</v>
      </c>
      <c r="P1006" s="29">
        <v>1.3598390899844019</v>
      </c>
      <c r="Q1006" s="29">
        <v>13365.819366884098</v>
      </c>
      <c r="R1006" s="29">
        <v>20831.039455621591</v>
      </c>
      <c r="S1006" s="29">
        <v>1.6486219088713909</v>
      </c>
      <c r="T1006" s="29">
        <v>2.0300377981436628</v>
      </c>
      <c r="U1006" s="29">
        <v>1.4879580958306355</v>
      </c>
      <c r="V1006" s="29">
        <v>2.5173018572229591</v>
      </c>
      <c r="W1006" s="30">
        <v>1.8730969954359791</v>
      </c>
      <c r="X1006" s="30">
        <v>1.3074290210381732</v>
      </c>
      <c r="Y1006" s="29">
        <v>27.115888015506471</v>
      </c>
      <c r="Z1006" s="29">
        <v>15.710427672742579</v>
      </c>
      <c r="AA1006" s="29">
        <v>145.05101052196684</v>
      </c>
      <c r="AB1006" s="29">
        <v>864.86378851824418</v>
      </c>
      <c r="AC1006" s="29">
        <v>4.1323440714976893</v>
      </c>
      <c r="AD1006" s="29">
        <v>46430.030320698876</v>
      </c>
      <c r="AE1006" s="29">
        <f t="shared" si="51"/>
        <v>2022</v>
      </c>
      <c r="AF1006" s="29">
        <f t="shared" si="49"/>
        <v>9</v>
      </c>
      <c r="AK1006" t="e">
        <f t="shared" si="50"/>
        <v>#N/A</v>
      </c>
    </row>
    <row r="1007" spans="1:37" ht="30" customHeight="1" x14ac:dyDescent="0.25">
      <c r="A1007" s="30">
        <v>17907409</v>
      </c>
      <c r="B1007" s="29" t="s">
        <v>78</v>
      </c>
      <c r="C1007" s="29" t="s">
        <v>29</v>
      </c>
      <c r="D1007" s="29" t="s">
        <v>29</v>
      </c>
      <c r="E1007" s="31">
        <v>44865</v>
      </c>
      <c r="F1007" s="29">
        <v>64.15445994362878</v>
      </c>
      <c r="G1007" s="29" t="s">
        <v>51</v>
      </c>
      <c r="H1007" s="29" t="s">
        <v>30</v>
      </c>
      <c r="I1007" s="29">
        <v>1969</v>
      </c>
      <c r="J1007" s="30">
        <v>95</v>
      </c>
      <c r="K1007" s="30">
        <v>10018.9</v>
      </c>
      <c r="L1007" s="29">
        <v>951489.06161044142</v>
      </c>
      <c r="M1007" s="29">
        <v>3361.3484547094204</v>
      </c>
      <c r="N1007" s="29">
        <v>93.87508592925478</v>
      </c>
      <c r="O1007" s="29">
        <v>12954.446510688678</v>
      </c>
      <c r="P1007" s="29">
        <v>1.8693715664899766</v>
      </c>
      <c r="Q1007" s="29">
        <v>19153.997798116889</v>
      </c>
      <c r="R1007" s="29">
        <v>23963.106843395963</v>
      </c>
      <c r="S1007" s="29">
        <v>1.7428899834903331</v>
      </c>
      <c r="T1007" s="29">
        <v>1.7310909284468143</v>
      </c>
      <c r="U1007" s="29">
        <v>1.7734857979017387</v>
      </c>
      <c r="V1007" s="29">
        <v>2.4738939726293134</v>
      </c>
      <c r="W1007" s="30">
        <v>1.7869040636480471</v>
      </c>
      <c r="X1007" s="30">
        <v>1.6949440379707663</v>
      </c>
      <c r="Y1007" s="29">
        <v>14.48551729356906</v>
      </c>
      <c r="Z1007" s="29">
        <v>23.059607194627493</v>
      </c>
      <c r="AA1007" s="29">
        <v>144.73465860330319</v>
      </c>
      <c r="AB1007" s="29">
        <v>1528.7686927248271</v>
      </c>
      <c r="AC1007" s="29">
        <v>5.7585373860665854</v>
      </c>
      <c r="AD1007" s="29">
        <v>50581.852062208825</v>
      </c>
      <c r="AE1007" s="29">
        <f t="shared" si="51"/>
        <v>2022</v>
      </c>
      <c r="AF1007" s="29">
        <f t="shared" si="49"/>
        <v>10</v>
      </c>
      <c r="AK1007" t="e">
        <f t="shared" si="50"/>
        <v>#N/A</v>
      </c>
    </row>
    <row r="1008" spans="1:37" ht="30" customHeight="1" x14ac:dyDescent="0.25">
      <c r="A1008" s="30">
        <v>17907409</v>
      </c>
      <c r="B1008" s="29" t="s">
        <v>78</v>
      </c>
      <c r="C1008" s="29" t="s">
        <v>29</v>
      </c>
      <c r="D1008" s="29" t="s">
        <v>29</v>
      </c>
      <c r="E1008" s="31">
        <v>44895</v>
      </c>
      <c r="F1008" s="29">
        <v>53.145920161312588</v>
      </c>
      <c r="G1008" s="29" t="s">
        <v>51</v>
      </c>
      <c r="H1008" s="29" t="s">
        <v>30</v>
      </c>
      <c r="I1008" s="29">
        <v>1969</v>
      </c>
      <c r="J1008" s="30">
        <v>95</v>
      </c>
      <c r="K1008" s="30">
        <v>10018.9</v>
      </c>
      <c r="L1008" s="29">
        <v>719693.84649994527</v>
      </c>
      <c r="M1008" s="29">
        <v>1897.2919661829494</v>
      </c>
      <c r="N1008" s="29">
        <v>79.935081193688774</v>
      </c>
      <c r="O1008" s="29">
        <v>13468.651069338048</v>
      </c>
      <c r="P1008" s="29">
        <v>1.6676084761074004</v>
      </c>
      <c r="Q1008" s="29">
        <v>20989.108883646364</v>
      </c>
      <c r="R1008" s="29">
        <v>22767.590316114431</v>
      </c>
      <c r="S1008" s="29">
        <v>1.4476455980573291</v>
      </c>
      <c r="T1008" s="29">
        <v>2.0827980362732914</v>
      </c>
      <c r="U1008" s="29">
        <v>1.5049626002232568</v>
      </c>
      <c r="V1008" s="29">
        <v>1.7620337666427395</v>
      </c>
      <c r="W1008" s="30">
        <v>1.4200286464349241</v>
      </c>
      <c r="X1008" s="30">
        <v>1.246520092000482</v>
      </c>
      <c r="Y1008" s="29">
        <v>19.136765430651867</v>
      </c>
      <c r="Z1008" s="29">
        <v>27.679454094344198</v>
      </c>
      <c r="AA1008" s="29">
        <v>128.44399737345202</v>
      </c>
      <c r="AB1008" s="29">
        <v>1421.2834197984455</v>
      </c>
      <c r="AC1008" s="29">
        <v>4.3519107157464516</v>
      </c>
      <c r="AD1008" s="29">
        <v>55082.774815345278</v>
      </c>
      <c r="AE1008" s="29">
        <f t="shared" si="51"/>
        <v>2022</v>
      </c>
      <c r="AF1008" s="29">
        <f t="shared" si="49"/>
        <v>11</v>
      </c>
      <c r="AK1008" t="e">
        <f t="shared" si="50"/>
        <v>#N/A</v>
      </c>
    </row>
    <row r="1009" spans="1:37" ht="30" customHeight="1" x14ac:dyDescent="0.25">
      <c r="A1009" s="30">
        <v>17907409</v>
      </c>
      <c r="B1009" s="29" t="s">
        <v>78</v>
      </c>
      <c r="C1009" s="29" t="s">
        <v>29</v>
      </c>
      <c r="D1009" s="29" t="s">
        <v>29</v>
      </c>
      <c r="E1009" s="31">
        <v>44926</v>
      </c>
      <c r="F1009" s="29">
        <v>45.749091805611151</v>
      </c>
      <c r="G1009" s="29" t="s">
        <v>51</v>
      </c>
      <c r="H1009" s="29" t="s">
        <v>30</v>
      </c>
      <c r="I1009" s="29">
        <v>1969</v>
      </c>
      <c r="J1009" s="30">
        <v>95</v>
      </c>
      <c r="K1009" s="30">
        <v>10018.9</v>
      </c>
      <c r="L1009" s="29">
        <v>771036.59854170133</v>
      </c>
      <c r="M1009" s="29">
        <v>2038.9167347509485</v>
      </c>
      <c r="N1009" s="29">
        <v>62.990022831910757</v>
      </c>
      <c r="O1009" s="29">
        <v>9480.9457834608274</v>
      </c>
      <c r="P1009" s="29">
        <v>1.8579765672015391</v>
      </c>
      <c r="Q1009" s="29">
        <v>14623.655636631573</v>
      </c>
      <c r="R1009" s="29">
        <v>23468.207560561601</v>
      </c>
      <c r="S1009" s="29">
        <v>1.9162662023005852</v>
      </c>
      <c r="T1009" s="29">
        <v>1.3827219743221617</v>
      </c>
      <c r="U1009" s="29">
        <v>2.1214618673261612</v>
      </c>
      <c r="V1009" s="29">
        <v>1.4824223876741995</v>
      </c>
      <c r="W1009" s="30">
        <v>1.3017815325826063</v>
      </c>
      <c r="X1009" s="30">
        <v>1.6151819009940995</v>
      </c>
      <c r="Y1009" s="29">
        <v>14.827304377920626</v>
      </c>
      <c r="Z1009" s="29">
        <v>15.202624108856696</v>
      </c>
      <c r="AA1009" s="29">
        <v>138.34724541409051</v>
      </c>
      <c r="AB1009" s="29">
        <v>1397.3434715483843</v>
      </c>
      <c r="AC1009" s="29">
        <v>5.5164856902203754</v>
      </c>
      <c r="AD1009" s="29">
        <v>37461.283875790105</v>
      </c>
      <c r="AE1009" s="29">
        <f t="shared" si="51"/>
        <v>2022</v>
      </c>
      <c r="AF1009" s="29">
        <f t="shared" si="49"/>
        <v>12</v>
      </c>
      <c r="AK1009" t="e">
        <f t="shared" si="50"/>
        <v>#N/A</v>
      </c>
    </row>
    <row r="1010" spans="1:37" ht="30" customHeight="1" x14ac:dyDescent="0.25">
      <c r="A1010" s="30">
        <v>17907409</v>
      </c>
      <c r="B1010" s="29" t="s">
        <v>78</v>
      </c>
      <c r="C1010" s="29" t="s">
        <v>29</v>
      </c>
      <c r="D1010" s="29" t="s">
        <v>29</v>
      </c>
      <c r="E1010" s="31">
        <v>44957</v>
      </c>
      <c r="F1010" s="29">
        <v>50.98805234415736</v>
      </c>
      <c r="G1010" s="29" t="s">
        <v>51</v>
      </c>
      <c r="H1010" s="29" t="s">
        <v>30</v>
      </c>
      <c r="I1010" s="29">
        <v>1969</v>
      </c>
      <c r="J1010" s="30">
        <v>95</v>
      </c>
      <c r="K1010" s="30">
        <v>10018.9</v>
      </c>
      <c r="L1010" s="29">
        <v>873778.89065600676</v>
      </c>
      <c r="M1010" s="29">
        <v>3008.9382210579524</v>
      </c>
      <c r="N1010" s="29">
        <v>83.13577332781523</v>
      </c>
      <c r="O1010" s="29">
        <v>11846.077199612469</v>
      </c>
      <c r="P1010" s="29">
        <v>1.5672731300059508</v>
      </c>
      <c r="Q1010" s="29">
        <v>19390.751174212459</v>
      </c>
      <c r="R1010" s="29">
        <v>25240.536017699531</v>
      </c>
      <c r="S1010" s="29">
        <v>1.7033893736142274</v>
      </c>
      <c r="T1010" s="29">
        <v>1.6586950252186521</v>
      </c>
      <c r="U1010" s="29">
        <v>2.1057199108778213</v>
      </c>
      <c r="V1010" s="29">
        <v>2.3813653341965177</v>
      </c>
      <c r="W1010" s="30">
        <v>1.3253654123650209</v>
      </c>
      <c r="X1010" s="30">
        <v>1.5821587084257345</v>
      </c>
      <c r="Y1010" s="29">
        <v>20.542417609522801</v>
      </c>
      <c r="Z1010" s="29">
        <v>23.840496602699947</v>
      </c>
      <c r="AA1010" s="29">
        <v>79.744691744165209</v>
      </c>
      <c r="AB1010" s="29">
        <v>1137.7339947761893</v>
      </c>
      <c r="AC1010" s="29">
        <v>4.2515085017044676</v>
      </c>
      <c r="AD1010" s="29">
        <v>33021.555625512003</v>
      </c>
      <c r="AE1010" s="29">
        <f t="shared" si="51"/>
        <v>2023</v>
      </c>
      <c r="AF1010" s="29">
        <f t="shared" si="49"/>
        <v>1</v>
      </c>
      <c r="AK1010" t="e">
        <f t="shared" si="50"/>
        <v>#N/A</v>
      </c>
    </row>
    <row r="1011" spans="1:37" ht="30" customHeight="1" x14ac:dyDescent="0.25">
      <c r="A1011" s="30">
        <v>17907409</v>
      </c>
      <c r="B1011" s="29" t="s">
        <v>78</v>
      </c>
      <c r="C1011" s="29" t="s">
        <v>29</v>
      </c>
      <c r="D1011" s="29" t="s">
        <v>29</v>
      </c>
      <c r="E1011" s="31">
        <v>44985</v>
      </c>
      <c r="F1011" s="29">
        <v>39.609969994535774</v>
      </c>
      <c r="G1011" s="29" t="s">
        <v>51</v>
      </c>
      <c r="H1011" s="29" t="s">
        <v>30</v>
      </c>
      <c r="I1011" s="29">
        <v>1969</v>
      </c>
      <c r="J1011" s="30">
        <v>95</v>
      </c>
      <c r="K1011" s="30">
        <v>10018.9</v>
      </c>
      <c r="L1011" s="29">
        <v>735121.78546051471</v>
      </c>
      <c r="M1011" s="29">
        <v>3567.4112333158928</v>
      </c>
      <c r="N1011" s="29">
        <v>62.234826491506333</v>
      </c>
      <c r="O1011" s="29">
        <v>10157.022408962468</v>
      </c>
      <c r="P1011" s="29">
        <v>1.159030159382789</v>
      </c>
      <c r="Q1011" s="29">
        <v>14752.80713578524</v>
      </c>
      <c r="R1011" s="29">
        <v>19706.185957085348</v>
      </c>
      <c r="S1011" s="29">
        <v>1.7987940036484946</v>
      </c>
      <c r="T1011" s="29">
        <v>2.2462207806493386</v>
      </c>
      <c r="U1011" s="29">
        <v>1.1966227188064802</v>
      </c>
      <c r="V1011" s="29">
        <v>1.9250582823655602</v>
      </c>
      <c r="W1011" s="30">
        <v>1.7107113268795922</v>
      </c>
      <c r="X1011" s="30">
        <v>1.4652978473305056</v>
      </c>
      <c r="Y1011" s="29">
        <v>23.247433844742059</v>
      </c>
      <c r="Z1011" s="29">
        <v>16.003606629177405</v>
      </c>
      <c r="AA1011" s="29">
        <v>118.67283580319508</v>
      </c>
      <c r="AB1011" s="29">
        <v>1173.6252319039697</v>
      </c>
      <c r="AC1011" s="30">
        <v>4.4748736409638807</v>
      </c>
      <c r="AD1011" s="30">
        <v>52735.599917567328</v>
      </c>
      <c r="AE1011" s="29">
        <f t="shared" si="51"/>
        <v>2023</v>
      </c>
      <c r="AF1011" s="29">
        <f t="shared" si="49"/>
        <v>2</v>
      </c>
      <c r="AK1011" t="e">
        <f t="shared" si="50"/>
        <v>#N/A</v>
      </c>
    </row>
    <row r="1012" spans="1:37" ht="30" customHeight="1" x14ac:dyDescent="0.25">
      <c r="A1012" s="30">
        <v>17907409</v>
      </c>
      <c r="B1012" s="29" t="s">
        <v>78</v>
      </c>
      <c r="C1012" s="29" t="s">
        <v>29</v>
      </c>
      <c r="D1012" s="29" t="s">
        <v>29</v>
      </c>
      <c r="E1012" s="31">
        <v>45016</v>
      </c>
      <c r="F1012" s="29">
        <v>60.761501807628399</v>
      </c>
      <c r="G1012" s="29" t="s">
        <v>51</v>
      </c>
      <c r="H1012" s="29" t="s">
        <v>30</v>
      </c>
      <c r="I1012" s="29">
        <v>1969</v>
      </c>
      <c r="J1012" s="30">
        <v>95</v>
      </c>
      <c r="K1012" s="30">
        <v>10018.9</v>
      </c>
      <c r="L1012" s="29">
        <v>729760.06912016124</v>
      </c>
      <c r="M1012" s="29">
        <v>3802.3295784336015</v>
      </c>
      <c r="N1012" s="29">
        <v>88.12004632994956</v>
      </c>
      <c r="O1012" s="29">
        <v>16990.378026156934</v>
      </c>
      <c r="P1012" s="29">
        <v>1.5886112498309468</v>
      </c>
      <c r="Q1012" s="29">
        <v>19777.847475350864</v>
      </c>
      <c r="R1012" s="29">
        <v>14904.352086204817</v>
      </c>
      <c r="S1012" s="29">
        <v>1.1669157496459222</v>
      </c>
      <c r="T1012" s="29">
        <v>2.016856699642307</v>
      </c>
      <c r="U1012" s="29">
        <v>1.6856581954047476</v>
      </c>
      <c r="V1012" s="29">
        <v>2.1695143119009663</v>
      </c>
      <c r="W1012" s="30">
        <v>1.4838223947902487</v>
      </c>
      <c r="X1012" s="30">
        <v>1.9949903475690061</v>
      </c>
      <c r="Y1012" s="29">
        <v>24.622714533112237</v>
      </c>
      <c r="Z1012" s="29">
        <v>26.673337485819083</v>
      </c>
      <c r="AA1012" s="29">
        <v>124.81624903454029</v>
      </c>
      <c r="AB1012" s="29">
        <v>1125.3949019669255</v>
      </c>
      <c r="AC1012" s="30">
        <v>2.7285269541453769</v>
      </c>
      <c r="AD1012" s="30">
        <v>31710.586064849231</v>
      </c>
      <c r="AE1012" s="29">
        <f t="shared" si="51"/>
        <v>2023</v>
      </c>
      <c r="AF1012" s="29">
        <f t="shared" si="49"/>
        <v>3</v>
      </c>
      <c r="AK1012" t="e">
        <f t="shared" si="50"/>
        <v>#N/A</v>
      </c>
    </row>
    <row r="1013" spans="1:37" ht="30" customHeight="1" x14ac:dyDescent="0.25">
      <c r="A1013" s="30">
        <v>17907409</v>
      </c>
      <c r="B1013" s="29" t="s">
        <v>78</v>
      </c>
      <c r="C1013" s="29" t="s">
        <v>29</v>
      </c>
      <c r="D1013" s="29" t="s">
        <v>29</v>
      </c>
      <c r="E1013" s="31">
        <v>45046</v>
      </c>
      <c r="F1013" s="29">
        <v>60.409823306817231</v>
      </c>
      <c r="G1013" s="29" t="s">
        <v>51</v>
      </c>
      <c r="H1013" s="29" t="s">
        <v>30</v>
      </c>
      <c r="I1013" s="29">
        <v>1969</v>
      </c>
      <c r="J1013" s="30">
        <v>95</v>
      </c>
      <c r="K1013" s="30">
        <v>10018.9</v>
      </c>
      <c r="L1013" s="29">
        <v>712726.28554790455</v>
      </c>
      <c r="M1013" s="29">
        <v>3387.9444549709301</v>
      </c>
      <c r="N1013" s="29">
        <v>86.382340484243485</v>
      </c>
      <c r="O1013" s="29">
        <v>11293.576244951011</v>
      </c>
      <c r="P1013" s="29">
        <v>1.0148005180491797</v>
      </c>
      <c r="Q1013" s="29">
        <v>12051.191715428853</v>
      </c>
      <c r="R1013" s="29">
        <v>25451.560614152047</v>
      </c>
      <c r="S1013" s="29">
        <v>1.1195833775965491</v>
      </c>
      <c r="T1013" s="29">
        <v>1.5115031684054514</v>
      </c>
      <c r="U1013" s="29">
        <v>1.8035088566446891</v>
      </c>
      <c r="V1013" s="29">
        <v>2.2246805604657349</v>
      </c>
      <c r="W1013" s="30">
        <v>1.6274764921723346</v>
      </c>
      <c r="X1013" s="30">
        <v>2.1911626086674003</v>
      </c>
      <c r="Y1013" s="29">
        <v>22.729806286288049</v>
      </c>
      <c r="Z1013" s="29">
        <v>27.363534472809565</v>
      </c>
      <c r="AA1013" s="29">
        <v>91.674477758977559</v>
      </c>
      <c r="AB1013" s="29">
        <v>1087.4921311083131</v>
      </c>
      <c r="AC1013" s="30">
        <v>3.1382456844140072</v>
      </c>
      <c r="AD1013" s="30">
        <v>32164.24567315495</v>
      </c>
      <c r="AE1013" s="29">
        <f t="shared" si="51"/>
        <v>2023</v>
      </c>
      <c r="AF1013" s="29">
        <f t="shared" si="49"/>
        <v>4</v>
      </c>
      <c r="AK1013" t="e">
        <f t="shared" si="50"/>
        <v>#N/A</v>
      </c>
    </row>
    <row r="1014" spans="1:37" ht="30" customHeight="1" x14ac:dyDescent="0.25">
      <c r="A1014" s="30">
        <v>17907409</v>
      </c>
      <c r="B1014" s="29" t="s">
        <v>78</v>
      </c>
      <c r="C1014" s="29" t="s">
        <v>29</v>
      </c>
      <c r="D1014" s="29" t="s">
        <v>29</v>
      </c>
      <c r="E1014" s="31">
        <v>45077</v>
      </c>
      <c r="F1014" s="29">
        <v>61.571774348431227</v>
      </c>
      <c r="G1014" s="29" t="s">
        <v>51</v>
      </c>
      <c r="H1014" s="29" t="s">
        <v>30</v>
      </c>
      <c r="I1014" s="29">
        <v>1969</v>
      </c>
      <c r="J1014" s="30">
        <v>95</v>
      </c>
      <c r="K1014" s="30">
        <v>10018.9</v>
      </c>
      <c r="L1014" s="29">
        <v>636869.70602010447</v>
      </c>
      <c r="M1014" s="29">
        <v>2268.3814068242009</v>
      </c>
      <c r="N1014" s="29">
        <v>87.721055500883224</v>
      </c>
      <c r="O1014" s="29">
        <v>12255.592288917042</v>
      </c>
      <c r="P1014" s="29">
        <v>1.3503137784120423</v>
      </c>
      <c r="Q1014" s="29">
        <v>18425.256572906132</v>
      </c>
      <c r="R1014" s="29">
        <v>20746.799489694953</v>
      </c>
      <c r="S1014" s="29">
        <v>1.2241417083625976</v>
      </c>
      <c r="T1014" s="29">
        <v>1.3559619181336047</v>
      </c>
      <c r="U1014" s="29">
        <v>1.3370856636769133</v>
      </c>
      <c r="V1014" s="29">
        <v>2.4746539714278692</v>
      </c>
      <c r="W1014" s="30">
        <v>1.7642047771889688</v>
      </c>
      <c r="X1014" s="30">
        <v>1.9850373449817691</v>
      </c>
      <c r="Y1014" s="29">
        <v>15.557191624442613</v>
      </c>
      <c r="Z1014" s="29">
        <v>15.027038249996322</v>
      </c>
      <c r="AA1014" s="29">
        <v>90.775633094135614</v>
      </c>
      <c r="AB1014" s="29">
        <v>1212.6297476212453</v>
      </c>
      <c r="AC1014" s="30">
        <v>2.4313931313870927</v>
      </c>
      <c r="AD1014" s="30">
        <v>40203.985220741655</v>
      </c>
      <c r="AE1014" s="29">
        <f t="shared" si="51"/>
        <v>2023</v>
      </c>
      <c r="AF1014" s="29">
        <f t="shared" si="49"/>
        <v>5</v>
      </c>
      <c r="AK1014" t="e">
        <f t="shared" si="50"/>
        <v>#N/A</v>
      </c>
    </row>
    <row r="1015" spans="1:37" ht="30" customHeight="1" x14ac:dyDescent="0.25">
      <c r="A1015" s="30">
        <v>17907409</v>
      </c>
      <c r="B1015" s="29" t="s">
        <v>78</v>
      </c>
      <c r="C1015" s="29" t="s">
        <v>29</v>
      </c>
      <c r="D1015" s="29" t="s">
        <v>29</v>
      </c>
      <c r="E1015" s="31">
        <v>45107</v>
      </c>
      <c r="F1015" s="29">
        <v>52.692790185477847</v>
      </c>
      <c r="G1015" s="29" t="s">
        <v>51</v>
      </c>
      <c r="H1015" s="29" t="s">
        <v>30</v>
      </c>
      <c r="I1015" s="29">
        <v>1969</v>
      </c>
      <c r="J1015" s="30">
        <v>95</v>
      </c>
      <c r="K1015" s="30">
        <v>10018.9</v>
      </c>
      <c r="L1015" s="29">
        <v>1058901.0591536819</v>
      </c>
      <c r="M1015" s="29">
        <v>2579.510403091213</v>
      </c>
      <c r="N1015" s="29">
        <v>93.469743536188176</v>
      </c>
      <c r="O1015" s="29">
        <v>11466.1909215294</v>
      </c>
      <c r="P1015" s="29">
        <v>1.1970385694687224</v>
      </c>
      <c r="Q1015" s="29">
        <v>19345.21416114493</v>
      </c>
      <c r="R1015" s="29">
        <v>17129.364745608549</v>
      </c>
      <c r="S1015" s="29">
        <v>1.481974192188078</v>
      </c>
      <c r="T1015" s="29">
        <v>1.4775228760746961</v>
      </c>
      <c r="U1015" s="29">
        <v>1.4744542253369544</v>
      </c>
      <c r="V1015" s="29">
        <v>2.5920706924040613</v>
      </c>
      <c r="W1015" s="30">
        <v>1.4927032862713256</v>
      </c>
      <c r="X1015" s="30">
        <v>1.4091053951147123</v>
      </c>
      <c r="Y1015" s="29">
        <v>23.724499841134588</v>
      </c>
      <c r="Z1015" s="29">
        <v>14.169892183275868</v>
      </c>
      <c r="AA1015" s="29">
        <v>128.93774560991321</v>
      </c>
      <c r="AB1015" s="29">
        <v>1054.5741171985565</v>
      </c>
      <c r="AC1015" s="30">
        <v>3.2723026852709367</v>
      </c>
      <c r="AD1015" s="30">
        <v>33620.683776776685</v>
      </c>
      <c r="AE1015" s="29">
        <f t="shared" si="51"/>
        <v>2023</v>
      </c>
      <c r="AF1015" s="29">
        <f t="shared" si="49"/>
        <v>6</v>
      </c>
      <c r="AK1015" t="e">
        <f t="shared" si="50"/>
        <v>#N/A</v>
      </c>
    </row>
    <row r="1016" spans="1:37" ht="30" customHeight="1" x14ac:dyDescent="0.25">
      <c r="A1016" s="30">
        <v>17907409</v>
      </c>
      <c r="B1016" s="29" t="s">
        <v>78</v>
      </c>
      <c r="C1016" s="29" t="s">
        <v>29</v>
      </c>
      <c r="D1016" s="29" t="s">
        <v>29</v>
      </c>
      <c r="E1016" s="31">
        <v>45138</v>
      </c>
      <c r="F1016" s="29">
        <v>39.018663703511955</v>
      </c>
      <c r="G1016" s="29" t="s">
        <v>51</v>
      </c>
      <c r="H1016" s="29" t="s">
        <v>30</v>
      </c>
      <c r="I1016" s="29">
        <v>1969</v>
      </c>
      <c r="J1016" s="30">
        <v>95</v>
      </c>
      <c r="K1016" s="30">
        <v>10018.9</v>
      </c>
      <c r="L1016" s="29">
        <v>999550.48183101136</v>
      </c>
      <c r="M1016" s="29">
        <v>2312.6665893820436</v>
      </c>
      <c r="N1016" s="29">
        <v>74.955419075065876</v>
      </c>
      <c r="O1016" s="29">
        <v>13165.498151129847</v>
      </c>
      <c r="P1016" s="29">
        <v>1.5899739760327349</v>
      </c>
      <c r="Q1016" s="29">
        <v>16037.814933701675</v>
      </c>
      <c r="R1016" s="29">
        <v>19480.806762960197</v>
      </c>
      <c r="S1016" s="29">
        <v>1.154515312797483</v>
      </c>
      <c r="T1016" s="29">
        <v>1.9681909176006092</v>
      </c>
      <c r="U1016" s="29">
        <v>1.2934820614223634</v>
      </c>
      <c r="V1016" s="29">
        <v>2.0956423588181825</v>
      </c>
      <c r="W1016" s="30">
        <v>1.1020036191958655</v>
      </c>
      <c r="X1016" s="30">
        <v>1.2346729304133279</v>
      </c>
      <c r="Y1016" s="29">
        <v>25.502890006420408</v>
      </c>
      <c r="Z1016" s="29">
        <v>19.756940355750828</v>
      </c>
      <c r="AA1016" s="29">
        <v>156.86162752397098</v>
      </c>
      <c r="AB1016" s="29">
        <v>1301.8151073382974</v>
      </c>
      <c r="AC1016" s="30">
        <v>3.2176508316426706</v>
      </c>
      <c r="AD1016" s="30">
        <v>39014.869582698848</v>
      </c>
      <c r="AE1016" s="29">
        <f t="shared" si="51"/>
        <v>2023</v>
      </c>
      <c r="AF1016" s="29">
        <f t="shared" si="49"/>
        <v>7</v>
      </c>
      <c r="AK1016" t="e">
        <f t="shared" si="50"/>
        <v>#N/A</v>
      </c>
    </row>
    <row r="1017" spans="1:37" ht="30" customHeight="1" x14ac:dyDescent="0.25">
      <c r="A1017" s="30">
        <v>17907409</v>
      </c>
      <c r="B1017" s="29" t="s">
        <v>78</v>
      </c>
      <c r="C1017" s="29" t="s">
        <v>29</v>
      </c>
      <c r="D1017" s="29" t="s">
        <v>29</v>
      </c>
      <c r="E1017" s="31">
        <v>45169</v>
      </c>
      <c r="F1017" s="29">
        <v>35.286963516367315</v>
      </c>
      <c r="G1017" s="29" t="s">
        <v>51</v>
      </c>
      <c r="H1017" s="29" t="s">
        <v>30</v>
      </c>
      <c r="I1017" s="29">
        <v>1969</v>
      </c>
      <c r="J1017" s="30">
        <v>95</v>
      </c>
      <c r="K1017" s="30">
        <v>10018.9</v>
      </c>
      <c r="L1017" s="29">
        <v>682528.64653737727</v>
      </c>
      <c r="M1017" s="29">
        <v>3728.776113109021</v>
      </c>
      <c r="N1017" s="29">
        <v>106.47140012163912</v>
      </c>
      <c r="O1017" s="29">
        <v>15513.501631802741</v>
      </c>
      <c r="P1017" s="29">
        <v>1.0337587382557598</v>
      </c>
      <c r="Q1017" s="29">
        <v>21335.852264255856</v>
      </c>
      <c r="R1017" s="29">
        <v>25705.779021462175</v>
      </c>
      <c r="S1017" s="29">
        <v>1.9318080422001995</v>
      </c>
      <c r="T1017" s="29">
        <v>1.7351764810446098</v>
      </c>
      <c r="U1017" s="29">
        <v>1.8458514173346314</v>
      </c>
      <c r="V1017" s="29">
        <v>2.4811495515651552</v>
      </c>
      <c r="W1017" s="30">
        <v>1.1959890115698624</v>
      </c>
      <c r="X1017" s="30">
        <v>1.5856786516754731</v>
      </c>
      <c r="Y1017" s="29">
        <v>16.288842175469448</v>
      </c>
      <c r="Z1017" s="29">
        <v>13.159097593697823</v>
      </c>
      <c r="AA1017" s="29">
        <v>157.41440486623088</v>
      </c>
      <c r="AB1017" s="29">
        <v>1062.1557086775713</v>
      </c>
      <c r="AC1017" s="30">
        <v>3.05414923776772</v>
      </c>
      <c r="AD1017" s="30">
        <v>39341.456687647646</v>
      </c>
      <c r="AE1017" s="29">
        <f t="shared" si="51"/>
        <v>2023</v>
      </c>
      <c r="AF1017" s="29">
        <f t="shared" si="49"/>
        <v>8</v>
      </c>
      <c r="AK1017" t="e">
        <f t="shared" si="50"/>
        <v>#N/A</v>
      </c>
    </row>
    <row r="1018" spans="1:37" ht="30" customHeight="1" x14ac:dyDescent="0.25">
      <c r="A1018" s="30">
        <v>17907409</v>
      </c>
      <c r="B1018" s="29" t="s">
        <v>78</v>
      </c>
      <c r="C1018" s="29" t="s">
        <v>29</v>
      </c>
      <c r="D1018" s="29" t="s">
        <v>29</v>
      </c>
      <c r="E1018" s="31">
        <v>45199</v>
      </c>
      <c r="F1018" s="29">
        <v>63.038115186364664</v>
      </c>
      <c r="G1018" s="29" t="s">
        <v>51</v>
      </c>
      <c r="H1018" s="29" t="s">
        <v>30</v>
      </c>
      <c r="I1018" s="29">
        <v>1969</v>
      </c>
      <c r="J1018" s="30">
        <v>95</v>
      </c>
      <c r="K1018" s="30">
        <v>10018.9</v>
      </c>
      <c r="L1018" s="29">
        <v>1003824.4752464304</v>
      </c>
      <c r="M1018" s="29">
        <v>2494.8845057843619</v>
      </c>
      <c r="N1018" s="29">
        <v>64.886023518315511</v>
      </c>
      <c r="O1018" s="29">
        <v>16728.657768334248</v>
      </c>
      <c r="P1018" s="29">
        <v>1.7938651695149117</v>
      </c>
      <c r="Q1018" s="29">
        <v>18577.479150311905</v>
      </c>
      <c r="R1018" s="29">
        <v>22180.268120367793</v>
      </c>
      <c r="S1018" s="29">
        <v>2.1352186572934229</v>
      </c>
      <c r="T1018" s="29">
        <v>2.4955228773027303</v>
      </c>
      <c r="U1018" s="29">
        <v>1.2916847764113137</v>
      </c>
      <c r="V1018" s="29">
        <v>2.4135103172262342</v>
      </c>
      <c r="W1018" s="30">
        <v>0.97285171565557671</v>
      </c>
      <c r="X1018" s="30">
        <v>1.3438681048691496</v>
      </c>
      <c r="Y1018" s="29">
        <v>14.280928605455408</v>
      </c>
      <c r="Z1018" s="29">
        <v>16.750269797449366</v>
      </c>
      <c r="AA1018" s="29">
        <v>100.02811524370067</v>
      </c>
      <c r="AB1018" s="29">
        <v>1523.4799485047045</v>
      </c>
      <c r="AC1018" s="30">
        <v>3.3123426129911202</v>
      </c>
      <c r="AD1018" s="30">
        <v>21471.130696596731</v>
      </c>
      <c r="AE1018" s="29">
        <f t="shared" si="51"/>
        <v>2023</v>
      </c>
      <c r="AF1018" s="29">
        <f t="shared" si="49"/>
        <v>9</v>
      </c>
      <c r="AK1018" t="e">
        <f t="shared" si="50"/>
        <v>#N/A</v>
      </c>
    </row>
    <row r="1019" spans="1:37" ht="30" customHeight="1" x14ac:dyDescent="0.25">
      <c r="A1019" s="30">
        <v>17907409</v>
      </c>
      <c r="B1019" s="29" t="s">
        <v>78</v>
      </c>
      <c r="C1019" s="29" t="s">
        <v>29</v>
      </c>
      <c r="D1019" s="29" t="s">
        <v>29</v>
      </c>
      <c r="E1019" s="31">
        <v>45230</v>
      </c>
      <c r="F1019" s="29">
        <v>56.642447934355651</v>
      </c>
      <c r="G1019" s="29" t="s">
        <v>51</v>
      </c>
      <c r="H1019" s="29" t="s">
        <v>30</v>
      </c>
      <c r="I1019" s="29">
        <v>1969</v>
      </c>
      <c r="J1019" s="30">
        <v>95</v>
      </c>
      <c r="K1019" s="30">
        <v>10018.9</v>
      </c>
      <c r="L1019" s="29">
        <v>804787.96569598897</v>
      </c>
      <c r="M1019" s="29">
        <v>2168.4516824787843</v>
      </c>
      <c r="N1019" s="29">
        <v>79.218418571884911</v>
      </c>
      <c r="O1019" s="29">
        <v>16781.884425842862</v>
      </c>
      <c r="P1019" s="29">
        <v>1.1385021178509938</v>
      </c>
      <c r="Q1019" s="29">
        <v>16384.263869262595</v>
      </c>
      <c r="R1019" s="29">
        <v>20481.034228688859</v>
      </c>
      <c r="S1019" s="29">
        <v>1.1191598587537894</v>
      </c>
      <c r="T1019" s="29">
        <v>2.4355515858198231</v>
      </c>
      <c r="U1019" s="29">
        <v>1.3353412530127833</v>
      </c>
      <c r="V1019" s="29">
        <v>2.0886416388388316</v>
      </c>
      <c r="W1019" s="30">
        <v>1.5045211088266284</v>
      </c>
      <c r="X1019" s="30">
        <v>1.8104013354340769</v>
      </c>
      <c r="Y1019" s="29">
        <v>13.650916744574479</v>
      </c>
      <c r="Z1019" s="29">
        <v>14.452345484931959</v>
      </c>
      <c r="AA1019" s="29">
        <v>94.429705760111261</v>
      </c>
      <c r="AB1019" s="29">
        <v>1103.4657066734476</v>
      </c>
      <c r="AC1019" s="30">
        <v>2.8004466109045847</v>
      </c>
      <c r="AD1019" s="30">
        <v>37676.976987819515</v>
      </c>
      <c r="AE1019" s="29">
        <f t="shared" si="51"/>
        <v>2023</v>
      </c>
      <c r="AF1019" s="29">
        <f t="shared" ref="AF1019:AF1082" si="52">IF(E1019 = "", "", MONTH(E1019))</f>
        <v>10</v>
      </c>
      <c r="AK1019" t="e">
        <f t="shared" si="50"/>
        <v>#N/A</v>
      </c>
    </row>
    <row r="1020" spans="1:37" ht="30" customHeight="1" x14ac:dyDescent="0.25">
      <c r="A1020" s="30">
        <v>17907409</v>
      </c>
      <c r="B1020" s="29" t="s">
        <v>78</v>
      </c>
      <c r="C1020" s="29" t="s">
        <v>29</v>
      </c>
      <c r="D1020" s="29" t="s">
        <v>29</v>
      </c>
      <c r="E1020" s="31">
        <v>45260</v>
      </c>
      <c r="F1020" s="29">
        <v>42.956178997572259</v>
      </c>
      <c r="G1020" s="29" t="s">
        <v>51</v>
      </c>
      <c r="H1020" s="29" t="s">
        <v>30</v>
      </c>
      <c r="I1020" s="29">
        <v>1969</v>
      </c>
      <c r="J1020" s="30">
        <v>95</v>
      </c>
      <c r="K1020" s="30">
        <v>10018.9</v>
      </c>
      <c r="L1020" s="29">
        <v>835343.8903731507</v>
      </c>
      <c r="M1020" s="29">
        <v>3531.1347851185719</v>
      </c>
      <c r="N1020" s="29">
        <v>85.444544315822242</v>
      </c>
      <c r="O1020" s="29">
        <v>15065.33099067444</v>
      </c>
      <c r="P1020" s="29">
        <v>1.5369724713504782</v>
      </c>
      <c r="Q1020" s="29">
        <v>17763.343055324429</v>
      </c>
      <c r="R1020" s="29">
        <v>25293.424558582523</v>
      </c>
      <c r="S1020" s="29">
        <v>1.1220143171277432</v>
      </c>
      <c r="T1020" s="29">
        <v>1.9173497612955661</v>
      </c>
      <c r="U1020" s="29">
        <v>1.6458593272863107</v>
      </c>
      <c r="V1020" s="29">
        <v>2.287124472657037</v>
      </c>
      <c r="W1020" s="30">
        <v>1.8960219887158321</v>
      </c>
      <c r="X1020" s="30">
        <v>1.3584423810740449</v>
      </c>
      <c r="Y1020" s="29">
        <v>22.044782328172388</v>
      </c>
      <c r="Z1020" s="29">
        <v>13.352147420501419</v>
      </c>
      <c r="AA1020" s="29">
        <v>94.281748227097395</v>
      </c>
      <c r="AB1020" s="29">
        <v>1134.2781728198377</v>
      </c>
      <c r="AC1020" s="30">
        <v>2.2352669175312725</v>
      </c>
      <c r="AD1020" s="30">
        <v>38165.625018160201</v>
      </c>
      <c r="AE1020" s="29">
        <f t="shared" si="51"/>
        <v>2023</v>
      </c>
      <c r="AF1020" s="29">
        <f t="shared" si="52"/>
        <v>11</v>
      </c>
      <c r="AK1020" t="e">
        <f t="shared" si="50"/>
        <v>#N/A</v>
      </c>
    </row>
    <row r="1021" spans="1:37" ht="30" customHeight="1" x14ac:dyDescent="0.25">
      <c r="A1021" s="30">
        <v>17907409</v>
      </c>
      <c r="B1021" s="29" t="s">
        <v>78</v>
      </c>
      <c r="C1021" s="29" t="s">
        <v>29</v>
      </c>
      <c r="D1021" s="29" t="s">
        <v>29</v>
      </c>
      <c r="E1021" s="31">
        <v>45291</v>
      </c>
      <c r="F1021" s="29">
        <v>73.249303648362158</v>
      </c>
      <c r="G1021" s="29" t="s">
        <v>51</v>
      </c>
      <c r="H1021" s="29" t="s">
        <v>30</v>
      </c>
      <c r="I1021" s="29">
        <v>1969</v>
      </c>
      <c r="J1021" s="30">
        <v>95</v>
      </c>
      <c r="K1021" s="30">
        <v>10018.9</v>
      </c>
      <c r="L1021" s="29">
        <v>1013538.4301354233</v>
      </c>
      <c r="M1021" s="29">
        <v>3113.6831372347606</v>
      </c>
      <c r="N1021" s="29">
        <v>87.369568149657837</v>
      </c>
      <c r="O1021" s="29">
        <v>10255.756973164827</v>
      </c>
      <c r="P1021" s="29">
        <v>1.7438954293862658</v>
      </c>
      <c r="Q1021" s="29">
        <v>16902.156694347887</v>
      </c>
      <c r="R1021" s="29">
        <v>21740.673254698526</v>
      </c>
      <c r="S1021" s="29">
        <v>1.5081120210143828</v>
      </c>
      <c r="T1021" s="29">
        <v>1.6201638701662793</v>
      </c>
      <c r="U1021" s="29">
        <v>1.6176705888098515</v>
      </c>
      <c r="V1021" s="29">
        <v>1.6239758210665922</v>
      </c>
      <c r="W1021" s="30">
        <v>1.6610659819741025</v>
      </c>
      <c r="X1021" s="30">
        <v>1.532102185412846</v>
      </c>
      <c r="Y1021" s="29">
        <v>17.290084115241218</v>
      </c>
      <c r="Z1021" s="29">
        <v>17.370045809828596</v>
      </c>
      <c r="AA1021" s="29">
        <v>98.49680859189526</v>
      </c>
      <c r="AB1021" s="29">
        <v>1024.2447509416183</v>
      </c>
      <c r="AC1021" s="30">
        <v>2.2318654010730588</v>
      </c>
      <c r="AD1021" s="30">
        <v>24968.424666968116</v>
      </c>
      <c r="AE1021" s="29">
        <f t="shared" si="51"/>
        <v>2023</v>
      </c>
      <c r="AF1021" s="29">
        <f t="shared" si="52"/>
        <v>12</v>
      </c>
      <c r="AK1021" t="e">
        <f t="shared" si="50"/>
        <v>#N/A</v>
      </c>
    </row>
    <row r="1022" spans="1:37" ht="30" customHeight="1" x14ac:dyDescent="0.25">
      <c r="A1022" s="30">
        <v>17907409</v>
      </c>
      <c r="B1022" s="29" t="s">
        <v>78</v>
      </c>
      <c r="C1022" s="29" t="s">
        <v>29</v>
      </c>
      <c r="D1022" s="29" t="s">
        <v>29</v>
      </c>
      <c r="E1022" s="31">
        <v>45322</v>
      </c>
      <c r="F1022" s="29">
        <v>50.319102647460298</v>
      </c>
      <c r="G1022" s="29" t="s">
        <v>51</v>
      </c>
      <c r="H1022" s="29" t="s">
        <v>30</v>
      </c>
      <c r="I1022" s="29">
        <v>1969</v>
      </c>
      <c r="J1022" s="30">
        <v>95</v>
      </c>
      <c r="K1022" s="30">
        <v>10018.9</v>
      </c>
      <c r="L1022" s="29">
        <v>844248.93714298878</v>
      </c>
      <c r="M1022" s="29">
        <v>3531.8868172783577</v>
      </c>
      <c r="N1022" s="29">
        <v>69.475192600335888</v>
      </c>
      <c r="O1022" s="29">
        <v>10190.344483153776</v>
      </c>
      <c r="P1022" s="29">
        <v>1.846301290601484</v>
      </c>
      <c r="Q1022" s="29">
        <v>16544.792281301947</v>
      </c>
      <c r="R1022" s="29">
        <v>21093.581588530364</v>
      </c>
      <c r="S1022" s="29">
        <v>1.6577004770551298</v>
      </c>
      <c r="T1022" s="29">
        <v>1.8310152110675628</v>
      </c>
      <c r="U1022" s="29">
        <v>1.4862699890427271</v>
      </c>
      <c r="V1022" s="29">
        <v>2.1774811941695349</v>
      </c>
      <c r="W1022" s="30">
        <v>1.7922996140502838</v>
      </c>
      <c r="X1022" s="30">
        <v>1.9690894400592276</v>
      </c>
      <c r="Y1022" s="29">
        <v>10.319351170362969</v>
      </c>
      <c r="Z1022" s="29">
        <v>17.738470884459126</v>
      </c>
      <c r="AA1022" s="29">
        <v>127.98726504705742</v>
      </c>
      <c r="AB1022" s="29">
        <v>770.5082186537777</v>
      </c>
      <c r="AC1022" s="30" t="s">
        <v>31</v>
      </c>
      <c r="AD1022" s="30" t="s">
        <v>31</v>
      </c>
      <c r="AE1022" s="29">
        <f t="shared" si="51"/>
        <v>2024</v>
      </c>
      <c r="AF1022" s="29">
        <f t="shared" si="52"/>
        <v>1</v>
      </c>
      <c r="AK1022" t="e">
        <f t="shared" si="50"/>
        <v>#N/A</v>
      </c>
    </row>
    <row r="1023" spans="1:37" ht="30" customHeight="1" x14ac:dyDescent="0.25">
      <c r="A1023" s="30">
        <v>17907409</v>
      </c>
      <c r="B1023" s="29" t="s">
        <v>78</v>
      </c>
      <c r="C1023" s="29" t="s">
        <v>29</v>
      </c>
      <c r="D1023" s="29" t="s">
        <v>29</v>
      </c>
      <c r="E1023" s="31">
        <v>45351</v>
      </c>
      <c r="F1023" s="29">
        <v>39.615924993239624</v>
      </c>
      <c r="G1023" s="29" t="s">
        <v>51</v>
      </c>
      <c r="H1023" s="29" t="s">
        <v>30</v>
      </c>
      <c r="I1023" s="29">
        <v>1969</v>
      </c>
      <c r="J1023" s="30">
        <v>95</v>
      </c>
      <c r="K1023" s="30">
        <v>10018.9</v>
      </c>
      <c r="L1023" s="29">
        <v>769445.74591534887</v>
      </c>
      <c r="M1023" s="29">
        <v>3586.7418551960491</v>
      </c>
      <c r="N1023" s="29">
        <v>107.92554642142514</v>
      </c>
      <c r="O1023" s="30">
        <v>15845.465830023528</v>
      </c>
      <c r="P1023" s="30">
        <v>1.8589978446589979</v>
      </c>
      <c r="Q1023" s="29">
        <v>18125.545026186959</v>
      </c>
      <c r="R1023" s="29">
        <v>14454.316122787577</v>
      </c>
      <c r="S1023" s="29">
        <v>1.5805866132317021</v>
      </c>
      <c r="T1023" s="29">
        <v>2.0688390282288625</v>
      </c>
      <c r="U1023" s="29">
        <v>1.8493523964769691</v>
      </c>
      <c r="V1023" s="29">
        <v>2.0848486048683892</v>
      </c>
      <c r="W1023" s="30">
        <v>1.6476918132346767</v>
      </c>
      <c r="X1023" s="30">
        <v>1.3597252918331724</v>
      </c>
      <c r="Y1023" s="29">
        <v>21.966117262500919</v>
      </c>
      <c r="Z1023" s="29">
        <v>22.430379186368203</v>
      </c>
      <c r="AA1023" s="29">
        <v>117.91857506867048</v>
      </c>
      <c r="AB1023" s="29">
        <v>1228.9825600109968</v>
      </c>
      <c r="AC1023" s="30" t="s">
        <v>31</v>
      </c>
      <c r="AD1023" s="30" t="s">
        <v>31</v>
      </c>
      <c r="AE1023" s="29">
        <f t="shared" si="51"/>
        <v>2024</v>
      </c>
      <c r="AF1023" s="29">
        <f t="shared" si="52"/>
        <v>2</v>
      </c>
      <c r="AK1023" t="e">
        <f t="shared" si="50"/>
        <v>#N/A</v>
      </c>
    </row>
    <row r="1024" spans="1:37" ht="30" customHeight="1" x14ac:dyDescent="0.25">
      <c r="A1024" s="30">
        <v>17907409</v>
      </c>
      <c r="B1024" s="29" t="s">
        <v>78</v>
      </c>
      <c r="C1024" s="29" t="s">
        <v>29</v>
      </c>
      <c r="D1024" s="29" t="s">
        <v>29</v>
      </c>
      <c r="E1024" s="31">
        <v>45382</v>
      </c>
      <c r="F1024" s="29">
        <v>40.637199500522023</v>
      </c>
      <c r="G1024" s="29" t="s">
        <v>51</v>
      </c>
      <c r="H1024" s="29" t="s">
        <v>30</v>
      </c>
      <c r="I1024" s="29">
        <v>1969</v>
      </c>
      <c r="J1024" s="30">
        <v>95</v>
      </c>
      <c r="K1024" s="30">
        <v>10018.9</v>
      </c>
      <c r="L1024" s="29">
        <v>717961.60405491397</v>
      </c>
      <c r="M1024" s="29">
        <v>2687.4591470756882</v>
      </c>
      <c r="N1024" s="29">
        <v>76.340796111235733</v>
      </c>
      <c r="O1024" s="29">
        <v>11539.552357881974</v>
      </c>
      <c r="P1024" s="29">
        <v>1.4727896059546119</v>
      </c>
      <c r="Q1024" s="29">
        <v>19353.914389813006</v>
      </c>
      <c r="R1024" s="29">
        <v>14544.070223514076</v>
      </c>
      <c r="S1024" s="29">
        <v>1.5072654650201656</v>
      </c>
      <c r="T1024" s="29">
        <v>1.6598231880482659</v>
      </c>
      <c r="U1024" s="29">
        <v>2.0824889085660003</v>
      </c>
      <c r="V1024" s="29">
        <v>2.1462444273701649</v>
      </c>
      <c r="W1024" s="30">
        <v>1.5344178686353767</v>
      </c>
      <c r="X1024" s="30">
        <v>2.2266560570803886</v>
      </c>
      <c r="Y1024" s="29">
        <v>10.566221205389251</v>
      </c>
      <c r="Z1024" s="29">
        <v>17.440533950862452</v>
      </c>
      <c r="AA1024" s="30">
        <v>152.76606451243933</v>
      </c>
      <c r="AB1024" s="30">
        <v>1142.7570648966537</v>
      </c>
      <c r="AC1024" s="29" t="s">
        <v>31</v>
      </c>
      <c r="AD1024" s="29" t="s">
        <v>31</v>
      </c>
      <c r="AE1024" s="29">
        <f t="shared" si="51"/>
        <v>2024</v>
      </c>
      <c r="AF1024" s="29">
        <f t="shared" si="52"/>
        <v>3</v>
      </c>
      <c r="AK1024" t="e">
        <f t="shared" si="50"/>
        <v>#N/A</v>
      </c>
    </row>
    <row r="1025" spans="1:37" ht="30" customHeight="1" x14ac:dyDescent="0.25">
      <c r="A1025" s="30">
        <v>17907409</v>
      </c>
      <c r="B1025" s="29" t="s">
        <v>78</v>
      </c>
      <c r="C1025" s="29" t="s">
        <v>29</v>
      </c>
      <c r="D1025" s="29" t="s">
        <v>29</v>
      </c>
      <c r="E1025" s="31">
        <v>45412</v>
      </c>
      <c r="F1025" s="29">
        <v>57.16613665335688</v>
      </c>
      <c r="G1025" s="29" t="s">
        <v>51</v>
      </c>
      <c r="H1025" s="29" t="s">
        <v>30</v>
      </c>
      <c r="I1025" s="29">
        <v>1969</v>
      </c>
      <c r="J1025" s="30">
        <v>95</v>
      </c>
      <c r="K1025" s="30">
        <v>10018.9</v>
      </c>
      <c r="L1025" s="29">
        <v>1001784.7281195851</v>
      </c>
      <c r="M1025" s="29">
        <v>2586.6879890449391</v>
      </c>
      <c r="N1025" s="29">
        <v>104.69336330722199</v>
      </c>
      <c r="O1025" s="29">
        <v>15441.281011931147</v>
      </c>
      <c r="P1025" s="29">
        <v>1.3015988540212571</v>
      </c>
      <c r="Q1025" s="29">
        <v>14972.958753256342</v>
      </c>
      <c r="R1025" s="29">
        <v>15234.742874120364</v>
      </c>
      <c r="S1025" s="29">
        <v>1.9656355025112806</v>
      </c>
      <c r="T1025" s="29">
        <v>2.1268433873701325</v>
      </c>
      <c r="U1025" s="29">
        <v>2.0838789528406751</v>
      </c>
      <c r="V1025" s="29">
        <v>2.4648809029503189</v>
      </c>
      <c r="W1025" s="30">
        <v>1.3853418320067632</v>
      </c>
      <c r="X1025" s="30">
        <v>1.429678794844276</v>
      </c>
      <c r="Y1025" s="29">
        <v>18.423149208186274</v>
      </c>
      <c r="Z1025" s="29">
        <v>10.185800982479023</v>
      </c>
      <c r="AA1025" s="30">
        <v>138.94202547138639</v>
      </c>
      <c r="AB1025" s="30">
        <v>995.68166932250506</v>
      </c>
      <c r="AC1025" s="29" t="s">
        <v>31</v>
      </c>
      <c r="AD1025" s="29" t="s">
        <v>31</v>
      </c>
      <c r="AE1025" s="29">
        <f t="shared" si="51"/>
        <v>2024</v>
      </c>
      <c r="AF1025" s="29">
        <f t="shared" si="52"/>
        <v>4</v>
      </c>
      <c r="AK1025" t="e">
        <f t="shared" si="50"/>
        <v>#N/A</v>
      </c>
    </row>
    <row r="1026" spans="1:37" ht="30" customHeight="1" x14ac:dyDescent="0.25">
      <c r="A1026" s="30">
        <v>17907409</v>
      </c>
      <c r="B1026" s="29" t="s">
        <v>78</v>
      </c>
      <c r="C1026" s="29" t="s">
        <v>29</v>
      </c>
      <c r="D1026" s="29" t="s">
        <v>29</v>
      </c>
      <c r="E1026" s="31">
        <v>45443</v>
      </c>
      <c r="F1026" s="29">
        <v>41.637247025787708</v>
      </c>
      <c r="G1026" s="29" t="s">
        <v>51</v>
      </c>
      <c r="H1026" s="29" t="s">
        <v>30</v>
      </c>
      <c r="I1026" s="29">
        <v>1969</v>
      </c>
      <c r="J1026" s="30">
        <v>95</v>
      </c>
      <c r="K1026" s="30">
        <v>10018.9</v>
      </c>
      <c r="L1026" s="29">
        <v>833531.98528397153</v>
      </c>
      <c r="M1026" s="29">
        <v>2460.5949754633539</v>
      </c>
      <c r="N1026" s="29">
        <v>93.469820399496925</v>
      </c>
      <c r="O1026" s="29">
        <v>14218.728304441247</v>
      </c>
      <c r="P1026" s="29">
        <v>1.4073540745176638</v>
      </c>
      <c r="Q1026" s="29">
        <v>19867.76829620112</v>
      </c>
      <c r="R1026" s="29">
        <v>22855.633215120437</v>
      </c>
      <c r="S1026" s="29">
        <v>1.7980918311046035</v>
      </c>
      <c r="T1026" s="29">
        <v>1.9404243450441816</v>
      </c>
      <c r="U1026" s="29">
        <v>1.3196575301233155</v>
      </c>
      <c r="V1026" s="29">
        <v>2.4363271516821361</v>
      </c>
      <c r="W1026" s="30">
        <v>0.97780749926407573</v>
      </c>
      <c r="X1026" s="30">
        <v>2.2098370826099898</v>
      </c>
      <c r="Y1026" s="29">
        <v>20.51859353368955</v>
      </c>
      <c r="Z1026" s="29">
        <v>21.74795889196837</v>
      </c>
      <c r="AA1026" s="30">
        <v>107.66217638837958</v>
      </c>
      <c r="AB1026" s="30">
        <v>1202.9611032628125</v>
      </c>
      <c r="AC1026" s="29" t="s">
        <v>31</v>
      </c>
      <c r="AD1026" s="29" t="s">
        <v>31</v>
      </c>
      <c r="AE1026" s="29">
        <f t="shared" si="51"/>
        <v>2024</v>
      </c>
      <c r="AF1026" s="29">
        <f t="shared" si="52"/>
        <v>5</v>
      </c>
      <c r="AK1026" t="e">
        <f t="shared" si="50"/>
        <v>#N/A</v>
      </c>
    </row>
    <row r="1027" spans="1:37" ht="30" customHeight="1" x14ac:dyDescent="0.25">
      <c r="A1027" s="30">
        <v>17907409</v>
      </c>
      <c r="B1027" s="29" t="s">
        <v>78</v>
      </c>
      <c r="C1027" s="29" t="s">
        <v>29</v>
      </c>
      <c r="D1027" s="29" t="s">
        <v>29</v>
      </c>
      <c r="E1027" s="31">
        <v>45473</v>
      </c>
      <c r="F1027" s="29">
        <v>48.997026813537538</v>
      </c>
      <c r="G1027" s="29" t="s">
        <v>51</v>
      </c>
      <c r="H1027" s="29" t="s">
        <v>30</v>
      </c>
      <c r="I1027" s="29">
        <v>1969</v>
      </c>
      <c r="J1027" s="30">
        <v>95</v>
      </c>
      <c r="K1027" s="30">
        <v>10018.9</v>
      </c>
      <c r="L1027" s="29">
        <v>957175.55554833729</v>
      </c>
      <c r="M1027" s="29">
        <v>2033.4330107904075</v>
      </c>
      <c r="N1027" s="29">
        <v>96.279704784450985</v>
      </c>
      <c r="O1027" s="29">
        <v>9762.6952137167191</v>
      </c>
      <c r="P1027" s="29">
        <v>1.6617825322844326</v>
      </c>
      <c r="Q1027" s="29">
        <v>13698.313303569937</v>
      </c>
      <c r="R1027" s="29">
        <v>20177.874363059636</v>
      </c>
      <c r="S1027" s="29">
        <v>1.5117916854333506</v>
      </c>
      <c r="T1027" s="29">
        <v>1.6629703732187442</v>
      </c>
      <c r="U1027" s="29">
        <v>1.4729322728436185</v>
      </c>
      <c r="V1027" s="29">
        <v>2.4561710820244005</v>
      </c>
      <c r="W1027" s="30">
        <v>1.7358807187480683</v>
      </c>
      <c r="X1027" s="30">
        <v>1.7556680056237919</v>
      </c>
      <c r="Y1027" s="29">
        <v>14.354986931261486</v>
      </c>
      <c r="Z1027" s="29">
        <v>14.642542997460501</v>
      </c>
      <c r="AA1027" s="30">
        <v>80.4307179677227</v>
      </c>
      <c r="AB1027" s="30">
        <v>1456.3057081608113</v>
      </c>
      <c r="AC1027" s="29" t="s">
        <v>31</v>
      </c>
      <c r="AD1027" s="29" t="s">
        <v>31</v>
      </c>
      <c r="AE1027" s="29">
        <f t="shared" si="51"/>
        <v>2024</v>
      </c>
      <c r="AF1027" s="29">
        <f t="shared" si="52"/>
        <v>6</v>
      </c>
      <c r="AK1027" t="e">
        <f t="shared" si="50"/>
        <v>#N/A</v>
      </c>
    </row>
    <row r="1028" spans="1:37" ht="30" customHeight="1" x14ac:dyDescent="0.25">
      <c r="A1028" s="30">
        <v>17907409</v>
      </c>
      <c r="B1028" s="29" t="s">
        <v>78</v>
      </c>
      <c r="C1028" s="29" t="s">
        <v>29</v>
      </c>
      <c r="D1028" s="29" t="s">
        <v>29</v>
      </c>
      <c r="E1028" s="31">
        <v>45504</v>
      </c>
      <c r="F1028" s="29" t="s">
        <v>31</v>
      </c>
      <c r="G1028" s="29" t="s">
        <v>51</v>
      </c>
      <c r="H1028" s="29" t="s">
        <v>30</v>
      </c>
      <c r="I1028" s="29">
        <v>1969</v>
      </c>
      <c r="J1028" s="30">
        <v>95</v>
      </c>
      <c r="K1028" s="30">
        <v>10018.9</v>
      </c>
      <c r="L1028" s="29" t="s">
        <v>31</v>
      </c>
      <c r="M1028" s="29" t="s">
        <v>31</v>
      </c>
      <c r="N1028" s="29" t="s">
        <v>31</v>
      </c>
      <c r="O1028" s="29" t="s">
        <v>31</v>
      </c>
      <c r="P1028" s="29" t="s">
        <v>31</v>
      </c>
      <c r="Q1028" s="29" t="s">
        <v>31</v>
      </c>
      <c r="R1028" s="29" t="s">
        <v>31</v>
      </c>
      <c r="S1028" s="29" t="s">
        <v>31</v>
      </c>
      <c r="T1028" s="29" t="s">
        <v>31</v>
      </c>
      <c r="U1028" s="29" t="s">
        <v>31</v>
      </c>
      <c r="V1028" s="29" t="s">
        <v>31</v>
      </c>
      <c r="W1028" s="30">
        <v>0.83591195761140236</v>
      </c>
      <c r="X1028" s="30">
        <v>1.8301084840700654</v>
      </c>
      <c r="Y1028" s="29" t="s">
        <v>31</v>
      </c>
      <c r="Z1028" s="29" t="s">
        <v>31</v>
      </c>
      <c r="AA1028" s="30" t="s">
        <v>31</v>
      </c>
      <c r="AB1028" s="30" t="s">
        <v>31</v>
      </c>
      <c r="AC1028" s="29" t="s">
        <v>31</v>
      </c>
      <c r="AD1028" s="29" t="s">
        <v>31</v>
      </c>
      <c r="AE1028" s="29">
        <f t="shared" si="51"/>
        <v>2024</v>
      </c>
      <c r="AF1028" s="29">
        <f t="shared" si="52"/>
        <v>7</v>
      </c>
      <c r="AK1028" t="e">
        <f t="shared" si="50"/>
        <v>#N/A</v>
      </c>
    </row>
    <row r="1029" spans="1:37" ht="30" customHeight="1" x14ac:dyDescent="0.25">
      <c r="A1029" s="30">
        <v>17907409</v>
      </c>
      <c r="B1029" s="29" t="s">
        <v>78</v>
      </c>
      <c r="C1029" s="29" t="s">
        <v>29</v>
      </c>
      <c r="D1029" s="29" t="s">
        <v>29</v>
      </c>
      <c r="E1029" s="31">
        <v>45535</v>
      </c>
      <c r="F1029" s="29" t="s">
        <v>31</v>
      </c>
      <c r="G1029" s="29" t="s">
        <v>51</v>
      </c>
      <c r="H1029" s="29" t="s">
        <v>30</v>
      </c>
      <c r="I1029" s="29">
        <v>1969</v>
      </c>
      <c r="J1029" s="30">
        <v>95</v>
      </c>
      <c r="K1029" s="30">
        <v>10018.9</v>
      </c>
      <c r="L1029" s="29" t="s">
        <v>31</v>
      </c>
      <c r="M1029" s="29" t="s">
        <v>31</v>
      </c>
      <c r="N1029" s="29" t="s">
        <v>31</v>
      </c>
      <c r="O1029" s="29" t="s">
        <v>31</v>
      </c>
      <c r="P1029" s="29" t="s">
        <v>31</v>
      </c>
      <c r="Q1029" s="29" t="s">
        <v>31</v>
      </c>
      <c r="R1029" s="29" t="s">
        <v>31</v>
      </c>
      <c r="S1029" s="29" t="s">
        <v>31</v>
      </c>
      <c r="T1029" s="29" t="s">
        <v>31</v>
      </c>
      <c r="U1029" s="29" t="s">
        <v>31</v>
      </c>
      <c r="V1029" s="29" t="s">
        <v>31</v>
      </c>
      <c r="W1029" s="30">
        <v>1.3329301627215635</v>
      </c>
      <c r="X1029" s="30">
        <v>1.7284810524828622</v>
      </c>
      <c r="Y1029" s="29" t="s">
        <v>31</v>
      </c>
      <c r="Z1029" s="29" t="s">
        <v>31</v>
      </c>
      <c r="AA1029" s="30" t="s">
        <v>31</v>
      </c>
      <c r="AB1029" s="30" t="s">
        <v>31</v>
      </c>
      <c r="AC1029" s="29" t="s">
        <v>31</v>
      </c>
      <c r="AD1029" s="29" t="s">
        <v>31</v>
      </c>
      <c r="AE1029" s="29">
        <f t="shared" si="51"/>
        <v>2024</v>
      </c>
      <c r="AF1029" s="29">
        <f t="shared" si="52"/>
        <v>8</v>
      </c>
      <c r="AK1029" t="e">
        <f t="shared" si="50"/>
        <v>#N/A</v>
      </c>
    </row>
    <row r="1030" spans="1:37" ht="30" customHeight="1" x14ac:dyDescent="0.25">
      <c r="A1030" s="30">
        <v>17907409</v>
      </c>
      <c r="B1030" s="29" t="s">
        <v>78</v>
      </c>
      <c r="C1030" s="29" t="s">
        <v>29</v>
      </c>
      <c r="D1030" s="29" t="s">
        <v>29</v>
      </c>
      <c r="E1030" s="31">
        <v>45565</v>
      </c>
      <c r="F1030" s="29" t="s">
        <v>31</v>
      </c>
      <c r="G1030" s="29" t="s">
        <v>51</v>
      </c>
      <c r="H1030" s="29" t="s">
        <v>30</v>
      </c>
      <c r="I1030" s="29">
        <v>1969</v>
      </c>
      <c r="J1030" s="30">
        <v>95</v>
      </c>
      <c r="K1030" s="30">
        <v>10018.9</v>
      </c>
      <c r="L1030" s="29" t="s">
        <v>31</v>
      </c>
      <c r="M1030" s="29" t="s">
        <v>31</v>
      </c>
      <c r="N1030" s="29" t="s">
        <v>31</v>
      </c>
      <c r="O1030" s="29" t="s">
        <v>31</v>
      </c>
      <c r="P1030" s="29" t="s">
        <v>31</v>
      </c>
      <c r="Q1030" s="29" t="s">
        <v>31</v>
      </c>
      <c r="R1030" s="29" t="s">
        <v>31</v>
      </c>
      <c r="S1030" s="29" t="s">
        <v>31</v>
      </c>
      <c r="T1030" s="29" t="s">
        <v>31</v>
      </c>
      <c r="U1030" s="29" t="s">
        <v>31</v>
      </c>
      <c r="V1030" s="29" t="s">
        <v>31</v>
      </c>
      <c r="W1030" s="30">
        <v>0.91877519109001082</v>
      </c>
      <c r="X1030" s="30">
        <v>1.4875996495117829</v>
      </c>
      <c r="Y1030" s="29" t="s">
        <v>31</v>
      </c>
      <c r="Z1030" s="29" t="s">
        <v>31</v>
      </c>
      <c r="AA1030" s="30" t="s">
        <v>31</v>
      </c>
      <c r="AB1030" s="30" t="s">
        <v>31</v>
      </c>
      <c r="AC1030" s="29" t="s">
        <v>31</v>
      </c>
      <c r="AD1030" s="29" t="s">
        <v>31</v>
      </c>
      <c r="AE1030" s="29">
        <f t="shared" si="51"/>
        <v>2024</v>
      </c>
      <c r="AF1030" s="29">
        <f t="shared" si="52"/>
        <v>9</v>
      </c>
      <c r="AK1030" t="e">
        <f t="shared" si="50"/>
        <v>#N/A</v>
      </c>
    </row>
    <row r="1031" spans="1:37" ht="30" customHeight="1" x14ac:dyDescent="0.25">
      <c r="A1031" s="30">
        <v>17907409</v>
      </c>
      <c r="B1031" s="29" t="s">
        <v>78</v>
      </c>
      <c r="C1031" s="29" t="s">
        <v>29</v>
      </c>
      <c r="D1031" s="29" t="s">
        <v>29</v>
      </c>
      <c r="E1031" s="31">
        <v>45596</v>
      </c>
      <c r="F1031" s="29" t="s">
        <v>31</v>
      </c>
      <c r="G1031" s="29" t="s">
        <v>51</v>
      </c>
      <c r="H1031" s="29" t="s">
        <v>30</v>
      </c>
      <c r="I1031" s="29">
        <v>1969</v>
      </c>
      <c r="J1031" s="30">
        <v>95</v>
      </c>
      <c r="K1031" s="30">
        <v>10018.9</v>
      </c>
      <c r="L1031" s="29" t="s">
        <v>31</v>
      </c>
      <c r="M1031" s="29" t="s">
        <v>31</v>
      </c>
      <c r="N1031" s="29" t="s">
        <v>31</v>
      </c>
      <c r="O1031" s="29" t="s">
        <v>31</v>
      </c>
      <c r="P1031" s="29" t="s">
        <v>31</v>
      </c>
      <c r="Q1031" s="29" t="s">
        <v>31</v>
      </c>
      <c r="R1031" s="29" t="s">
        <v>31</v>
      </c>
      <c r="S1031" s="29" t="s">
        <v>31</v>
      </c>
      <c r="T1031" s="29" t="s">
        <v>31</v>
      </c>
      <c r="U1031" s="29" t="s">
        <v>31</v>
      </c>
      <c r="V1031" s="29" t="s">
        <v>31</v>
      </c>
      <c r="W1031" s="30">
        <v>1.4378496090116843</v>
      </c>
      <c r="X1031" s="30">
        <v>2.0051527624288057</v>
      </c>
      <c r="Y1031" s="29" t="s">
        <v>31</v>
      </c>
      <c r="Z1031" s="29" t="s">
        <v>31</v>
      </c>
      <c r="AA1031" s="30" t="s">
        <v>31</v>
      </c>
      <c r="AB1031" s="30" t="s">
        <v>31</v>
      </c>
      <c r="AC1031" s="29" t="s">
        <v>31</v>
      </c>
      <c r="AD1031" s="29" t="s">
        <v>31</v>
      </c>
      <c r="AE1031" s="29">
        <f t="shared" si="51"/>
        <v>2024</v>
      </c>
      <c r="AF1031" s="29">
        <f t="shared" si="52"/>
        <v>10</v>
      </c>
      <c r="AK1031" t="e">
        <f t="shared" si="50"/>
        <v>#N/A</v>
      </c>
    </row>
    <row r="1032" spans="1:37" ht="30" customHeight="1" x14ac:dyDescent="0.25">
      <c r="A1032" s="30">
        <v>17907409</v>
      </c>
      <c r="B1032" s="29" t="s">
        <v>78</v>
      </c>
      <c r="C1032" s="29" t="s">
        <v>29</v>
      </c>
      <c r="D1032" s="29" t="s">
        <v>29</v>
      </c>
      <c r="E1032" s="31">
        <v>45626</v>
      </c>
      <c r="F1032" s="29" t="s">
        <v>31</v>
      </c>
      <c r="G1032" s="29" t="s">
        <v>51</v>
      </c>
      <c r="H1032" s="29" t="s">
        <v>30</v>
      </c>
      <c r="I1032" s="29">
        <v>1969</v>
      </c>
      <c r="J1032" s="30">
        <v>95</v>
      </c>
      <c r="K1032" s="30">
        <v>10018.9</v>
      </c>
      <c r="L1032" s="29" t="s">
        <v>31</v>
      </c>
      <c r="M1032" s="29" t="s">
        <v>31</v>
      </c>
      <c r="N1032" s="29" t="s">
        <v>31</v>
      </c>
      <c r="O1032" s="29" t="s">
        <v>31</v>
      </c>
      <c r="P1032" s="29" t="s">
        <v>31</v>
      </c>
      <c r="Q1032" s="29" t="s">
        <v>31</v>
      </c>
      <c r="R1032" s="29" t="s">
        <v>31</v>
      </c>
      <c r="S1032" s="29" t="s">
        <v>31</v>
      </c>
      <c r="T1032" s="29" t="s">
        <v>31</v>
      </c>
      <c r="U1032" s="29" t="s">
        <v>31</v>
      </c>
      <c r="V1032" s="29" t="s">
        <v>31</v>
      </c>
      <c r="W1032" s="30">
        <v>0.86610193822713688</v>
      </c>
      <c r="X1032" s="30">
        <v>1.2192497494688528</v>
      </c>
      <c r="Y1032" s="29" t="s">
        <v>31</v>
      </c>
      <c r="Z1032" s="29" t="s">
        <v>31</v>
      </c>
      <c r="AA1032" s="30" t="s">
        <v>31</v>
      </c>
      <c r="AB1032" s="30" t="s">
        <v>31</v>
      </c>
      <c r="AC1032" s="29" t="s">
        <v>31</v>
      </c>
      <c r="AD1032" s="29" t="s">
        <v>31</v>
      </c>
      <c r="AE1032" s="29">
        <f t="shared" si="51"/>
        <v>2024</v>
      </c>
      <c r="AF1032" s="29">
        <f t="shared" si="52"/>
        <v>11</v>
      </c>
      <c r="AK1032" t="e">
        <f t="shared" si="50"/>
        <v>#N/A</v>
      </c>
    </row>
    <row r="1033" spans="1:37" ht="30" customHeight="1" x14ac:dyDescent="0.25">
      <c r="A1033" s="30">
        <v>17907409</v>
      </c>
      <c r="B1033" s="29" t="s">
        <v>78</v>
      </c>
      <c r="C1033" s="29" t="s">
        <v>29</v>
      </c>
      <c r="D1033" s="29" t="s">
        <v>29</v>
      </c>
      <c r="E1033" s="31">
        <v>45657</v>
      </c>
      <c r="F1033" s="29" t="s">
        <v>31</v>
      </c>
      <c r="G1033" s="29" t="s">
        <v>51</v>
      </c>
      <c r="H1033" s="29" t="s">
        <v>30</v>
      </c>
      <c r="I1033" s="29">
        <v>1969</v>
      </c>
      <c r="J1033" s="30">
        <v>95</v>
      </c>
      <c r="K1033" s="30">
        <v>10018.9</v>
      </c>
      <c r="L1033" s="29" t="s">
        <v>31</v>
      </c>
      <c r="M1033" s="29" t="s">
        <v>31</v>
      </c>
      <c r="N1033" s="29" t="s">
        <v>31</v>
      </c>
      <c r="O1033" s="29" t="s">
        <v>31</v>
      </c>
      <c r="P1033" s="29" t="s">
        <v>31</v>
      </c>
      <c r="Q1033" s="29" t="s">
        <v>31</v>
      </c>
      <c r="R1033" s="29" t="s">
        <v>31</v>
      </c>
      <c r="S1033" s="29" t="s">
        <v>31</v>
      </c>
      <c r="T1033" s="29" t="s">
        <v>31</v>
      </c>
      <c r="U1033" s="29" t="s">
        <v>31</v>
      </c>
      <c r="V1033" s="29" t="s">
        <v>31</v>
      </c>
      <c r="W1033" s="30">
        <v>0.94517293336727692</v>
      </c>
      <c r="X1033" s="30">
        <v>2.1134332309258106</v>
      </c>
      <c r="Y1033" s="29" t="s">
        <v>31</v>
      </c>
      <c r="Z1033" s="29" t="s">
        <v>31</v>
      </c>
      <c r="AA1033" s="30" t="s">
        <v>31</v>
      </c>
      <c r="AB1033" s="30" t="s">
        <v>31</v>
      </c>
      <c r="AC1033" s="29" t="s">
        <v>31</v>
      </c>
      <c r="AD1033" s="29" t="s">
        <v>31</v>
      </c>
      <c r="AE1033" s="29">
        <f t="shared" si="51"/>
        <v>2024</v>
      </c>
      <c r="AF1033" s="29">
        <f t="shared" si="52"/>
        <v>12</v>
      </c>
      <c r="AK1033" t="e">
        <f t="shared" si="50"/>
        <v>#N/A</v>
      </c>
    </row>
    <row r="1034" spans="1:37" ht="30" customHeight="1" x14ac:dyDescent="0.25">
      <c r="A1034" s="30">
        <v>17907410</v>
      </c>
      <c r="B1034" s="29" t="s">
        <v>79</v>
      </c>
      <c r="C1034" s="29" t="s">
        <v>29</v>
      </c>
      <c r="D1034" s="29" t="s">
        <v>29</v>
      </c>
      <c r="E1034" s="31">
        <v>43496</v>
      </c>
      <c r="F1034" s="29" t="s">
        <v>31</v>
      </c>
      <c r="G1034" s="29" t="s">
        <v>51</v>
      </c>
      <c r="H1034" s="29" t="s">
        <v>30</v>
      </c>
      <c r="I1034" s="29">
        <v>1981</v>
      </c>
      <c r="J1034" s="30">
        <v>100</v>
      </c>
      <c r="K1034" s="30">
        <v>10965.3</v>
      </c>
      <c r="L1034" s="29" t="s">
        <v>31</v>
      </c>
      <c r="M1034" s="29" t="s">
        <v>31</v>
      </c>
      <c r="N1034" s="29" t="s">
        <v>31</v>
      </c>
      <c r="O1034" s="29" t="s">
        <v>31</v>
      </c>
      <c r="P1034" s="29" t="s">
        <v>31</v>
      </c>
      <c r="Q1034" s="29" t="s">
        <v>31</v>
      </c>
      <c r="R1034" s="29" t="s">
        <v>31</v>
      </c>
      <c r="S1034" s="29" t="s">
        <v>31</v>
      </c>
      <c r="T1034" s="29" t="s">
        <v>31</v>
      </c>
      <c r="U1034" s="29" t="s">
        <v>31</v>
      </c>
      <c r="V1034" s="29" t="s">
        <v>31</v>
      </c>
      <c r="W1034" s="30">
        <v>0.89484858885287222</v>
      </c>
      <c r="X1034" s="30">
        <v>1.8793371189669863</v>
      </c>
      <c r="Y1034" s="29" t="s">
        <v>31</v>
      </c>
      <c r="Z1034" s="29" t="s">
        <v>31</v>
      </c>
      <c r="AA1034" s="30">
        <v>0</v>
      </c>
      <c r="AB1034" s="30">
        <v>0</v>
      </c>
      <c r="AC1034" s="29" t="s">
        <v>31</v>
      </c>
      <c r="AD1034" s="29" t="s">
        <v>31</v>
      </c>
      <c r="AE1034" s="29">
        <f t="shared" si="51"/>
        <v>2019</v>
      </c>
      <c r="AF1034" s="29">
        <f t="shared" si="52"/>
        <v>1</v>
      </c>
      <c r="AK1034" t="e">
        <f t="shared" si="50"/>
        <v>#N/A</v>
      </c>
    </row>
    <row r="1035" spans="1:37" ht="30" customHeight="1" x14ac:dyDescent="0.25">
      <c r="A1035" s="30">
        <v>17907410</v>
      </c>
      <c r="B1035" s="29" t="s">
        <v>79</v>
      </c>
      <c r="C1035" s="29" t="s">
        <v>29</v>
      </c>
      <c r="D1035" s="29" t="s">
        <v>29</v>
      </c>
      <c r="E1035" s="31">
        <v>43524</v>
      </c>
      <c r="F1035" s="29" t="s">
        <v>31</v>
      </c>
      <c r="G1035" s="29" t="s">
        <v>51</v>
      </c>
      <c r="H1035" s="29" t="s">
        <v>30</v>
      </c>
      <c r="I1035" s="29">
        <v>1981</v>
      </c>
      <c r="J1035" s="30">
        <v>100</v>
      </c>
      <c r="K1035" s="30">
        <v>10965.3</v>
      </c>
      <c r="L1035" s="29" t="s">
        <v>31</v>
      </c>
      <c r="M1035" s="29" t="s">
        <v>31</v>
      </c>
      <c r="N1035" s="29" t="s">
        <v>31</v>
      </c>
      <c r="O1035" s="29" t="s">
        <v>31</v>
      </c>
      <c r="P1035" s="29" t="s">
        <v>31</v>
      </c>
      <c r="Q1035" s="29" t="s">
        <v>31</v>
      </c>
      <c r="R1035" s="29" t="s">
        <v>31</v>
      </c>
      <c r="S1035" s="29" t="s">
        <v>31</v>
      </c>
      <c r="T1035" s="29" t="s">
        <v>31</v>
      </c>
      <c r="U1035" s="29" t="s">
        <v>31</v>
      </c>
      <c r="V1035" s="29" t="s">
        <v>31</v>
      </c>
      <c r="W1035" s="30">
        <v>1.1104513866896228</v>
      </c>
      <c r="X1035" s="30">
        <v>1.1644619334209985</v>
      </c>
      <c r="Y1035" s="29" t="s">
        <v>31</v>
      </c>
      <c r="Z1035" s="29" t="s">
        <v>31</v>
      </c>
      <c r="AA1035" s="30">
        <v>0</v>
      </c>
      <c r="AB1035" s="30">
        <v>0</v>
      </c>
      <c r="AC1035" s="29" t="s">
        <v>31</v>
      </c>
      <c r="AD1035" s="29" t="s">
        <v>31</v>
      </c>
      <c r="AE1035" s="29">
        <f t="shared" si="51"/>
        <v>2019</v>
      </c>
      <c r="AF1035" s="29">
        <f t="shared" si="52"/>
        <v>2</v>
      </c>
      <c r="AK1035" t="e">
        <f t="shared" si="50"/>
        <v>#N/A</v>
      </c>
    </row>
    <row r="1036" spans="1:37" ht="30" customHeight="1" x14ac:dyDescent="0.25">
      <c r="A1036" s="30">
        <v>17907410</v>
      </c>
      <c r="B1036" s="29" t="s">
        <v>79</v>
      </c>
      <c r="C1036" s="29" t="s">
        <v>29</v>
      </c>
      <c r="D1036" s="29" t="s">
        <v>29</v>
      </c>
      <c r="E1036" s="31">
        <v>43555</v>
      </c>
      <c r="F1036" s="29" t="s">
        <v>31</v>
      </c>
      <c r="G1036" s="29" t="s">
        <v>51</v>
      </c>
      <c r="H1036" s="29" t="s">
        <v>30</v>
      </c>
      <c r="I1036" s="29">
        <v>1981</v>
      </c>
      <c r="J1036" s="30">
        <v>100</v>
      </c>
      <c r="K1036" s="30">
        <v>10965.3</v>
      </c>
      <c r="L1036" s="29" t="s">
        <v>31</v>
      </c>
      <c r="M1036" s="29" t="s">
        <v>31</v>
      </c>
      <c r="N1036" s="29" t="s">
        <v>31</v>
      </c>
      <c r="O1036" s="29" t="s">
        <v>31</v>
      </c>
      <c r="P1036" s="29" t="s">
        <v>31</v>
      </c>
      <c r="Q1036" s="29" t="s">
        <v>31</v>
      </c>
      <c r="R1036" s="29" t="s">
        <v>31</v>
      </c>
      <c r="S1036" s="29" t="s">
        <v>31</v>
      </c>
      <c r="T1036" s="29" t="s">
        <v>31</v>
      </c>
      <c r="U1036" s="29" t="s">
        <v>31</v>
      </c>
      <c r="V1036" s="29" t="s">
        <v>31</v>
      </c>
      <c r="W1036" s="30">
        <v>0.96374887353044369</v>
      </c>
      <c r="X1036" s="30">
        <v>1.8564644270569157</v>
      </c>
      <c r="Y1036" s="29" t="s">
        <v>31</v>
      </c>
      <c r="Z1036" s="29" t="s">
        <v>31</v>
      </c>
      <c r="AA1036" s="29">
        <v>0</v>
      </c>
      <c r="AB1036" s="29">
        <v>0</v>
      </c>
      <c r="AC1036" s="29" t="s">
        <v>31</v>
      </c>
      <c r="AD1036" s="29" t="s">
        <v>31</v>
      </c>
      <c r="AE1036" s="29">
        <f t="shared" si="51"/>
        <v>2019</v>
      </c>
      <c r="AF1036" s="29">
        <f t="shared" si="52"/>
        <v>3</v>
      </c>
      <c r="AK1036" t="e">
        <f t="shared" si="50"/>
        <v>#N/A</v>
      </c>
    </row>
    <row r="1037" spans="1:37" ht="30" customHeight="1" x14ac:dyDescent="0.25">
      <c r="A1037" s="30">
        <v>17907410</v>
      </c>
      <c r="B1037" s="29" t="s">
        <v>79</v>
      </c>
      <c r="C1037" s="29" t="s">
        <v>29</v>
      </c>
      <c r="D1037" s="29" t="s">
        <v>29</v>
      </c>
      <c r="E1037" s="31">
        <v>43585</v>
      </c>
      <c r="F1037" s="29" t="s">
        <v>31</v>
      </c>
      <c r="G1037" s="29" t="s">
        <v>51</v>
      </c>
      <c r="H1037" s="29" t="s">
        <v>30</v>
      </c>
      <c r="I1037" s="29">
        <v>1981</v>
      </c>
      <c r="J1037" s="30">
        <v>100</v>
      </c>
      <c r="K1037" s="30">
        <v>10965.3</v>
      </c>
      <c r="L1037" s="29" t="s">
        <v>31</v>
      </c>
      <c r="M1037" s="29" t="s">
        <v>31</v>
      </c>
      <c r="N1037" s="29" t="s">
        <v>31</v>
      </c>
      <c r="O1037" s="29" t="s">
        <v>31</v>
      </c>
      <c r="P1037" s="29" t="s">
        <v>31</v>
      </c>
      <c r="Q1037" s="29" t="s">
        <v>31</v>
      </c>
      <c r="R1037" s="29" t="s">
        <v>31</v>
      </c>
      <c r="S1037" s="29" t="s">
        <v>31</v>
      </c>
      <c r="T1037" s="29" t="s">
        <v>31</v>
      </c>
      <c r="U1037" s="29" t="s">
        <v>31</v>
      </c>
      <c r="V1037" s="29" t="s">
        <v>31</v>
      </c>
      <c r="W1037" s="30">
        <v>1.5374726457353671</v>
      </c>
      <c r="X1037" s="30">
        <v>1.5933132259434653</v>
      </c>
      <c r="Y1037" s="29" t="s">
        <v>31</v>
      </c>
      <c r="Z1037" s="29" t="s">
        <v>31</v>
      </c>
      <c r="AA1037" s="29">
        <v>0</v>
      </c>
      <c r="AB1037" s="29">
        <v>0</v>
      </c>
      <c r="AC1037" s="29" t="s">
        <v>31</v>
      </c>
      <c r="AD1037" s="29" t="s">
        <v>31</v>
      </c>
      <c r="AE1037" s="29">
        <f t="shared" si="51"/>
        <v>2019</v>
      </c>
      <c r="AF1037" s="29">
        <f t="shared" si="52"/>
        <v>4</v>
      </c>
      <c r="AK1037" t="e">
        <f t="shared" si="50"/>
        <v>#N/A</v>
      </c>
    </row>
    <row r="1038" spans="1:37" ht="30" customHeight="1" x14ac:dyDescent="0.25">
      <c r="A1038" s="30">
        <v>17907410</v>
      </c>
      <c r="B1038" s="29" t="s">
        <v>79</v>
      </c>
      <c r="C1038" s="29" t="s">
        <v>29</v>
      </c>
      <c r="D1038" s="29" t="s">
        <v>29</v>
      </c>
      <c r="E1038" s="31">
        <v>43616</v>
      </c>
      <c r="F1038" s="29" t="s">
        <v>31</v>
      </c>
      <c r="G1038" s="29" t="s">
        <v>51</v>
      </c>
      <c r="H1038" s="29" t="s">
        <v>30</v>
      </c>
      <c r="I1038" s="29">
        <v>1981</v>
      </c>
      <c r="J1038" s="30">
        <v>100</v>
      </c>
      <c r="K1038" s="30">
        <v>10965.3</v>
      </c>
      <c r="L1038" s="29" t="s">
        <v>31</v>
      </c>
      <c r="M1038" s="29" t="s">
        <v>31</v>
      </c>
      <c r="N1038" s="29" t="s">
        <v>31</v>
      </c>
      <c r="O1038" s="29" t="s">
        <v>31</v>
      </c>
      <c r="P1038" s="29" t="s">
        <v>31</v>
      </c>
      <c r="Q1038" s="29" t="s">
        <v>31</v>
      </c>
      <c r="R1038" s="29" t="s">
        <v>31</v>
      </c>
      <c r="S1038" s="29" t="s">
        <v>31</v>
      </c>
      <c r="T1038" s="29" t="s">
        <v>31</v>
      </c>
      <c r="U1038" s="29" t="s">
        <v>31</v>
      </c>
      <c r="V1038" s="29" t="s">
        <v>31</v>
      </c>
      <c r="W1038" s="30">
        <v>0.94555687587299497</v>
      </c>
      <c r="X1038" s="30">
        <v>2.1093274023466178</v>
      </c>
      <c r="Y1038" s="29" t="s">
        <v>31</v>
      </c>
      <c r="Z1038" s="29" t="s">
        <v>31</v>
      </c>
      <c r="AA1038" s="29">
        <v>0</v>
      </c>
      <c r="AB1038" s="29">
        <v>0</v>
      </c>
      <c r="AC1038" s="29" t="s">
        <v>31</v>
      </c>
      <c r="AD1038" s="29" t="s">
        <v>31</v>
      </c>
      <c r="AE1038" s="29">
        <f t="shared" si="51"/>
        <v>2019</v>
      </c>
      <c r="AF1038" s="29">
        <f t="shared" si="52"/>
        <v>5</v>
      </c>
      <c r="AK1038" t="e">
        <f t="shared" si="50"/>
        <v>#N/A</v>
      </c>
    </row>
    <row r="1039" spans="1:37" ht="30" customHeight="1" x14ac:dyDescent="0.25">
      <c r="A1039" s="30">
        <v>17907410</v>
      </c>
      <c r="B1039" s="29" t="s">
        <v>79</v>
      </c>
      <c r="C1039" s="29" t="s">
        <v>29</v>
      </c>
      <c r="D1039" s="29" t="s">
        <v>29</v>
      </c>
      <c r="E1039" s="31">
        <v>43646</v>
      </c>
      <c r="F1039" s="29" t="s">
        <v>31</v>
      </c>
      <c r="G1039" s="29" t="s">
        <v>51</v>
      </c>
      <c r="H1039" s="29" t="s">
        <v>30</v>
      </c>
      <c r="I1039" s="29">
        <v>1981</v>
      </c>
      <c r="J1039" s="30">
        <v>100</v>
      </c>
      <c r="K1039" s="30">
        <v>10965.3</v>
      </c>
      <c r="L1039" s="29" t="s">
        <v>31</v>
      </c>
      <c r="M1039" s="29" t="s">
        <v>31</v>
      </c>
      <c r="N1039" s="29" t="s">
        <v>31</v>
      </c>
      <c r="O1039" s="29" t="s">
        <v>31</v>
      </c>
      <c r="P1039" s="29" t="s">
        <v>31</v>
      </c>
      <c r="Q1039" s="29" t="s">
        <v>31</v>
      </c>
      <c r="R1039" s="29" t="s">
        <v>31</v>
      </c>
      <c r="S1039" s="29" t="s">
        <v>31</v>
      </c>
      <c r="T1039" s="29" t="s">
        <v>31</v>
      </c>
      <c r="U1039" s="29" t="s">
        <v>31</v>
      </c>
      <c r="V1039" s="29" t="s">
        <v>31</v>
      </c>
      <c r="W1039" s="30">
        <v>1.0077517351388092</v>
      </c>
      <c r="X1039" s="30">
        <v>1.2546890003007203</v>
      </c>
      <c r="Y1039" s="29" t="s">
        <v>31</v>
      </c>
      <c r="Z1039" s="29" t="s">
        <v>31</v>
      </c>
      <c r="AA1039" s="29">
        <v>0</v>
      </c>
      <c r="AB1039" s="29">
        <v>0</v>
      </c>
      <c r="AC1039" s="29" t="s">
        <v>31</v>
      </c>
      <c r="AD1039" s="29" t="s">
        <v>31</v>
      </c>
      <c r="AE1039" s="29">
        <f t="shared" si="51"/>
        <v>2019</v>
      </c>
      <c r="AF1039" s="29">
        <f t="shared" si="52"/>
        <v>6</v>
      </c>
      <c r="AK1039" t="e">
        <f t="shared" si="50"/>
        <v>#N/A</v>
      </c>
    </row>
    <row r="1040" spans="1:37" ht="30" customHeight="1" x14ac:dyDescent="0.25">
      <c r="A1040" s="30">
        <v>17907410</v>
      </c>
      <c r="B1040" s="29" t="s">
        <v>79</v>
      </c>
      <c r="C1040" s="29" t="s">
        <v>29</v>
      </c>
      <c r="D1040" s="29" t="s">
        <v>29</v>
      </c>
      <c r="E1040" s="31">
        <v>43677</v>
      </c>
      <c r="F1040" s="29" t="s">
        <v>31</v>
      </c>
      <c r="G1040" s="29" t="s">
        <v>51</v>
      </c>
      <c r="H1040" s="29" t="s">
        <v>30</v>
      </c>
      <c r="I1040" s="29">
        <v>1981</v>
      </c>
      <c r="J1040" s="30">
        <v>100</v>
      </c>
      <c r="K1040" s="30">
        <v>10965.3</v>
      </c>
      <c r="L1040" s="29" t="s">
        <v>31</v>
      </c>
      <c r="M1040" s="29" t="s">
        <v>31</v>
      </c>
      <c r="N1040" s="29" t="s">
        <v>31</v>
      </c>
      <c r="O1040" s="29" t="s">
        <v>31</v>
      </c>
      <c r="P1040" s="29" t="s">
        <v>31</v>
      </c>
      <c r="Q1040" s="29" t="s">
        <v>31</v>
      </c>
      <c r="R1040" s="29" t="s">
        <v>31</v>
      </c>
      <c r="S1040" s="29" t="s">
        <v>31</v>
      </c>
      <c r="T1040" s="29" t="s">
        <v>31</v>
      </c>
      <c r="U1040" s="29" t="s">
        <v>31</v>
      </c>
      <c r="V1040" s="29" t="s">
        <v>31</v>
      </c>
      <c r="W1040" s="30">
        <v>0.96411629352026795</v>
      </c>
      <c r="X1040" s="30">
        <v>1.9489390782851823</v>
      </c>
      <c r="Y1040" s="29" t="s">
        <v>31</v>
      </c>
      <c r="Z1040" s="29" t="s">
        <v>31</v>
      </c>
      <c r="AA1040" s="29">
        <v>0</v>
      </c>
      <c r="AB1040" s="29">
        <v>0</v>
      </c>
      <c r="AC1040" s="29" t="s">
        <v>31</v>
      </c>
      <c r="AD1040" s="29" t="s">
        <v>31</v>
      </c>
      <c r="AE1040" s="29">
        <f t="shared" si="51"/>
        <v>2019</v>
      </c>
      <c r="AF1040" s="29">
        <f t="shared" si="52"/>
        <v>7</v>
      </c>
      <c r="AK1040" t="e">
        <f t="shared" si="50"/>
        <v>#N/A</v>
      </c>
    </row>
    <row r="1041" spans="1:37" ht="30" customHeight="1" x14ac:dyDescent="0.25">
      <c r="A1041" s="30">
        <v>17907410</v>
      </c>
      <c r="B1041" s="29" t="s">
        <v>79</v>
      </c>
      <c r="C1041" s="29" t="s">
        <v>29</v>
      </c>
      <c r="D1041" s="29" t="s">
        <v>29</v>
      </c>
      <c r="E1041" s="31">
        <v>43708</v>
      </c>
      <c r="F1041" s="29" t="s">
        <v>31</v>
      </c>
      <c r="G1041" s="29" t="s">
        <v>51</v>
      </c>
      <c r="H1041" s="29" t="s">
        <v>30</v>
      </c>
      <c r="I1041" s="29">
        <v>1981</v>
      </c>
      <c r="J1041" s="30">
        <v>100</v>
      </c>
      <c r="K1041" s="30">
        <v>10965.3</v>
      </c>
      <c r="L1041" s="29" t="s">
        <v>31</v>
      </c>
      <c r="M1041" s="29" t="s">
        <v>31</v>
      </c>
      <c r="N1041" s="29" t="s">
        <v>31</v>
      </c>
      <c r="O1041" s="29" t="s">
        <v>31</v>
      </c>
      <c r="P1041" s="29" t="s">
        <v>31</v>
      </c>
      <c r="Q1041" s="29" t="s">
        <v>31</v>
      </c>
      <c r="R1041" s="29" t="s">
        <v>31</v>
      </c>
      <c r="S1041" s="29" t="s">
        <v>31</v>
      </c>
      <c r="T1041" s="29" t="s">
        <v>31</v>
      </c>
      <c r="U1041" s="29" t="s">
        <v>31</v>
      </c>
      <c r="V1041" s="29" t="s">
        <v>31</v>
      </c>
      <c r="W1041" s="30">
        <v>0.95741406949681374</v>
      </c>
      <c r="X1041" s="30">
        <v>2.0168141843375613</v>
      </c>
      <c r="Y1041" s="29" t="s">
        <v>31</v>
      </c>
      <c r="Z1041" s="29" t="s">
        <v>31</v>
      </c>
      <c r="AA1041" s="29">
        <v>0</v>
      </c>
      <c r="AB1041" s="29">
        <v>0</v>
      </c>
      <c r="AC1041" s="29" t="s">
        <v>31</v>
      </c>
      <c r="AD1041" s="29" t="s">
        <v>31</v>
      </c>
      <c r="AE1041" s="29">
        <f t="shared" si="51"/>
        <v>2019</v>
      </c>
      <c r="AF1041" s="29">
        <f t="shared" si="52"/>
        <v>8</v>
      </c>
      <c r="AK1041" t="e">
        <f t="shared" si="50"/>
        <v>#N/A</v>
      </c>
    </row>
    <row r="1042" spans="1:37" ht="30" customHeight="1" x14ac:dyDescent="0.25">
      <c r="A1042" s="30">
        <v>17907410</v>
      </c>
      <c r="B1042" s="29" t="s">
        <v>79</v>
      </c>
      <c r="C1042" s="29" t="s">
        <v>29</v>
      </c>
      <c r="D1042" s="29" t="s">
        <v>29</v>
      </c>
      <c r="E1042" s="31">
        <v>43738</v>
      </c>
      <c r="F1042" s="29" t="s">
        <v>31</v>
      </c>
      <c r="G1042" s="29" t="s">
        <v>51</v>
      </c>
      <c r="H1042" s="29" t="s">
        <v>30</v>
      </c>
      <c r="I1042" s="29">
        <v>1981</v>
      </c>
      <c r="J1042" s="30">
        <v>100</v>
      </c>
      <c r="K1042" s="30">
        <v>10965.3</v>
      </c>
      <c r="L1042" s="29" t="s">
        <v>31</v>
      </c>
      <c r="M1042" s="29" t="s">
        <v>31</v>
      </c>
      <c r="N1042" s="29" t="s">
        <v>31</v>
      </c>
      <c r="O1042" s="29" t="s">
        <v>31</v>
      </c>
      <c r="P1042" s="29" t="s">
        <v>31</v>
      </c>
      <c r="Q1042" s="29" t="s">
        <v>31</v>
      </c>
      <c r="R1042" s="29" t="s">
        <v>31</v>
      </c>
      <c r="S1042" s="29" t="s">
        <v>31</v>
      </c>
      <c r="T1042" s="29" t="s">
        <v>31</v>
      </c>
      <c r="U1042" s="29" t="s">
        <v>31</v>
      </c>
      <c r="V1042" s="29" t="s">
        <v>31</v>
      </c>
      <c r="W1042" s="30">
        <v>1.5452528469076876</v>
      </c>
      <c r="X1042" s="30">
        <v>1.7632334405002545</v>
      </c>
      <c r="Y1042" s="29" t="s">
        <v>31</v>
      </c>
      <c r="Z1042" s="29" t="s">
        <v>31</v>
      </c>
      <c r="AA1042" s="29">
        <v>0</v>
      </c>
      <c r="AB1042" s="29">
        <v>0</v>
      </c>
      <c r="AC1042" s="29" t="s">
        <v>31</v>
      </c>
      <c r="AD1042" s="29" t="s">
        <v>31</v>
      </c>
      <c r="AE1042" s="29">
        <f t="shared" si="51"/>
        <v>2019</v>
      </c>
      <c r="AF1042" s="29">
        <f t="shared" si="52"/>
        <v>9</v>
      </c>
      <c r="AK1042" t="e">
        <f t="shared" si="50"/>
        <v>#N/A</v>
      </c>
    </row>
    <row r="1043" spans="1:37" ht="30" customHeight="1" x14ac:dyDescent="0.25">
      <c r="A1043" s="30">
        <v>17907410</v>
      </c>
      <c r="B1043" s="29" t="s">
        <v>79</v>
      </c>
      <c r="C1043" s="29" t="s">
        <v>29</v>
      </c>
      <c r="D1043" s="29" t="s">
        <v>29</v>
      </c>
      <c r="E1043" s="31">
        <v>43769</v>
      </c>
      <c r="F1043" s="29" t="s">
        <v>31</v>
      </c>
      <c r="G1043" s="29" t="s">
        <v>51</v>
      </c>
      <c r="H1043" s="29" t="s">
        <v>30</v>
      </c>
      <c r="I1043" s="29">
        <v>1981</v>
      </c>
      <c r="J1043" s="30">
        <v>100</v>
      </c>
      <c r="K1043" s="30">
        <v>10965.3</v>
      </c>
      <c r="L1043" s="29" t="s">
        <v>31</v>
      </c>
      <c r="M1043" s="29" t="s">
        <v>31</v>
      </c>
      <c r="N1043" s="29" t="s">
        <v>31</v>
      </c>
      <c r="O1043" s="29" t="s">
        <v>31</v>
      </c>
      <c r="P1043" s="29" t="s">
        <v>31</v>
      </c>
      <c r="Q1043" s="29" t="s">
        <v>31</v>
      </c>
      <c r="R1043" s="29" t="s">
        <v>31</v>
      </c>
      <c r="S1043" s="29" t="s">
        <v>31</v>
      </c>
      <c r="T1043" s="29" t="s">
        <v>31</v>
      </c>
      <c r="U1043" s="29" t="s">
        <v>31</v>
      </c>
      <c r="V1043" s="29" t="s">
        <v>31</v>
      </c>
      <c r="W1043" s="30">
        <v>1.1120659200961764</v>
      </c>
      <c r="X1043" s="30">
        <v>1.7620056196695706</v>
      </c>
      <c r="Y1043" s="29" t="s">
        <v>31</v>
      </c>
      <c r="Z1043" s="29" t="s">
        <v>31</v>
      </c>
      <c r="AA1043" s="29">
        <v>0</v>
      </c>
      <c r="AB1043" s="29">
        <v>0</v>
      </c>
      <c r="AC1043" s="29" t="s">
        <v>31</v>
      </c>
      <c r="AD1043" s="29" t="s">
        <v>31</v>
      </c>
      <c r="AE1043" s="29">
        <f t="shared" si="51"/>
        <v>2019</v>
      </c>
      <c r="AF1043" s="29">
        <f t="shared" si="52"/>
        <v>10</v>
      </c>
      <c r="AK1043" t="e">
        <f t="shared" ref="AK1043:AK1106" si="53">_xlfn.XLOOKUP(B1043, $AH$2:$AH$38,$AI$2:$AI$38)</f>
        <v>#N/A</v>
      </c>
    </row>
    <row r="1044" spans="1:37" ht="30" customHeight="1" x14ac:dyDescent="0.25">
      <c r="A1044" s="30">
        <v>17907410</v>
      </c>
      <c r="B1044" s="29" t="s">
        <v>79</v>
      </c>
      <c r="C1044" s="29" t="s">
        <v>29</v>
      </c>
      <c r="D1044" s="29" t="s">
        <v>29</v>
      </c>
      <c r="E1044" s="31">
        <v>43799</v>
      </c>
      <c r="F1044" s="29" t="s">
        <v>31</v>
      </c>
      <c r="G1044" s="29" t="s">
        <v>51</v>
      </c>
      <c r="H1044" s="29" t="s">
        <v>30</v>
      </c>
      <c r="I1044" s="29">
        <v>1981</v>
      </c>
      <c r="J1044" s="30">
        <v>100</v>
      </c>
      <c r="K1044" s="30">
        <v>10965.3</v>
      </c>
      <c r="L1044" s="29" t="s">
        <v>31</v>
      </c>
      <c r="M1044" s="29" t="s">
        <v>31</v>
      </c>
      <c r="N1044" s="29" t="s">
        <v>31</v>
      </c>
      <c r="O1044" s="29" t="s">
        <v>31</v>
      </c>
      <c r="P1044" s="29" t="s">
        <v>31</v>
      </c>
      <c r="Q1044" s="29" t="s">
        <v>31</v>
      </c>
      <c r="R1044" s="29" t="s">
        <v>31</v>
      </c>
      <c r="S1044" s="29" t="s">
        <v>31</v>
      </c>
      <c r="T1044" s="29" t="s">
        <v>31</v>
      </c>
      <c r="U1044" s="29" t="s">
        <v>31</v>
      </c>
      <c r="V1044" s="29" t="s">
        <v>31</v>
      </c>
      <c r="W1044" s="30">
        <v>1.5716861822428601</v>
      </c>
      <c r="X1044" s="30">
        <v>1.1512485455693156</v>
      </c>
      <c r="Y1044" s="29" t="s">
        <v>31</v>
      </c>
      <c r="Z1044" s="29" t="s">
        <v>31</v>
      </c>
      <c r="AA1044" s="29">
        <v>0</v>
      </c>
      <c r="AB1044" s="29">
        <v>0</v>
      </c>
      <c r="AC1044" s="29" t="s">
        <v>31</v>
      </c>
      <c r="AD1044" s="29" t="s">
        <v>31</v>
      </c>
      <c r="AE1044" s="29">
        <f t="shared" si="51"/>
        <v>2019</v>
      </c>
      <c r="AF1044" s="29">
        <f t="shared" si="52"/>
        <v>11</v>
      </c>
      <c r="AK1044" t="e">
        <f t="shared" si="53"/>
        <v>#N/A</v>
      </c>
    </row>
    <row r="1045" spans="1:37" ht="30" customHeight="1" x14ac:dyDescent="0.25">
      <c r="A1045" s="30">
        <v>17907410</v>
      </c>
      <c r="B1045" s="29" t="s">
        <v>79</v>
      </c>
      <c r="C1045" s="29" t="s">
        <v>29</v>
      </c>
      <c r="D1045" s="29" t="s">
        <v>29</v>
      </c>
      <c r="E1045" s="31">
        <v>43830</v>
      </c>
      <c r="F1045" s="29" t="s">
        <v>31</v>
      </c>
      <c r="G1045" s="29" t="s">
        <v>51</v>
      </c>
      <c r="H1045" s="29" t="s">
        <v>30</v>
      </c>
      <c r="I1045" s="29">
        <v>1981</v>
      </c>
      <c r="J1045" s="30">
        <v>100</v>
      </c>
      <c r="K1045" s="30">
        <v>10965.3</v>
      </c>
      <c r="L1045" s="29" t="s">
        <v>31</v>
      </c>
      <c r="M1045" s="29" t="s">
        <v>31</v>
      </c>
      <c r="N1045" s="29" t="s">
        <v>31</v>
      </c>
      <c r="O1045" s="29" t="s">
        <v>31</v>
      </c>
      <c r="P1045" s="29" t="s">
        <v>31</v>
      </c>
      <c r="Q1045" s="29" t="s">
        <v>31</v>
      </c>
      <c r="R1045" s="29" t="s">
        <v>31</v>
      </c>
      <c r="S1045" s="29" t="s">
        <v>31</v>
      </c>
      <c r="T1045" s="29" t="s">
        <v>31</v>
      </c>
      <c r="U1045" s="29" t="s">
        <v>31</v>
      </c>
      <c r="V1045" s="29" t="s">
        <v>31</v>
      </c>
      <c r="W1045" s="30">
        <v>1.4548054378750075</v>
      </c>
      <c r="X1045" s="30">
        <v>1.6320192954991637</v>
      </c>
      <c r="Y1045" s="29" t="s">
        <v>31</v>
      </c>
      <c r="Z1045" s="29" t="s">
        <v>31</v>
      </c>
      <c r="AA1045" s="29">
        <v>0</v>
      </c>
      <c r="AB1045" s="29">
        <v>0</v>
      </c>
      <c r="AC1045" s="29" t="s">
        <v>31</v>
      </c>
      <c r="AD1045" s="29" t="s">
        <v>31</v>
      </c>
      <c r="AE1045" s="29">
        <f t="shared" si="51"/>
        <v>2019</v>
      </c>
      <c r="AF1045" s="29">
        <f t="shared" si="52"/>
        <v>12</v>
      </c>
      <c r="AK1045" t="e">
        <f t="shared" si="53"/>
        <v>#N/A</v>
      </c>
    </row>
    <row r="1046" spans="1:37" ht="30" customHeight="1" x14ac:dyDescent="0.25">
      <c r="A1046" s="30">
        <v>17907410</v>
      </c>
      <c r="B1046" s="29" t="s">
        <v>79</v>
      </c>
      <c r="C1046" s="29" t="s">
        <v>29</v>
      </c>
      <c r="D1046" s="29" t="s">
        <v>29</v>
      </c>
      <c r="E1046" s="31">
        <v>43861</v>
      </c>
      <c r="F1046" s="29" t="s">
        <v>31</v>
      </c>
      <c r="G1046" s="29" t="s">
        <v>51</v>
      </c>
      <c r="H1046" s="29" t="s">
        <v>30</v>
      </c>
      <c r="I1046" s="29">
        <v>1981</v>
      </c>
      <c r="J1046" s="30">
        <v>100</v>
      </c>
      <c r="K1046" s="30">
        <v>10965.3</v>
      </c>
      <c r="L1046" s="29" t="s">
        <v>31</v>
      </c>
      <c r="M1046" s="29" t="s">
        <v>31</v>
      </c>
      <c r="N1046" s="29" t="s">
        <v>31</v>
      </c>
      <c r="O1046" s="29" t="s">
        <v>31</v>
      </c>
      <c r="P1046" s="29" t="s">
        <v>31</v>
      </c>
      <c r="Q1046" s="29" t="s">
        <v>31</v>
      </c>
      <c r="R1046" s="29" t="s">
        <v>31</v>
      </c>
      <c r="S1046" s="29" t="s">
        <v>31</v>
      </c>
      <c r="T1046" s="29" t="s">
        <v>31</v>
      </c>
      <c r="U1046" s="29" t="s">
        <v>31</v>
      </c>
      <c r="V1046" s="29" t="s">
        <v>31</v>
      </c>
      <c r="W1046" s="30">
        <v>1.1564921402428134</v>
      </c>
      <c r="X1046" s="30">
        <v>2.1443553796495203</v>
      </c>
      <c r="Y1046" s="29" t="s">
        <v>31</v>
      </c>
      <c r="Z1046" s="29" t="s">
        <v>31</v>
      </c>
      <c r="AA1046" s="29" t="s">
        <v>31</v>
      </c>
      <c r="AB1046" s="29" t="s">
        <v>31</v>
      </c>
      <c r="AC1046" s="29" t="s">
        <v>31</v>
      </c>
      <c r="AD1046" s="29" t="s">
        <v>31</v>
      </c>
      <c r="AE1046" s="29">
        <f t="shared" si="51"/>
        <v>2020</v>
      </c>
      <c r="AF1046" s="29">
        <f t="shared" si="52"/>
        <v>1</v>
      </c>
      <c r="AK1046" t="e">
        <f t="shared" si="53"/>
        <v>#N/A</v>
      </c>
    </row>
    <row r="1047" spans="1:37" ht="30" customHeight="1" x14ac:dyDescent="0.25">
      <c r="A1047" s="30">
        <v>17907410</v>
      </c>
      <c r="B1047" s="29" t="s">
        <v>79</v>
      </c>
      <c r="C1047" s="29" t="s">
        <v>29</v>
      </c>
      <c r="D1047" s="29" t="s">
        <v>29</v>
      </c>
      <c r="E1047" s="31">
        <v>43890</v>
      </c>
      <c r="F1047" s="30" t="s">
        <v>31</v>
      </c>
      <c r="G1047" s="29" t="s">
        <v>51</v>
      </c>
      <c r="H1047" s="29" t="s">
        <v>30</v>
      </c>
      <c r="I1047" s="29">
        <v>1981</v>
      </c>
      <c r="J1047" s="30">
        <v>100</v>
      </c>
      <c r="K1047" s="30">
        <v>10965.3</v>
      </c>
      <c r="L1047" s="30" t="s">
        <v>31</v>
      </c>
      <c r="M1047" s="30" t="s">
        <v>31</v>
      </c>
      <c r="N1047" s="30" t="s">
        <v>31</v>
      </c>
      <c r="O1047" s="30" t="s">
        <v>31</v>
      </c>
      <c r="P1047" s="30" t="s">
        <v>31</v>
      </c>
      <c r="Q1047" s="30" t="s">
        <v>31</v>
      </c>
      <c r="R1047" s="30" t="s">
        <v>31</v>
      </c>
      <c r="S1047" s="30" t="s">
        <v>31</v>
      </c>
      <c r="T1047" s="30" t="s">
        <v>31</v>
      </c>
      <c r="U1047" s="30" t="s">
        <v>31</v>
      </c>
      <c r="V1047" s="30" t="s">
        <v>31</v>
      </c>
      <c r="W1047" s="30">
        <v>1.049161870218251</v>
      </c>
      <c r="X1047" s="30">
        <v>1.8348309446695348</v>
      </c>
      <c r="Y1047" s="30" t="s">
        <v>31</v>
      </c>
      <c r="Z1047" s="30" t="s">
        <v>31</v>
      </c>
      <c r="AA1047" s="30" t="s">
        <v>31</v>
      </c>
      <c r="AB1047" s="30" t="s">
        <v>31</v>
      </c>
      <c r="AC1047" s="29" t="s">
        <v>31</v>
      </c>
      <c r="AD1047" s="29" t="s">
        <v>31</v>
      </c>
      <c r="AE1047" s="29">
        <f t="shared" si="51"/>
        <v>2020</v>
      </c>
      <c r="AF1047" s="29">
        <f t="shared" si="52"/>
        <v>2</v>
      </c>
      <c r="AK1047" t="e">
        <f t="shared" si="53"/>
        <v>#N/A</v>
      </c>
    </row>
    <row r="1048" spans="1:37" ht="30" customHeight="1" x14ac:dyDescent="0.25">
      <c r="A1048" s="30">
        <v>17907410</v>
      </c>
      <c r="B1048" s="29" t="s">
        <v>79</v>
      </c>
      <c r="C1048" s="29" t="s">
        <v>29</v>
      </c>
      <c r="D1048" s="29" t="s">
        <v>29</v>
      </c>
      <c r="E1048" s="31">
        <v>43921</v>
      </c>
      <c r="F1048" s="30" t="s">
        <v>31</v>
      </c>
      <c r="G1048" s="29" t="s">
        <v>51</v>
      </c>
      <c r="H1048" s="29" t="s">
        <v>30</v>
      </c>
      <c r="I1048" s="29">
        <v>1981</v>
      </c>
      <c r="J1048" s="30">
        <v>100</v>
      </c>
      <c r="K1048" s="30">
        <v>10965.3</v>
      </c>
      <c r="L1048" s="30" t="s">
        <v>31</v>
      </c>
      <c r="M1048" s="30" t="s">
        <v>31</v>
      </c>
      <c r="N1048" s="30" t="s">
        <v>31</v>
      </c>
      <c r="O1048" s="30" t="s">
        <v>31</v>
      </c>
      <c r="P1048" s="30" t="s">
        <v>31</v>
      </c>
      <c r="Q1048" s="30" t="s">
        <v>31</v>
      </c>
      <c r="R1048" s="30" t="s">
        <v>31</v>
      </c>
      <c r="S1048" s="30" t="s">
        <v>31</v>
      </c>
      <c r="T1048" s="30" t="s">
        <v>31</v>
      </c>
      <c r="U1048" s="30" t="s">
        <v>31</v>
      </c>
      <c r="V1048" s="30" t="s">
        <v>31</v>
      </c>
      <c r="W1048" s="30">
        <v>1.1871159766806272</v>
      </c>
      <c r="X1048" s="30">
        <v>1.6724526646009648</v>
      </c>
      <c r="Y1048" s="30" t="s">
        <v>31</v>
      </c>
      <c r="Z1048" s="30" t="s">
        <v>31</v>
      </c>
      <c r="AA1048" s="30" t="s">
        <v>31</v>
      </c>
      <c r="AB1048" s="30" t="s">
        <v>31</v>
      </c>
      <c r="AC1048" s="29" t="s">
        <v>31</v>
      </c>
      <c r="AD1048" s="29" t="s">
        <v>31</v>
      </c>
      <c r="AE1048" s="29">
        <f t="shared" si="51"/>
        <v>2020</v>
      </c>
      <c r="AF1048" s="29">
        <f t="shared" si="52"/>
        <v>3</v>
      </c>
      <c r="AK1048" t="e">
        <f t="shared" si="53"/>
        <v>#N/A</v>
      </c>
    </row>
    <row r="1049" spans="1:37" ht="30" customHeight="1" x14ac:dyDescent="0.25">
      <c r="A1049" s="30">
        <v>17907410</v>
      </c>
      <c r="B1049" s="29" t="s">
        <v>79</v>
      </c>
      <c r="C1049" s="29" t="s">
        <v>29</v>
      </c>
      <c r="D1049" s="29" t="s">
        <v>29</v>
      </c>
      <c r="E1049" s="31">
        <v>43951</v>
      </c>
      <c r="F1049" s="30" t="s">
        <v>31</v>
      </c>
      <c r="G1049" s="29" t="s">
        <v>51</v>
      </c>
      <c r="H1049" s="29" t="s">
        <v>30</v>
      </c>
      <c r="I1049" s="29">
        <v>1981</v>
      </c>
      <c r="J1049" s="30">
        <v>100</v>
      </c>
      <c r="K1049" s="30">
        <v>10965.3</v>
      </c>
      <c r="L1049" s="30" t="s">
        <v>31</v>
      </c>
      <c r="M1049" s="30" t="s">
        <v>31</v>
      </c>
      <c r="N1049" s="30" t="s">
        <v>31</v>
      </c>
      <c r="O1049" s="30" t="s">
        <v>31</v>
      </c>
      <c r="P1049" s="30" t="s">
        <v>31</v>
      </c>
      <c r="Q1049" s="30" t="s">
        <v>31</v>
      </c>
      <c r="R1049" s="30" t="s">
        <v>31</v>
      </c>
      <c r="S1049" s="30" t="s">
        <v>31</v>
      </c>
      <c r="T1049" s="30" t="s">
        <v>31</v>
      </c>
      <c r="U1049" s="30" t="s">
        <v>31</v>
      </c>
      <c r="V1049" s="30" t="s">
        <v>31</v>
      </c>
      <c r="W1049" s="30">
        <v>1.2508275671119917</v>
      </c>
      <c r="X1049" s="30">
        <v>1.4293764797961801</v>
      </c>
      <c r="Y1049" s="30" t="s">
        <v>31</v>
      </c>
      <c r="Z1049" s="30" t="s">
        <v>31</v>
      </c>
      <c r="AA1049" s="30" t="s">
        <v>31</v>
      </c>
      <c r="AB1049" s="30" t="s">
        <v>31</v>
      </c>
      <c r="AC1049" s="29" t="s">
        <v>31</v>
      </c>
      <c r="AD1049" s="29" t="s">
        <v>31</v>
      </c>
      <c r="AE1049" s="29">
        <f t="shared" si="51"/>
        <v>2020</v>
      </c>
      <c r="AF1049" s="29">
        <f t="shared" si="52"/>
        <v>4</v>
      </c>
      <c r="AK1049" t="e">
        <f t="shared" si="53"/>
        <v>#N/A</v>
      </c>
    </row>
    <row r="1050" spans="1:37" ht="30" customHeight="1" x14ac:dyDescent="0.25">
      <c r="A1050" s="30">
        <v>17907410</v>
      </c>
      <c r="B1050" s="29" t="s">
        <v>79</v>
      </c>
      <c r="C1050" s="29" t="s">
        <v>29</v>
      </c>
      <c r="D1050" s="29" t="s">
        <v>29</v>
      </c>
      <c r="E1050" s="31">
        <v>43982</v>
      </c>
      <c r="F1050" s="30" t="s">
        <v>31</v>
      </c>
      <c r="G1050" s="29" t="s">
        <v>51</v>
      </c>
      <c r="H1050" s="29" t="s">
        <v>30</v>
      </c>
      <c r="I1050" s="29">
        <v>1981</v>
      </c>
      <c r="J1050" s="30">
        <v>100</v>
      </c>
      <c r="K1050" s="30">
        <v>10965.3</v>
      </c>
      <c r="L1050" s="30" t="s">
        <v>31</v>
      </c>
      <c r="M1050" s="30" t="s">
        <v>31</v>
      </c>
      <c r="N1050" s="30" t="s">
        <v>31</v>
      </c>
      <c r="O1050" s="30" t="s">
        <v>31</v>
      </c>
      <c r="P1050" s="30" t="s">
        <v>31</v>
      </c>
      <c r="Q1050" s="30" t="s">
        <v>31</v>
      </c>
      <c r="R1050" s="30" t="s">
        <v>31</v>
      </c>
      <c r="S1050" s="30" t="s">
        <v>31</v>
      </c>
      <c r="T1050" s="30" t="s">
        <v>31</v>
      </c>
      <c r="U1050" s="30" t="s">
        <v>31</v>
      </c>
      <c r="V1050" s="30" t="s">
        <v>31</v>
      </c>
      <c r="W1050" s="30">
        <v>1.6344666361004283</v>
      </c>
      <c r="X1050" s="30">
        <v>1.6014576314581401</v>
      </c>
      <c r="Y1050" s="30" t="s">
        <v>31</v>
      </c>
      <c r="Z1050" s="30" t="s">
        <v>31</v>
      </c>
      <c r="AA1050" s="30" t="s">
        <v>31</v>
      </c>
      <c r="AB1050" s="30" t="s">
        <v>31</v>
      </c>
      <c r="AC1050" s="29" t="s">
        <v>31</v>
      </c>
      <c r="AD1050" s="29" t="s">
        <v>31</v>
      </c>
      <c r="AE1050" s="29">
        <f t="shared" si="51"/>
        <v>2020</v>
      </c>
      <c r="AF1050" s="29">
        <f t="shared" si="52"/>
        <v>5</v>
      </c>
      <c r="AK1050" t="e">
        <f t="shared" si="53"/>
        <v>#N/A</v>
      </c>
    </row>
    <row r="1051" spans="1:37" ht="30" customHeight="1" x14ac:dyDescent="0.25">
      <c r="A1051" s="30">
        <v>17907410</v>
      </c>
      <c r="B1051" s="29" t="s">
        <v>79</v>
      </c>
      <c r="C1051" s="29" t="s">
        <v>29</v>
      </c>
      <c r="D1051" s="29" t="s">
        <v>29</v>
      </c>
      <c r="E1051" s="31">
        <v>44012</v>
      </c>
      <c r="F1051" s="30" t="s">
        <v>31</v>
      </c>
      <c r="G1051" s="29" t="s">
        <v>51</v>
      </c>
      <c r="H1051" s="29" t="s">
        <v>30</v>
      </c>
      <c r="I1051" s="29">
        <v>1981</v>
      </c>
      <c r="J1051" s="30">
        <v>100</v>
      </c>
      <c r="K1051" s="30">
        <v>10965.3</v>
      </c>
      <c r="L1051" s="30" t="s">
        <v>31</v>
      </c>
      <c r="M1051" s="30" t="s">
        <v>31</v>
      </c>
      <c r="N1051" s="30" t="s">
        <v>31</v>
      </c>
      <c r="O1051" s="30" t="s">
        <v>31</v>
      </c>
      <c r="P1051" s="30" t="s">
        <v>31</v>
      </c>
      <c r="Q1051" s="30" t="s">
        <v>31</v>
      </c>
      <c r="R1051" s="30" t="s">
        <v>31</v>
      </c>
      <c r="S1051" s="30" t="s">
        <v>31</v>
      </c>
      <c r="T1051" s="30" t="s">
        <v>31</v>
      </c>
      <c r="U1051" s="30" t="s">
        <v>31</v>
      </c>
      <c r="V1051" s="30" t="s">
        <v>31</v>
      </c>
      <c r="W1051" s="30">
        <v>0.93571177749133805</v>
      </c>
      <c r="X1051" s="30">
        <v>2.1356892204832767</v>
      </c>
      <c r="Y1051" s="30" t="s">
        <v>31</v>
      </c>
      <c r="Z1051" s="30" t="s">
        <v>31</v>
      </c>
      <c r="AA1051" s="30" t="s">
        <v>31</v>
      </c>
      <c r="AB1051" s="30" t="s">
        <v>31</v>
      </c>
      <c r="AC1051" s="29" t="s">
        <v>31</v>
      </c>
      <c r="AD1051" s="29" t="s">
        <v>31</v>
      </c>
      <c r="AE1051" s="29">
        <f t="shared" si="51"/>
        <v>2020</v>
      </c>
      <c r="AF1051" s="29">
        <f t="shared" si="52"/>
        <v>6</v>
      </c>
      <c r="AK1051" t="e">
        <f t="shared" si="53"/>
        <v>#N/A</v>
      </c>
    </row>
    <row r="1052" spans="1:37" ht="30" customHeight="1" x14ac:dyDescent="0.25">
      <c r="A1052" s="30">
        <v>17907410</v>
      </c>
      <c r="B1052" s="29" t="s">
        <v>79</v>
      </c>
      <c r="C1052" s="29" t="s">
        <v>29</v>
      </c>
      <c r="D1052" s="29" t="s">
        <v>29</v>
      </c>
      <c r="E1052" s="31">
        <v>44043</v>
      </c>
      <c r="F1052" s="30" t="s">
        <v>31</v>
      </c>
      <c r="G1052" s="29" t="s">
        <v>51</v>
      </c>
      <c r="H1052" s="29" t="s">
        <v>30</v>
      </c>
      <c r="I1052" s="29">
        <v>1981</v>
      </c>
      <c r="J1052" s="30">
        <v>100</v>
      </c>
      <c r="K1052" s="30">
        <v>10965.3</v>
      </c>
      <c r="L1052" s="30" t="s">
        <v>31</v>
      </c>
      <c r="M1052" s="30" t="s">
        <v>31</v>
      </c>
      <c r="N1052" s="30" t="s">
        <v>31</v>
      </c>
      <c r="O1052" s="30" t="s">
        <v>31</v>
      </c>
      <c r="P1052" s="30" t="s">
        <v>31</v>
      </c>
      <c r="Q1052" s="30" t="s">
        <v>31</v>
      </c>
      <c r="R1052" s="30" t="s">
        <v>31</v>
      </c>
      <c r="S1052" s="30" t="s">
        <v>31</v>
      </c>
      <c r="T1052" s="30" t="s">
        <v>31</v>
      </c>
      <c r="U1052" s="30" t="s">
        <v>31</v>
      </c>
      <c r="V1052" s="30" t="s">
        <v>31</v>
      </c>
      <c r="W1052" s="30">
        <v>1.263039593288233</v>
      </c>
      <c r="X1052" s="30">
        <v>1.3593725979414129</v>
      </c>
      <c r="Y1052" s="30" t="s">
        <v>31</v>
      </c>
      <c r="Z1052" s="30" t="s">
        <v>31</v>
      </c>
      <c r="AA1052" s="30" t="s">
        <v>31</v>
      </c>
      <c r="AB1052" s="30" t="s">
        <v>31</v>
      </c>
      <c r="AC1052" s="29" t="s">
        <v>31</v>
      </c>
      <c r="AD1052" s="29" t="s">
        <v>31</v>
      </c>
      <c r="AE1052" s="29">
        <f t="shared" ref="AE1052:AE1115" si="54">IF(E1052 = "", "", YEAR(E1052))</f>
        <v>2020</v>
      </c>
      <c r="AF1052" s="29">
        <f t="shared" si="52"/>
        <v>7</v>
      </c>
      <c r="AK1052" t="e">
        <f t="shared" si="53"/>
        <v>#N/A</v>
      </c>
    </row>
    <row r="1053" spans="1:37" ht="30" customHeight="1" x14ac:dyDescent="0.25">
      <c r="A1053" s="30">
        <v>17907410</v>
      </c>
      <c r="B1053" s="29" t="s">
        <v>79</v>
      </c>
      <c r="C1053" s="29" t="s">
        <v>29</v>
      </c>
      <c r="D1053" s="29" t="s">
        <v>29</v>
      </c>
      <c r="E1053" s="31">
        <v>44074</v>
      </c>
      <c r="F1053" s="30" t="s">
        <v>31</v>
      </c>
      <c r="G1053" s="29" t="s">
        <v>51</v>
      </c>
      <c r="H1053" s="29" t="s">
        <v>30</v>
      </c>
      <c r="I1053" s="29">
        <v>1981</v>
      </c>
      <c r="J1053" s="30">
        <v>100</v>
      </c>
      <c r="K1053" s="30">
        <v>10965.3</v>
      </c>
      <c r="L1053" s="30" t="s">
        <v>31</v>
      </c>
      <c r="M1053" s="30" t="s">
        <v>31</v>
      </c>
      <c r="N1053" s="30" t="s">
        <v>31</v>
      </c>
      <c r="O1053" s="30" t="s">
        <v>31</v>
      </c>
      <c r="P1053" s="30" t="s">
        <v>31</v>
      </c>
      <c r="Q1053" s="30" t="s">
        <v>31</v>
      </c>
      <c r="R1053" s="30" t="s">
        <v>31</v>
      </c>
      <c r="S1053" s="30" t="s">
        <v>31</v>
      </c>
      <c r="T1053" s="30" t="s">
        <v>31</v>
      </c>
      <c r="U1053" s="30" t="s">
        <v>31</v>
      </c>
      <c r="V1053" s="30" t="s">
        <v>31</v>
      </c>
      <c r="W1053" s="30">
        <v>1.1344727427227697</v>
      </c>
      <c r="X1053" s="30">
        <v>1.691486570401991</v>
      </c>
      <c r="Y1053" s="30" t="s">
        <v>31</v>
      </c>
      <c r="Z1053" s="30" t="s">
        <v>31</v>
      </c>
      <c r="AA1053" s="30" t="s">
        <v>31</v>
      </c>
      <c r="AB1053" s="30" t="s">
        <v>31</v>
      </c>
      <c r="AC1053" s="29" t="s">
        <v>31</v>
      </c>
      <c r="AD1053" s="29" t="s">
        <v>31</v>
      </c>
      <c r="AE1053" s="29">
        <f t="shared" si="54"/>
        <v>2020</v>
      </c>
      <c r="AF1053" s="29">
        <f t="shared" si="52"/>
        <v>8</v>
      </c>
      <c r="AK1053" t="e">
        <f t="shared" si="53"/>
        <v>#N/A</v>
      </c>
    </row>
    <row r="1054" spans="1:37" ht="30" customHeight="1" x14ac:dyDescent="0.25">
      <c r="A1054" s="30">
        <v>17907410</v>
      </c>
      <c r="B1054" s="29" t="s">
        <v>79</v>
      </c>
      <c r="C1054" s="29" t="s">
        <v>29</v>
      </c>
      <c r="D1054" s="29" t="s">
        <v>29</v>
      </c>
      <c r="E1054" s="31">
        <v>44104</v>
      </c>
      <c r="F1054" s="30" t="s">
        <v>31</v>
      </c>
      <c r="G1054" s="29" t="s">
        <v>51</v>
      </c>
      <c r="H1054" s="29" t="s">
        <v>30</v>
      </c>
      <c r="I1054" s="29">
        <v>1981</v>
      </c>
      <c r="J1054" s="30">
        <v>100</v>
      </c>
      <c r="K1054" s="30">
        <v>10965.3</v>
      </c>
      <c r="L1054" s="30" t="s">
        <v>31</v>
      </c>
      <c r="M1054" s="30" t="s">
        <v>31</v>
      </c>
      <c r="N1054" s="30" t="s">
        <v>31</v>
      </c>
      <c r="O1054" s="30" t="s">
        <v>31</v>
      </c>
      <c r="P1054" s="30" t="s">
        <v>31</v>
      </c>
      <c r="Q1054" s="30" t="s">
        <v>31</v>
      </c>
      <c r="R1054" s="30" t="s">
        <v>31</v>
      </c>
      <c r="S1054" s="30" t="s">
        <v>31</v>
      </c>
      <c r="T1054" s="30" t="s">
        <v>31</v>
      </c>
      <c r="U1054" s="30" t="s">
        <v>31</v>
      </c>
      <c r="V1054" s="30" t="s">
        <v>31</v>
      </c>
      <c r="W1054" s="30">
        <v>1.1063018476323525</v>
      </c>
      <c r="X1054" s="30">
        <v>1.797822252125294</v>
      </c>
      <c r="Y1054" s="30" t="s">
        <v>31</v>
      </c>
      <c r="Z1054" s="30" t="s">
        <v>31</v>
      </c>
      <c r="AA1054" s="30" t="s">
        <v>31</v>
      </c>
      <c r="AB1054" s="30" t="s">
        <v>31</v>
      </c>
      <c r="AC1054" s="29" t="s">
        <v>31</v>
      </c>
      <c r="AD1054" s="29" t="s">
        <v>31</v>
      </c>
      <c r="AE1054" s="29">
        <f t="shared" si="54"/>
        <v>2020</v>
      </c>
      <c r="AF1054" s="29">
        <f t="shared" si="52"/>
        <v>9</v>
      </c>
      <c r="AK1054" t="e">
        <f t="shared" si="53"/>
        <v>#N/A</v>
      </c>
    </row>
    <row r="1055" spans="1:37" ht="30" customHeight="1" x14ac:dyDescent="0.25">
      <c r="A1055" s="30">
        <v>17907410</v>
      </c>
      <c r="B1055" s="29" t="s">
        <v>79</v>
      </c>
      <c r="C1055" s="29" t="s">
        <v>29</v>
      </c>
      <c r="D1055" s="29" t="s">
        <v>29</v>
      </c>
      <c r="E1055" s="31">
        <v>44135</v>
      </c>
      <c r="F1055" s="30" t="s">
        <v>31</v>
      </c>
      <c r="G1055" s="29" t="s">
        <v>51</v>
      </c>
      <c r="H1055" s="29" t="s">
        <v>30</v>
      </c>
      <c r="I1055" s="29">
        <v>1981</v>
      </c>
      <c r="J1055" s="30">
        <v>100</v>
      </c>
      <c r="K1055" s="30">
        <v>10965.3</v>
      </c>
      <c r="L1055" s="30" t="s">
        <v>31</v>
      </c>
      <c r="M1055" s="30" t="s">
        <v>31</v>
      </c>
      <c r="N1055" s="30" t="s">
        <v>31</v>
      </c>
      <c r="O1055" s="30" t="s">
        <v>31</v>
      </c>
      <c r="P1055" s="30" t="s">
        <v>31</v>
      </c>
      <c r="Q1055" s="30" t="s">
        <v>31</v>
      </c>
      <c r="R1055" s="30" t="s">
        <v>31</v>
      </c>
      <c r="S1055" s="30" t="s">
        <v>31</v>
      </c>
      <c r="T1055" s="30" t="s">
        <v>31</v>
      </c>
      <c r="U1055" s="30" t="s">
        <v>31</v>
      </c>
      <c r="V1055" s="30" t="s">
        <v>31</v>
      </c>
      <c r="W1055" s="30">
        <v>1.1784803497503595</v>
      </c>
      <c r="X1055" s="30">
        <v>1.5249887232646833</v>
      </c>
      <c r="Y1055" s="30" t="s">
        <v>31</v>
      </c>
      <c r="Z1055" s="30" t="s">
        <v>31</v>
      </c>
      <c r="AA1055" s="30" t="s">
        <v>31</v>
      </c>
      <c r="AB1055" s="30" t="s">
        <v>31</v>
      </c>
      <c r="AC1055" s="29" t="s">
        <v>31</v>
      </c>
      <c r="AD1055" s="29" t="s">
        <v>31</v>
      </c>
      <c r="AE1055" s="29">
        <f t="shared" si="54"/>
        <v>2020</v>
      </c>
      <c r="AF1055" s="29">
        <f t="shared" si="52"/>
        <v>10</v>
      </c>
      <c r="AK1055" t="e">
        <f t="shared" si="53"/>
        <v>#N/A</v>
      </c>
    </row>
    <row r="1056" spans="1:37" ht="30" customHeight="1" x14ac:dyDescent="0.25">
      <c r="A1056" s="30">
        <v>17907410</v>
      </c>
      <c r="B1056" s="29" t="s">
        <v>79</v>
      </c>
      <c r="C1056" s="29" t="s">
        <v>29</v>
      </c>
      <c r="D1056" s="29" t="s">
        <v>29</v>
      </c>
      <c r="E1056" s="31">
        <v>44165</v>
      </c>
      <c r="F1056" s="30" t="s">
        <v>31</v>
      </c>
      <c r="G1056" s="29" t="s">
        <v>51</v>
      </c>
      <c r="H1056" s="29" t="s">
        <v>30</v>
      </c>
      <c r="I1056" s="29">
        <v>1981</v>
      </c>
      <c r="J1056" s="30">
        <v>100</v>
      </c>
      <c r="K1056" s="30">
        <v>10965.3</v>
      </c>
      <c r="L1056" s="30" t="s">
        <v>31</v>
      </c>
      <c r="M1056" s="30" t="s">
        <v>31</v>
      </c>
      <c r="N1056" s="30" t="s">
        <v>31</v>
      </c>
      <c r="O1056" s="30" t="s">
        <v>31</v>
      </c>
      <c r="P1056" s="30" t="s">
        <v>31</v>
      </c>
      <c r="Q1056" s="30" t="s">
        <v>31</v>
      </c>
      <c r="R1056" s="30" t="s">
        <v>31</v>
      </c>
      <c r="S1056" s="30" t="s">
        <v>31</v>
      </c>
      <c r="T1056" s="30" t="s">
        <v>31</v>
      </c>
      <c r="U1056" s="30" t="s">
        <v>31</v>
      </c>
      <c r="V1056" s="30" t="s">
        <v>31</v>
      </c>
      <c r="W1056" s="30">
        <v>1.6054164726437039</v>
      </c>
      <c r="X1056" s="30">
        <v>2.0989272204499536</v>
      </c>
      <c r="Y1056" s="30" t="s">
        <v>31</v>
      </c>
      <c r="Z1056" s="30" t="s">
        <v>31</v>
      </c>
      <c r="AA1056" s="30" t="s">
        <v>31</v>
      </c>
      <c r="AB1056" s="30" t="s">
        <v>31</v>
      </c>
      <c r="AC1056" s="29" t="s">
        <v>31</v>
      </c>
      <c r="AD1056" s="29" t="s">
        <v>31</v>
      </c>
      <c r="AE1056" s="29">
        <f t="shared" si="54"/>
        <v>2020</v>
      </c>
      <c r="AF1056" s="29">
        <f t="shared" si="52"/>
        <v>11</v>
      </c>
      <c r="AK1056" t="e">
        <f t="shared" si="53"/>
        <v>#N/A</v>
      </c>
    </row>
    <row r="1057" spans="1:37" ht="30" customHeight="1" x14ac:dyDescent="0.25">
      <c r="A1057" s="30">
        <v>17907410</v>
      </c>
      <c r="B1057" s="29" t="s">
        <v>79</v>
      </c>
      <c r="C1057" s="29" t="s">
        <v>29</v>
      </c>
      <c r="D1057" s="29" t="s">
        <v>29</v>
      </c>
      <c r="E1057" s="31">
        <v>44196</v>
      </c>
      <c r="F1057" s="30">
        <v>22.043722213557281</v>
      </c>
      <c r="G1057" s="29" t="s">
        <v>51</v>
      </c>
      <c r="H1057" s="29" t="s">
        <v>30</v>
      </c>
      <c r="I1057" s="29">
        <v>1981</v>
      </c>
      <c r="J1057" s="30">
        <v>100</v>
      </c>
      <c r="K1057" s="30">
        <v>10965.3</v>
      </c>
      <c r="L1057" s="30">
        <v>833754.72267152113</v>
      </c>
      <c r="M1057" s="30">
        <v>3604.9742575664704</v>
      </c>
      <c r="N1057" s="30">
        <v>69.435077029697453</v>
      </c>
      <c r="O1057" s="30">
        <v>23636.392393737828</v>
      </c>
      <c r="P1057" s="30">
        <v>1.941404946397999</v>
      </c>
      <c r="Q1057" s="30">
        <v>28298.543853822499</v>
      </c>
      <c r="R1057" s="30">
        <v>17659.150801655152</v>
      </c>
      <c r="S1057" s="30">
        <v>2.5067980167375752</v>
      </c>
      <c r="T1057" s="30">
        <v>2.5949326175563141</v>
      </c>
      <c r="U1057" s="30">
        <v>2.4497932592396134</v>
      </c>
      <c r="V1057" s="30">
        <v>1.7493667322453963</v>
      </c>
      <c r="W1057" s="30">
        <v>1.4884688678342193</v>
      </c>
      <c r="X1057" s="30">
        <v>2.2549834271110454</v>
      </c>
      <c r="Y1057" s="30">
        <v>58.378108880579745</v>
      </c>
      <c r="Z1057" s="30">
        <v>46.240455482985993</v>
      </c>
      <c r="AA1057" s="30">
        <v>162.85091481516938</v>
      </c>
      <c r="AB1057" s="30">
        <v>1945.3161268552944</v>
      </c>
      <c r="AC1057" s="29">
        <v>1.9549251940893613</v>
      </c>
      <c r="AD1057" s="29">
        <v>31128.671329933346</v>
      </c>
      <c r="AE1057" s="29">
        <f t="shared" si="54"/>
        <v>2020</v>
      </c>
      <c r="AF1057" s="29">
        <f t="shared" si="52"/>
        <v>12</v>
      </c>
      <c r="AK1057" t="e">
        <f t="shared" si="53"/>
        <v>#N/A</v>
      </c>
    </row>
    <row r="1058" spans="1:37" ht="30" customHeight="1" x14ac:dyDescent="0.25">
      <c r="A1058" s="30">
        <v>17907410</v>
      </c>
      <c r="B1058" s="29" t="s">
        <v>79</v>
      </c>
      <c r="C1058" s="29" t="s">
        <v>29</v>
      </c>
      <c r="D1058" s="29" t="s">
        <v>29</v>
      </c>
      <c r="E1058" s="31">
        <v>44227</v>
      </c>
      <c r="F1058" s="30">
        <v>28.303844172097744</v>
      </c>
      <c r="G1058" s="29" t="s">
        <v>51</v>
      </c>
      <c r="H1058" s="29" t="s">
        <v>30</v>
      </c>
      <c r="I1058" s="29">
        <v>1981</v>
      </c>
      <c r="J1058" s="30">
        <v>100</v>
      </c>
      <c r="K1058" s="30">
        <v>10965.3</v>
      </c>
      <c r="L1058" s="30">
        <v>791385.88386814157</v>
      </c>
      <c r="M1058" s="30">
        <v>2722.3556068313292</v>
      </c>
      <c r="N1058" s="30">
        <v>115.79719410446268</v>
      </c>
      <c r="O1058" s="30">
        <v>20900.53619560989</v>
      </c>
      <c r="P1058" s="30">
        <v>1.998097704142791</v>
      </c>
      <c r="Q1058" s="30">
        <v>19277.467328675353</v>
      </c>
      <c r="R1058" s="30">
        <v>32521.404146722423</v>
      </c>
      <c r="S1058" s="30">
        <v>2.0421852776499327</v>
      </c>
      <c r="T1058" s="30">
        <v>2.0933542579809692</v>
      </c>
      <c r="U1058" s="30">
        <v>2.4944557550183681</v>
      </c>
      <c r="V1058" s="30">
        <v>2.7321705508472314</v>
      </c>
      <c r="W1058" s="30">
        <v>1.8122708837138266</v>
      </c>
      <c r="X1058" s="30">
        <v>1.2755947874002891</v>
      </c>
      <c r="Y1058" s="30">
        <v>67.176976794652205</v>
      </c>
      <c r="Z1058" s="30">
        <v>59.292491705004885</v>
      </c>
      <c r="AA1058" s="30">
        <v>137.58804545355099</v>
      </c>
      <c r="AB1058" s="30">
        <v>1416.3551332937743</v>
      </c>
      <c r="AC1058" s="29">
        <v>2.3811274185369253</v>
      </c>
      <c r="AD1058" s="29">
        <v>25601.438264657401</v>
      </c>
      <c r="AE1058" s="29">
        <f t="shared" si="54"/>
        <v>2021</v>
      </c>
      <c r="AF1058" s="29">
        <f t="shared" si="52"/>
        <v>1</v>
      </c>
      <c r="AK1058" t="e">
        <f t="shared" si="53"/>
        <v>#N/A</v>
      </c>
    </row>
    <row r="1059" spans="1:37" ht="30" customHeight="1" x14ac:dyDescent="0.25">
      <c r="A1059" s="30">
        <v>17907410</v>
      </c>
      <c r="B1059" s="29" t="s">
        <v>79</v>
      </c>
      <c r="C1059" s="29" t="s">
        <v>29</v>
      </c>
      <c r="D1059" s="29" t="s">
        <v>29</v>
      </c>
      <c r="E1059" s="31">
        <v>44255</v>
      </c>
      <c r="F1059" s="30">
        <v>31.532233425219097</v>
      </c>
      <c r="G1059" s="29" t="s">
        <v>51</v>
      </c>
      <c r="H1059" s="29" t="s">
        <v>30</v>
      </c>
      <c r="I1059" s="29">
        <v>1981</v>
      </c>
      <c r="J1059" s="30">
        <v>100</v>
      </c>
      <c r="K1059" s="30">
        <v>10965.3</v>
      </c>
      <c r="L1059" s="30">
        <v>1066671.6926322659</v>
      </c>
      <c r="M1059" s="30">
        <v>2584.7840651561382</v>
      </c>
      <c r="N1059" s="30">
        <v>66.180185166555717</v>
      </c>
      <c r="O1059" s="30">
        <v>19131.355474131738</v>
      </c>
      <c r="P1059" s="30">
        <v>1.3707024237932381</v>
      </c>
      <c r="Q1059" s="30">
        <v>21180.911002497029</v>
      </c>
      <c r="R1059" s="30">
        <v>27496.619435966062</v>
      </c>
      <c r="S1059" s="30">
        <v>1.7539589089903895</v>
      </c>
      <c r="T1059" s="30">
        <v>1.7611500888697185</v>
      </c>
      <c r="U1059" s="30">
        <v>1.7204457235406956</v>
      </c>
      <c r="V1059" s="30">
        <v>1.7887170788477733</v>
      </c>
      <c r="W1059" s="30">
        <v>1.2069988619265823</v>
      </c>
      <c r="X1059" s="30">
        <v>1.1854432176110059</v>
      </c>
      <c r="Y1059" s="30">
        <v>36.849570231179619</v>
      </c>
      <c r="Z1059" s="30">
        <v>46.511427178040883</v>
      </c>
      <c r="AA1059" s="30">
        <v>131.24474542503697</v>
      </c>
      <c r="AB1059" s="30">
        <v>1725.6878960309195</v>
      </c>
      <c r="AC1059" s="29">
        <v>1.8705273087843197</v>
      </c>
      <c r="AD1059" s="29">
        <v>23568.226341163583</v>
      </c>
      <c r="AE1059" s="29">
        <f t="shared" si="54"/>
        <v>2021</v>
      </c>
      <c r="AF1059" s="29">
        <f t="shared" si="52"/>
        <v>2</v>
      </c>
      <c r="AK1059" t="e">
        <f t="shared" si="53"/>
        <v>#N/A</v>
      </c>
    </row>
    <row r="1060" spans="1:37" ht="30" customHeight="1" x14ac:dyDescent="0.25">
      <c r="A1060" s="30">
        <v>17907410</v>
      </c>
      <c r="B1060" s="29" t="s">
        <v>79</v>
      </c>
      <c r="C1060" s="29" t="s">
        <v>29</v>
      </c>
      <c r="D1060" s="29" t="s">
        <v>29</v>
      </c>
      <c r="E1060" s="31">
        <v>44286</v>
      </c>
      <c r="F1060" s="30">
        <v>34.667288243018596</v>
      </c>
      <c r="G1060" s="29" t="s">
        <v>51</v>
      </c>
      <c r="H1060" s="29" t="s">
        <v>30</v>
      </c>
      <c r="I1060" s="29">
        <v>1981</v>
      </c>
      <c r="J1060" s="30">
        <v>100</v>
      </c>
      <c r="K1060" s="30">
        <v>10965.3</v>
      </c>
      <c r="L1060" s="30">
        <v>661820.60667472682</v>
      </c>
      <c r="M1060" s="30">
        <v>4196.8426496938519</v>
      </c>
      <c r="N1060" s="30">
        <v>97.22753219141498</v>
      </c>
      <c r="O1060" s="30">
        <v>19296.616506924322</v>
      </c>
      <c r="P1060" s="30">
        <v>1.962803182043021</v>
      </c>
      <c r="Q1060" s="30">
        <v>17481.75808056246</v>
      </c>
      <c r="R1060" s="30">
        <v>22616.227937698874</v>
      </c>
      <c r="S1060" s="30">
        <v>2.3429171329859639</v>
      </c>
      <c r="T1060" s="30">
        <v>1.72793153889427</v>
      </c>
      <c r="U1060" s="30">
        <v>1.6614303296317967</v>
      </c>
      <c r="V1060" s="30">
        <v>2.6260398189466354</v>
      </c>
      <c r="W1060" s="30">
        <v>1.2845474206713261</v>
      </c>
      <c r="X1060" s="30">
        <v>1.8451974358829839</v>
      </c>
      <c r="Y1060" s="30">
        <v>30.550546370703103</v>
      </c>
      <c r="Z1060" s="30">
        <v>40.466427190245568</v>
      </c>
      <c r="AA1060" s="30">
        <v>149.85224070989926</v>
      </c>
      <c r="AB1060" s="30">
        <v>1765.4926787376792</v>
      </c>
      <c r="AC1060" s="29">
        <v>1.7892152928020246</v>
      </c>
      <c r="AD1060" s="29">
        <v>31619.875748552149</v>
      </c>
      <c r="AE1060" s="29">
        <f t="shared" si="54"/>
        <v>2021</v>
      </c>
      <c r="AF1060" s="29">
        <f t="shared" si="52"/>
        <v>3</v>
      </c>
      <c r="AK1060" t="e">
        <f t="shared" si="53"/>
        <v>#N/A</v>
      </c>
    </row>
    <row r="1061" spans="1:37" ht="30" customHeight="1" x14ac:dyDescent="0.25">
      <c r="A1061" s="30">
        <v>17907410</v>
      </c>
      <c r="B1061" s="29" t="s">
        <v>79</v>
      </c>
      <c r="C1061" s="29" t="s">
        <v>29</v>
      </c>
      <c r="D1061" s="29" t="s">
        <v>29</v>
      </c>
      <c r="E1061" s="31">
        <v>44316</v>
      </c>
      <c r="F1061" s="30">
        <v>30.942335024708008</v>
      </c>
      <c r="G1061" s="29" t="s">
        <v>51</v>
      </c>
      <c r="H1061" s="29" t="s">
        <v>30</v>
      </c>
      <c r="I1061" s="29">
        <v>1981</v>
      </c>
      <c r="J1061" s="30">
        <v>100</v>
      </c>
      <c r="K1061" s="30">
        <v>10965.3</v>
      </c>
      <c r="L1061" s="30">
        <v>1244819.3976314645</v>
      </c>
      <c r="M1061" s="30">
        <v>2721.7167843772431</v>
      </c>
      <c r="N1061" s="30">
        <v>86.369523847920163</v>
      </c>
      <c r="O1061" s="30">
        <v>13582.94806990466</v>
      </c>
      <c r="P1061" s="30">
        <v>1.7522327323977274</v>
      </c>
      <c r="Q1061" s="30">
        <v>17554.464014369805</v>
      </c>
      <c r="R1061" s="30">
        <v>22663.609231925566</v>
      </c>
      <c r="S1061" s="30">
        <v>1.6560972700567529</v>
      </c>
      <c r="T1061" s="30">
        <v>1.6718304901624628</v>
      </c>
      <c r="U1061" s="30">
        <v>1.3914280615044108</v>
      </c>
      <c r="V1061" s="30">
        <v>2.7373700504782001</v>
      </c>
      <c r="W1061" s="30">
        <v>1.3293997168204361</v>
      </c>
      <c r="X1061" s="30">
        <v>1.4951626895003505</v>
      </c>
      <c r="Y1061" s="30">
        <v>27.259310016941377</v>
      </c>
      <c r="Z1061" s="30">
        <v>39.69524730895197</v>
      </c>
      <c r="AA1061" s="30">
        <v>87.606418445121591</v>
      </c>
      <c r="AB1061" s="30">
        <v>1580.985620216311</v>
      </c>
      <c r="AC1061" s="29">
        <v>3.0794360418025661</v>
      </c>
      <c r="AD1061" s="29">
        <v>23896.31189915432</v>
      </c>
      <c r="AE1061" s="29">
        <f t="shared" si="54"/>
        <v>2021</v>
      </c>
      <c r="AF1061" s="29">
        <f t="shared" si="52"/>
        <v>4</v>
      </c>
      <c r="AK1061" t="e">
        <f t="shared" si="53"/>
        <v>#N/A</v>
      </c>
    </row>
    <row r="1062" spans="1:37" ht="30" customHeight="1" x14ac:dyDescent="0.25">
      <c r="A1062" s="30">
        <v>17907410</v>
      </c>
      <c r="B1062" s="29" t="s">
        <v>79</v>
      </c>
      <c r="C1062" s="29" t="s">
        <v>29</v>
      </c>
      <c r="D1062" s="29" t="s">
        <v>29</v>
      </c>
      <c r="E1062" s="31">
        <v>44347</v>
      </c>
      <c r="F1062" s="30">
        <v>41.029035567478886</v>
      </c>
      <c r="G1062" s="29" t="s">
        <v>51</v>
      </c>
      <c r="H1062" s="29" t="s">
        <v>30</v>
      </c>
      <c r="I1062" s="29">
        <v>1981</v>
      </c>
      <c r="J1062" s="30">
        <v>100</v>
      </c>
      <c r="K1062" s="30">
        <v>10965.3</v>
      </c>
      <c r="L1062" s="30">
        <v>890378.55206602497</v>
      </c>
      <c r="M1062" s="30">
        <v>4437.3537688966653</v>
      </c>
      <c r="N1062" s="30">
        <v>62.302422602608679</v>
      </c>
      <c r="O1062" s="30">
        <v>13862.954312910093</v>
      </c>
      <c r="P1062" s="30">
        <v>1.6268041616559408</v>
      </c>
      <c r="Q1062" s="30">
        <v>14139.814845911324</v>
      </c>
      <c r="R1062" s="30">
        <v>25906.764428183204</v>
      </c>
      <c r="S1062" s="30">
        <v>1.9204701019334494</v>
      </c>
      <c r="T1062" s="30">
        <v>2.6190568086891814</v>
      </c>
      <c r="U1062" s="30">
        <v>2.3521512885450542</v>
      </c>
      <c r="V1062" s="30">
        <v>2.2989856966588498</v>
      </c>
      <c r="W1062" s="30">
        <v>1.1264207512022901</v>
      </c>
      <c r="X1062" s="30">
        <v>1.888717573579513</v>
      </c>
      <c r="Y1062" s="30">
        <v>35.889322731923905</v>
      </c>
      <c r="Z1062" s="30">
        <v>34.863893865014077</v>
      </c>
      <c r="AA1062" s="30">
        <v>105.22718271279597</v>
      </c>
      <c r="AB1062" s="30">
        <v>1599.0199645283487</v>
      </c>
      <c r="AC1062" s="29">
        <v>1.5900926020934649</v>
      </c>
      <c r="AD1062" s="29">
        <v>32442.669089569787</v>
      </c>
      <c r="AE1062" s="29">
        <f t="shared" si="54"/>
        <v>2021</v>
      </c>
      <c r="AF1062" s="29">
        <f t="shared" si="52"/>
        <v>5</v>
      </c>
      <c r="AK1062" t="e">
        <f t="shared" si="53"/>
        <v>#N/A</v>
      </c>
    </row>
    <row r="1063" spans="1:37" ht="30" customHeight="1" x14ac:dyDescent="0.25">
      <c r="A1063" s="30">
        <v>17907410</v>
      </c>
      <c r="B1063" s="29" t="s">
        <v>79</v>
      </c>
      <c r="C1063" s="29" t="s">
        <v>29</v>
      </c>
      <c r="D1063" s="29" t="s">
        <v>29</v>
      </c>
      <c r="E1063" s="31">
        <v>44377</v>
      </c>
      <c r="F1063" s="30">
        <v>29.001725018062963</v>
      </c>
      <c r="G1063" s="29" t="s">
        <v>51</v>
      </c>
      <c r="H1063" s="29" t="s">
        <v>30</v>
      </c>
      <c r="I1063" s="29">
        <v>1981</v>
      </c>
      <c r="J1063" s="30">
        <v>100</v>
      </c>
      <c r="K1063" s="30">
        <v>10965.3</v>
      </c>
      <c r="L1063" s="30">
        <v>1286837.0277272623</v>
      </c>
      <c r="M1063" s="30">
        <v>4498.2493402776472</v>
      </c>
      <c r="N1063" s="30">
        <v>73.116481154764656</v>
      </c>
      <c r="O1063" s="30">
        <v>15868.394207201702</v>
      </c>
      <c r="P1063" s="30">
        <v>1.3314106593414092</v>
      </c>
      <c r="Q1063" s="30">
        <v>20574.995642619106</v>
      </c>
      <c r="R1063" s="30">
        <v>19930.440091341668</v>
      </c>
      <c r="S1063" s="30">
        <v>2.1884229506495276</v>
      </c>
      <c r="T1063" s="30">
        <v>2.4150686596347271</v>
      </c>
      <c r="U1063" s="30">
        <v>1.7646175484660898</v>
      </c>
      <c r="V1063" s="30">
        <v>2.6651829448350659</v>
      </c>
      <c r="W1063" s="30">
        <v>0.992315983297413</v>
      </c>
      <c r="X1063" s="30">
        <v>1.7818733556347892</v>
      </c>
      <c r="Y1063" s="30">
        <v>32.923273113018737</v>
      </c>
      <c r="Z1063" s="30">
        <v>21.797570313463211</v>
      </c>
      <c r="AA1063" s="30">
        <v>116.34779535648136</v>
      </c>
      <c r="AB1063" s="30">
        <v>1777.6046951905123</v>
      </c>
      <c r="AC1063" s="29">
        <v>2.6658754813181909</v>
      </c>
      <c r="AD1063" s="29">
        <v>22959.711925879907</v>
      </c>
      <c r="AE1063" s="29">
        <f t="shared" si="54"/>
        <v>2021</v>
      </c>
      <c r="AF1063" s="29">
        <f t="shared" si="52"/>
        <v>6</v>
      </c>
      <c r="AK1063" t="e">
        <f t="shared" si="53"/>
        <v>#N/A</v>
      </c>
    </row>
    <row r="1064" spans="1:37" ht="30" customHeight="1" x14ac:dyDescent="0.25">
      <c r="A1064" s="30">
        <v>17907410</v>
      </c>
      <c r="B1064" s="29" t="s">
        <v>79</v>
      </c>
      <c r="C1064" s="29" t="s">
        <v>29</v>
      </c>
      <c r="D1064" s="29" t="s">
        <v>29</v>
      </c>
      <c r="E1064" s="31">
        <v>44408</v>
      </c>
      <c r="F1064" s="30">
        <v>50.254693794902082</v>
      </c>
      <c r="G1064" s="29" t="s">
        <v>51</v>
      </c>
      <c r="H1064" s="29" t="s">
        <v>30</v>
      </c>
      <c r="I1064" s="29">
        <v>1981</v>
      </c>
      <c r="J1064" s="30">
        <v>100</v>
      </c>
      <c r="K1064" s="30">
        <v>10965.3</v>
      </c>
      <c r="L1064" s="30">
        <v>1021735.7804144894</v>
      </c>
      <c r="M1064" s="30">
        <v>3442.6274789056952</v>
      </c>
      <c r="N1064" s="30">
        <v>75.301211656121836</v>
      </c>
      <c r="O1064" s="30">
        <v>15968.135896814574</v>
      </c>
      <c r="P1064" s="30">
        <v>1.0419172497014806</v>
      </c>
      <c r="Q1064" s="30">
        <v>12687.006028241529</v>
      </c>
      <c r="R1064" s="30">
        <v>16509.334876470813</v>
      </c>
      <c r="S1064" s="30">
        <v>1.601247795444833</v>
      </c>
      <c r="T1064" s="30">
        <v>1.8096505432042569</v>
      </c>
      <c r="U1064" s="30">
        <v>2.0268072748931107</v>
      </c>
      <c r="V1064" s="30">
        <v>2.0086203711017481</v>
      </c>
      <c r="W1064" s="30">
        <v>1.1470819249711421</v>
      </c>
      <c r="X1064" s="30">
        <v>1.3069349900408282</v>
      </c>
      <c r="Y1064" s="30">
        <v>23.984821340655717</v>
      </c>
      <c r="Z1064" s="30">
        <v>27.562546054822494</v>
      </c>
      <c r="AA1064" s="30">
        <v>137.83946484409523</v>
      </c>
      <c r="AB1064" s="30">
        <v>1383.1917912372121</v>
      </c>
      <c r="AC1064" s="29">
        <v>2.1745114554984344</v>
      </c>
      <c r="AD1064" s="29">
        <v>22104.553568667732</v>
      </c>
      <c r="AE1064" s="29">
        <f t="shared" si="54"/>
        <v>2021</v>
      </c>
      <c r="AF1064" s="29">
        <f t="shared" si="52"/>
        <v>7</v>
      </c>
      <c r="AK1064" t="e">
        <f t="shared" si="53"/>
        <v>#N/A</v>
      </c>
    </row>
    <row r="1065" spans="1:37" ht="30" customHeight="1" x14ac:dyDescent="0.25">
      <c r="A1065" s="30">
        <v>17907410</v>
      </c>
      <c r="B1065" s="29" t="s">
        <v>79</v>
      </c>
      <c r="C1065" s="29" t="s">
        <v>29</v>
      </c>
      <c r="D1065" s="29" t="s">
        <v>29</v>
      </c>
      <c r="E1065" s="31">
        <v>44439</v>
      </c>
      <c r="F1065" s="30">
        <v>57.670018397713697</v>
      </c>
      <c r="G1065" s="29" t="s">
        <v>51</v>
      </c>
      <c r="H1065" s="29" t="s">
        <v>30</v>
      </c>
      <c r="I1065" s="29">
        <v>1981</v>
      </c>
      <c r="J1065" s="30">
        <v>100</v>
      </c>
      <c r="K1065" s="30">
        <v>10965.3</v>
      </c>
      <c r="L1065" s="30">
        <v>989589.50409999897</v>
      </c>
      <c r="M1065" s="30">
        <v>3772.8025407771688</v>
      </c>
      <c r="N1065" s="30">
        <v>79.763310459886696</v>
      </c>
      <c r="O1065" s="30">
        <v>9942.1127635926714</v>
      </c>
      <c r="P1065" s="30">
        <v>1.2190427243774322</v>
      </c>
      <c r="Q1065" s="30">
        <v>17571.744765308817</v>
      </c>
      <c r="R1065" s="30">
        <v>27886.261278123176</v>
      </c>
      <c r="S1065" s="30">
        <v>1.848833940774139</v>
      </c>
      <c r="T1065" s="30">
        <v>1.3567775667048501</v>
      </c>
      <c r="U1065" s="30">
        <v>1.3230697018285675</v>
      </c>
      <c r="V1065" s="30">
        <v>1.7709092504747781</v>
      </c>
      <c r="W1065" s="30">
        <v>1.5889661000133184</v>
      </c>
      <c r="X1065" s="30">
        <v>1.3752208145035769</v>
      </c>
      <c r="Y1065" s="30">
        <v>24.173584495666663</v>
      </c>
      <c r="Z1065" s="30">
        <v>19.219590030192293</v>
      </c>
      <c r="AA1065" s="30">
        <v>129.65300515109342</v>
      </c>
      <c r="AB1065" s="30">
        <v>1695.3654586963323</v>
      </c>
      <c r="AC1065" s="29">
        <v>1.8773220065781762</v>
      </c>
      <c r="AD1065" s="29">
        <v>18541.429267872103</v>
      </c>
      <c r="AE1065" s="29">
        <f t="shared" si="54"/>
        <v>2021</v>
      </c>
      <c r="AF1065" s="29">
        <f t="shared" si="52"/>
        <v>8</v>
      </c>
      <c r="AK1065" t="e">
        <f t="shared" si="53"/>
        <v>#N/A</v>
      </c>
    </row>
    <row r="1066" spans="1:37" ht="30" customHeight="1" x14ac:dyDescent="0.25">
      <c r="A1066" s="30">
        <v>17907410</v>
      </c>
      <c r="B1066" s="29" t="s">
        <v>79</v>
      </c>
      <c r="C1066" s="29" t="s">
        <v>29</v>
      </c>
      <c r="D1066" s="29" t="s">
        <v>29</v>
      </c>
      <c r="E1066" s="31">
        <v>44469</v>
      </c>
      <c r="F1066" s="30">
        <v>30.312696262428805</v>
      </c>
      <c r="G1066" s="29" t="s">
        <v>51</v>
      </c>
      <c r="H1066" s="29" t="s">
        <v>30</v>
      </c>
      <c r="I1066" s="29">
        <v>1981</v>
      </c>
      <c r="J1066" s="30">
        <v>100</v>
      </c>
      <c r="K1066" s="30">
        <v>10965.3</v>
      </c>
      <c r="L1066" s="30">
        <v>917290.74564193655</v>
      </c>
      <c r="M1066" s="30">
        <v>4073.3851342514336</v>
      </c>
      <c r="N1066" s="30">
        <v>88.789081244322972</v>
      </c>
      <c r="O1066" s="30">
        <v>10392.413892649816</v>
      </c>
      <c r="P1066" s="30">
        <v>1.5358017802233328</v>
      </c>
      <c r="Q1066" s="30">
        <v>21419.345207138605</v>
      </c>
      <c r="R1066" s="30">
        <v>23126.443076663341</v>
      </c>
      <c r="S1066" s="30">
        <v>1.5984443562979564</v>
      </c>
      <c r="T1066" s="30">
        <v>1.4258291178885638</v>
      </c>
      <c r="U1066" s="30">
        <v>1.3574192149339632</v>
      </c>
      <c r="V1066" s="30">
        <v>2.5315303740089092</v>
      </c>
      <c r="W1066" s="30">
        <v>1.5566841023782561</v>
      </c>
      <c r="X1066" s="30">
        <v>1.8481415212835086</v>
      </c>
      <c r="Y1066" s="30">
        <v>26.206258030069641</v>
      </c>
      <c r="Z1066" s="30">
        <v>18.708725296058805</v>
      </c>
      <c r="AA1066" s="30">
        <v>97.108203674980487</v>
      </c>
      <c r="AB1066" s="30">
        <v>1173.9450313801672</v>
      </c>
      <c r="AC1066" s="29">
        <v>1.7131402138685294</v>
      </c>
      <c r="AD1066" s="29">
        <v>25903.228903652773</v>
      </c>
      <c r="AE1066" s="29">
        <f t="shared" si="54"/>
        <v>2021</v>
      </c>
      <c r="AF1066" s="29">
        <f t="shared" si="52"/>
        <v>9</v>
      </c>
      <c r="AK1066" t="e">
        <f t="shared" si="53"/>
        <v>#N/A</v>
      </c>
    </row>
    <row r="1067" spans="1:37" ht="30" customHeight="1" x14ac:dyDescent="0.25">
      <c r="A1067" s="30">
        <v>17907410</v>
      </c>
      <c r="B1067" s="29" t="s">
        <v>79</v>
      </c>
      <c r="C1067" s="29" t="s">
        <v>29</v>
      </c>
      <c r="D1067" s="29" t="s">
        <v>29</v>
      </c>
      <c r="E1067" s="31">
        <v>44500</v>
      </c>
      <c r="F1067" s="30">
        <v>49.284865151852067</v>
      </c>
      <c r="G1067" s="29" t="s">
        <v>51</v>
      </c>
      <c r="H1067" s="29" t="s">
        <v>30</v>
      </c>
      <c r="I1067" s="29">
        <v>1981</v>
      </c>
      <c r="J1067" s="30">
        <v>100</v>
      </c>
      <c r="K1067" s="30">
        <v>10965.3</v>
      </c>
      <c r="L1067" s="30">
        <v>1038178.6325632215</v>
      </c>
      <c r="M1067" s="30">
        <v>4580.9218802768173</v>
      </c>
      <c r="N1067" s="30">
        <v>79.487240505610643</v>
      </c>
      <c r="O1067" s="30">
        <v>12759.054177446462</v>
      </c>
      <c r="P1067" s="30">
        <v>1.3326382466093902</v>
      </c>
      <c r="Q1067" s="30">
        <v>13461.187530204974</v>
      </c>
      <c r="R1067" s="30">
        <v>27557.058786296384</v>
      </c>
      <c r="S1067" s="30">
        <v>1.6907420711226406</v>
      </c>
      <c r="T1067" s="30">
        <v>2.1847583588751198</v>
      </c>
      <c r="U1067" s="30">
        <v>1.4791254037070543</v>
      </c>
      <c r="V1067" s="30">
        <v>2.603556253974634</v>
      </c>
      <c r="W1067" s="30">
        <v>1.5555528342606852</v>
      </c>
      <c r="X1067" s="30">
        <v>1.4032602026653178</v>
      </c>
      <c r="Y1067" s="30">
        <v>29.735334883756583</v>
      </c>
      <c r="Z1067" s="30">
        <v>19.205149946651392</v>
      </c>
      <c r="AA1067" s="30">
        <v>82.954934097077057</v>
      </c>
      <c r="AB1067" s="30">
        <v>1569.652011254502</v>
      </c>
      <c r="AC1067" s="29">
        <v>1.6042634760103052</v>
      </c>
      <c r="AD1067" s="29">
        <v>30359.470672091866</v>
      </c>
      <c r="AE1067" s="29">
        <f t="shared" si="54"/>
        <v>2021</v>
      </c>
      <c r="AF1067" s="29">
        <f t="shared" si="52"/>
        <v>10</v>
      </c>
      <c r="AK1067" t="e">
        <f t="shared" si="53"/>
        <v>#N/A</v>
      </c>
    </row>
    <row r="1068" spans="1:37" ht="30" customHeight="1" x14ac:dyDescent="0.25">
      <c r="A1068" s="30">
        <v>17907410</v>
      </c>
      <c r="B1068" s="29" t="s">
        <v>79</v>
      </c>
      <c r="C1068" s="29" t="s">
        <v>29</v>
      </c>
      <c r="D1068" s="29" t="s">
        <v>29</v>
      </c>
      <c r="E1068" s="31">
        <v>44530</v>
      </c>
      <c r="F1068" s="30">
        <v>64.348303892106074</v>
      </c>
      <c r="G1068" s="29" t="s">
        <v>51</v>
      </c>
      <c r="H1068" s="29" t="s">
        <v>30</v>
      </c>
      <c r="I1068" s="29">
        <v>1981</v>
      </c>
      <c r="J1068" s="30">
        <v>100</v>
      </c>
      <c r="K1068" s="30">
        <v>10965.3</v>
      </c>
      <c r="L1068" s="30">
        <v>1124328.8281827017</v>
      </c>
      <c r="M1068" s="30">
        <v>2912.3689548910656</v>
      </c>
      <c r="N1068" s="30">
        <v>73.003027945015489</v>
      </c>
      <c r="O1068" s="30">
        <v>11011.185262561181</v>
      </c>
      <c r="P1068" s="30">
        <v>1.5917458324042408</v>
      </c>
      <c r="Q1068" s="30">
        <v>12450.991526335069</v>
      </c>
      <c r="R1068" s="30">
        <v>25264.827831887334</v>
      </c>
      <c r="S1068" s="30">
        <v>1.34161237427295</v>
      </c>
      <c r="T1068" s="30">
        <v>1.4279271710343715</v>
      </c>
      <c r="U1068" s="30">
        <v>1.1373573724320436</v>
      </c>
      <c r="V1068" s="30">
        <v>2.317962554200419</v>
      </c>
      <c r="W1068" s="30">
        <v>0.9206412501970419</v>
      </c>
      <c r="X1068" s="30">
        <v>1.823012831887131</v>
      </c>
      <c r="Y1068" s="30">
        <v>18.607415365791439</v>
      </c>
      <c r="Z1068" s="30">
        <v>20.249974213885011</v>
      </c>
      <c r="AA1068" s="30">
        <v>86.39815891053378</v>
      </c>
      <c r="AB1068" s="30">
        <v>1090.7046323280697</v>
      </c>
      <c r="AC1068" s="29">
        <v>1.9739929727922159</v>
      </c>
      <c r="AD1068" s="29">
        <v>22475.217445047205</v>
      </c>
      <c r="AE1068" s="29">
        <f t="shared" si="54"/>
        <v>2021</v>
      </c>
      <c r="AF1068" s="29">
        <f t="shared" si="52"/>
        <v>11</v>
      </c>
      <c r="AK1068" t="e">
        <f t="shared" si="53"/>
        <v>#N/A</v>
      </c>
    </row>
    <row r="1069" spans="1:37" ht="30" customHeight="1" x14ac:dyDescent="0.25">
      <c r="A1069" s="30">
        <v>17907410</v>
      </c>
      <c r="B1069" s="29" t="s">
        <v>79</v>
      </c>
      <c r="C1069" s="29" t="s">
        <v>29</v>
      </c>
      <c r="D1069" s="29" t="s">
        <v>29</v>
      </c>
      <c r="E1069" s="31">
        <v>44561</v>
      </c>
      <c r="F1069" s="30">
        <v>63.124928443241608</v>
      </c>
      <c r="G1069" s="29" t="s">
        <v>51</v>
      </c>
      <c r="H1069" s="29" t="s">
        <v>30</v>
      </c>
      <c r="I1069" s="29">
        <v>1981</v>
      </c>
      <c r="J1069" s="30">
        <v>100</v>
      </c>
      <c r="K1069" s="30">
        <v>10965.3</v>
      </c>
      <c r="L1069" s="30">
        <v>1176094.8585441893</v>
      </c>
      <c r="M1069" s="30">
        <v>3581.9473495059042</v>
      </c>
      <c r="N1069" s="30">
        <v>73.010494504054407</v>
      </c>
      <c r="O1069" s="30">
        <v>14175.026234662382</v>
      </c>
      <c r="P1069" s="30">
        <v>1.7593751075489381</v>
      </c>
      <c r="Q1069" s="30">
        <v>21695.771067387846</v>
      </c>
      <c r="R1069" s="30">
        <v>19228.589316489346</v>
      </c>
      <c r="S1069" s="30">
        <v>1.1145707090214516</v>
      </c>
      <c r="T1069" s="30">
        <v>1.7734808142631553</v>
      </c>
      <c r="U1069" s="30">
        <v>1.7805811440114143</v>
      </c>
      <c r="V1069" s="30">
        <v>1.9839294205741425</v>
      </c>
      <c r="W1069" s="30">
        <v>1.0376946554211068</v>
      </c>
      <c r="X1069" s="30">
        <v>1.4273903590355068</v>
      </c>
      <c r="Y1069" s="30">
        <v>26.069007985319338</v>
      </c>
      <c r="Z1069" s="30">
        <v>18.837626719709625</v>
      </c>
      <c r="AA1069" s="30">
        <v>126.0947613148339</v>
      </c>
      <c r="AB1069" s="30">
        <v>1649.7517408780252</v>
      </c>
      <c r="AC1069" s="29">
        <v>2.217441092715644</v>
      </c>
      <c r="AD1069" s="29">
        <v>18855.329984052074</v>
      </c>
      <c r="AE1069" s="29">
        <f t="shared" si="54"/>
        <v>2021</v>
      </c>
      <c r="AF1069" s="29">
        <f t="shared" si="52"/>
        <v>12</v>
      </c>
      <c r="AK1069" t="e">
        <f t="shared" si="53"/>
        <v>#N/A</v>
      </c>
    </row>
    <row r="1070" spans="1:37" ht="30" customHeight="1" x14ac:dyDescent="0.25">
      <c r="A1070" s="30">
        <v>17907410</v>
      </c>
      <c r="B1070" s="29" t="s">
        <v>79</v>
      </c>
      <c r="C1070" s="29" t="s">
        <v>29</v>
      </c>
      <c r="D1070" s="29" t="s">
        <v>29</v>
      </c>
      <c r="E1070" s="31">
        <v>44592</v>
      </c>
      <c r="F1070" s="30">
        <v>34.13121928706849</v>
      </c>
      <c r="G1070" s="29" t="s">
        <v>51</v>
      </c>
      <c r="H1070" s="29" t="s">
        <v>30</v>
      </c>
      <c r="I1070" s="29">
        <v>1981</v>
      </c>
      <c r="J1070" s="30">
        <v>100</v>
      </c>
      <c r="K1070" s="30">
        <v>10965.3</v>
      </c>
      <c r="L1070" s="30">
        <v>1025393.4217924308</v>
      </c>
      <c r="M1070" s="30">
        <v>4578.6911274603099</v>
      </c>
      <c r="N1070" s="30">
        <v>66.384657109763936</v>
      </c>
      <c r="O1070" s="30">
        <v>17343.187979546827</v>
      </c>
      <c r="P1070" s="30">
        <v>1.0487574792159926</v>
      </c>
      <c r="Q1070" s="30">
        <v>12341.956296309867</v>
      </c>
      <c r="R1070" s="30">
        <v>17468.485303130285</v>
      </c>
      <c r="S1070" s="30">
        <v>2.033255229208601</v>
      </c>
      <c r="T1070" s="30">
        <v>2.4115880286372176</v>
      </c>
      <c r="U1070" s="30">
        <v>1.606473586477821</v>
      </c>
      <c r="V1070" s="30">
        <v>2.5197684630815904</v>
      </c>
      <c r="W1070" s="30">
        <v>1.6622328246678306</v>
      </c>
      <c r="X1070" s="30">
        <v>1.2048644539778195</v>
      </c>
      <c r="Y1070" s="30">
        <v>16.321694376946844</v>
      </c>
      <c r="Z1070" s="30">
        <v>26.402605463889333</v>
      </c>
      <c r="AA1070" s="30">
        <v>156.34146423170623</v>
      </c>
      <c r="AB1070" s="30">
        <v>1474.9481703302656</v>
      </c>
      <c r="AC1070" s="29">
        <v>2.9544811088228995</v>
      </c>
      <c r="AD1070" s="29">
        <v>19503.068562588014</v>
      </c>
      <c r="AE1070" s="29">
        <f t="shared" si="54"/>
        <v>2022</v>
      </c>
      <c r="AF1070" s="29">
        <f t="shared" si="52"/>
        <v>1</v>
      </c>
      <c r="AK1070" t="e">
        <f t="shared" si="53"/>
        <v>#N/A</v>
      </c>
    </row>
    <row r="1071" spans="1:37" ht="30" customHeight="1" x14ac:dyDescent="0.25">
      <c r="A1071" s="30">
        <v>17907410</v>
      </c>
      <c r="B1071" s="29" t="s">
        <v>79</v>
      </c>
      <c r="C1071" s="29" t="s">
        <v>29</v>
      </c>
      <c r="D1071" s="29" t="s">
        <v>29</v>
      </c>
      <c r="E1071" s="31">
        <v>44620</v>
      </c>
      <c r="F1071" s="30">
        <v>37.480748952932387</v>
      </c>
      <c r="G1071" s="29" t="s">
        <v>51</v>
      </c>
      <c r="H1071" s="29" t="s">
        <v>30</v>
      </c>
      <c r="I1071" s="29">
        <v>1981</v>
      </c>
      <c r="J1071" s="30">
        <v>100</v>
      </c>
      <c r="K1071" s="30">
        <v>10965.3</v>
      </c>
      <c r="L1071" s="30">
        <v>733954.24366656283</v>
      </c>
      <c r="M1071" s="30">
        <v>3304.8304751933192</v>
      </c>
      <c r="N1071" s="30">
        <v>57.355369165060409</v>
      </c>
      <c r="O1071" s="30">
        <v>10123.852431096619</v>
      </c>
      <c r="P1071" s="30">
        <v>1.1792808510356585</v>
      </c>
      <c r="Q1071" s="30">
        <v>19349.688041526599</v>
      </c>
      <c r="R1071" s="30">
        <v>23008.90829132522</v>
      </c>
      <c r="S1071" s="30">
        <v>1.7893398233853086</v>
      </c>
      <c r="T1071" s="30">
        <v>1.5666623175949335</v>
      </c>
      <c r="U1071" s="30">
        <v>1.3133848712385146</v>
      </c>
      <c r="V1071" s="30">
        <v>1.6631510908640628</v>
      </c>
      <c r="W1071" s="30">
        <v>1.2706085086889474</v>
      </c>
      <c r="X1071" s="30">
        <v>1.8678771811556072</v>
      </c>
      <c r="Y1071" s="30">
        <v>15.073249807967409</v>
      </c>
      <c r="Z1071" s="30">
        <v>21.957406184157026</v>
      </c>
      <c r="AA1071" s="30">
        <v>129.51956036386522</v>
      </c>
      <c r="AB1071" s="30">
        <v>1452.3574533504293</v>
      </c>
      <c r="AC1071" s="29">
        <v>2.6701491422604997</v>
      </c>
      <c r="AD1071" s="29">
        <v>20415.063591674476</v>
      </c>
      <c r="AE1071" s="29">
        <f t="shared" si="54"/>
        <v>2022</v>
      </c>
      <c r="AF1071" s="29">
        <f t="shared" si="52"/>
        <v>2</v>
      </c>
      <c r="AK1071" t="e">
        <f t="shared" si="53"/>
        <v>#N/A</v>
      </c>
    </row>
    <row r="1072" spans="1:37" ht="30" customHeight="1" x14ac:dyDescent="0.25">
      <c r="A1072" s="30">
        <v>17907410</v>
      </c>
      <c r="B1072" s="29" t="s">
        <v>79</v>
      </c>
      <c r="C1072" s="29" t="s">
        <v>29</v>
      </c>
      <c r="D1072" s="29" t="s">
        <v>29</v>
      </c>
      <c r="E1072" s="31">
        <v>44651</v>
      </c>
      <c r="F1072" s="29">
        <v>56.179969072906061</v>
      </c>
      <c r="G1072" s="29" t="s">
        <v>51</v>
      </c>
      <c r="H1072" s="29" t="s">
        <v>30</v>
      </c>
      <c r="I1072" s="29">
        <v>1981</v>
      </c>
      <c r="J1072" s="30">
        <v>100</v>
      </c>
      <c r="K1072" s="30">
        <v>10965.3</v>
      </c>
      <c r="L1072" s="29">
        <v>813434.19650040846</v>
      </c>
      <c r="M1072" s="29">
        <v>4314.0897153707047</v>
      </c>
      <c r="N1072" s="29">
        <v>98.645094426762554</v>
      </c>
      <c r="O1072" s="29">
        <v>17682.555958709163</v>
      </c>
      <c r="P1072" s="29">
        <v>1.7033610375303447</v>
      </c>
      <c r="Q1072" s="29">
        <v>18717.128902572567</v>
      </c>
      <c r="R1072" s="29">
        <v>20932.510054223399</v>
      </c>
      <c r="S1072" s="29">
        <v>1.7985961354760065</v>
      </c>
      <c r="T1072" s="29">
        <v>2.3116452855205036</v>
      </c>
      <c r="U1072" s="29">
        <v>1.5777518563829993</v>
      </c>
      <c r="V1072" s="29">
        <v>2.4240263290958004</v>
      </c>
      <c r="W1072" s="30">
        <v>1.3948914371694248</v>
      </c>
      <c r="X1072" s="30">
        <v>1.3978449404706312</v>
      </c>
      <c r="Y1072" s="29">
        <v>23.808649571207354</v>
      </c>
      <c r="Z1072" s="29">
        <v>24.756586301091566</v>
      </c>
      <c r="AA1072" s="29">
        <v>138.60280188116124</v>
      </c>
      <c r="AB1072" s="29">
        <v>1141.6566907023382</v>
      </c>
      <c r="AC1072" s="29">
        <v>2.8775131730649224</v>
      </c>
      <c r="AD1072" s="29">
        <v>22852.202016291336</v>
      </c>
      <c r="AE1072" s="29">
        <f t="shared" si="54"/>
        <v>2022</v>
      </c>
      <c r="AF1072" s="29">
        <f t="shared" si="52"/>
        <v>3</v>
      </c>
      <c r="AK1072" t="e">
        <f t="shared" si="53"/>
        <v>#N/A</v>
      </c>
    </row>
    <row r="1073" spans="1:37" ht="30" customHeight="1" x14ac:dyDescent="0.25">
      <c r="A1073" s="30">
        <v>17907410</v>
      </c>
      <c r="B1073" s="29" t="s">
        <v>79</v>
      </c>
      <c r="C1073" s="29" t="s">
        <v>29</v>
      </c>
      <c r="D1073" s="29" t="s">
        <v>29</v>
      </c>
      <c r="E1073" s="31">
        <v>44681</v>
      </c>
      <c r="F1073" s="29">
        <v>34.460655521627352</v>
      </c>
      <c r="G1073" s="29" t="s">
        <v>51</v>
      </c>
      <c r="H1073" s="29" t="s">
        <v>30</v>
      </c>
      <c r="I1073" s="29">
        <v>1981</v>
      </c>
      <c r="J1073" s="30">
        <v>100</v>
      </c>
      <c r="K1073" s="30">
        <v>10965.3</v>
      </c>
      <c r="L1073" s="29">
        <v>944805.48769336485</v>
      </c>
      <c r="M1073" s="29">
        <v>2501.2306296310885</v>
      </c>
      <c r="N1073" s="29">
        <v>95.340946895143389</v>
      </c>
      <c r="O1073" s="29">
        <v>13578.223333125077</v>
      </c>
      <c r="P1073" s="29">
        <v>1.312604883843796</v>
      </c>
      <c r="Q1073" s="29">
        <v>18675.314039777073</v>
      </c>
      <c r="R1073" s="29">
        <v>15800.142137444989</v>
      </c>
      <c r="S1073" s="29">
        <v>1.724185105581705</v>
      </c>
      <c r="T1073" s="29">
        <v>2.4733977035487533</v>
      </c>
      <c r="U1073" s="29">
        <v>1.620818690805222</v>
      </c>
      <c r="V1073" s="29">
        <v>1.7787782664528216</v>
      </c>
      <c r="W1073" s="30">
        <v>0.96582336469504615</v>
      </c>
      <c r="X1073" s="30">
        <v>1.9920391281219298</v>
      </c>
      <c r="Y1073" s="29">
        <v>21.880552012335706</v>
      </c>
      <c r="Z1073" s="29">
        <v>13.989765890275528</v>
      </c>
      <c r="AA1073" s="29">
        <v>151.53465401796504</v>
      </c>
      <c r="AB1073" s="29">
        <v>1026.3932934786787</v>
      </c>
      <c r="AC1073" s="29">
        <v>1.8062200549654805</v>
      </c>
      <c r="AD1073" s="29">
        <v>30081.168534691602</v>
      </c>
      <c r="AE1073" s="29">
        <f t="shared" si="54"/>
        <v>2022</v>
      </c>
      <c r="AF1073" s="29">
        <f t="shared" si="52"/>
        <v>4</v>
      </c>
      <c r="AK1073" t="e">
        <f t="shared" si="53"/>
        <v>#N/A</v>
      </c>
    </row>
    <row r="1074" spans="1:37" ht="30" customHeight="1" x14ac:dyDescent="0.25">
      <c r="A1074" s="30">
        <v>17907410</v>
      </c>
      <c r="B1074" s="29" t="s">
        <v>79</v>
      </c>
      <c r="C1074" s="29" t="s">
        <v>29</v>
      </c>
      <c r="D1074" s="29" t="s">
        <v>29</v>
      </c>
      <c r="E1074" s="31">
        <v>44712</v>
      </c>
      <c r="F1074" s="29">
        <v>36.623611090736524</v>
      </c>
      <c r="G1074" s="29" t="s">
        <v>51</v>
      </c>
      <c r="H1074" s="29" t="s">
        <v>30</v>
      </c>
      <c r="I1074" s="29">
        <v>1981</v>
      </c>
      <c r="J1074" s="30">
        <v>100</v>
      </c>
      <c r="K1074" s="30">
        <v>10965.3</v>
      </c>
      <c r="L1074" s="29">
        <v>766853.46658976981</v>
      </c>
      <c r="M1074" s="29">
        <v>3678.8875913286647</v>
      </c>
      <c r="N1074" s="29">
        <v>105.88868281974014</v>
      </c>
      <c r="O1074" s="29">
        <v>9905.6108142734502</v>
      </c>
      <c r="P1074" s="29">
        <v>1.5367393390230912</v>
      </c>
      <c r="Q1074" s="29">
        <v>20693.816550330117</v>
      </c>
      <c r="R1074" s="29">
        <v>24972.620102635305</v>
      </c>
      <c r="S1074" s="29">
        <v>1.4573599781796116</v>
      </c>
      <c r="T1074" s="29">
        <v>1.3599589292231986</v>
      </c>
      <c r="U1074" s="29">
        <v>1.7861753498977793</v>
      </c>
      <c r="V1074" s="29">
        <v>1.4554538421043592</v>
      </c>
      <c r="W1074" s="30">
        <v>1.1342405785108818</v>
      </c>
      <c r="X1074" s="30">
        <v>1.4385423562919011</v>
      </c>
      <c r="Y1074" s="29">
        <v>21.15440432396775</v>
      </c>
      <c r="Z1074" s="29">
        <v>21.577825271905279</v>
      </c>
      <c r="AA1074" s="29">
        <v>122.71637402613125</v>
      </c>
      <c r="AB1074" s="29">
        <v>1058.8598853355779</v>
      </c>
      <c r="AC1074" s="29">
        <v>3.2495742698710135</v>
      </c>
      <c r="AD1074" s="29">
        <v>27711.381518423492</v>
      </c>
      <c r="AE1074" s="29">
        <f t="shared" si="54"/>
        <v>2022</v>
      </c>
      <c r="AF1074" s="29">
        <f t="shared" si="52"/>
        <v>5</v>
      </c>
      <c r="AK1074" t="e">
        <f t="shared" si="53"/>
        <v>#N/A</v>
      </c>
    </row>
    <row r="1075" spans="1:37" ht="30" customHeight="1" x14ac:dyDescent="0.25">
      <c r="A1075" s="30">
        <v>17907410</v>
      </c>
      <c r="B1075" s="29" t="s">
        <v>79</v>
      </c>
      <c r="C1075" s="29" t="s">
        <v>29</v>
      </c>
      <c r="D1075" s="29" t="s">
        <v>29</v>
      </c>
      <c r="E1075" s="31">
        <v>44742</v>
      </c>
      <c r="F1075" s="29">
        <v>62.312279829258969</v>
      </c>
      <c r="G1075" s="29" t="s">
        <v>51</v>
      </c>
      <c r="H1075" s="29" t="s">
        <v>30</v>
      </c>
      <c r="I1075" s="29">
        <v>1981</v>
      </c>
      <c r="J1075" s="30">
        <v>100</v>
      </c>
      <c r="K1075" s="30">
        <v>10965.3</v>
      </c>
      <c r="L1075" s="29">
        <v>812069.72623324185</v>
      </c>
      <c r="M1075" s="29">
        <v>3905.856291788421</v>
      </c>
      <c r="N1075" s="29">
        <v>87.123155649826842</v>
      </c>
      <c r="O1075" s="29">
        <v>17714.523405829732</v>
      </c>
      <c r="P1075" s="29">
        <v>1.5987193412566449</v>
      </c>
      <c r="Q1075" s="29">
        <v>15939.63715286825</v>
      </c>
      <c r="R1075" s="29">
        <v>23720.186894293161</v>
      </c>
      <c r="S1075" s="29">
        <v>1.2426325109666929</v>
      </c>
      <c r="T1075" s="29">
        <v>2.1961717887008536</v>
      </c>
      <c r="U1075" s="29">
        <v>1.9966281742402361</v>
      </c>
      <c r="V1075" s="29">
        <v>2.3326980785032094</v>
      </c>
      <c r="W1075" s="30">
        <v>1.1673359200718296</v>
      </c>
      <c r="X1075" s="30">
        <v>1.2272664177161818</v>
      </c>
      <c r="Y1075" s="29">
        <v>26.804557065443934</v>
      </c>
      <c r="Z1075" s="29">
        <v>26.963058786082335</v>
      </c>
      <c r="AA1075" s="29">
        <v>85.375698243667358</v>
      </c>
      <c r="AB1075" s="29">
        <v>1617.0105354103725</v>
      </c>
      <c r="AC1075" s="29">
        <v>2.7580775591775186</v>
      </c>
      <c r="AD1075" s="29">
        <v>20499.997672593236</v>
      </c>
      <c r="AE1075" s="29">
        <f t="shared" si="54"/>
        <v>2022</v>
      </c>
      <c r="AF1075" s="29">
        <f t="shared" si="52"/>
        <v>6</v>
      </c>
      <c r="AK1075" t="e">
        <f t="shared" si="53"/>
        <v>#N/A</v>
      </c>
    </row>
    <row r="1076" spans="1:37" ht="30" customHeight="1" x14ac:dyDescent="0.25">
      <c r="A1076" s="30">
        <v>17907410</v>
      </c>
      <c r="B1076" s="29" t="s">
        <v>79</v>
      </c>
      <c r="C1076" s="29" t="s">
        <v>29</v>
      </c>
      <c r="D1076" s="29" t="s">
        <v>29</v>
      </c>
      <c r="E1076" s="31">
        <v>44773</v>
      </c>
      <c r="F1076" s="29">
        <v>32.540542879376808</v>
      </c>
      <c r="G1076" s="29" t="s">
        <v>51</v>
      </c>
      <c r="H1076" s="29" t="s">
        <v>30</v>
      </c>
      <c r="I1076" s="29">
        <v>1981</v>
      </c>
      <c r="J1076" s="30">
        <v>100</v>
      </c>
      <c r="K1076" s="30">
        <v>10965.3</v>
      </c>
      <c r="L1076" s="29">
        <v>1175730.6684893502</v>
      </c>
      <c r="M1076" s="29">
        <v>2736.5943005493582</v>
      </c>
      <c r="N1076" s="29">
        <v>76.197480603518116</v>
      </c>
      <c r="O1076" s="29">
        <v>12933.018298628567</v>
      </c>
      <c r="P1076" s="29">
        <v>0.93814541348908487</v>
      </c>
      <c r="Q1076" s="29">
        <v>12580.409214619171</v>
      </c>
      <c r="R1076" s="29">
        <v>18636.693033740215</v>
      </c>
      <c r="S1076" s="29">
        <v>1.9746590446132215</v>
      </c>
      <c r="T1076" s="29">
        <v>2.1901220825519889</v>
      </c>
      <c r="U1076" s="29">
        <v>1.2784777225552846</v>
      </c>
      <c r="V1076" s="29">
        <v>2.1802112471065378</v>
      </c>
      <c r="W1076" s="30">
        <v>1.0054884883029005</v>
      </c>
      <c r="X1076" s="30">
        <v>1.7979736153030856</v>
      </c>
      <c r="Y1076" s="29">
        <v>27.956055608043336</v>
      </c>
      <c r="Z1076" s="29">
        <v>27.820804884401838</v>
      </c>
      <c r="AA1076" s="29">
        <v>103.72398241038385</v>
      </c>
      <c r="AB1076" s="29">
        <v>1415.5595685280653</v>
      </c>
      <c r="AC1076" s="29">
        <v>1.8500490634055033</v>
      </c>
      <c r="AD1076" s="29">
        <v>28462.844235713659</v>
      </c>
      <c r="AE1076" s="29">
        <f t="shared" si="54"/>
        <v>2022</v>
      </c>
      <c r="AF1076" s="29">
        <f t="shared" si="52"/>
        <v>7</v>
      </c>
      <c r="AK1076" t="e">
        <f t="shared" si="53"/>
        <v>#N/A</v>
      </c>
    </row>
    <row r="1077" spans="1:37" ht="30" customHeight="1" x14ac:dyDescent="0.25">
      <c r="A1077" s="30">
        <v>17907410</v>
      </c>
      <c r="B1077" s="29" t="s">
        <v>79</v>
      </c>
      <c r="C1077" s="29" t="s">
        <v>29</v>
      </c>
      <c r="D1077" s="29" t="s">
        <v>29</v>
      </c>
      <c r="E1077" s="31">
        <v>44804</v>
      </c>
      <c r="F1077" s="29">
        <v>47.598507253859303</v>
      </c>
      <c r="G1077" s="29" t="s">
        <v>51</v>
      </c>
      <c r="H1077" s="29" t="s">
        <v>30</v>
      </c>
      <c r="I1077" s="29">
        <v>1981</v>
      </c>
      <c r="J1077" s="30">
        <v>100</v>
      </c>
      <c r="K1077" s="30">
        <v>10965.3</v>
      </c>
      <c r="L1077" s="29">
        <v>1011882.679923848</v>
      </c>
      <c r="M1077" s="29">
        <v>2986.7414103275669</v>
      </c>
      <c r="N1077" s="29">
        <v>104.06116474275905</v>
      </c>
      <c r="O1077" s="29">
        <v>9766.9222581441318</v>
      </c>
      <c r="P1077" s="29">
        <v>1.7045188604349899</v>
      </c>
      <c r="Q1077" s="29">
        <v>21677.630133574236</v>
      </c>
      <c r="R1077" s="29">
        <v>14742.948841181707</v>
      </c>
      <c r="S1077" s="29">
        <v>1.7183979578890569</v>
      </c>
      <c r="T1077" s="29">
        <v>2.189302829563907</v>
      </c>
      <c r="U1077" s="29">
        <v>1.6506815322023973</v>
      </c>
      <c r="V1077" s="29">
        <v>1.7170616952107318</v>
      </c>
      <c r="W1077" s="30">
        <v>0.96107212957228538</v>
      </c>
      <c r="X1077" s="30">
        <v>1.8251786366851903</v>
      </c>
      <c r="Y1077" s="29">
        <v>27.294243768445824</v>
      </c>
      <c r="Z1077" s="29">
        <v>19.086092148034215</v>
      </c>
      <c r="AA1077" s="29">
        <v>150.36240920777581</v>
      </c>
      <c r="AB1077" s="29">
        <v>1646.5891130894449</v>
      </c>
      <c r="AC1077" s="29">
        <v>2.9098894530257744</v>
      </c>
      <c r="AD1077" s="29">
        <v>22608.068779614365</v>
      </c>
      <c r="AE1077" s="29">
        <f t="shared" si="54"/>
        <v>2022</v>
      </c>
      <c r="AF1077" s="29">
        <f t="shared" si="52"/>
        <v>8</v>
      </c>
      <c r="AK1077" t="e">
        <f t="shared" si="53"/>
        <v>#N/A</v>
      </c>
    </row>
    <row r="1078" spans="1:37" ht="30" customHeight="1" x14ac:dyDescent="0.25">
      <c r="A1078" s="30">
        <v>17907410</v>
      </c>
      <c r="B1078" s="29" t="s">
        <v>79</v>
      </c>
      <c r="C1078" s="29" t="s">
        <v>29</v>
      </c>
      <c r="D1078" s="29" t="s">
        <v>29</v>
      </c>
      <c r="E1078" s="31">
        <v>44834</v>
      </c>
      <c r="F1078" s="29">
        <v>45.452232935364847</v>
      </c>
      <c r="G1078" s="29" t="s">
        <v>51</v>
      </c>
      <c r="H1078" s="29" t="s">
        <v>30</v>
      </c>
      <c r="I1078" s="29">
        <v>1981</v>
      </c>
      <c r="J1078" s="30">
        <v>100</v>
      </c>
      <c r="K1078" s="30">
        <v>10965.3</v>
      </c>
      <c r="L1078" s="29">
        <v>1236635.9488836231</v>
      </c>
      <c r="M1078" s="29">
        <v>3996.0779808681182</v>
      </c>
      <c r="N1078" s="29">
        <v>93.606537302595925</v>
      </c>
      <c r="O1078" s="29">
        <v>11801.084162922938</v>
      </c>
      <c r="P1078" s="29">
        <v>1.1898003591766246</v>
      </c>
      <c r="Q1078" s="29">
        <v>12697.651801014819</v>
      </c>
      <c r="R1078" s="29">
        <v>20466.973924748381</v>
      </c>
      <c r="S1078" s="29">
        <v>1.2920179812609767</v>
      </c>
      <c r="T1078" s="29">
        <v>2.5911696142644223</v>
      </c>
      <c r="U1078" s="29">
        <v>1.7039654622438125</v>
      </c>
      <c r="V1078" s="29">
        <v>1.4214798813096261</v>
      </c>
      <c r="W1078" s="30">
        <v>1.2572888462001153</v>
      </c>
      <c r="X1078" s="30">
        <v>1.4049607956479129</v>
      </c>
      <c r="Y1078" s="29">
        <v>17.405577011135883</v>
      </c>
      <c r="Z1078" s="29">
        <v>20.442196833389303</v>
      </c>
      <c r="AA1078" s="29">
        <v>131.30461827319866</v>
      </c>
      <c r="AB1078" s="29">
        <v>1521.7551837675865</v>
      </c>
      <c r="AC1078" s="29">
        <v>2.6937196265141843</v>
      </c>
      <c r="AD1078" s="29">
        <v>17322.818469250749</v>
      </c>
      <c r="AE1078" s="29">
        <f t="shared" si="54"/>
        <v>2022</v>
      </c>
      <c r="AF1078" s="29">
        <f t="shared" si="52"/>
        <v>9</v>
      </c>
      <c r="AK1078" t="e">
        <f t="shared" si="53"/>
        <v>#N/A</v>
      </c>
    </row>
    <row r="1079" spans="1:37" ht="30" customHeight="1" x14ac:dyDescent="0.25">
      <c r="A1079" s="30">
        <v>17907410</v>
      </c>
      <c r="B1079" s="29" t="s">
        <v>79</v>
      </c>
      <c r="C1079" s="29" t="s">
        <v>29</v>
      </c>
      <c r="D1079" s="29" t="s">
        <v>29</v>
      </c>
      <c r="E1079" s="31">
        <v>44865</v>
      </c>
      <c r="F1079" s="29">
        <v>60.739551549948487</v>
      </c>
      <c r="G1079" s="29" t="s">
        <v>51</v>
      </c>
      <c r="H1079" s="29" t="s">
        <v>30</v>
      </c>
      <c r="I1079" s="29">
        <v>1981</v>
      </c>
      <c r="J1079" s="30">
        <v>100</v>
      </c>
      <c r="K1079" s="30">
        <v>10965.3</v>
      </c>
      <c r="L1079" s="29">
        <v>1114949.82436796</v>
      </c>
      <c r="M1079" s="29">
        <v>2840.2025024146419</v>
      </c>
      <c r="N1079" s="29">
        <v>58.296772476048893</v>
      </c>
      <c r="O1079" s="29">
        <v>18313.127614323337</v>
      </c>
      <c r="P1079" s="29">
        <v>1.1635984608321484</v>
      </c>
      <c r="Q1079" s="29">
        <v>12058.449918258919</v>
      </c>
      <c r="R1079" s="29">
        <v>14798.961307142526</v>
      </c>
      <c r="S1079" s="29">
        <v>1.1395570317081736</v>
      </c>
      <c r="T1079" s="29">
        <v>1.8469019850502435</v>
      </c>
      <c r="U1079" s="29">
        <v>1.6933523278232625</v>
      </c>
      <c r="V1079" s="29">
        <v>1.370732751630459</v>
      </c>
      <c r="W1079" s="30">
        <v>1.4080510955542163</v>
      </c>
      <c r="X1079" s="30">
        <v>1.7133971123040943</v>
      </c>
      <c r="Y1079" s="29">
        <v>28.319627328039093</v>
      </c>
      <c r="Z1079" s="29">
        <v>15.320401933947787</v>
      </c>
      <c r="AA1079" s="29">
        <v>137.450087581167</v>
      </c>
      <c r="AB1079" s="29">
        <v>1639.7272099005199</v>
      </c>
      <c r="AC1079" s="29">
        <v>2.9993737131934943</v>
      </c>
      <c r="AD1079" s="29">
        <v>25507.138421234311</v>
      </c>
      <c r="AE1079" s="29">
        <f t="shared" si="54"/>
        <v>2022</v>
      </c>
      <c r="AF1079" s="29">
        <f t="shared" si="52"/>
        <v>10</v>
      </c>
      <c r="AK1079" t="e">
        <f t="shared" si="53"/>
        <v>#N/A</v>
      </c>
    </row>
    <row r="1080" spans="1:37" ht="30" customHeight="1" x14ac:dyDescent="0.25">
      <c r="A1080" s="30">
        <v>17907410</v>
      </c>
      <c r="B1080" s="29" t="s">
        <v>79</v>
      </c>
      <c r="C1080" s="29" t="s">
        <v>29</v>
      </c>
      <c r="D1080" s="29" t="s">
        <v>29</v>
      </c>
      <c r="E1080" s="31">
        <v>44895</v>
      </c>
      <c r="F1080" s="29">
        <v>45.176912931390291</v>
      </c>
      <c r="G1080" s="29" t="s">
        <v>51</v>
      </c>
      <c r="H1080" s="29" t="s">
        <v>30</v>
      </c>
      <c r="I1080" s="29">
        <v>1981</v>
      </c>
      <c r="J1080" s="30">
        <v>100</v>
      </c>
      <c r="K1080" s="30">
        <v>10965.3</v>
      </c>
      <c r="L1080" s="29">
        <v>1189479.0108722348</v>
      </c>
      <c r="M1080" s="29">
        <v>3745.0241673438613</v>
      </c>
      <c r="N1080" s="29">
        <v>86.246874430647438</v>
      </c>
      <c r="O1080" s="29">
        <v>18070.321038482212</v>
      </c>
      <c r="P1080" s="29">
        <v>1.318727085659176</v>
      </c>
      <c r="Q1080" s="29">
        <v>16932.015311881863</v>
      </c>
      <c r="R1080" s="29">
        <v>23939.135574553366</v>
      </c>
      <c r="S1080" s="29">
        <v>1.5614148319961316</v>
      </c>
      <c r="T1080" s="29">
        <v>2.2010644729979032</v>
      </c>
      <c r="U1080" s="29">
        <v>1.1922829547592591</v>
      </c>
      <c r="V1080" s="29">
        <v>2.6607366908832804</v>
      </c>
      <c r="W1080" s="30">
        <v>1.55922603895595</v>
      </c>
      <c r="X1080" s="30">
        <v>1.7902623676242062</v>
      </c>
      <c r="Y1080" s="29">
        <v>34.083247277831056</v>
      </c>
      <c r="Z1080" s="29">
        <v>32.460941059964036</v>
      </c>
      <c r="AA1080" s="29">
        <v>132.80875006542803</v>
      </c>
      <c r="AB1080" s="29">
        <v>1165.7124113108634</v>
      </c>
      <c r="AC1080" s="29">
        <v>2.7998820566781024</v>
      </c>
      <c r="AD1080" s="29">
        <v>28368.524242386778</v>
      </c>
      <c r="AE1080" s="29">
        <f t="shared" si="54"/>
        <v>2022</v>
      </c>
      <c r="AF1080" s="29">
        <f t="shared" si="52"/>
        <v>11</v>
      </c>
      <c r="AK1080" t="e">
        <f t="shared" si="53"/>
        <v>#N/A</v>
      </c>
    </row>
    <row r="1081" spans="1:37" ht="30" customHeight="1" x14ac:dyDescent="0.25">
      <c r="A1081" s="30">
        <v>17907410</v>
      </c>
      <c r="B1081" s="29" t="s">
        <v>79</v>
      </c>
      <c r="C1081" s="29" t="s">
        <v>29</v>
      </c>
      <c r="D1081" s="29" t="s">
        <v>29</v>
      </c>
      <c r="E1081" s="31">
        <v>44926</v>
      </c>
      <c r="F1081" s="29">
        <v>47.74723401571076</v>
      </c>
      <c r="G1081" s="29" t="s">
        <v>51</v>
      </c>
      <c r="H1081" s="29" t="s">
        <v>30</v>
      </c>
      <c r="I1081" s="29">
        <v>1981</v>
      </c>
      <c r="J1081" s="30">
        <v>100</v>
      </c>
      <c r="K1081" s="30">
        <v>10965.3</v>
      </c>
      <c r="L1081" s="29">
        <v>671692.27383659873</v>
      </c>
      <c r="M1081" s="29">
        <v>3579.0836981610055</v>
      </c>
      <c r="N1081" s="29">
        <v>77.945312666697731</v>
      </c>
      <c r="O1081" s="29">
        <v>11563.747977134393</v>
      </c>
      <c r="P1081" s="29">
        <v>1.1696231249126303</v>
      </c>
      <c r="Q1081" s="29">
        <v>15998.72013366624</v>
      </c>
      <c r="R1081" s="29">
        <v>20420.004829822225</v>
      </c>
      <c r="S1081" s="29">
        <v>1.8430610927328157</v>
      </c>
      <c r="T1081" s="29">
        <v>2.5698231459546594</v>
      </c>
      <c r="U1081" s="29">
        <v>2.2051420186951911</v>
      </c>
      <c r="V1081" s="29">
        <v>1.6575260221820631</v>
      </c>
      <c r="W1081" s="30">
        <v>1.320434377981778</v>
      </c>
      <c r="X1081" s="30">
        <v>1.3940317996388543</v>
      </c>
      <c r="Y1081" s="29">
        <v>30.989336655100768</v>
      </c>
      <c r="Z1081" s="29">
        <v>22.611090861382518</v>
      </c>
      <c r="AA1081" s="29">
        <v>148.08389716918509</v>
      </c>
      <c r="AB1081" s="29">
        <v>1684.8360353165401</v>
      </c>
      <c r="AC1081" s="29">
        <v>2.1515279548101729</v>
      </c>
      <c r="AD1081" s="29">
        <v>20118.704441647053</v>
      </c>
      <c r="AE1081" s="29">
        <f t="shared" si="54"/>
        <v>2022</v>
      </c>
      <c r="AF1081" s="29">
        <f t="shared" si="52"/>
        <v>12</v>
      </c>
      <c r="AK1081" t="e">
        <f t="shared" si="53"/>
        <v>#N/A</v>
      </c>
    </row>
    <row r="1082" spans="1:37" ht="30" customHeight="1" x14ac:dyDescent="0.25">
      <c r="A1082" s="30">
        <v>17907410</v>
      </c>
      <c r="B1082" s="29" t="s">
        <v>79</v>
      </c>
      <c r="C1082" s="29" t="s">
        <v>29</v>
      </c>
      <c r="D1082" s="29" t="s">
        <v>29</v>
      </c>
      <c r="E1082" s="31">
        <v>44957</v>
      </c>
      <c r="F1082" s="29">
        <v>47.229979713188868</v>
      </c>
      <c r="G1082" s="29" t="s">
        <v>51</v>
      </c>
      <c r="H1082" s="29" t="s">
        <v>30</v>
      </c>
      <c r="I1082" s="29">
        <v>1981</v>
      </c>
      <c r="J1082" s="30">
        <v>100</v>
      </c>
      <c r="K1082" s="30">
        <v>10965.3</v>
      </c>
      <c r="L1082" s="29">
        <v>1276880.9984194525</v>
      </c>
      <c r="M1082" s="29">
        <v>2544.4341134364513</v>
      </c>
      <c r="N1082" s="29">
        <v>64.541425456493812</v>
      </c>
      <c r="O1082" s="29">
        <v>10551.020983534445</v>
      </c>
      <c r="P1082" s="29">
        <v>1.7803158522087879</v>
      </c>
      <c r="Q1082" s="29">
        <v>17627.202407817033</v>
      </c>
      <c r="R1082" s="29">
        <v>21722.706735046224</v>
      </c>
      <c r="S1082" s="29">
        <v>1.5120491331723178</v>
      </c>
      <c r="T1082" s="29">
        <v>1.692699791707085</v>
      </c>
      <c r="U1082" s="29">
        <v>1.8062983762814437</v>
      </c>
      <c r="V1082" s="29">
        <v>1.5279407292733065</v>
      </c>
      <c r="W1082" s="30">
        <v>1.6712921414262645</v>
      </c>
      <c r="X1082" s="30">
        <v>2.0867235798033645</v>
      </c>
      <c r="Y1082" s="29">
        <v>23.405444666364868</v>
      </c>
      <c r="Z1082" s="29">
        <v>29.652291385589223</v>
      </c>
      <c r="AA1082" s="29">
        <v>89.922118761337131</v>
      </c>
      <c r="AB1082" s="29">
        <v>1384.8293126054289</v>
      </c>
      <c r="AC1082" s="29">
        <v>2.7032422844898125</v>
      </c>
      <c r="AD1082" s="29">
        <v>20843.883317024272</v>
      </c>
      <c r="AE1082" s="29">
        <f t="shared" si="54"/>
        <v>2023</v>
      </c>
      <c r="AF1082" s="29">
        <f t="shared" si="52"/>
        <v>1</v>
      </c>
      <c r="AK1082" t="e">
        <f t="shared" si="53"/>
        <v>#N/A</v>
      </c>
    </row>
    <row r="1083" spans="1:37" ht="30" customHeight="1" x14ac:dyDescent="0.25">
      <c r="A1083" s="30">
        <v>17907410</v>
      </c>
      <c r="B1083" s="29" t="s">
        <v>79</v>
      </c>
      <c r="C1083" s="29" t="s">
        <v>29</v>
      </c>
      <c r="D1083" s="29" t="s">
        <v>29</v>
      </c>
      <c r="E1083" s="31">
        <v>44985</v>
      </c>
      <c r="F1083" s="29">
        <v>28.71902583296831</v>
      </c>
      <c r="G1083" s="29" t="s">
        <v>51</v>
      </c>
      <c r="H1083" s="29" t="s">
        <v>30</v>
      </c>
      <c r="I1083" s="29">
        <v>1981</v>
      </c>
      <c r="J1083" s="30">
        <v>100</v>
      </c>
      <c r="K1083" s="30">
        <v>10965.3</v>
      </c>
      <c r="L1083" s="29">
        <v>887866.34541271289</v>
      </c>
      <c r="M1083" s="29">
        <v>3156.7071673759733</v>
      </c>
      <c r="N1083" s="29">
        <v>117.06113677453995</v>
      </c>
      <c r="O1083" s="29">
        <v>15059.977390097483</v>
      </c>
      <c r="P1083" s="29">
        <v>1.1895047543681934</v>
      </c>
      <c r="Q1083" s="29">
        <v>14552.869378604102</v>
      </c>
      <c r="R1083" s="29">
        <v>15728.329393813494</v>
      </c>
      <c r="S1083" s="29">
        <v>1.9607565997524354</v>
      </c>
      <c r="T1083" s="29">
        <v>1.6045785625075502</v>
      </c>
      <c r="U1083" s="29">
        <v>1.3451796242664178</v>
      </c>
      <c r="V1083" s="29">
        <v>2.2970361269731661</v>
      </c>
      <c r="W1083" s="30">
        <v>1.5268464370729717</v>
      </c>
      <c r="X1083" s="30">
        <v>1.3293066675339322</v>
      </c>
      <c r="Y1083" s="29">
        <v>30.194864572112596</v>
      </c>
      <c r="Z1083" s="29">
        <v>22.833001038513018</v>
      </c>
      <c r="AA1083" s="29">
        <v>159.2648467146993</v>
      </c>
      <c r="AB1083" s="29">
        <v>1233.7787260988398</v>
      </c>
      <c r="AC1083" s="29">
        <v>1.8875580923537334</v>
      </c>
      <c r="AD1083" s="29">
        <v>28878.506391073031</v>
      </c>
      <c r="AE1083" s="29">
        <f t="shared" si="54"/>
        <v>2023</v>
      </c>
      <c r="AF1083" s="29">
        <f t="shared" ref="AF1083:AF1146" si="55">IF(E1083 = "", "", MONTH(E1083))</f>
        <v>2</v>
      </c>
      <c r="AK1083" t="e">
        <f t="shared" si="53"/>
        <v>#N/A</v>
      </c>
    </row>
    <row r="1084" spans="1:37" ht="30" customHeight="1" x14ac:dyDescent="0.25">
      <c r="A1084" s="30">
        <v>17907410</v>
      </c>
      <c r="B1084" s="29" t="s">
        <v>79</v>
      </c>
      <c r="C1084" s="29" t="s">
        <v>29</v>
      </c>
      <c r="D1084" s="29" t="s">
        <v>29</v>
      </c>
      <c r="E1084" s="31">
        <v>45016</v>
      </c>
      <c r="F1084" s="29">
        <v>48.213980295605808</v>
      </c>
      <c r="G1084" s="29" t="s">
        <v>51</v>
      </c>
      <c r="H1084" s="29" t="s">
        <v>30</v>
      </c>
      <c r="I1084" s="29">
        <v>1981</v>
      </c>
      <c r="J1084" s="30">
        <v>100</v>
      </c>
      <c r="K1084" s="30">
        <v>10965.3</v>
      </c>
      <c r="L1084" s="29">
        <v>1095373.9285741865</v>
      </c>
      <c r="M1084" s="29">
        <v>4266.8939111818318</v>
      </c>
      <c r="N1084" s="29">
        <v>104.9467845610548</v>
      </c>
      <c r="O1084" s="29">
        <v>13532.323793376165</v>
      </c>
      <c r="P1084" s="29">
        <v>1.156048132599383</v>
      </c>
      <c r="Q1084" s="29">
        <v>17441.509948464922</v>
      </c>
      <c r="R1084" s="29">
        <v>17446.226699953506</v>
      </c>
      <c r="S1084" s="29">
        <v>1.3388529048817193</v>
      </c>
      <c r="T1084" s="29">
        <v>2.2927543703163416</v>
      </c>
      <c r="U1084" s="29">
        <v>1.208347187796821</v>
      </c>
      <c r="V1084" s="29">
        <v>2.6221263689262702</v>
      </c>
      <c r="W1084" s="30">
        <v>1.8740353720697709</v>
      </c>
      <c r="X1084" s="30">
        <v>1.8525893095142192</v>
      </c>
      <c r="Y1084" s="29">
        <v>23.865712316168995</v>
      </c>
      <c r="Z1084" s="29">
        <v>29.322017310849567</v>
      </c>
      <c r="AA1084" s="30">
        <v>128.386639394253</v>
      </c>
      <c r="AB1084" s="30">
        <v>975.18795751256994</v>
      </c>
      <c r="AC1084" s="29">
        <v>2.0179666500211386</v>
      </c>
      <c r="AD1084" s="29">
        <v>25802.199595191931</v>
      </c>
      <c r="AE1084" s="29">
        <f t="shared" si="54"/>
        <v>2023</v>
      </c>
      <c r="AF1084" s="29">
        <f t="shared" si="55"/>
        <v>3</v>
      </c>
      <c r="AK1084" t="e">
        <f t="shared" si="53"/>
        <v>#N/A</v>
      </c>
    </row>
    <row r="1085" spans="1:37" ht="30" customHeight="1" x14ac:dyDescent="0.25">
      <c r="A1085" s="30">
        <v>17907410</v>
      </c>
      <c r="B1085" s="29" t="s">
        <v>79</v>
      </c>
      <c r="C1085" s="29" t="s">
        <v>29</v>
      </c>
      <c r="D1085" s="29" t="s">
        <v>29</v>
      </c>
      <c r="E1085" s="31">
        <v>45046</v>
      </c>
      <c r="F1085" s="29">
        <v>32.683528385591842</v>
      </c>
      <c r="G1085" s="29" t="s">
        <v>51</v>
      </c>
      <c r="H1085" s="29" t="s">
        <v>30</v>
      </c>
      <c r="I1085" s="29">
        <v>1981</v>
      </c>
      <c r="J1085" s="30">
        <v>100</v>
      </c>
      <c r="K1085" s="30">
        <v>10965.3</v>
      </c>
      <c r="L1085" s="29">
        <v>729874.53489620297</v>
      </c>
      <c r="M1085" s="29">
        <v>3041.5888128958809</v>
      </c>
      <c r="N1085" s="29">
        <v>89.485443553263096</v>
      </c>
      <c r="O1085" s="29">
        <v>17633.348403184264</v>
      </c>
      <c r="P1085" s="29">
        <v>1.0348822915189568</v>
      </c>
      <c r="Q1085" s="29">
        <v>14253.575160043876</v>
      </c>
      <c r="R1085" s="29">
        <v>26294.267325618195</v>
      </c>
      <c r="S1085" s="29">
        <v>1.5225670964384141</v>
      </c>
      <c r="T1085" s="29">
        <v>2.7218293840987497</v>
      </c>
      <c r="U1085" s="29">
        <v>2.1604323071043732</v>
      </c>
      <c r="V1085" s="29">
        <v>2.6531003969576576</v>
      </c>
      <c r="W1085" s="30">
        <v>0.98515326549120141</v>
      </c>
      <c r="X1085" s="30">
        <v>2.1317205748536852</v>
      </c>
      <c r="Y1085" s="29">
        <v>31.730273102901204</v>
      </c>
      <c r="Z1085" s="29">
        <v>35.085969214991181</v>
      </c>
      <c r="AA1085" s="30">
        <v>157.18470111775326</v>
      </c>
      <c r="AB1085" s="30">
        <v>1795.6537264545484</v>
      </c>
      <c r="AC1085" s="29">
        <v>1.5361442761315844</v>
      </c>
      <c r="AD1085" s="29">
        <v>30625.319509437268</v>
      </c>
      <c r="AE1085" s="29">
        <f t="shared" si="54"/>
        <v>2023</v>
      </c>
      <c r="AF1085" s="29">
        <f t="shared" si="55"/>
        <v>4</v>
      </c>
      <c r="AK1085" t="e">
        <f t="shared" si="53"/>
        <v>#N/A</v>
      </c>
    </row>
    <row r="1086" spans="1:37" ht="30" customHeight="1" x14ac:dyDescent="0.25">
      <c r="A1086" s="30">
        <v>17907410</v>
      </c>
      <c r="B1086" s="29" t="s">
        <v>79</v>
      </c>
      <c r="C1086" s="29" t="s">
        <v>29</v>
      </c>
      <c r="D1086" s="29" t="s">
        <v>29</v>
      </c>
      <c r="E1086" s="31">
        <v>45077</v>
      </c>
      <c r="F1086" s="29">
        <v>35.106128043363896</v>
      </c>
      <c r="G1086" s="29" t="s">
        <v>51</v>
      </c>
      <c r="H1086" s="29" t="s">
        <v>30</v>
      </c>
      <c r="I1086" s="29">
        <v>1981</v>
      </c>
      <c r="J1086" s="30">
        <v>100</v>
      </c>
      <c r="K1086" s="30">
        <v>10965.3</v>
      </c>
      <c r="L1086" s="29">
        <v>1024624.1887249099</v>
      </c>
      <c r="M1086" s="29">
        <v>4336.6771622051992</v>
      </c>
      <c r="N1086" s="29">
        <v>63.101935951240279</v>
      </c>
      <c r="O1086" s="29">
        <v>11376.61780461635</v>
      </c>
      <c r="P1086" s="29">
        <v>1.8347133212895452</v>
      </c>
      <c r="Q1086" s="29">
        <v>16629.483139319957</v>
      </c>
      <c r="R1086" s="29">
        <v>15620.828513117802</v>
      </c>
      <c r="S1086" s="29">
        <v>1.6668936169542767</v>
      </c>
      <c r="T1086" s="29">
        <v>2.0743658299427268</v>
      </c>
      <c r="U1086" s="29">
        <v>1.6986989101416954</v>
      </c>
      <c r="V1086" s="29">
        <v>2.0437297381067054</v>
      </c>
      <c r="W1086" s="30">
        <v>1.0561959815675812</v>
      </c>
      <c r="X1086" s="30">
        <v>1.6975936427599108</v>
      </c>
      <c r="Y1086" s="29">
        <v>30.549560009084455</v>
      </c>
      <c r="Z1086" s="29">
        <v>30.410140154150309</v>
      </c>
      <c r="AA1086" s="30">
        <v>159.78513329515158</v>
      </c>
      <c r="AB1086" s="30">
        <v>1013.6103824870147</v>
      </c>
      <c r="AC1086" s="29">
        <v>2.4584608361135021</v>
      </c>
      <c r="AD1086" s="29">
        <v>28306.196335325214</v>
      </c>
      <c r="AE1086" s="29">
        <f t="shared" si="54"/>
        <v>2023</v>
      </c>
      <c r="AF1086" s="29">
        <f t="shared" si="55"/>
        <v>5</v>
      </c>
      <c r="AK1086" t="e">
        <f t="shared" si="53"/>
        <v>#N/A</v>
      </c>
    </row>
    <row r="1087" spans="1:37" ht="30" customHeight="1" x14ac:dyDescent="0.25">
      <c r="A1087" s="30">
        <v>17907410</v>
      </c>
      <c r="B1087" s="29" t="s">
        <v>79</v>
      </c>
      <c r="C1087" s="29" t="s">
        <v>29</v>
      </c>
      <c r="D1087" s="29" t="s">
        <v>29</v>
      </c>
      <c r="E1087" s="31">
        <v>45107</v>
      </c>
      <c r="F1087" s="29">
        <v>35.090220613191647</v>
      </c>
      <c r="G1087" s="29" t="s">
        <v>51</v>
      </c>
      <c r="H1087" s="29" t="s">
        <v>30</v>
      </c>
      <c r="I1087" s="29">
        <v>1981</v>
      </c>
      <c r="J1087" s="30">
        <v>100</v>
      </c>
      <c r="K1087" s="30">
        <v>10965.3</v>
      </c>
      <c r="L1087" s="29">
        <v>1221785.429405028</v>
      </c>
      <c r="M1087" s="29">
        <v>2455.4115032301447</v>
      </c>
      <c r="N1087" s="29">
        <v>60.801849136713201</v>
      </c>
      <c r="O1087" s="29">
        <v>19089.913605824273</v>
      </c>
      <c r="P1087" s="29">
        <v>1.8465895054959387</v>
      </c>
      <c r="Q1087" s="29">
        <v>15125.348625317702</v>
      </c>
      <c r="R1087" s="29">
        <v>17832.705719513375</v>
      </c>
      <c r="S1087" s="29">
        <v>1.6833547366865091</v>
      </c>
      <c r="T1087" s="29">
        <v>2.0246432758364583</v>
      </c>
      <c r="U1087" s="29">
        <v>1.2339490824664394</v>
      </c>
      <c r="V1087" s="29">
        <v>1.5548199573280832</v>
      </c>
      <c r="W1087" s="30">
        <v>0.94446133950357614</v>
      </c>
      <c r="X1087" s="30">
        <v>1.9041601360771656</v>
      </c>
      <c r="Y1087" s="29">
        <v>34.750151653044362</v>
      </c>
      <c r="Z1087" s="29">
        <v>28.821862096408662</v>
      </c>
      <c r="AA1087" s="30">
        <v>126.69603765314355</v>
      </c>
      <c r="AB1087" s="30">
        <v>1674.4852640102501</v>
      </c>
      <c r="AC1087" s="29">
        <v>2.9271949023943971</v>
      </c>
      <c r="AD1087" s="29">
        <v>24343.026714033822</v>
      </c>
      <c r="AE1087" s="29">
        <f t="shared" si="54"/>
        <v>2023</v>
      </c>
      <c r="AF1087" s="29">
        <f t="shared" si="55"/>
        <v>6</v>
      </c>
      <c r="AK1087" t="e">
        <f t="shared" si="53"/>
        <v>#N/A</v>
      </c>
    </row>
    <row r="1088" spans="1:37" ht="30" customHeight="1" x14ac:dyDescent="0.25">
      <c r="A1088" s="30">
        <v>17907410</v>
      </c>
      <c r="B1088" s="29" t="s">
        <v>79</v>
      </c>
      <c r="C1088" s="29" t="s">
        <v>29</v>
      </c>
      <c r="D1088" s="29" t="s">
        <v>29</v>
      </c>
      <c r="E1088" s="31">
        <v>45138</v>
      </c>
      <c r="F1088" s="29">
        <v>42.512804211651954</v>
      </c>
      <c r="G1088" s="29" t="s">
        <v>51</v>
      </c>
      <c r="H1088" s="29" t="s">
        <v>30</v>
      </c>
      <c r="I1088" s="29">
        <v>1981</v>
      </c>
      <c r="J1088" s="30">
        <v>100</v>
      </c>
      <c r="K1088" s="30">
        <v>10965.3</v>
      </c>
      <c r="L1088" s="29">
        <v>810040.21734795289</v>
      </c>
      <c r="M1088" s="29">
        <v>4248.1794593929244</v>
      </c>
      <c r="N1088" s="29">
        <v>93.87302293465433</v>
      </c>
      <c r="O1088" s="29">
        <v>17955.424352436668</v>
      </c>
      <c r="P1088" s="29">
        <v>1.2415039938055545</v>
      </c>
      <c r="Q1088" s="29">
        <v>23166.653918108943</v>
      </c>
      <c r="R1088" s="29">
        <v>21155.245784905463</v>
      </c>
      <c r="S1088" s="29">
        <v>2.1058271546501324</v>
      </c>
      <c r="T1088" s="29">
        <v>1.9035422235974579</v>
      </c>
      <c r="U1088" s="29">
        <v>2.2929067732701731</v>
      </c>
      <c r="V1088" s="29">
        <v>2.7377749064423167</v>
      </c>
      <c r="W1088" s="30">
        <v>1.2769738378935078</v>
      </c>
      <c r="X1088" s="30">
        <v>1.1611409489708737</v>
      </c>
      <c r="Y1088" s="29">
        <v>19.693420922485561</v>
      </c>
      <c r="Z1088" s="29">
        <v>28.259420857891442</v>
      </c>
      <c r="AA1088" s="30">
        <v>108.9217373212845</v>
      </c>
      <c r="AB1088" s="30">
        <v>1187.5728237342325</v>
      </c>
      <c r="AC1088" s="29">
        <v>1.5887967205573097</v>
      </c>
      <c r="AD1088" s="29">
        <v>20725.088080331909</v>
      </c>
      <c r="AE1088" s="29">
        <f t="shared" si="54"/>
        <v>2023</v>
      </c>
      <c r="AF1088" s="29">
        <f t="shared" si="55"/>
        <v>7</v>
      </c>
      <c r="AK1088" t="e">
        <f t="shared" si="53"/>
        <v>#N/A</v>
      </c>
    </row>
    <row r="1089" spans="1:37" ht="30" customHeight="1" x14ac:dyDescent="0.25">
      <c r="A1089" s="30">
        <v>17907410</v>
      </c>
      <c r="B1089" s="29" t="s">
        <v>79</v>
      </c>
      <c r="C1089" s="29" t="s">
        <v>29</v>
      </c>
      <c r="D1089" s="29" t="s">
        <v>29</v>
      </c>
      <c r="E1089" s="31">
        <v>45169</v>
      </c>
      <c r="F1089" s="29">
        <v>38.882082739820895</v>
      </c>
      <c r="G1089" s="29" t="s">
        <v>51</v>
      </c>
      <c r="H1089" s="29" t="s">
        <v>30</v>
      </c>
      <c r="I1089" s="29">
        <v>1981</v>
      </c>
      <c r="J1089" s="30">
        <v>100</v>
      </c>
      <c r="K1089" s="30">
        <v>10965.3</v>
      </c>
      <c r="L1089" s="29">
        <v>1250454.0979822087</v>
      </c>
      <c r="M1089" s="29">
        <v>2946.4343703404124</v>
      </c>
      <c r="N1089" s="29">
        <v>95.444018935905277</v>
      </c>
      <c r="O1089" s="29">
        <v>19880.922291640501</v>
      </c>
      <c r="P1089" s="29">
        <v>1.1391349417852179</v>
      </c>
      <c r="Q1089" s="29">
        <v>16114.693759869353</v>
      </c>
      <c r="R1089" s="29">
        <v>28810.94523102888</v>
      </c>
      <c r="S1089" s="29">
        <v>2.0078412188122665</v>
      </c>
      <c r="T1089" s="29">
        <v>1.7926406599321134</v>
      </c>
      <c r="U1089" s="29">
        <v>2.333601282628508</v>
      </c>
      <c r="V1089" s="29">
        <v>2.7531227141295909</v>
      </c>
      <c r="W1089" s="30">
        <v>1.6159667230621162</v>
      </c>
      <c r="X1089" s="30">
        <v>2.1017892965051841</v>
      </c>
      <c r="Y1089" s="29">
        <v>25.662158742495933</v>
      </c>
      <c r="Z1089" s="29">
        <v>21.033486324671884</v>
      </c>
      <c r="AA1089" s="30">
        <v>110.94283138674956</v>
      </c>
      <c r="AB1089" s="30">
        <v>1277.2609942304305</v>
      </c>
      <c r="AC1089" s="29">
        <v>2.0312873537282425</v>
      </c>
      <c r="AD1089" s="29">
        <v>30916.727192377642</v>
      </c>
      <c r="AE1089" s="29">
        <f t="shared" si="54"/>
        <v>2023</v>
      </c>
      <c r="AF1089" s="29">
        <f t="shared" si="55"/>
        <v>8</v>
      </c>
      <c r="AK1089" t="e">
        <f t="shared" si="53"/>
        <v>#N/A</v>
      </c>
    </row>
    <row r="1090" spans="1:37" ht="30" customHeight="1" x14ac:dyDescent="0.25">
      <c r="A1090" s="30">
        <v>17907410</v>
      </c>
      <c r="B1090" s="29" t="s">
        <v>79</v>
      </c>
      <c r="C1090" s="29" t="s">
        <v>29</v>
      </c>
      <c r="D1090" s="29" t="s">
        <v>29</v>
      </c>
      <c r="E1090" s="31">
        <v>45199</v>
      </c>
      <c r="F1090" s="29">
        <v>46.612617433197528</v>
      </c>
      <c r="G1090" s="29" t="s">
        <v>51</v>
      </c>
      <c r="H1090" s="29" t="s">
        <v>30</v>
      </c>
      <c r="I1090" s="29">
        <v>1981</v>
      </c>
      <c r="J1090" s="30">
        <v>100</v>
      </c>
      <c r="K1090" s="30">
        <v>10965.3</v>
      </c>
      <c r="L1090" s="29">
        <v>975964.25645461655</v>
      </c>
      <c r="M1090" s="29">
        <v>2852.1468885022177</v>
      </c>
      <c r="N1090" s="29">
        <v>110.00051647615051</v>
      </c>
      <c r="O1090" s="29">
        <v>19830.045257230813</v>
      </c>
      <c r="P1090" s="29">
        <v>1.780929104052249</v>
      </c>
      <c r="Q1090" s="29">
        <v>13459.718509280709</v>
      </c>
      <c r="R1090" s="29">
        <v>26110.402482125039</v>
      </c>
      <c r="S1090" s="29">
        <v>1.9746696947723616</v>
      </c>
      <c r="T1090" s="29">
        <v>2.0635940092346541</v>
      </c>
      <c r="U1090" s="29">
        <v>2.2654250785366798</v>
      </c>
      <c r="V1090" s="29">
        <v>2.6274398281704214</v>
      </c>
      <c r="W1090" s="30">
        <v>1.0381575580906262</v>
      </c>
      <c r="X1090" s="30">
        <v>1.790473712517695</v>
      </c>
      <c r="Y1090" s="29">
        <v>28.43135266629702</v>
      </c>
      <c r="Z1090" s="29">
        <v>22.362075210008825</v>
      </c>
      <c r="AA1090" s="30">
        <v>108.95048436384205</v>
      </c>
      <c r="AB1090" s="30">
        <v>1046.0915056313254</v>
      </c>
      <c r="AC1090" s="29">
        <v>2.9431537275899835</v>
      </c>
      <c r="AD1090" s="29">
        <v>26056.865309757341</v>
      </c>
      <c r="AE1090" s="29">
        <f t="shared" si="54"/>
        <v>2023</v>
      </c>
      <c r="AF1090" s="29">
        <f t="shared" si="55"/>
        <v>9</v>
      </c>
      <c r="AK1090" t="e">
        <f t="shared" si="53"/>
        <v>#N/A</v>
      </c>
    </row>
    <row r="1091" spans="1:37" ht="30" customHeight="1" x14ac:dyDescent="0.25">
      <c r="A1091" s="30">
        <v>17907410</v>
      </c>
      <c r="B1091" s="29" t="s">
        <v>79</v>
      </c>
      <c r="C1091" s="29" t="s">
        <v>29</v>
      </c>
      <c r="D1091" s="29" t="s">
        <v>29</v>
      </c>
      <c r="E1091" s="31">
        <v>45230</v>
      </c>
      <c r="F1091" s="29">
        <v>37.358596334497037</v>
      </c>
      <c r="G1091" s="29" t="s">
        <v>51</v>
      </c>
      <c r="H1091" s="29" t="s">
        <v>30</v>
      </c>
      <c r="I1091" s="29">
        <v>1981</v>
      </c>
      <c r="J1091" s="30">
        <v>100</v>
      </c>
      <c r="K1091" s="30">
        <v>10965.3</v>
      </c>
      <c r="L1091" s="29">
        <v>852194.7623012315</v>
      </c>
      <c r="M1091" s="29">
        <v>2831.7953076879562</v>
      </c>
      <c r="N1091" s="29">
        <v>71.039874078444143</v>
      </c>
      <c r="O1091" s="29">
        <v>19553.033555666334</v>
      </c>
      <c r="P1091" s="29">
        <v>1.6664332894522258</v>
      </c>
      <c r="Q1091" s="29">
        <v>19334.565569535906</v>
      </c>
      <c r="R1091" s="29">
        <v>18770.140977212704</v>
      </c>
      <c r="S1091" s="29">
        <v>2.0299021361353855</v>
      </c>
      <c r="T1091" s="29">
        <v>2.5532178327725221</v>
      </c>
      <c r="U1091" s="29">
        <v>1.1899871831297495</v>
      </c>
      <c r="V1091" s="29">
        <v>2.0918341377416581</v>
      </c>
      <c r="W1091" s="30">
        <v>1.2343275172126356</v>
      </c>
      <c r="X1091" s="30">
        <v>1.5608217828243909</v>
      </c>
      <c r="Y1091" s="29">
        <v>24.424663369850954</v>
      </c>
      <c r="Z1091" s="29">
        <v>29.091232807300557</v>
      </c>
      <c r="AA1091" s="30">
        <v>117.56388679481478</v>
      </c>
      <c r="AB1091" s="30">
        <v>954.28104224697142</v>
      </c>
      <c r="AC1091" s="29">
        <v>1.9416189105415482</v>
      </c>
      <c r="AD1091" s="29">
        <v>20954.773121857175</v>
      </c>
      <c r="AE1091" s="29">
        <f t="shared" si="54"/>
        <v>2023</v>
      </c>
      <c r="AF1091" s="29">
        <f t="shared" si="55"/>
        <v>10</v>
      </c>
      <c r="AK1091" t="e">
        <f t="shared" si="53"/>
        <v>#N/A</v>
      </c>
    </row>
    <row r="1092" spans="1:37" ht="30" customHeight="1" x14ac:dyDescent="0.25">
      <c r="A1092" s="30">
        <v>17907410</v>
      </c>
      <c r="B1092" s="29" t="s">
        <v>79</v>
      </c>
      <c r="C1092" s="29" t="s">
        <v>29</v>
      </c>
      <c r="D1092" s="29" t="s">
        <v>29</v>
      </c>
      <c r="E1092" s="31">
        <v>45260</v>
      </c>
      <c r="F1092" s="29">
        <v>36.781810190710331</v>
      </c>
      <c r="G1092" s="29" t="s">
        <v>51</v>
      </c>
      <c r="H1092" s="29" t="s">
        <v>30</v>
      </c>
      <c r="I1092" s="29">
        <v>1981</v>
      </c>
      <c r="J1092" s="30">
        <v>100</v>
      </c>
      <c r="K1092" s="30">
        <v>10965.3</v>
      </c>
      <c r="L1092" s="29">
        <v>1069459.7161464931</v>
      </c>
      <c r="M1092" s="29">
        <v>2379.5817707772285</v>
      </c>
      <c r="N1092" s="29">
        <v>115.12682686794828</v>
      </c>
      <c r="O1092" s="29">
        <v>12382.263583278298</v>
      </c>
      <c r="P1092" s="29">
        <v>1.4814878454738107</v>
      </c>
      <c r="Q1092" s="29">
        <v>18055.316024189167</v>
      </c>
      <c r="R1092" s="29">
        <v>16954.223498457464</v>
      </c>
      <c r="S1092" s="29">
        <v>1.5236009735813383</v>
      </c>
      <c r="T1092" s="29">
        <v>1.7487241580451323</v>
      </c>
      <c r="U1092" s="29">
        <v>1.5479850452098591</v>
      </c>
      <c r="V1092" s="29">
        <v>2.2787073843900041</v>
      </c>
      <c r="W1092" s="30">
        <v>1.8246223344472565</v>
      </c>
      <c r="X1092" s="30">
        <v>2.087055012320016</v>
      </c>
      <c r="Y1092" s="29">
        <v>18.115790927102747</v>
      </c>
      <c r="Z1092" s="29">
        <v>26.216901822976318</v>
      </c>
      <c r="AA1092" s="30">
        <v>123.77996569195226</v>
      </c>
      <c r="AB1092" s="30">
        <v>1064.0162880786995</v>
      </c>
      <c r="AC1092" s="29">
        <v>3.0515011079997132</v>
      </c>
      <c r="AD1092" s="29">
        <v>22489.047277701615</v>
      </c>
      <c r="AE1092" s="29">
        <f t="shared" si="54"/>
        <v>2023</v>
      </c>
      <c r="AF1092" s="29">
        <f t="shared" si="55"/>
        <v>11</v>
      </c>
      <c r="AK1092" t="e">
        <f t="shared" si="53"/>
        <v>#N/A</v>
      </c>
    </row>
    <row r="1093" spans="1:37" ht="30" customHeight="1" x14ac:dyDescent="0.25">
      <c r="A1093" s="30">
        <v>17907410</v>
      </c>
      <c r="B1093" s="29" t="s">
        <v>79</v>
      </c>
      <c r="C1093" s="29" t="s">
        <v>29</v>
      </c>
      <c r="D1093" s="29" t="s">
        <v>29</v>
      </c>
      <c r="E1093" s="31">
        <v>45291</v>
      </c>
      <c r="F1093" s="29">
        <v>52.936114724148752</v>
      </c>
      <c r="G1093" s="29" t="s">
        <v>51</v>
      </c>
      <c r="H1093" s="29" t="s">
        <v>30</v>
      </c>
      <c r="I1093" s="29">
        <v>1981</v>
      </c>
      <c r="J1093" s="30">
        <v>100</v>
      </c>
      <c r="K1093" s="30">
        <v>10965.3</v>
      </c>
      <c r="L1093" s="29">
        <v>676944.31408824795</v>
      </c>
      <c r="M1093" s="29">
        <v>2271.0945799122392</v>
      </c>
      <c r="N1093" s="29">
        <v>96.223598332055346</v>
      </c>
      <c r="O1093" s="29">
        <v>10832.510343574857</v>
      </c>
      <c r="P1093" s="29">
        <v>0.94012231673059221</v>
      </c>
      <c r="Q1093" s="29">
        <v>13386.773475775943</v>
      </c>
      <c r="R1093" s="29">
        <v>26117.365518437739</v>
      </c>
      <c r="S1093" s="29">
        <v>1.139987260273994</v>
      </c>
      <c r="T1093" s="29">
        <v>1.7878046867349038</v>
      </c>
      <c r="U1093" s="29">
        <v>1.949766750871766</v>
      </c>
      <c r="V1093" s="29">
        <v>2.6080335157606473</v>
      </c>
      <c r="W1093" s="30">
        <v>1.0291222857857991</v>
      </c>
      <c r="X1093" s="30">
        <v>1.2995869815826755</v>
      </c>
      <c r="Y1093" s="29">
        <v>10.312286643528271</v>
      </c>
      <c r="Z1093" s="29">
        <v>17.398365176032129</v>
      </c>
      <c r="AA1093" s="30">
        <v>150.94906359360931</v>
      </c>
      <c r="AB1093" s="30">
        <v>1311.0408331530532</v>
      </c>
      <c r="AC1093" s="29">
        <v>1.9508591657787411</v>
      </c>
      <c r="AD1093" s="29">
        <v>28528.046225263817</v>
      </c>
      <c r="AE1093" s="29">
        <f t="shared" si="54"/>
        <v>2023</v>
      </c>
      <c r="AF1093" s="29">
        <f t="shared" si="55"/>
        <v>12</v>
      </c>
      <c r="AK1093" t="e">
        <f t="shared" si="53"/>
        <v>#N/A</v>
      </c>
    </row>
    <row r="1094" spans="1:37" ht="30" customHeight="1" x14ac:dyDescent="0.25">
      <c r="A1094" s="30">
        <v>17907410</v>
      </c>
      <c r="B1094" s="29" t="s">
        <v>79</v>
      </c>
      <c r="C1094" s="29" t="s">
        <v>29</v>
      </c>
      <c r="D1094" s="29" t="s">
        <v>29</v>
      </c>
      <c r="E1094" s="31">
        <v>45322</v>
      </c>
      <c r="F1094" s="29">
        <v>53.429560688438194</v>
      </c>
      <c r="G1094" s="29" t="s">
        <v>51</v>
      </c>
      <c r="H1094" s="29" t="s">
        <v>30</v>
      </c>
      <c r="I1094" s="29">
        <v>1981</v>
      </c>
      <c r="J1094" s="30">
        <v>100</v>
      </c>
      <c r="K1094" s="30">
        <v>10965.3</v>
      </c>
      <c r="L1094" s="29">
        <v>747495.44833948475</v>
      </c>
      <c r="M1094" s="29">
        <v>3647.5895188184509</v>
      </c>
      <c r="N1094" s="29">
        <v>78.993137498943241</v>
      </c>
      <c r="O1094" s="29">
        <v>9722.5773945369474</v>
      </c>
      <c r="P1094" s="29">
        <v>0.91013577990700878</v>
      </c>
      <c r="Q1094" s="29">
        <v>16986.052539906483</v>
      </c>
      <c r="R1094" s="29">
        <v>20455.435240360945</v>
      </c>
      <c r="S1094" s="29">
        <v>1.5973528468948455</v>
      </c>
      <c r="T1094" s="29">
        <v>1.578314926206398</v>
      </c>
      <c r="U1094" s="29">
        <v>1.614850167882683</v>
      </c>
      <c r="V1094" s="29">
        <v>2.3611991838519515</v>
      </c>
      <c r="W1094" s="30">
        <v>1.6198182442436277</v>
      </c>
      <c r="X1094" s="30">
        <v>1.8856430951105716</v>
      </c>
      <c r="Y1094" s="29">
        <v>11.733418234653112</v>
      </c>
      <c r="Z1094" s="29">
        <v>7.6571706570076881</v>
      </c>
      <c r="AA1094" s="30">
        <v>134.15703373966937</v>
      </c>
      <c r="AB1094" s="30">
        <v>999.72744305889853</v>
      </c>
      <c r="AC1094" s="29" t="s">
        <v>31</v>
      </c>
      <c r="AD1094" s="29" t="s">
        <v>31</v>
      </c>
      <c r="AE1094" s="29">
        <f t="shared" si="54"/>
        <v>2024</v>
      </c>
      <c r="AF1094" s="29">
        <f t="shared" si="55"/>
        <v>1</v>
      </c>
      <c r="AK1094" t="e">
        <f t="shared" si="53"/>
        <v>#N/A</v>
      </c>
    </row>
    <row r="1095" spans="1:37" ht="30" customHeight="1" x14ac:dyDescent="0.25">
      <c r="A1095" s="30">
        <v>17907410</v>
      </c>
      <c r="B1095" s="29" t="s">
        <v>79</v>
      </c>
      <c r="C1095" s="29" t="s">
        <v>29</v>
      </c>
      <c r="D1095" s="29" t="s">
        <v>29</v>
      </c>
      <c r="E1095" s="31">
        <v>45351</v>
      </c>
      <c r="F1095" s="29">
        <v>66.000916019931125</v>
      </c>
      <c r="G1095" s="29" t="s">
        <v>51</v>
      </c>
      <c r="H1095" s="29" t="s">
        <v>30</v>
      </c>
      <c r="I1095" s="29">
        <v>1981</v>
      </c>
      <c r="J1095" s="30">
        <v>100</v>
      </c>
      <c r="K1095" s="30">
        <v>10965.3</v>
      </c>
      <c r="L1095" s="29">
        <v>905071.21154677973</v>
      </c>
      <c r="M1095" s="29">
        <v>2246.3803789832591</v>
      </c>
      <c r="N1095" s="29">
        <v>72.148126439194925</v>
      </c>
      <c r="O1095" s="29">
        <v>8788.5805278196676</v>
      </c>
      <c r="P1095" s="29">
        <v>0.89957599794829646</v>
      </c>
      <c r="Q1095" s="29">
        <v>14472.256097280491</v>
      </c>
      <c r="R1095" s="29">
        <v>17114.129318658954</v>
      </c>
      <c r="S1095" s="29">
        <v>1.9674403721100604</v>
      </c>
      <c r="T1095" s="29">
        <v>2.172804520660006</v>
      </c>
      <c r="U1095" s="29">
        <v>1.2780624055221135</v>
      </c>
      <c r="V1095" s="29">
        <v>2.1545414545981241</v>
      </c>
      <c r="W1095" s="30">
        <v>1.2454781284835712</v>
      </c>
      <c r="X1095" s="30">
        <v>2.1367803921520663</v>
      </c>
      <c r="Y1095" s="29">
        <v>12.494159567380684</v>
      </c>
      <c r="Z1095" s="29">
        <v>11.654448693500376</v>
      </c>
      <c r="AA1095" s="30">
        <v>117.82348244086945</v>
      </c>
      <c r="AB1095" s="30">
        <v>887.07016913704899</v>
      </c>
      <c r="AC1095" s="29" t="s">
        <v>31</v>
      </c>
      <c r="AD1095" s="29" t="s">
        <v>31</v>
      </c>
      <c r="AE1095" s="29">
        <f t="shared" si="54"/>
        <v>2024</v>
      </c>
      <c r="AF1095" s="29">
        <f t="shared" si="55"/>
        <v>2</v>
      </c>
      <c r="AK1095" t="e">
        <f t="shared" si="53"/>
        <v>#N/A</v>
      </c>
    </row>
    <row r="1096" spans="1:37" ht="30" customHeight="1" x14ac:dyDescent="0.25">
      <c r="A1096" s="30">
        <v>17907410</v>
      </c>
      <c r="B1096" s="29" t="s">
        <v>79</v>
      </c>
      <c r="C1096" s="29" t="s">
        <v>29</v>
      </c>
      <c r="D1096" s="29" t="s">
        <v>29</v>
      </c>
      <c r="E1096" s="31">
        <v>45382</v>
      </c>
      <c r="F1096" s="29">
        <v>43.182439514315014</v>
      </c>
      <c r="G1096" s="29" t="s">
        <v>51</v>
      </c>
      <c r="H1096" s="29" t="s">
        <v>30</v>
      </c>
      <c r="I1096" s="29">
        <v>1981</v>
      </c>
      <c r="J1096" s="30">
        <v>100</v>
      </c>
      <c r="K1096" s="30">
        <v>10965.3</v>
      </c>
      <c r="L1096" s="29">
        <v>784267.79445200239</v>
      </c>
      <c r="M1096" s="29">
        <v>3578.8327577103428</v>
      </c>
      <c r="N1096" s="29">
        <v>91.697859684139871</v>
      </c>
      <c r="O1096" s="29">
        <v>9751.594137668948</v>
      </c>
      <c r="P1096" s="29">
        <v>1.7198899688239109</v>
      </c>
      <c r="Q1096" s="29">
        <v>16251.778141427816</v>
      </c>
      <c r="R1096" s="29">
        <v>16198.303702649358</v>
      </c>
      <c r="S1096" s="29">
        <v>1.908829645184281</v>
      </c>
      <c r="T1096" s="29">
        <v>2.1178511812260314</v>
      </c>
      <c r="U1096" s="29">
        <v>1.4588671495270669</v>
      </c>
      <c r="V1096" s="29">
        <v>1.7866483794599406</v>
      </c>
      <c r="W1096" s="30">
        <v>1.5773412002452671</v>
      </c>
      <c r="X1096" s="30">
        <v>1.5730240056533245</v>
      </c>
      <c r="Y1096" s="29">
        <v>12.902826330020474</v>
      </c>
      <c r="Z1096" s="29">
        <v>9.6065887780141619</v>
      </c>
      <c r="AA1096" s="30">
        <v>96.664317315680421</v>
      </c>
      <c r="AB1096" s="30">
        <v>973.2632063466574</v>
      </c>
      <c r="AC1096" s="29" t="s">
        <v>31</v>
      </c>
      <c r="AD1096" s="29" t="s">
        <v>31</v>
      </c>
      <c r="AE1096" s="29">
        <f t="shared" si="54"/>
        <v>2024</v>
      </c>
      <c r="AF1096" s="29">
        <f t="shared" si="55"/>
        <v>3</v>
      </c>
      <c r="AK1096" t="e">
        <f t="shared" si="53"/>
        <v>#N/A</v>
      </c>
    </row>
    <row r="1097" spans="1:37" ht="30" customHeight="1" x14ac:dyDescent="0.25">
      <c r="A1097" s="30">
        <v>17907410</v>
      </c>
      <c r="B1097" s="29" t="s">
        <v>79</v>
      </c>
      <c r="C1097" s="29" t="s">
        <v>29</v>
      </c>
      <c r="D1097" s="29" t="s">
        <v>29</v>
      </c>
      <c r="E1097" s="31">
        <v>45412</v>
      </c>
      <c r="F1097" s="29">
        <v>73.161164068822401</v>
      </c>
      <c r="G1097" s="29" t="s">
        <v>51</v>
      </c>
      <c r="H1097" s="29" t="s">
        <v>30</v>
      </c>
      <c r="I1097" s="29">
        <v>1981</v>
      </c>
      <c r="J1097" s="30">
        <v>100</v>
      </c>
      <c r="K1097" s="30">
        <v>10965.3</v>
      </c>
      <c r="L1097" s="29">
        <v>634813.6595916705</v>
      </c>
      <c r="M1097" s="29">
        <v>2306.0146097551828</v>
      </c>
      <c r="N1097" s="29">
        <v>72.197549608946503</v>
      </c>
      <c r="O1097" s="29">
        <v>14266.798291003888</v>
      </c>
      <c r="P1097" s="29">
        <v>1.6030346386652587</v>
      </c>
      <c r="Q1097" s="29">
        <v>20436.191569685539</v>
      </c>
      <c r="R1097" s="29">
        <v>14528.527246969441</v>
      </c>
      <c r="S1097" s="29">
        <v>1.4494408814464477</v>
      </c>
      <c r="T1097" s="29">
        <v>1.3678451351377336</v>
      </c>
      <c r="U1097" s="29">
        <v>2.0681099183089984</v>
      </c>
      <c r="V1097" s="29">
        <v>1.715104683125761</v>
      </c>
      <c r="W1097" s="30">
        <v>1.1217963665970643</v>
      </c>
      <c r="X1097" s="30">
        <v>1.8600074637925732</v>
      </c>
      <c r="Y1097" s="29">
        <v>10.52157936171553</v>
      </c>
      <c r="Z1097" s="29">
        <v>11.877048991676933</v>
      </c>
      <c r="AA1097" s="30">
        <v>129.48330612639234</v>
      </c>
      <c r="AB1097" s="30">
        <v>1260.0633651260166</v>
      </c>
      <c r="AC1097" s="29" t="s">
        <v>31</v>
      </c>
      <c r="AD1097" s="29" t="s">
        <v>31</v>
      </c>
      <c r="AE1097" s="29">
        <f t="shared" si="54"/>
        <v>2024</v>
      </c>
      <c r="AF1097" s="29">
        <f t="shared" si="55"/>
        <v>4</v>
      </c>
      <c r="AK1097" t="e">
        <f t="shared" si="53"/>
        <v>#N/A</v>
      </c>
    </row>
    <row r="1098" spans="1:37" ht="30" customHeight="1" x14ac:dyDescent="0.25">
      <c r="A1098" s="30">
        <v>17907410</v>
      </c>
      <c r="B1098" s="29" t="s">
        <v>79</v>
      </c>
      <c r="C1098" s="29" t="s">
        <v>29</v>
      </c>
      <c r="D1098" s="29" t="s">
        <v>29</v>
      </c>
      <c r="E1098" s="31">
        <v>45443</v>
      </c>
      <c r="F1098" s="29">
        <v>76.015965011954535</v>
      </c>
      <c r="G1098" s="29" t="s">
        <v>51</v>
      </c>
      <c r="H1098" s="29" t="s">
        <v>30</v>
      </c>
      <c r="I1098" s="29">
        <v>1981</v>
      </c>
      <c r="J1098" s="30">
        <v>100</v>
      </c>
      <c r="K1098" s="30">
        <v>10965.3</v>
      </c>
      <c r="L1098" s="29">
        <v>1121125.3256945608</v>
      </c>
      <c r="M1098" s="29">
        <v>3362.6732538055753</v>
      </c>
      <c r="N1098" s="29">
        <v>74.88304698921381</v>
      </c>
      <c r="O1098" s="29">
        <v>8907.5845647287751</v>
      </c>
      <c r="P1098" s="29">
        <v>1.3889971345092949</v>
      </c>
      <c r="Q1098" s="29">
        <v>12698.824992240232</v>
      </c>
      <c r="R1098" s="29">
        <v>13232.939285830465</v>
      </c>
      <c r="S1098" s="29">
        <v>1.8411298359958139</v>
      </c>
      <c r="T1098" s="29">
        <v>1.4594945281296539</v>
      </c>
      <c r="U1098" s="29">
        <v>1.0671287973662513</v>
      </c>
      <c r="V1098" s="29">
        <v>2.392198632275393</v>
      </c>
      <c r="W1098" s="30">
        <v>1.7653667570824179</v>
      </c>
      <c r="X1098" s="30">
        <v>2.1938103117139183</v>
      </c>
      <c r="Y1098" s="29">
        <v>10.770349310816101</v>
      </c>
      <c r="Z1098" s="29">
        <v>9.4523736305102766</v>
      </c>
      <c r="AA1098" s="30">
        <v>123.67875776380676</v>
      </c>
      <c r="AB1098" s="30">
        <v>1411.1362657244667</v>
      </c>
      <c r="AC1098" s="29" t="s">
        <v>31</v>
      </c>
      <c r="AD1098" s="29" t="s">
        <v>31</v>
      </c>
      <c r="AE1098" s="29">
        <f t="shared" si="54"/>
        <v>2024</v>
      </c>
      <c r="AF1098" s="29">
        <f t="shared" si="55"/>
        <v>5</v>
      </c>
      <c r="AK1098" t="e">
        <f t="shared" si="53"/>
        <v>#N/A</v>
      </c>
    </row>
    <row r="1099" spans="1:37" ht="30" customHeight="1" x14ac:dyDescent="0.25">
      <c r="A1099" s="30">
        <v>17907410</v>
      </c>
      <c r="B1099" s="29" t="s">
        <v>79</v>
      </c>
      <c r="C1099" s="29" t="s">
        <v>29</v>
      </c>
      <c r="D1099" s="29" t="s">
        <v>29</v>
      </c>
      <c r="E1099" s="31">
        <v>45473</v>
      </c>
      <c r="F1099" s="29">
        <v>54.436559442571607</v>
      </c>
      <c r="G1099" s="29" t="s">
        <v>51</v>
      </c>
      <c r="H1099" s="29" t="s">
        <v>30</v>
      </c>
      <c r="I1099" s="29">
        <v>1981</v>
      </c>
      <c r="J1099" s="30">
        <v>100</v>
      </c>
      <c r="K1099" s="30">
        <v>10965.3</v>
      </c>
      <c r="L1099" s="29">
        <v>903320.0288448754</v>
      </c>
      <c r="M1099" s="29">
        <v>2935.6436443089087</v>
      </c>
      <c r="N1099" s="29">
        <v>96.068181804206091</v>
      </c>
      <c r="O1099" s="29">
        <v>12461.094976661176</v>
      </c>
      <c r="P1099" s="29">
        <v>1.4916067203198653</v>
      </c>
      <c r="Q1099" s="29">
        <v>16682.986412732247</v>
      </c>
      <c r="R1099" s="29">
        <v>25102.692612808703</v>
      </c>
      <c r="S1099" s="29">
        <v>1.3502478805114901</v>
      </c>
      <c r="T1099" s="29">
        <v>2.1558002200179764</v>
      </c>
      <c r="U1099" s="29">
        <v>1.0601426599443384</v>
      </c>
      <c r="V1099" s="29">
        <v>1.6714664109642661</v>
      </c>
      <c r="W1099" s="30">
        <v>1.161733036428739</v>
      </c>
      <c r="X1099" s="30">
        <v>1.2000557337323008</v>
      </c>
      <c r="Y1099" s="29">
        <v>9.9306396553224054</v>
      </c>
      <c r="Z1099" s="29">
        <v>6.4886286926036201</v>
      </c>
      <c r="AA1099" s="30">
        <v>78.584344390199377</v>
      </c>
      <c r="AB1099" s="30">
        <v>1367.2880493809598</v>
      </c>
      <c r="AC1099" s="29" t="s">
        <v>31</v>
      </c>
      <c r="AD1099" s="29" t="s">
        <v>31</v>
      </c>
      <c r="AE1099" s="29">
        <f t="shared" si="54"/>
        <v>2024</v>
      </c>
      <c r="AF1099" s="29">
        <f t="shared" si="55"/>
        <v>6</v>
      </c>
      <c r="AK1099" t="e">
        <f t="shared" si="53"/>
        <v>#N/A</v>
      </c>
    </row>
    <row r="1100" spans="1:37" ht="30" customHeight="1" x14ac:dyDescent="0.25">
      <c r="A1100" s="30">
        <v>17907410</v>
      </c>
      <c r="B1100" s="29" t="s">
        <v>79</v>
      </c>
      <c r="C1100" s="29" t="s">
        <v>29</v>
      </c>
      <c r="D1100" s="29" t="s">
        <v>29</v>
      </c>
      <c r="E1100" s="31">
        <v>45504</v>
      </c>
      <c r="F1100" s="29" t="s">
        <v>31</v>
      </c>
      <c r="G1100" s="29" t="s">
        <v>51</v>
      </c>
      <c r="H1100" s="29" t="s">
        <v>30</v>
      </c>
      <c r="I1100" s="29">
        <v>1981</v>
      </c>
      <c r="J1100" s="30">
        <v>100</v>
      </c>
      <c r="K1100" s="30">
        <v>10965.3</v>
      </c>
      <c r="L1100" s="29" t="s">
        <v>31</v>
      </c>
      <c r="M1100" s="29" t="s">
        <v>31</v>
      </c>
      <c r="N1100" s="29" t="s">
        <v>31</v>
      </c>
      <c r="O1100" s="29" t="s">
        <v>31</v>
      </c>
      <c r="P1100" s="29" t="s">
        <v>31</v>
      </c>
      <c r="Q1100" s="29" t="s">
        <v>31</v>
      </c>
      <c r="R1100" s="29" t="s">
        <v>31</v>
      </c>
      <c r="S1100" s="29" t="s">
        <v>31</v>
      </c>
      <c r="T1100" s="29" t="s">
        <v>31</v>
      </c>
      <c r="U1100" s="29" t="s">
        <v>31</v>
      </c>
      <c r="V1100" s="29" t="s">
        <v>31</v>
      </c>
      <c r="W1100" s="30">
        <v>1.0574779181256178</v>
      </c>
      <c r="X1100" s="30">
        <v>1.5190319092082929</v>
      </c>
      <c r="Y1100" s="29" t="s">
        <v>31</v>
      </c>
      <c r="Z1100" s="29" t="s">
        <v>31</v>
      </c>
      <c r="AA1100" s="30" t="s">
        <v>31</v>
      </c>
      <c r="AB1100" s="30" t="s">
        <v>31</v>
      </c>
      <c r="AC1100" s="29" t="s">
        <v>31</v>
      </c>
      <c r="AD1100" s="29" t="s">
        <v>31</v>
      </c>
      <c r="AE1100" s="29">
        <f t="shared" si="54"/>
        <v>2024</v>
      </c>
      <c r="AF1100" s="29">
        <f t="shared" si="55"/>
        <v>7</v>
      </c>
      <c r="AK1100" t="e">
        <f t="shared" si="53"/>
        <v>#N/A</v>
      </c>
    </row>
    <row r="1101" spans="1:37" ht="30" customHeight="1" x14ac:dyDescent="0.25">
      <c r="A1101" s="30">
        <v>17907410</v>
      </c>
      <c r="B1101" s="29" t="s">
        <v>79</v>
      </c>
      <c r="C1101" s="29" t="s">
        <v>29</v>
      </c>
      <c r="D1101" s="29" t="s">
        <v>29</v>
      </c>
      <c r="E1101" s="31">
        <v>45535</v>
      </c>
      <c r="F1101" s="29" t="s">
        <v>31</v>
      </c>
      <c r="G1101" s="29" t="s">
        <v>51</v>
      </c>
      <c r="H1101" s="29" t="s">
        <v>30</v>
      </c>
      <c r="I1101" s="29">
        <v>1981</v>
      </c>
      <c r="J1101" s="30">
        <v>100</v>
      </c>
      <c r="K1101" s="30">
        <v>10965.3</v>
      </c>
      <c r="L1101" s="29" t="s">
        <v>31</v>
      </c>
      <c r="M1101" s="29" t="s">
        <v>31</v>
      </c>
      <c r="N1101" s="29" t="s">
        <v>31</v>
      </c>
      <c r="O1101" s="29" t="s">
        <v>31</v>
      </c>
      <c r="P1101" s="29" t="s">
        <v>31</v>
      </c>
      <c r="Q1101" s="29" t="s">
        <v>31</v>
      </c>
      <c r="R1101" s="29" t="s">
        <v>31</v>
      </c>
      <c r="S1101" s="29" t="s">
        <v>31</v>
      </c>
      <c r="T1101" s="29" t="s">
        <v>31</v>
      </c>
      <c r="U1101" s="29" t="s">
        <v>31</v>
      </c>
      <c r="V1101" s="29" t="s">
        <v>31</v>
      </c>
      <c r="W1101" s="30">
        <v>1.4019443755240029</v>
      </c>
      <c r="X1101" s="30">
        <v>1.8007621977481503</v>
      </c>
      <c r="Y1101" s="29" t="s">
        <v>31</v>
      </c>
      <c r="Z1101" s="29" t="s">
        <v>31</v>
      </c>
      <c r="AA1101" s="30" t="s">
        <v>31</v>
      </c>
      <c r="AB1101" s="30" t="s">
        <v>31</v>
      </c>
      <c r="AC1101" s="29" t="s">
        <v>31</v>
      </c>
      <c r="AD1101" s="29" t="s">
        <v>31</v>
      </c>
      <c r="AE1101" s="29">
        <f t="shared" si="54"/>
        <v>2024</v>
      </c>
      <c r="AF1101" s="29">
        <f t="shared" si="55"/>
        <v>8</v>
      </c>
      <c r="AK1101" t="e">
        <f t="shared" si="53"/>
        <v>#N/A</v>
      </c>
    </row>
    <row r="1102" spans="1:37" ht="30" customHeight="1" x14ac:dyDescent="0.25">
      <c r="A1102" s="30">
        <v>17907410</v>
      </c>
      <c r="B1102" s="29" t="s">
        <v>79</v>
      </c>
      <c r="C1102" s="29" t="s">
        <v>29</v>
      </c>
      <c r="D1102" s="29" t="s">
        <v>29</v>
      </c>
      <c r="E1102" s="31">
        <v>45565</v>
      </c>
      <c r="F1102" s="29" t="s">
        <v>31</v>
      </c>
      <c r="G1102" s="29" t="s">
        <v>51</v>
      </c>
      <c r="H1102" s="29" t="s">
        <v>30</v>
      </c>
      <c r="I1102" s="29">
        <v>1981</v>
      </c>
      <c r="J1102" s="30">
        <v>100</v>
      </c>
      <c r="K1102" s="30">
        <v>10965.3</v>
      </c>
      <c r="L1102" s="29" t="s">
        <v>31</v>
      </c>
      <c r="M1102" s="29" t="s">
        <v>31</v>
      </c>
      <c r="N1102" s="29" t="s">
        <v>31</v>
      </c>
      <c r="O1102" s="29" t="s">
        <v>31</v>
      </c>
      <c r="P1102" s="29" t="s">
        <v>31</v>
      </c>
      <c r="Q1102" s="29" t="s">
        <v>31</v>
      </c>
      <c r="R1102" s="29" t="s">
        <v>31</v>
      </c>
      <c r="S1102" s="29" t="s">
        <v>31</v>
      </c>
      <c r="T1102" s="29" t="s">
        <v>31</v>
      </c>
      <c r="U1102" s="29" t="s">
        <v>31</v>
      </c>
      <c r="V1102" s="29" t="s">
        <v>31</v>
      </c>
      <c r="W1102" s="30">
        <v>1.1418950477745664</v>
      </c>
      <c r="X1102" s="30">
        <v>1.1652297558537219</v>
      </c>
      <c r="Y1102" s="29" t="s">
        <v>31</v>
      </c>
      <c r="Z1102" s="29" t="s">
        <v>31</v>
      </c>
      <c r="AA1102" s="30" t="s">
        <v>31</v>
      </c>
      <c r="AB1102" s="30" t="s">
        <v>31</v>
      </c>
      <c r="AC1102" s="29" t="s">
        <v>31</v>
      </c>
      <c r="AD1102" s="29" t="s">
        <v>31</v>
      </c>
      <c r="AE1102" s="29">
        <f t="shared" si="54"/>
        <v>2024</v>
      </c>
      <c r="AF1102" s="29">
        <f t="shared" si="55"/>
        <v>9</v>
      </c>
      <c r="AK1102" t="e">
        <f t="shared" si="53"/>
        <v>#N/A</v>
      </c>
    </row>
    <row r="1103" spans="1:37" ht="30" customHeight="1" x14ac:dyDescent="0.25">
      <c r="A1103" s="30">
        <v>17907410</v>
      </c>
      <c r="B1103" s="29" t="s">
        <v>79</v>
      </c>
      <c r="C1103" s="29" t="s">
        <v>29</v>
      </c>
      <c r="D1103" s="29" t="s">
        <v>29</v>
      </c>
      <c r="E1103" s="31">
        <v>45596</v>
      </c>
      <c r="F1103" s="29" t="s">
        <v>31</v>
      </c>
      <c r="G1103" s="29" t="s">
        <v>51</v>
      </c>
      <c r="H1103" s="29" t="s">
        <v>30</v>
      </c>
      <c r="I1103" s="29">
        <v>1981</v>
      </c>
      <c r="J1103" s="30">
        <v>100</v>
      </c>
      <c r="K1103" s="30">
        <v>10965.3</v>
      </c>
      <c r="L1103" s="29" t="s">
        <v>31</v>
      </c>
      <c r="M1103" s="29" t="s">
        <v>31</v>
      </c>
      <c r="N1103" s="29" t="s">
        <v>31</v>
      </c>
      <c r="O1103" s="29" t="s">
        <v>31</v>
      </c>
      <c r="P1103" s="29" t="s">
        <v>31</v>
      </c>
      <c r="Q1103" s="29" t="s">
        <v>31</v>
      </c>
      <c r="R1103" s="29" t="s">
        <v>31</v>
      </c>
      <c r="S1103" s="29" t="s">
        <v>31</v>
      </c>
      <c r="T1103" s="29" t="s">
        <v>31</v>
      </c>
      <c r="U1103" s="29" t="s">
        <v>31</v>
      </c>
      <c r="V1103" s="29" t="s">
        <v>31</v>
      </c>
      <c r="W1103" s="30">
        <v>1.3266056542722895</v>
      </c>
      <c r="X1103" s="30">
        <v>1.3903353242194616</v>
      </c>
      <c r="Y1103" s="29" t="s">
        <v>31</v>
      </c>
      <c r="Z1103" s="29" t="s">
        <v>31</v>
      </c>
      <c r="AA1103" s="30" t="s">
        <v>31</v>
      </c>
      <c r="AB1103" s="30" t="s">
        <v>31</v>
      </c>
      <c r="AC1103" s="29" t="s">
        <v>31</v>
      </c>
      <c r="AD1103" s="29" t="s">
        <v>31</v>
      </c>
      <c r="AE1103" s="29">
        <f t="shared" si="54"/>
        <v>2024</v>
      </c>
      <c r="AF1103" s="29">
        <f t="shared" si="55"/>
        <v>10</v>
      </c>
      <c r="AK1103" t="e">
        <f t="shared" si="53"/>
        <v>#N/A</v>
      </c>
    </row>
    <row r="1104" spans="1:37" ht="30" customHeight="1" x14ac:dyDescent="0.25">
      <c r="A1104" s="30">
        <v>17907410</v>
      </c>
      <c r="B1104" s="29" t="s">
        <v>79</v>
      </c>
      <c r="C1104" s="29" t="s">
        <v>29</v>
      </c>
      <c r="D1104" s="29" t="s">
        <v>29</v>
      </c>
      <c r="E1104" s="31">
        <v>45626</v>
      </c>
      <c r="F1104" s="29" t="s">
        <v>31</v>
      </c>
      <c r="G1104" s="29" t="s">
        <v>51</v>
      </c>
      <c r="H1104" s="29" t="s">
        <v>30</v>
      </c>
      <c r="I1104" s="29">
        <v>1981</v>
      </c>
      <c r="J1104" s="30">
        <v>100</v>
      </c>
      <c r="K1104" s="30">
        <v>10965.3</v>
      </c>
      <c r="L1104" s="29" t="s">
        <v>31</v>
      </c>
      <c r="M1104" s="29" t="s">
        <v>31</v>
      </c>
      <c r="N1104" s="29" t="s">
        <v>31</v>
      </c>
      <c r="O1104" s="29" t="s">
        <v>31</v>
      </c>
      <c r="P1104" s="29" t="s">
        <v>31</v>
      </c>
      <c r="Q1104" s="29" t="s">
        <v>31</v>
      </c>
      <c r="R1104" s="29" t="s">
        <v>31</v>
      </c>
      <c r="S1104" s="29" t="s">
        <v>31</v>
      </c>
      <c r="T1104" s="29" t="s">
        <v>31</v>
      </c>
      <c r="U1104" s="29" t="s">
        <v>31</v>
      </c>
      <c r="V1104" s="29" t="s">
        <v>31</v>
      </c>
      <c r="W1104" s="30">
        <v>0.82632505798630906</v>
      </c>
      <c r="X1104" s="30">
        <v>1.2394241130818839</v>
      </c>
      <c r="Y1104" s="29" t="s">
        <v>31</v>
      </c>
      <c r="Z1104" s="29" t="s">
        <v>31</v>
      </c>
      <c r="AA1104" s="30" t="s">
        <v>31</v>
      </c>
      <c r="AB1104" s="30" t="s">
        <v>31</v>
      </c>
      <c r="AC1104" s="29" t="s">
        <v>31</v>
      </c>
      <c r="AD1104" s="29" t="s">
        <v>31</v>
      </c>
      <c r="AE1104" s="29">
        <f t="shared" si="54"/>
        <v>2024</v>
      </c>
      <c r="AF1104" s="29">
        <f t="shared" si="55"/>
        <v>11</v>
      </c>
      <c r="AK1104" t="e">
        <f t="shared" si="53"/>
        <v>#N/A</v>
      </c>
    </row>
    <row r="1105" spans="1:37" ht="30" customHeight="1" x14ac:dyDescent="0.25">
      <c r="A1105" s="30">
        <v>17907410</v>
      </c>
      <c r="B1105" s="29" t="s">
        <v>79</v>
      </c>
      <c r="C1105" s="29" t="s">
        <v>29</v>
      </c>
      <c r="D1105" s="29" t="s">
        <v>29</v>
      </c>
      <c r="E1105" s="31">
        <v>45657</v>
      </c>
      <c r="F1105" s="29" t="s">
        <v>31</v>
      </c>
      <c r="G1105" s="29" t="s">
        <v>51</v>
      </c>
      <c r="H1105" s="29" t="s">
        <v>30</v>
      </c>
      <c r="I1105" s="29">
        <v>1981</v>
      </c>
      <c r="J1105" s="30">
        <v>100</v>
      </c>
      <c r="K1105" s="30">
        <v>10965.3</v>
      </c>
      <c r="L1105" s="29" t="s">
        <v>31</v>
      </c>
      <c r="M1105" s="29" t="s">
        <v>31</v>
      </c>
      <c r="N1105" s="29" t="s">
        <v>31</v>
      </c>
      <c r="O1105" s="29" t="s">
        <v>31</v>
      </c>
      <c r="P1105" s="29" t="s">
        <v>31</v>
      </c>
      <c r="Q1105" s="29" t="s">
        <v>31</v>
      </c>
      <c r="R1105" s="29" t="s">
        <v>31</v>
      </c>
      <c r="S1105" s="29" t="s">
        <v>31</v>
      </c>
      <c r="T1105" s="29" t="s">
        <v>31</v>
      </c>
      <c r="U1105" s="29" t="s">
        <v>31</v>
      </c>
      <c r="V1105" s="29" t="s">
        <v>31</v>
      </c>
      <c r="W1105" s="30">
        <v>1.1297130909277615</v>
      </c>
      <c r="X1105" s="30">
        <v>2.2731873980528361</v>
      </c>
      <c r="Y1105" s="29" t="s">
        <v>31</v>
      </c>
      <c r="Z1105" s="29" t="s">
        <v>31</v>
      </c>
      <c r="AA1105" s="30" t="s">
        <v>31</v>
      </c>
      <c r="AB1105" s="30" t="s">
        <v>31</v>
      </c>
      <c r="AC1105" s="29" t="s">
        <v>31</v>
      </c>
      <c r="AD1105" s="29" t="s">
        <v>31</v>
      </c>
      <c r="AE1105" s="29">
        <f t="shared" si="54"/>
        <v>2024</v>
      </c>
      <c r="AF1105" s="29">
        <f t="shared" si="55"/>
        <v>12</v>
      </c>
      <c r="AK1105" t="e">
        <f t="shared" si="53"/>
        <v>#N/A</v>
      </c>
    </row>
    <row r="1106" spans="1:37" ht="30" customHeight="1" x14ac:dyDescent="0.25">
      <c r="A1106" s="30">
        <v>17907411</v>
      </c>
      <c r="B1106" s="29" t="s">
        <v>80</v>
      </c>
      <c r="C1106" s="29" t="s">
        <v>29</v>
      </c>
      <c r="D1106" s="29" t="s">
        <v>29</v>
      </c>
      <c r="E1106" s="31">
        <v>43496</v>
      </c>
      <c r="F1106" s="29" t="s">
        <v>31</v>
      </c>
      <c r="G1106" s="29" t="s">
        <v>103</v>
      </c>
      <c r="H1106" s="29" t="s">
        <v>104</v>
      </c>
      <c r="I1106" s="29">
        <v>1970</v>
      </c>
      <c r="J1106" s="30">
        <v>100</v>
      </c>
      <c r="K1106" s="30">
        <v>7024.9</v>
      </c>
      <c r="L1106" s="29" t="s">
        <v>31</v>
      </c>
      <c r="M1106" s="29" t="s">
        <v>31</v>
      </c>
      <c r="N1106" s="29" t="s">
        <v>31</v>
      </c>
      <c r="O1106" s="29" t="s">
        <v>31</v>
      </c>
      <c r="P1106" s="29" t="s">
        <v>31</v>
      </c>
      <c r="Q1106" s="29" t="s">
        <v>31</v>
      </c>
      <c r="R1106" s="29" t="s">
        <v>31</v>
      </c>
      <c r="S1106" s="29" t="s">
        <v>31</v>
      </c>
      <c r="T1106" s="29" t="s">
        <v>31</v>
      </c>
      <c r="U1106" s="29" t="s">
        <v>31</v>
      </c>
      <c r="V1106" s="29" t="s">
        <v>31</v>
      </c>
      <c r="W1106" s="30">
        <v>1.3218284227733075</v>
      </c>
      <c r="X1106" s="30">
        <v>2.2693139641891595</v>
      </c>
      <c r="Y1106" s="29" t="s">
        <v>31</v>
      </c>
      <c r="Z1106" s="29" t="s">
        <v>31</v>
      </c>
      <c r="AA1106" s="30">
        <v>0</v>
      </c>
      <c r="AB1106" s="30">
        <v>0</v>
      </c>
      <c r="AC1106" s="29" t="s">
        <v>31</v>
      </c>
      <c r="AD1106" s="29" t="s">
        <v>31</v>
      </c>
      <c r="AE1106" s="29">
        <f t="shared" si="54"/>
        <v>2019</v>
      </c>
      <c r="AF1106" s="29">
        <f t="shared" si="55"/>
        <v>1</v>
      </c>
      <c r="AK1106" t="e">
        <f t="shared" si="53"/>
        <v>#N/A</v>
      </c>
    </row>
    <row r="1107" spans="1:37" ht="30" customHeight="1" x14ac:dyDescent="0.25">
      <c r="A1107" s="30">
        <v>17907411</v>
      </c>
      <c r="B1107" s="29" t="s">
        <v>80</v>
      </c>
      <c r="C1107" s="29" t="s">
        <v>29</v>
      </c>
      <c r="D1107" s="29" t="s">
        <v>29</v>
      </c>
      <c r="E1107" s="31">
        <v>43524</v>
      </c>
      <c r="F1107" s="30" t="s">
        <v>31</v>
      </c>
      <c r="G1107" s="29" t="s">
        <v>103</v>
      </c>
      <c r="H1107" s="29" t="s">
        <v>104</v>
      </c>
      <c r="I1107" s="29">
        <v>1970</v>
      </c>
      <c r="J1107" s="30">
        <v>100</v>
      </c>
      <c r="K1107" s="30">
        <v>7024.9</v>
      </c>
      <c r="L1107" s="30" t="s">
        <v>31</v>
      </c>
      <c r="M1107" s="30" t="s">
        <v>31</v>
      </c>
      <c r="N1107" s="30" t="s">
        <v>31</v>
      </c>
      <c r="O1107" s="29" t="s">
        <v>31</v>
      </c>
      <c r="P1107" s="29" t="s">
        <v>31</v>
      </c>
      <c r="Q1107" s="30" t="s">
        <v>31</v>
      </c>
      <c r="R1107" s="30" t="s">
        <v>31</v>
      </c>
      <c r="S1107" s="30" t="s">
        <v>31</v>
      </c>
      <c r="T1107" s="30" t="s">
        <v>31</v>
      </c>
      <c r="U1107" s="30" t="s">
        <v>31</v>
      </c>
      <c r="V1107" s="30" t="s">
        <v>31</v>
      </c>
      <c r="W1107" s="30">
        <v>1.5767660364581881</v>
      </c>
      <c r="X1107" s="30">
        <v>1.8675669118853171</v>
      </c>
      <c r="Y1107" s="30" t="s">
        <v>31</v>
      </c>
      <c r="Z1107" s="30" t="s">
        <v>31</v>
      </c>
      <c r="AA1107" s="30">
        <v>0</v>
      </c>
      <c r="AB1107" s="30">
        <v>0</v>
      </c>
      <c r="AC1107" s="29" t="s">
        <v>31</v>
      </c>
      <c r="AD1107" s="29" t="s">
        <v>31</v>
      </c>
      <c r="AE1107" s="29">
        <f t="shared" si="54"/>
        <v>2019</v>
      </c>
      <c r="AF1107" s="29">
        <f t="shared" si="55"/>
        <v>2</v>
      </c>
      <c r="AK1107" t="e">
        <f t="shared" ref="AK1107:AK1170" si="56">_xlfn.XLOOKUP(B1107, $AH$2:$AH$38,$AI$2:$AI$38)</f>
        <v>#N/A</v>
      </c>
    </row>
    <row r="1108" spans="1:37" ht="30" customHeight="1" x14ac:dyDescent="0.25">
      <c r="A1108" s="30">
        <v>17907411</v>
      </c>
      <c r="B1108" s="29" t="s">
        <v>80</v>
      </c>
      <c r="C1108" s="29" t="s">
        <v>29</v>
      </c>
      <c r="D1108" s="29" t="s">
        <v>29</v>
      </c>
      <c r="E1108" s="31">
        <v>43555</v>
      </c>
      <c r="F1108" s="30" t="s">
        <v>31</v>
      </c>
      <c r="G1108" s="29" t="s">
        <v>103</v>
      </c>
      <c r="H1108" s="29" t="s">
        <v>104</v>
      </c>
      <c r="I1108" s="29">
        <v>1970</v>
      </c>
      <c r="J1108" s="30">
        <v>100</v>
      </c>
      <c r="K1108" s="30">
        <v>7024.9</v>
      </c>
      <c r="L1108" s="30" t="s">
        <v>31</v>
      </c>
      <c r="M1108" s="30" t="s">
        <v>31</v>
      </c>
      <c r="N1108" s="30" t="s">
        <v>31</v>
      </c>
      <c r="O1108" s="29" t="s">
        <v>31</v>
      </c>
      <c r="P1108" s="29" t="s">
        <v>31</v>
      </c>
      <c r="Q1108" s="30" t="s">
        <v>31</v>
      </c>
      <c r="R1108" s="30" t="s">
        <v>31</v>
      </c>
      <c r="S1108" s="30" t="s">
        <v>31</v>
      </c>
      <c r="T1108" s="30" t="s">
        <v>31</v>
      </c>
      <c r="U1108" s="29" t="s">
        <v>31</v>
      </c>
      <c r="V1108" s="29" t="s">
        <v>31</v>
      </c>
      <c r="W1108" s="30">
        <v>1.6206960851563068</v>
      </c>
      <c r="X1108" s="30">
        <v>1.873113502849393</v>
      </c>
      <c r="Y1108" s="30" t="s">
        <v>31</v>
      </c>
      <c r="Z1108" s="30" t="s">
        <v>31</v>
      </c>
      <c r="AA1108" s="30">
        <v>0</v>
      </c>
      <c r="AB1108" s="30">
        <v>0</v>
      </c>
      <c r="AC1108" s="29" t="s">
        <v>31</v>
      </c>
      <c r="AD1108" s="29" t="s">
        <v>31</v>
      </c>
      <c r="AE1108" s="29">
        <f t="shared" si="54"/>
        <v>2019</v>
      </c>
      <c r="AF1108" s="29">
        <f t="shared" si="55"/>
        <v>3</v>
      </c>
      <c r="AK1108" t="e">
        <f t="shared" si="56"/>
        <v>#N/A</v>
      </c>
    </row>
    <row r="1109" spans="1:37" ht="30" customHeight="1" x14ac:dyDescent="0.25">
      <c r="A1109" s="30">
        <v>17907411</v>
      </c>
      <c r="B1109" s="29" t="s">
        <v>80</v>
      </c>
      <c r="C1109" s="29" t="s">
        <v>29</v>
      </c>
      <c r="D1109" s="29" t="s">
        <v>29</v>
      </c>
      <c r="E1109" s="31">
        <v>43585</v>
      </c>
      <c r="F1109" s="30" t="s">
        <v>31</v>
      </c>
      <c r="G1109" s="29" t="s">
        <v>103</v>
      </c>
      <c r="H1109" s="29" t="s">
        <v>104</v>
      </c>
      <c r="I1109" s="29">
        <v>1970</v>
      </c>
      <c r="J1109" s="30">
        <v>100</v>
      </c>
      <c r="K1109" s="30">
        <v>7024.9</v>
      </c>
      <c r="L1109" s="30" t="s">
        <v>31</v>
      </c>
      <c r="M1109" s="30" t="s">
        <v>31</v>
      </c>
      <c r="N1109" s="30" t="s">
        <v>31</v>
      </c>
      <c r="O1109" s="29" t="s">
        <v>31</v>
      </c>
      <c r="P1109" s="29" t="s">
        <v>31</v>
      </c>
      <c r="Q1109" s="30" t="s">
        <v>31</v>
      </c>
      <c r="R1109" s="30" t="s">
        <v>31</v>
      </c>
      <c r="S1109" s="30" t="s">
        <v>31</v>
      </c>
      <c r="T1109" s="30" t="s">
        <v>31</v>
      </c>
      <c r="U1109" s="29" t="s">
        <v>31</v>
      </c>
      <c r="V1109" s="29" t="s">
        <v>31</v>
      </c>
      <c r="W1109" s="30">
        <v>1.3812328437735788</v>
      </c>
      <c r="X1109" s="30">
        <v>2.274925768261375</v>
      </c>
      <c r="Y1109" s="30" t="s">
        <v>31</v>
      </c>
      <c r="Z1109" s="30" t="s">
        <v>31</v>
      </c>
      <c r="AA1109" s="30">
        <v>0</v>
      </c>
      <c r="AB1109" s="30">
        <v>0</v>
      </c>
      <c r="AC1109" s="29" t="s">
        <v>31</v>
      </c>
      <c r="AD1109" s="29" t="s">
        <v>31</v>
      </c>
      <c r="AE1109" s="29">
        <f t="shared" si="54"/>
        <v>2019</v>
      </c>
      <c r="AF1109" s="29">
        <f t="shared" si="55"/>
        <v>4</v>
      </c>
      <c r="AK1109" t="e">
        <f t="shared" si="56"/>
        <v>#N/A</v>
      </c>
    </row>
    <row r="1110" spans="1:37" ht="30" customHeight="1" x14ac:dyDescent="0.25">
      <c r="A1110" s="30">
        <v>17907411</v>
      </c>
      <c r="B1110" s="29" t="s">
        <v>80</v>
      </c>
      <c r="C1110" s="29" t="s">
        <v>29</v>
      </c>
      <c r="D1110" s="29" t="s">
        <v>29</v>
      </c>
      <c r="E1110" s="31">
        <v>43616</v>
      </c>
      <c r="F1110" s="30" t="s">
        <v>31</v>
      </c>
      <c r="G1110" s="29" t="s">
        <v>103</v>
      </c>
      <c r="H1110" s="29" t="s">
        <v>104</v>
      </c>
      <c r="I1110" s="29">
        <v>1970</v>
      </c>
      <c r="J1110" s="30">
        <v>100</v>
      </c>
      <c r="K1110" s="30">
        <v>7024.9</v>
      </c>
      <c r="L1110" s="30" t="s">
        <v>31</v>
      </c>
      <c r="M1110" s="30" t="s">
        <v>31</v>
      </c>
      <c r="N1110" s="30" t="s">
        <v>31</v>
      </c>
      <c r="O1110" s="29" t="s">
        <v>31</v>
      </c>
      <c r="P1110" s="29" t="s">
        <v>31</v>
      </c>
      <c r="Q1110" s="30" t="s">
        <v>31</v>
      </c>
      <c r="R1110" s="30" t="s">
        <v>31</v>
      </c>
      <c r="S1110" s="30" t="s">
        <v>31</v>
      </c>
      <c r="T1110" s="30" t="s">
        <v>31</v>
      </c>
      <c r="U1110" s="29" t="s">
        <v>31</v>
      </c>
      <c r="V1110" s="29" t="s">
        <v>31</v>
      </c>
      <c r="W1110" s="30">
        <v>1.0412891753551794</v>
      </c>
      <c r="X1110" s="30">
        <v>1.3728482871679912</v>
      </c>
      <c r="Y1110" s="30" t="s">
        <v>31</v>
      </c>
      <c r="Z1110" s="30" t="s">
        <v>31</v>
      </c>
      <c r="AA1110" s="30">
        <v>0</v>
      </c>
      <c r="AB1110" s="30">
        <v>0</v>
      </c>
      <c r="AC1110" s="29" t="s">
        <v>31</v>
      </c>
      <c r="AD1110" s="29" t="s">
        <v>31</v>
      </c>
      <c r="AE1110" s="29">
        <f t="shared" si="54"/>
        <v>2019</v>
      </c>
      <c r="AF1110" s="29">
        <f t="shared" si="55"/>
        <v>5</v>
      </c>
      <c r="AK1110" t="e">
        <f t="shared" si="56"/>
        <v>#N/A</v>
      </c>
    </row>
    <row r="1111" spans="1:37" ht="30" customHeight="1" x14ac:dyDescent="0.25">
      <c r="A1111" s="30">
        <v>17907411</v>
      </c>
      <c r="B1111" s="29" t="s">
        <v>80</v>
      </c>
      <c r="C1111" s="29" t="s">
        <v>29</v>
      </c>
      <c r="D1111" s="29" t="s">
        <v>29</v>
      </c>
      <c r="E1111" s="31">
        <v>43646</v>
      </c>
      <c r="F1111" s="30" t="s">
        <v>31</v>
      </c>
      <c r="G1111" s="29" t="s">
        <v>103</v>
      </c>
      <c r="H1111" s="29" t="s">
        <v>104</v>
      </c>
      <c r="I1111" s="29">
        <v>1970</v>
      </c>
      <c r="J1111" s="30">
        <v>100</v>
      </c>
      <c r="K1111" s="30">
        <v>7024.9</v>
      </c>
      <c r="L1111" s="30" t="s">
        <v>31</v>
      </c>
      <c r="M1111" s="30" t="s">
        <v>31</v>
      </c>
      <c r="N1111" s="30" t="s">
        <v>31</v>
      </c>
      <c r="O1111" s="29" t="s">
        <v>31</v>
      </c>
      <c r="P1111" s="29" t="s">
        <v>31</v>
      </c>
      <c r="Q1111" s="30" t="s">
        <v>31</v>
      </c>
      <c r="R1111" s="30" t="s">
        <v>31</v>
      </c>
      <c r="S1111" s="30" t="s">
        <v>31</v>
      </c>
      <c r="T1111" s="30" t="s">
        <v>31</v>
      </c>
      <c r="U1111" s="29" t="s">
        <v>31</v>
      </c>
      <c r="V1111" s="29" t="s">
        <v>31</v>
      </c>
      <c r="W1111" s="30">
        <v>1.4763681017000654</v>
      </c>
      <c r="X1111" s="30">
        <v>2.0778071684566202</v>
      </c>
      <c r="Y1111" s="30" t="s">
        <v>31</v>
      </c>
      <c r="Z1111" s="30" t="s">
        <v>31</v>
      </c>
      <c r="AA1111" s="30">
        <v>0</v>
      </c>
      <c r="AB1111" s="30">
        <v>0</v>
      </c>
      <c r="AC1111" s="29" t="s">
        <v>31</v>
      </c>
      <c r="AD1111" s="29" t="s">
        <v>31</v>
      </c>
      <c r="AE1111" s="29">
        <f t="shared" si="54"/>
        <v>2019</v>
      </c>
      <c r="AF1111" s="29">
        <f t="shared" si="55"/>
        <v>6</v>
      </c>
      <c r="AK1111" t="e">
        <f t="shared" si="56"/>
        <v>#N/A</v>
      </c>
    </row>
    <row r="1112" spans="1:37" ht="30" customHeight="1" x14ac:dyDescent="0.25">
      <c r="A1112" s="30">
        <v>17907411</v>
      </c>
      <c r="B1112" s="29" t="s">
        <v>80</v>
      </c>
      <c r="C1112" s="29" t="s">
        <v>29</v>
      </c>
      <c r="D1112" s="29" t="s">
        <v>29</v>
      </c>
      <c r="E1112" s="31">
        <v>43677</v>
      </c>
      <c r="F1112" s="30" t="s">
        <v>31</v>
      </c>
      <c r="G1112" s="29" t="s">
        <v>103</v>
      </c>
      <c r="H1112" s="29" t="s">
        <v>104</v>
      </c>
      <c r="I1112" s="29">
        <v>1970</v>
      </c>
      <c r="J1112" s="30">
        <v>100</v>
      </c>
      <c r="K1112" s="30">
        <v>7024.9</v>
      </c>
      <c r="L1112" s="30" t="s">
        <v>31</v>
      </c>
      <c r="M1112" s="30" t="s">
        <v>31</v>
      </c>
      <c r="N1112" s="30" t="s">
        <v>31</v>
      </c>
      <c r="O1112" s="29" t="s">
        <v>31</v>
      </c>
      <c r="P1112" s="29" t="s">
        <v>31</v>
      </c>
      <c r="Q1112" s="30" t="s">
        <v>31</v>
      </c>
      <c r="R1112" s="30" t="s">
        <v>31</v>
      </c>
      <c r="S1112" s="30" t="s">
        <v>31</v>
      </c>
      <c r="T1112" s="30" t="s">
        <v>31</v>
      </c>
      <c r="U1112" s="29" t="s">
        <v>31</v>
      </c>
      <c r="V1112" s="29" t="s">
        <v>31</v>
      </c>
      <c r="W1112" s="30">
        <v>1.6370588261632224</v>
      </c>
      <c r="X1112" s="30">
        <v>1.7958218341088088</v>
      </c>
      <c r="Y1112" s="30" t="s">
        <v>31</v>
      </c>
      <c r="Z1112" s="30" t="s">
        <v>31</v>
      </c>
      <c r="AA1112" s="30">
        <v>0</v>
      </c>
      <c r="AB1112" s="30">
        <v>0</v>
      </c>
      <c r="AC1112" s="29" t="s">
        <v>31</v>
      </c>
      <c r="AD1112" s="29" t="s">
        <v>31</v>
      </c>
      <c r="AE1112" s="29">
        <f t="shared" si="54"/>
        <v>2019</v>
      </c>
      <c r="AF1112" s="29">
        <f t="shared" si="55"/>
        <v>7</v>
      </c>
      <c r="AK1112" t="e">
        <f t="shared" si="56"/>
        <v>#N/A</v>
      </c>
    </row>
    <row r="1113" spans="1:37" ht="30" customHeight="1" x14ac:dyDescent="0.25">
      <c r="A1113" s="30">
        <v>17907411</v>
      </c>
      <c r="B1113" s="29" t="s">
        <v>80</v>
      </c>
      <c r="C1113" s="29" t="s">
        <v>29</v>
      </c>
      <c r="D1113" s="29" t="s">
        <v>29</v>
      </c>
      <c r="E1113" s="31">
        <v>43708</v>
      </c>
      <c r="F1113" s="30" t="s">
        <v>31</v>
      </c>
      <c r="G1113" s="29" t="s">
        <v>103</v>
      </c>
      <c r="H1113" s="29" t="s">
        <v>104</v>
      </c>
      <c r="I1113" s="29">
        <v>1970</v>
      </c>
      <c r="J1113" s="30">
        <v>100</v>
      </c>
      <c r="K1113" s="30">
        <v>7024.9</v>
      </c>
      <c r="L1113" s="30" t="s">
        <v>31</v>
      </c>
      <c r="M1113" s="30" t="s">
        <v>31</v>
      </c>
      <c r="N1113" s="30" t="s">
        <v>31</v>
      </c>
      <c r="O1113" s="29" t="s">
        <v>31</v>
      </c>
      <c r="P1113" s="29" t="s">
        <v>31</v>
      </c>
      <c r="Q1113" s="30" t="s">
        <v>31</v>
      </c>
      <c r="R1113" s="30" t="s">
        <v>31</v>
      </c>
      <c r="S1113" s="30" t="s">
        <v>31</v>
      </c>
      <c r="T1113" s="30" t="s">
        <v>31</v>
      </c>
      <c r="U1113" s="29" t="s">
        <v>31</v>
      </c>
      <c r="V1113" s="29" t="s">
        <v>31</v>
      </c>
      <c r="W1113" s="30">
        <v>1.3180024286681786</v>
      </c>
      <c r="X1113" s="30">
        <v>1.3609893816211434</v>
      </c>
      <c r="Y1113" s="30" t="s">
        <v>31</v>
      </c>
      <c r="Z1113" s="30" t="s">
        <v>31</v>
      </c>
      <c r="AA1113" s="30">
        <v>0</v>
      </c>
      <c r="AB1113" s="30">
        <v>0</v>
      </c>
      <c r="AC1113" s="29" t="s">
        <v>31</v>
      </c>
      <c r="AD1113" s="29" t="s">
        <v>31</v>
      </c>
      <c r="AE1113" s="29">
        <f t="shared" si="54"/>
        <v>2019</v>
      </c>
      <c r="AF1113" s="29">
        <f t="shared" si="55"/>
        <v>8</v>
      </c>
      <c r="AK1113" t="e">
        <f t="shared" si="56"/>
        <v>#N/A</v>
      </c>
    </row>
    <row r="1114" spans="1:37" ht="30" customHeight="1" x14ac:dyDescent="0.25">
      <c r="A1114" s="30">
        <v>17907411</v>
      </c>
      <c r="B1114" s="29" t="s">
        <v>80</v>
      </c>
      <c r="C1114" s="29" t="s">
        <v>29</v>
      </c>
      <c r="D1114" s="29" t="s">
        <v>29</v>
      </c>
      <c r="E1114" s="31">
        <v>43738</v>
      </c>
      <c r="F1114" s="30" t="s">
        <v>31</v>
      </c>
      <c r="G1114" s="29" t="s">
        <v>103</v>
      </c>
      <c r="H1114" s="29" t="s">
        <v>104</v>
      </c>
      <c r="I1114" s="29">
        <v>1970</v>
      </c>
      <c r="J1114" s="30">
        <v>100</v>
      </c>
      <c r="K1114" s="30">
        <v>7024.9</v>
      </c>
      <c r="L1114" s="30" t="s">
        <v>31</v>
      </c>
      <c r="M1114" s="30" t="s">
        <v>31</v>
      </c>
      <c r="N1114" s="30" t="s">
        <v>31</v>
      </c>
      <c r="O1114" s="29" t="s">
        <v>31</v>
      </c>
      <c r="P1114" s="29" t="s">
        <v>31</v>
      </c>
      <c r="Q1114" s="30" t="s">
        <v>31</v>
      </c>
      <c r="R1114" s="30" t="s">
        <v>31</v>
      </c>
      <c r="S1114" s="30" t="s">
        <v>31</v>
      </c>
      <c r="T1114" s="30" t="s">
        <v>31</v>
      </c>
      <c r="U1114" s="29" t="s">
        <v>31</v>
      </c>
      <c r="V1114" s="29" t="s">
        <v>31</v>
      </c>
      <c r="W1114" s="30">
        <v>1.2731845057047007</v>
      </c>
      <c r="X1114" s="30">
        <v>2.2670437489629993</v>
      </c>
      <c r="Y1114" s="30" t="s">
        <v>31</v>
      </c>
      <c r="Z1114" s="30" t="s">
        <v>31</v>
      </c>
      <c r="AA1114" s="30">
        <v>0</v>
      </c>
      <c r="AB1114" s="30">
        <v>0</v>
      </c>
      <c r="AC1114" s="29" t="s">
        <v>31</v>
      </c>
      <c r="AD1114" s="29" t="s">
        <v>31</v>
      </c>
      <c r="AE1114" s="29">
        <f t="shared" si="54"/>
        <v>2019</v>
      </c>
      <c r="AF1114" s="29">
        <f t="shared" si="55"/>
        <v>9</v>
      </c>
      <c r="AK1114" t="e">
        <f t="shared" si="56"/>
        <v>#N/A</v>
      </c>
    </row>
    <row r="1115" spans="1:37" ht="30" customHeight="1" x14ac:dyDescent="0.25">
      <c r="A1115" s="30">
        <v>17907411</v>
      </c>
      <c r="B1115" s="29" t="s">
        <v>80</v>
      </c>
      <c r="C1115" s="29" t="s">
        <v>29</v>
      </c>
      <c r="D1115" s="29" t="s">
        <v>29</v>
      </c>
      <c r="E1115" s="31">
        <v>43769</v>
      </c>
      <c r="F1115" s="30" t="s">
        <v>31</v>
      </c>
      <c r="G1115" s="29" t="s">
        <v>103</v>
      </c>
      <c r="H1115" s="29" t="s">
        <v>104</v>
      </c>
      <c r="I1115" s="29">
        <v>1970</v>
      </c>
      <c r="J1115" s="30">
        <v>100</v>
      </c>
      <c r="K1115" s="30">
        <v>7024.9</v>
      </c>
      <c r="L1115" s="30" t="s">
        <v>31</v>
      </c>
      <c r="M1115" s="30" t="s">
        <v>31</v>
      </c>
      <c r="N1115" s="30" t="s">
        <v>31</v>
      </c>
      <c r="O1115" s="29" t="s">
        <v>31</v>
      </c>
      <c r="P1115" s="29" t="s">
        <v>31</v>
      </c>
      <c r="Q1115" s="30" t="s">
        <v>31</v>
      </c>
      <c r="R1115" s="30" t="s">
        <v>31</v>
      </c>
      <c r="S1115" s="30" t="s">
        <v>31</v>
      </c>
      <c r="T1115" s="30" t="s">
        <v>31</v>
      </c>
      <c r="U1115" s="29" t="s">
        <v>31</v>
      </c>
      <c r="V1115" s="29" t="s">
        <v>31</v>
      </c>
      <c r="W1115" s="30">
        <v>1.3437454268463564</v>
      </c>
      <c r="X1115" s="30">
        <v>1.8032867888104753</v>
      </c>
      <c r="Y1115" s="30" t="s">
        <v>31</v>
      </c>
      <c r="Z1115" s="30" t="s">
        <v>31</v>
      </c>
      <c r="AA1115" s="30">
        <v>0</v>
      </c>
      <c r="AB1115" s="30">
        <v>0</v>
      </c>
      <c r="AC1115" s="29" t="s">
        <v>31</v>
      </c>
      <c r="AD1115" s="29" t="s">
        <v>31</v>
      </c>
      <c r="AE1115" s="29">
        <f t="shared" si="54"/>
        <v>2019</v>
      </c>
      <c r="AF1115" s="29">
        <f t="shared" si="55"/>
        <v>10</v>
      </c>
      <c r="AK1115" t="e">
        <f t="shared" si="56"/>
        <v>#N/A</v>
      </c>
    </row>
    <row r="1116" spans="1:37" ht="30" customHeight="1" x14ac:dyDescent="0.25">
      <c r="A1116" s="30">
        <v>17907411</v>
      </c>
      <c r="B1116" s="29" t="s">
        <v>80</v>
      </c>
      <c r="C1116" s="29" t="s">
        <v>29</v>
      </c>
      <c r="D1116" s="29" t="s">
        <v>29</v>
      </c>
      <c r="E1116" s="31">
        <v>43799</v>
      </c>
      <c r="F1116" s="30" t="s">
        <v>31</v>
      </c>
      <c r="G1116" s="29" t="s">
        <v>103</v>
      </c>
      <c r="H1116" s="29" t="s">
        <v>104</v>
      </c>
      <c r="I1116" s="29">
        <v>1970</v>
      </c>
      <c r="J1116" s="30">
        <v>100</v>
      </c>
      <c r="K1116" s="30">
        <v>7024.9</v>
      </c>
      <c r="L1116" s="30" t="s">
        <v>31</v>
      </c>
      <c r="M1116" s="30" t="s">
        <v>31</v>
      </c>
      <c r="N1116" s="30" t="s">
        <v>31</v>
      </c>
      <c r="O1116" s="29" t="s">
        <v>31</v>
      </c>
      <c r="P1116" s="29" t="s">
        <v>31</v>
      </c>
      <c r="Q1116" s="30" t="s">
        <v>31</v>
      </c>
      <c r="R1116" s="30" t="s">
        <v>31</v>
      </c>
      <c r="S1116" s="30" t="s">
        <v>31</v>
      </c>
      <c r="T1116" s="30" t="s">
        <v>31</v>
      </c>
      <c r="U1116" s="29" t="s">
        <v>31</v>
      </c>
      <c r="V1116" s="29" t="s">
        <v>31</v>
      </c>
      <c r="W1116" s="30">
        <v>1.5731479986781227</v>
      </c>
      <c r="X1116" s="30">
        <v>1.8403035319898966</v>
      </c>
      <c r="Y1116" s="30" t="s">
        <v>31</v>
      </c>
      <c r="Z1116" s="30" t="s">
        <v>31</v>
      </c>
      <c r="AA1116" s="30">
        <v>0</v>
      </c>
      <c r="AB1116" s="30">
        <v>0</v>
      </c>
      <c r="AC1116" s="29" t="s">
        <v>31</v>
      </c>
      <c r="AD1116" s="29" t="s">
        <v>31</v>
      </c>
      <c r="AE1116" s="29">
        <f t="shared" ref="AE1116:AE1177" si="57">IF(E1116 = "", "", YEAR(E1116))</f>
        <v>2019</v>
      </c>
      <c r="AF1116" s="29">
        <f t="shared" si="55"/>
        <v>11</v>
      </c>
      <c r="AK1116" t="e">
        <f t="shared" si="56"/>
        <v>#N/A</v>
      </c>
    </row>
    <row r="1117" spans="1:37" ht="30" customHeight="1" x14ac:dyDescent="0.25">
      <c r="A1117" s="30">
        <v>17907411</v>
      </c>
      <c r="B1117" s="29" t="s">
        <v>80</v>
      </c>
      <c r="C1117" s="29" t="s">
        <v>29</v>
      </c>
      <c r="D1117" s="29" t="s">
        <v>29</v>
      </c>
      <c r="E1117" s="31">
        <v>43830</v>
      </c>
      <c r="F1117" s="30" t="s">
        <v>31</v>
      </c>
      <c r="G1117" s="29" t="s">
        <v>103</v>
      </c>
      <c r="H1117" s="29" t="s">
        <v>104</v>
      </c>
      <c r="I1117" s="29">
        <v>1970</v>
      </c>
      <c r="J1117" s="30">
        <v>100</v>
      </c>
      <c r="K1117" s="30">
        <v>7024.9</v>
      </c>
      <c r="L1117" s="30" t="s">
        <v>31</v>
      </c>
      <c r="M1117" s="30" t="s">
        <v>31</v>
      </c>
      <c r="N1117" s="30" t="s">
        <v>31</v>
      </c>
      <c r="O1117" s="29" t="s">
        <v>31</v>
      </c>
      <c r="P1117" s="29" t="s">
        <v>31</v>
      </c>
      <c r="Q1117" s="30" t="s">
        <v>31</v>
      </c>
      <c r="R1117" s="30" t="s">
        <v>31</v>
      </c>
      <c r="S1117" s="30" t="s">
        <v>31</v>
      </c>
      <c r="T1117" s="30" t="s">
        <v>31</v>
      </c>
      <c r="U1117" s="29" t="s">
        <v>31</v>
      </c>
      <c r="V1117" s="29" t="s">
        <v>31</v>
      </c>
      <c r="W1117" s="30">
        <v>0.94358326748396937</v>
      </c>
      <c r="X1117" s="30">
        <v>1.6174571397765367</v>
      </c>
      <c r="Y1117" s="30" t="s">
        <v>31</v>
      </c>
      <c r="Z1117" s="30" t="s">
        <v>31</v>
      </c>
      <c r="AA1117" s="30">
        <v>0</v>
      </c>
      <c r="AB1117" s="30">
        <v>0</v>
      </c>
      <c r="AC1117" s="29" t="s">
        <v>31</v>
      </c>
      <c r="AD1117" s="29" t="s">
        <v>31</v>
      </c>
      <c r="AE1117" s="29">
        <f t="shared" si="57"/>
        <v>2019</v>
      </c>
      <c r="AF1117" s="29">
        <f t="shared" si="55"/>
        <v>12</v>
      </c>
      <c r="AK1117" t="e">
        <f t="shared" si="56"/>
        <v>#N/A</v>
      </c>
    </row>
    <row r="1118" spans="1:37" ht="30" customHeight="1" x14ac:dyDescent="0.25">
      <c r="A1118" s="30">
        <v>17907411</v>
      </c>
      <c r="B1118" s="29" t="s">
        <v>80</v>
      </c>
      <c r="C1118" s="29" t="s">
        <v>29</v>
      </c>
      <c r="D1118" s="29" t="s">
        <v>29</v>
      </c>
      <c r="E1118" s="31">
        <v>43861</v>
      </c>
      <c r="F1118" s="30" t="s">
        <v>31</v>
      </c>
      <c r="G1118" s="29" t="s">
        <v>103</v>
      </c>
      <c r="H1118" s="29" t="s">
        <v>104</v>
      </c>
      <c r="I1118" s="29">
        <v>1970</v>
      </c>
      <c r="J1118" s="30">
        <v>100</v>
      </c>
      <c r="K1118" s="30">
        <v>7024.9</v>
      </c>
      <c r="L1118" s="30" t="s">
        <v>31</v>
      </c>
      <c r="M1118" s="30" t="s">
        <v>31</v>
      </c>
      <c r="N1118" s="30" t="s">
        <v>31</v>
      </c>
      <c r="O1118" s="29" t="s">
        <v>31</v>
      </c>
      <c r="P1118" s="29" t="s">
        <v>31</v>
      </c>
      <c r="Q1118" s="30" t="s">
        <v>31</v>
      </c>
      <c r="R1118" s="30" t="s">
        <v>31</v>
      </c>
      <c r="S1118" s="30" t="s">
        <v>31</v>
      </c>
      <c r="T1118" s="30" t="s">
        <v>31</v>
      </c>
      <c r="U1118" s="29" t="s">
        <v>31</v>
      </c>
      <c r="V1118" s="29" t="s">
        <v>31</v>
      </c>
      <c r="W1118" s="30">
        <v>1.3850357133671176</v>
      </c>
      <c r="X1118" s="30">
        <v>2.277460782686767</v>
      </c>
      <c r="Y1118" s="30" t="s">
        <v>31</v>
      </c>
      <c r="Z1118" s="30" t="s">
        <v>31</v>
      </c>
      <c r="AA1118" s="30" t="s">
        <v>31</v>
      </c>
      <c r="AB1118" s="30" t="s">
        <v>31</v>
      </c>
      <c r="AC1118" s="29" t="s">
        <v>31</v>
      </c>
      <c r="AD1118" s="29" t="s">
        <v>31</v>
      </c>
      <c r="AE1118" s="29">
        <f t="shared" si="57"/>
        <v>2020</v>
      </c>
      <c r="AF1118" s="29">
        <f t="shared" si="55"/>
        <v>1</v>
      </c>
      <c r="AK1118" t="e">
        <f t="shared" si="56"/>
        <v>#N/A</v>
      </c>
    </row>
    <row r="1119" spans="1:37" ht="30" customHeight="1" x14ac:dyDescent="0.25">
      <c r="A1119" s="30">
        <v>17907411</v>
      </c>
      <c r="B1119" s="29" t="s">
        <v>80</v>
      </c>
      <c r="C1119" s="29" t="s">
        <v>29</v>
      </c>
      <c r="D1119" s="29" t="s">
        <v>29</v>
      </c>
      <c r="E1119" s="31">
        <v>43890</v>
      </c>
      <c r="F1119" s="30" t="s">
        <v>31</v>
      </c>
      <c r="G1119" s="29" t="s">
        <v>103</v>
      </c>
      <c r="H1119" s="29" t="s">
        <v>104</v>
      </c>
      <c r="I1119" s="29">
        <v>1970</v>
      </c>
      <c r="J1119" s="30">
        <v>100</v>
      </c>
      <c r="K1119" s="30">
        <v>7024.9</v>
      </c>
      <c r="L1119" s="30" t="s">
        <v>31</v>
      </c>
      <c r="M1119" s="30" t="s">
        <v>31</v>
      </c>
      <c r="N1119" s="30" t="s">
        <v>31</v>
      </c>
      <c r="O1119" s="30" t="s">
        <v>31</v>
      </c>
      <c r="P1119" s="30" t="s">
        <v>31</v>
      </c>
      <c r="Q1119" s="30" t="s">
        <v>31</v>
      </c>
      <c r="R1119" s="30" t="s">
        <v>31</v>
      </c>
      <c r="S1119" s="30" t="s">
        <v>31</v>
      </c>
      <c r="T1119" s="30" t="s">
        <v>31</v>
      </c>
      <c r="U1119" s="30" t="s">
        <v>31</v>
      </c>
      <c r="V1119" s="30" t="s">
        <v>31</v>
      </c>
      <c r="W1119" s="30">
        <v>1.1881889855630676</v>
      </c>
      <c r="X1119" s="30">
        <v>1.3821113228606345</v>
      </c>
      <c r="Y1119" s="30" t="s">
        <v>31</v>
      </c>
      <c r="Z1119" s="30" t="s">
        <v>31</v>
      </c>
      <c r="AA1119" s="30" t="s">
        <v>31</v>
      </c>
      <c r="AB1119" s="30" t="s">
        <v>31</v>
      </c>
      <c r="AC1119" s="29" t="s">
        <v>31</v>
      </c>
      <c r="AD1119" s="29" t="s">
        <v>31</v>
      </c>
      <c r="AE1119" s="29">
        <f t="shared" si="57"/>
        <v>2020</v>
      </c>
      <c r="AF1119" s="29">
        <f t="shared" si="55"/>
        <v>2</v>
      </c>
      <c r="AK1119" t="e">
        <f t="shared" si="56"/>
        <v>#N/A</v>
      </c>
    </row>
    <row r="1120" spans="1:37" ht="30" customHeight="1" x14ac:dyDescent="0.25">
      <c r="A1120" s="30">
        <v>17907411</v>
      </c>
      <c r="B1120" s="29" t="s">
        <v>80</v>
      </c>
      <c r="C1120" s="29" t="s">
        <v>29</v>
      </c>
      <c r="D1120" s="29" t="s">
        <v>29</v>
      </c>
      <c r="E1120" s="31">
        <v>43921</v>
      </c>
      <c r="F1120" s="30" t="s">
        <v>31</v>
      </c>
      <c r="G1120" s="29" t="s">
        <v>103</v>
      </c>
      <c r="H1120" s="29" t="s">
        <v>104</v>
      </c>
      <c r="I1120" s="29">
        <v>1970</v>
      </c>
      <c r="J1120" s="30">
        <v>100</v>
      </c>
      <c r="K1120" s="30">
        <v>7024.9</v>
      </c>
      <c r="L1120" s="30" t="s">
        <v>31</v>
      </c>
      <c r="M1120" s="30" t="s">
        <v>31</v>
      </c>
      <c r="N1120" s="30" t="s">
        <v>31</v>
      </c>
      <c r="O1120" s="30" t="s">
        <v>31</v>
      </c>
      <c r="P1120" s="30" t="s">
        <v>31</v>
      </c>
      <c r="Q1120" s="30" t="s">
        <v>31</v>
      </c>
      <c r="R1120" s="30" t="s">
        <v>31</v>
      </c>
      <c r="S1120" s="30" t="s">
        <v>31</v>
      </c>
      <c r="T1120" s="30" t="s">
        <v>31</v>
      </c>
      <c r="U1120" s="30" t="s">
        <v>31</v>
      </c>
      <c r="V1120" s="30" t="s">
        <v>31</v>
      </c>
      <c r="W1120" s="30">
        <v>1.0818858761674288</v>
      </c>
      <c r="X1120" s="30">
        <v>1.2378531291061525</v>
      </c>
      <c r="Y1120" s="30" t="s">
        <v>31</v>
      </c>
      <c r="Z1120" s="30" t="s">
        <v>31</v>
      </c>
      <c r="AA1120" s="30" t="s">
        <v>31</v>
      </c>
      <c r="AB1120" s="30" t="s">
        <v>31</v>
      </c>
      <c r="AC1120" s="29" t="s">
        <v>31</v>
      </c>
      <c r="AD1120" s="29" t="s">
        <v>31</v>
      </c>
      <c r="AE1120" s="29">
        <f t="shared" si="57"/>
        <v>2020</v>
      </c>
      <c r="AF1120" s="29">
        <f t="shared" si="55"/>
        <v>3</v>
      </c>
      <c r="AK1120" t="e">
        <f t="shared" si="56"/>
        <v>#N/A</v>
      </c>
    </row>
    <row r="1121" spans="1:37" ht="30" customHeight="1" x14ac:dyDescent="0.25">
      <c r="A1121" s="30">
        <v>17907411</v>
      </c>
      <c r="B1121" s="29" t="s">
        <v>80</v>
      </c>
      <c r="C1121" s="29" t="s">
        <v>29</v>
      </c>
      <c r="D1121" s="29" t="s">
        <v>29</v>
      </c>
      <c r="E1121" s="31">
        <v>43951</v>
      </c>
      <c r="F1121" s="30" t="s">
        <v>31</v>
      </c>
      <c r="G1121" s="29" t="s">
        <v>103</v>
      </c>
      <c r="H1121" s="29" t="s">
        <v>104</v>
      </c>
      <c r="I1121" s="29">
        <v>1970</v>
      </c>
      <c r="J1121" s="30">
        <v>100</v>
      </c>
      <c r="K1121" s="30">
        <v>7024.9</v>
      </c>
      <c r="L1121" s="30" t="s">
        <v>31</v>
      </c>
      <c r="M1121" s="30" t="s">
        <v>31</v>
      </c>
      <c r="N1121" s="30" t="s">
        <v>31</v>
      </c>
      <c r="O1121" s="30" t="s">
        <v>31</v>
      </c>
      <c r="P1121" s="30" t="s">
        <v>31</v>
      </c>
      <c r="Q1121" s="30" t="s">
        <v>31</v>
      </c>
      <c r="R1121" s="30" t="s">
        <v>31</v>
      </c>
      <c r="S1121" s="30" t="s">
        <v>31</v>
      </c>
      <c r="T1121" s="30" t="s">
        <v>31</v>
      </c>
      <c r="U1121" s="30" t="s">
        <v>31</v>
      </c>
      <c r="V1121" s="30" t="s">
        <v>31</v>
      </c>
      <c r="W1121" s="30">
        <v>1.5762098737644594</v>
      </c>
      <c r="X1121" s="30">
        <v>2.144056453429402</v>
      </c>
      <c r="Y1121" s="30" t="s">
        <v>31</v>
      </c>
      <c r="Z1121" s="30" t="s">
        <v>31</v>
      </c>
      <c r="AA1121" s="30" t="s">
        <v>31</v>
      </c>
      <c r="AB1121" s="30" t="s">
        <v>31</v>
      </c>
      <c r="AC1121" s="29" t="s">
        <v>31</v>
      </c>
      <c r="AD1121" s="29" t="s">
        <v>31</v>
      </c>
      <c r="AE1121" s="29">
        <f t="shared" si="57"/>
        <v>2020</v>
      </c>
      <c r="AF1121" s="29">
        <f t="shared" si="55"/>
        <v>4</v>
      </c>
      <c r="AK1121" t="e">
        <f t="shared" si="56"/>
        <v>#N/A</v>
      </c>
    </row>
    <row r="1122" spans="1:37" ht="30" customHeight="1" x14ac:dyDescent="0.25">
      <c r="A1122" s="30">
        <v>17907411</v>
      </c>
      <c r="B1122" s="29" t="s">
        <v>80</v>
      </c>
      <c r="C1122" s="29" t="s">
        <v>29</v>
      </c>
      <c r="D1122" s="29" t="s">
        <v>29</v>
      </c>
      <c r="E1122" s="31">
        <v>43982</v>
      </c>
      <c r="F1122" s="30" t="s">
        <v>31</v>
      </c>
      <c r="G1122" s="29" t="s">
        <v>103</v>
      </c>
      <c r="H1122" s="29" t="s">
        <v>104</v>
      </c>
      <c r="I1122" s="29">
        <v>1970</v>
      </c>
      <c r="J1122" s="30">
        <v>100</v>
      </c>
      <c r="K1122" s="30">
        <v>7024.9</v>
      </c>
      <c r="L1122" s="30" t="s">
        <v>31</v>
      </c>
      <c r="M1122" s="30" t="s">
        <v>31</v>
      </c>
      <c r="N1122" s="30" t="s">
        <v>31</v>
      </c>
      <c r="O1122" s="30" t="s">
        <v>31</v>
      </c>
      <c r="P1122" s="30" t="s">
        <v>31</v>
      </c>
      <c r="Q1122" s="30" t="s">
        <v>31</v>
      </c>
      <c r="R1122" s="30" t="s">
        <v>31</v>
      </c>
      <c r="S1122" s="30" t="s">
        <v>31</v>
      </c>
      <c r="T1122" s="30" t="s">
        <v>31</v>
      </c>
      <c r="U1122" s="30" t="s">
        <v>31</v>
      </c>
      <c r="V1122" s="30" t="s">
        <v>31</v>
      </c>
      <c r="W1122" s="30">
        <v>0.91106175490389674</v>
      </c>
      <c r="X1122" s="30">
        <v>1.9616354791459709</v>
      </c>
      <c r="Y1122" s="30" t="s">
        <v>31</v>
      </c>
      <c r="Z1122" s="30" t="s">
        <v>31</v>
      </c>
      <c r="AA1122" s="30" t="s">
        <v>31</v>
      </c>
      <c r="AB1122" s="30" t="s">
        <v>31</v>
      </c>
      <c r="AC1122" s="29" t="s">
        <v>31</v>
      </c>
      <c r="AD1122" s="29" t="s">
        <v>31</v>
      </c>
      <c r="AE1122" s="29">
        <f t="shared" si="57"/>
        <v>2020</v>
      </c>
      <c r="AF1122" s="29">
        <f t="shared" si="55"/>
        <v>5</v>
      </c>
      <c r="AK1122" t="e">
        <f t="shared" si="56"/>
        <v>#N/A</v>
      </c>
    </row>
    <row r="1123" spans="1:37" ht="30" customHeight="1" x14ac:dyDescent="0.25">
      <c r="A1123" s="30">
        <v>17907411</v>
      </c>
      <c r="B1123" s="29" t="s">
        <v>80</v>
      </c>
      <c r="C1123" s="29" t="s">
        <v>29</v>
      </c>
      <c r="D1123" s="29" t="s">
        <v>29</v>
      </c>
      <c r="E1123" s="31">
        <v>44012</v>
      </c>
      <c r="F1123" s="30" t="s">
        <v>31</v>
      </c>
      <c r="G1123" s="29" t="s">
        <v>103</v>
      </c>
      <c r="H1123" s="29" t="s">
        <v>104</v>
      </c>
      <c r="I1123" s="29">
        <v>1970</v>
      </c>
      <c r="J1123" s="30">
        <v>100</v>
      </c>
      <c r="K1123" s="30">
        <v>7024.9</v>
      </c>
      <c r="L1123" s="30" t="s">
        <v>31</v>
      </c>
      <c r="M1123" s="30" t="s">
        <v>31</v>
      </c>
      <c r="N1123" s="30" t="s">
        <v>31</v>
      </c>
      <c r="O1123" s="30" t="s">
        <v>31</v>
      </c>
      <c r="P1123" s="30" t="s">
        <v>31</v>
      </c>
      <c r="Q1123" s="30" t="s">
        <v>31</v>
      </c>
      <c r="R1123" s="30" t="s">
        <v>31</v>
      </c>
      <c r="S1123" s="30" t="s">
        <v>31</v>
      </c>
      <c r="T1123" s="30" t="s">
        <v>31</v>
      </c>
      <c r="U1123" s="30" t="s">
        <v>31</v>
      </c>
      <c r="V1123" s="30" t="s">
        <v>31</v>
      </c>
      <c r="W1123" s="30">
        <v>1.1828561527577146</v>
      </c>
      <c r="X1123" s="30">
        <v>1.689737372918571</v>
      </c>
      <c r="Y1123" s="30" t="s">
        <v>31</v>
      </c>
      <c r="Z1123" s="30" t="s">
        <v>31</v>
      </c>
      <c r="AA1123" s="30" t="s">
        <v>31</v>
      </c>
      <c r="AB1123" s="30" t="s">
        <v>31</v>
      </c>
      <c r="AC1123" s="29" t="s">
        <v>31</v>
      </c>
      <c r="AD1123" s="29" t="s">
        <v>31</v>
      </c>
      <c r="AE1123" s="29">
        <f t="shared" si="57"/>
        <v>2020</v>
      </c>
      <c r="AF1123" s="29">
        <f t="shared" si="55"/>
        <v>6</v>
      </c>
      <c r="AK1123" t="e">
        <f t="shared" si="56"/>
        <v>#N/A</v>
      </c>
    </row>
    <row r="1124" spans="1:37" ht="30" customHeight="1" x14ac:dyDescent="0.25">
      <c r="A1124" s="30">
        <v>17907411</v>
      </c>
      <c r="B1124" s="29" t="s">
        <v>80</v>
      </c>
      <c r="C1124" s="29" t="s">
        <v>29</v>
      </c>
      <c r="D1124" s="29" t="s">
        <v>29</v>
      </c>
      <c r="E1124" s="31">
        <v>44043</v>
      </c>
      <c r="F1124" s="30" t="s">
        <v>31</v>
      </c>
      <c r="G1124" s="29" t="s">
        <v>103</v>
      </c>
      <c r="H1124" s="29" t="s">
        <v>104</v>
      </c>
      <c r="I1124" s="29">
        <v>1970</v>
      </c>
      <c r="J1124" s="30">
        <v>100</v>
      </c>
      <c r="K1124" s="30">
        <v>7024.9</v>
      </c>
      <c r="L1124" s="30" t="s">
        <v>31</v>
      </c>
      <c r="M1124" s="30" t="s">
        <v>31</v>
      </c>
      <c r="N1124" s="30" t="s">
        <v>31</v>
      </c>
      <c r="O1124" s="30" t="s">
        <v>31</v>
      </c>
      <c r="P1124" s="30" t="s">
        <v>31</v>
      </c>
      <c r="Q1124" s="30" t="s">
        <v>31</v>
      </c>
      <c r="R1124" s="30" t="s">
        <v>31</v>
      </c>
      <c r="S1124" s="30" t="s">
        <v>31</v>
      </c>
      <c r="T1124" s="30" t="s">
        <v>31</v>
      </c>
      <c r="U1124" s="30" t="s">
        <v>31</v>
      </c>
      <c r="V1124" s="30" t="s">
        <v>31</v>
      </c>
      <c r="W1124" s="30">
        <v>0.85739670446223304</v>
      </c>
      <c r="X1124" s="30">
        <v>2.2318133677865015</v>
      </c>
      <c r="Y1124" s="30" t="s">
        <v>31</v>
      </c>
      <c r="Z1124" s="30" t="s">
        <v>31</v>
      </c>
      <c r="AA1124" s="30" t="s">
        <v>31</v>
      </c>
      <c r="AB1124" s="30" t="s">
        <v>31</v>
      </c>
      <c r="AC1124" s="29" t="s">
        <v>31</v>
      </c>
      <c r="AD1124" s="29" t="s">
        <v>31</v>
      </c>
      <c r="AE1124" s="29">
        <f t="shared" si="57"/>
        <v>2020</v>
      </c>
      <c r="AF1124" s="29">
        <f t="shared" si="55"/>
        <v>7</v>
      </c>
      <c r="AK1124" t="e">
        <f t="shared" si="56"/>
        <v>#N/A</v>
      </c>
    </row>
    <row r="1125" spans="1:37" ht="30" customHeight="1" x14ac:dyDescent="0.25">
      <c r="A1125" s="30">
        <v>17907411</v>
      </c>
      <c r="B1125" s="29" t="s">
        <v>80</v>
      </c>
      <c r="C1125" s="29" t="s">
        <v>29</v>
      </c>
      <c r="D1125" s="29" t="s">
        <v>29</v>
      </c>
      <c r="E1125" s="31">
        <v>44074</v>
      </c>
      <c r="F1125" s="30" t="s">
        <v>31</v>
      </c>
      <c r="G1125" s="29" t="s">
        <v>103</v>
      </c>
      <c r="H1125" s="29" t="s">
        <v>104</v>
      </c>
      <c r="I1125" s="29">
        <v>1970</v>
      </c>
      <c r="J1125" s="30">
        <v>100</v>
      </c>
      <c r="K1125" s="30">
        <v>7024.9</v>
      </c>
      <c r="L1125" s="30" t="s">
        <v>31</v>
      </c>
      <c r="M1125" s="30" t="s">
        <v>31</v>
      </c>
      <c r="N1125" s="30" t="s">
        <v>31</v>
      </c>
      <c r="O1125" s="30" t="s">
        <v>31</v>
      </c>
      <c r="P1125" s="30" t="s">
        <v>31</v>
      </c>
      <c r="Q1125" s="30" t="s">
        <v>31</v>
      </c>
      <c r="R1125" s="30" t="s">
        <v>31</v>
      </c>
      <c r="S1125" s="30" t="s">
        <v>31</v>
      </c>
      <c r="T1125" s="30" t="s">
        <v>31</v>
      </c>
      <c r="U1125" s="30" t="s">
        <v>31</v>
      </c>
      <c r="V1125" s="30" t="s">
        <v>31</v>
      </c>
      <c r="W1125" s="30">
        <v>1.2041779362867591</v>
      </c>
      <c r="X1125" s="30">
        <v>1.8356039385890814</v>
      </c>
      <c r="Y1125" s="30" t="s">
        <v>31</v>
      </c>
      <c r="Z1125" s="30" t="s">
        <v>31</v>
      </c>
      <c r="AA1125" s="30" t="s">
        <v>31</v>
      </c>
      <c r="AB1125" s="30" t="s">
        <v>31</v>
      </c>
      <c r="AC1125" s="29" t="s">
        <v>31</v>
      </c>
      <c r="AD1125" s="29" t="s">
        <v>31</v>
      </c>
      <c r="AE1125" s="29">
        <f t="shared" si="57"/>
        <v>2020</v>
      </c>
      <c r="AF1125" s="29">
        <f t="shared" si="55"/>
        <v>8</v>
      </c>
      <c r="AK1125" t="e">
        <f t="shared" si="56"/>
        <v>#N/A</v>
      </c>
    </row>
    <row r="1126" spans="1:37" ht="30" customHeight="1" x14ac:dyDescent="0.25">
      <c r="A1126" s="30">
        <v>17907411</v>
      </c>
      <c r="B1126" s="29" t="s">
        <v>80</v>
      </c>
      <c r="C1126" s="29" t="s">
        <v>29</v>
      </c>
      <c r="D1126" s="29" t="s">
        <v>29</v>
      </c>
      <c r="E1126" s="31">
        <v>44104</v>
      </c>
      <c r="F1126" s="30" t="s">
        <v>31</v>
      </c>
      <c r="G1126" s="29" t="s">
        <v>103</v>
      </c>
      <c r="H1126" s="29" t="s">
        <v>104</v>
      </c>
      <c r="I1126" s="29">
        <v>1970</v>
      </c>
      <c r="J1126" s="30">
        <v>100</v>
      </c>
      <c r="K1126" s="30">
        <v>7024.9</v>
      </c>
      <c r="L1126" s="30" t="s">
        <v>31</v>
      </c>
      <c r="M1126" s="30" t="s">
        <v>31</v>
      </c>
      <c r="N1126" s="30" t="s">
        <v>31</v>
      </c>
      <c r="O1126" s="30" t="s">
        <v>31</v>
      </c>
      <c r="P1126" s="30" t="s">
        <v>31</v>
      </c>
      <c r="Q1126" s="30" t="s">
        <v>31</v>
      </c>
      <c r="R1126" s="30" t="s">
        <v>31</v>
      </c>
      <c r="S1126" s="30" t="s">
        <v>31</v>
      </c>
      <c r="T1126" s="30" t="s">
        <v>31</v>
      </c>
      <c r="U1126" s="30" t="s">
        <v>31</v>
      </c>
      <c r="V1126" s="30" t="s">
        <v>31</v>
      </c>
      <c r="W1126" s="30">
        <v>0.98479506810765494</v>
      </c>
      <c r="X1126" s="30">
        <v>1.1413483838823875</v>
      </c>
      <c r="Y1126" s="30" t="s">
        <v>31</v>
      </c>
      <c r="Z1126" s="30" t="s">
        <v>31</v>
      </c>
      <c r="AA1126" s="30" t="s">
        <v>31</v>
      </c>
      <c r="AB1126" s="30" t="s">
        <v>31</v>
      </c>
      <c r="AC1126" s="29" t="s">
        <v>31</v>
      </c>
      <c r="AD1126" s="29" t="s">
        <v>31</v>
      </c>
      <c r="AE1126" s="29">
        <f t="shared" si="57"/>
        <v>2020</v>
      </c>
      <c r="AF1126" s="29">
        <f t="shared" si="55"/>
        <v>9</v>
      </c>
      <c r="AK1126" t="e">
        <f t="shared" si="56"/>
        <v>#N/A</v>
      </c>
    </row>
    <row r="1127" spans="1:37" ht="30" customHeight="1" x14ac:dyDescent="0.25">
      <c r="A1127" s="30">
        <v>17907411</v>
      </c>
      <c r="B1127" s="29" t="s">
        <v>80</v>
      </c>
      <c r="C1127" s="29" t="s">
        <v>29</v>
      </c>
      <c r="D1127" s="29" t="s">
        <v>29</v>
      </c>
      <c r="E1127" s="31">
        <v>44135</v>
      </c>
      <c r="F1127" s="30" t="s">
        <v>31</v>
      </c>
      <c r="G1127" s="29" t="s">
        <v>103</v>
      </c>
      <c r="H1127" s="29" t="s">
        <v>104</v>
      </c>
      <c r="I1127" s="29">
        <v>1970</v>
      </c>
      <c r="J1127" s="30">
        <v>100</v>
      </c>
      <c r="K1127" s="30">
        <v>7024.9</v>
      </c>
      <c r="L1127" s="30" t="s">
        <v>31</v>
      </c>
      <c r="M1127" s="30" t="s">
        <v>31</v>
      </c>
      <c r="N1127" s="30" t="s">
        <v>31</v>
      </c>
      <c r="O1127" s="30" t="s">
        <v>31</v>
      </c>
      <c r="P1127" s="30" t="s">
        <v>31</v>
      </c>
      <c r="Q1127" s="30" t="s">
        <v>31</v>
      </c>
      <c r="R1127" s="30" t="s">
        <v>31</v>
      </c>
      <c r="S1127" s="30" t="s">
        <v>31</v>
      </c>
      <c r="T1127" s="30" t="s">
        <v>31</v>
      </c>
      <c r="U1127" s="30" t="s">
        <v>31</v>
      </c>
      <c r="V1127" s="30" t="s">
        <v>31</v>
      </c>
      <c r="W1127" s="30">
        <v>1.0801365499054807</v>
      </c>
      <c r="X1127" s="30">
        <v>1.7827760314816048</v>
      </c>
      <c r="Y1127" s="30" t="s">
        <v>31</v>
      </c>
      <c r="Z1127" s="30" t="s">
        <v>31</v>
      </c>
      <c r="AA1127" s="30" t="s">
        <v>31</v>
      </c>
      <c r="AB1127" s="30" t="s">
        <v>31</v>
      </c>
      <c r="AC1127" s="29" t="s">
        <v>31</v>
      </c>
      <c r="AD1127" s="29" t="s">
        <v>31</v>
      </c>
      <c r="AE1127" s="29">
        <f t="shared" si="57"/>
        <v>2020</v>
      </c>
      <c r="AF1127" s="29">
        <f t="shared" si="55"/>
        <v>10</v>
      </c>
      <c r="AK1127" t="e">
        <f t="shared" si="56"/>
        <v>#N/A</v>
      </c>
    </row>
    <row r="1128" spans="1:37" ht="30" customHeight="1" x14ac:dyDescent="0.25">
      <c r="A1128" s="30">
        <v>17907411</v>
      </c>
      <c r="B1128" s="29" t="s">
        <v>80</v>
      </c>
      <c r="C1128" s="29" t="s">
        <v>29</v>
      </c>
      <c r="D1128" s="29" t="s">
        <v>29</v>
      </c>
      <c r="E1128" s="31">
        <v>44165</v>
      </c>
      <c r="F1128" s="30" t="s">
        <v>31</v>
      </c>
      <c r="G1128" s="29" t="s">
        <v>103</v>
      </c>
      <c r="H1128" s="29" t="s">
        <v>104</v>
      </c>
      <c r="I1128" s="29">
        <v>1970</v>
      </c>
      <c r="J1128" s="30">
        <v>100</v>
      </c>
      <c r="K1128" s="30">
        <v>7024.9</v>
      </c>
      <c r="L1128" s="30" t="s">
        <v>31</v>
      </c>
      <c r="M1128" s="30" t="s">
        <v>31</v>
      </c>
      <c r="N1128" s="30" t="s">
        <v>31</v>
      </c>
      <c r="O1128" s="30" t="s">
        <v>31</v>
      </c>
      <c r="P1128" s="30" t="s">
        <v>31</v>
      </c>
      <c r="Q1128" s="30" t="s">
        <v>31</v>
      </c>
      <c r="R1128" s="30" t="s">
        <v>31</v>
      </c>
      <c r="S1128" s="30" t="s">
        <v>31</v>
      </c>
      <c r="T1128" s="30" t="s">
        <v>31</v>
      </c>
      <c r="U1128" s="30" t="s">
        <v>31</v>
      </c>
      <c r="V1128" s="30" t="s">
        <v>31</v>
      </c>
      <c r="W1128" s="30">
        <v>1.2524416078678453</v>
      </c>
      <c r="X1128" s="30">
        <v>1.5773998096852881</v>
      </c>
      <c r="Y1128" s="30" t="s">
        <v>31</v>
      </c>
      <c r="Z1128" s="30" t="s">
        <v>31</v>
      </c>
      <c r="AA1128" s="30" t="s">
        <v>31</v>
      </c>
      <c r="AB1128" s="30" t="s">
        <v>31</v>
      </c>
      <c r="AC1128" s="29" t="s">
        <v>31</v>
      </c>
      <c r="AD1128" s="29" t="s">
        <v>31</v>
      </c>
      <c r="AE1128" s="29">
        <f t="shared" si="57"/>
        <v>2020</v>
      </c>
      <c r="AF1128" s="29">
        <f t="shared" si="55"/>
        <v>11</v>
      </c>
      <c r="AK1128" t="e">
        <f t="shared" si="56"/>
        <v>#N/A</v>
      </c>
    </row>
    <row r="1129" spans="1:37" ht="30" customHeight="1" x14ac:dyDescent="0.25">
      <c r="A1129" s="30">
        <v>17907411</v>
      </c>
      <c r="B1129" s="29" t="s">
        <v>80</v>
      </c>
      <c r="C1129" s="29" t="s">
        <v>29</v>
      </c>
      <c r="D1129" s="29" t="s">
        <v>29</v>
      </c>
      <c r="E1129" s="31">
        <v>44196</v>
      </c>
      <c r="F1129" s="30">
        <v>82.537477445169969</v>
      </c>
      <c r="G1129" s="29" t="s">
        <v>103</v>
      </c>
      <c r="H1129" s="29" t="s">
        <v>104</v>
      </c>
      <c r="I1129" s="29">
        <v>1970</v>
      </c>
      <c r="J1129" s="30">
        <v>100</v>
      </c>
      <c r="K1129" s="30">
        <v>7024.9</v>
      </c>
      <c r="L1129" s="30">
        <v>465472.9785650199</v>
      </c>
      <c r="M1129" s="30">
        <v>1031.5029919183701</v>
      </c>
      <c r="N1129" s="30">
        <v>45.672477881998859</v>
      </c>
      <c r="O1129" s="30">
        <v>9212.4459188898691</v>
      </c>
      <c r="P1129" s="30">
        <v>0.82260158729614519</v>
      </c>
      <c r="Q1129" s="30">
        <v>5846.6766774518774</v>
      </c>
      <c r="R1129" s="30">
        <v>10135.13990505322</v>
      </c>
      <c r="S1129" s="30">
        <v>0.8793951496437552</v>
      </c>
      <c r="T1129" s="30">
        <v>1.6502317748860651</v>
      </c>
      <c r="U1129" s="30">
        <v>1.4436286978322299</v>
      </c>
      <c r="V1129" s="30">
        <v>1.0415114339360421</v>
      </c>
      <c r="W1129" s="30">
        <v>1.4725183220592737</v>
      </c>
      <c r="X1129" s="30">
        <v>1.2711691440895849</v>
      </c>
      <c r="Y1129" s="30">
        <v>1.4387377323777106</v>
      </c>
      <c r="Z1129" s="30">
        <v>1.4745087563060137</v>
      </c>
      <c r="AA1129" s="30">
        <v>78.624455292081109</v>
      </c>
      <c r="AB1129" s="30">
        <v>661.22164916574582</v>
      </c>
      <c r="AC1129" s="29">
        <v>3.0625373013198556</v>
      </c>
      <c r="AD1129" s="29">
        <v>16048.887316743974</v>
      </c>
      <c r="AE1129" s="29">
        <f t="shared" si="57"/>
        <v>2020</v>
      </c>
      <c r="AF1129" s="29">
        <f t="shared" si="55"/>
        <v>12</v>
      </c>
      <c r="AK1129" t="e">
        <f t="shared" si="56"/>
        <v>#N/A</v>
      </c>
    </row>
    <row r="1130" spans="1:37" ht="30" customHeight="1" x14ac:dyDescent="0.25">
      <c r="A1130" s="30">
        <v>17907411</v>
      </c>
      <c r="B1130" s="29" t="s">
        <v>80</v>
      </c>
      <c r="C1130" s="29" t="s">
        <v>29</v>
      </c>
      <c r="D1130" s="29" t="s">
        <v>29</v>
      </c>
      <c r="E1130" s="31">
        <v>44227</v>
      </c>
      <c r="F1130" s="30">
        <v>94.920350462363274</v>
      </c>
      <c r="G1130" s="29" t="s">
        <v>103</v>
      </c>
      <c r="H1130" s="29" t="s">
        <v>104</v>
      </c>
      <c r="I1130" s="29">
        <v>1970</v>
      </c>
      <c r="J1130" s="30">
        <v>100</v>
      </c>
      <c r="K1130" s="30">
        <v>7024.9</v>
      </c>
      <c r="L1130" s="30">
        <v>269946.63657713553</v>
      </c>
      <c r="M1130" s="30">
        <v>1755.080794492158</v>
      </c>
      <c r="N1130" s="30">
        <v>49.132002001536883</v>
      </c>
      <c r="O1130" s="30">
        <v>9435.1388945770559</v>
      </c>
      <c r="P1130" s="30">
        <v>1.0321522540090724</v>
      </c>
      <c r="Q1130" s="30">
        <v>10908.900647411285</v>
      </c>
      <c r="R1130" s="30">
        <v>11340.062838361948</v>
      </c>
      <c r="S1130" s="30">
        <v>1.0205475589816584</v>
      </c>
      <c r="T1130" s="30">
        <v>1.6129279967160408</v>
      </c>
      <c r="U1130" s="30">
        <v>1.2382993002516967</v>
      </c>
      <c r="V1130" s="30">
        <v>1.7560238372466785</v>
      </c>
      <c r="W1130" s="30">
        <v>1.368503337772246</v>
      </c>
      <c r="X1130" s="30">
        <v>1.1192466709231867</v>
      </c>
      <c r="Y1130" s="30">
        <v>2.1866873047815725</v>
      </c>
      <c r="Z1130" s="30">
        <v>1.8951456560987527</v>
      </c>
      <c r="AA1130" s="30">
        <v>94.931633690481533</v>
      </c>
      <c r="AB1130" s="30">
        <v>709.02115467419412</v>
      </c>
      <c r="AC1130" s="29">
        <v>2.7117811167766241</v>
      </c>
      <c r="AD1130" s="29">
        <v>23624.239957974209</v>
      </c>
      <c r="AE1130" s="29">
        <f t="shared" si="57"/>
        <v>2021</v>
      </c>
      <c r="AF1130" s="29">
        <f t="shared" si="55"/>
        <v>1</v>
      </c>
      <c r="AK1130" t="e">
        <f t="shared" si="56"/>
        <v>#N/A</v>
      </c>
    </row>
    <row r="1131" spans="1:37" ht="30" customHeight="1" x14ac:dyDescent="0.25">
      <c r="A1131" s="30">
        <v>17907411</v>
      </c>
      <c r="B1131" s="29" t="s">
        <v>80</v>
      </c>
      <c r="C1131" s="29" t="s">
        <v>29</v>
      </c>
      <c r="D1131" s="29" t="s">
        <v>29</v>
      </c>
      <c r="E1131" s="31">
        <v>44255</v>
      </c>
      <c r="F1131" s="30">
        <v>50.206060622148001</v>
      </c>
      <c r="G1131" s="29" t="s">
        <v>103</v>
      </c>
      <c r="H1131" s="29" t="s">
        <v>104</v>
      </c>
      <c r="I1131" s="29">
        <v>1970</v>
      </c>
      <c r="J1131" s="30">
        <v>100</v>
      </c>
      <c r="K1131" s="30">
        <v>7024.9</v>
      </c>
      <c r="L1131" s="30">
        <v>308390.40954884881</v>
      </c>
      <c r="M1131" s="30">
        <v>1313.9018896960922</v>
      </c>
      <c r="N1131" s="30">
        <v>47.774701610979506</v>
      </c>
      <c r="O1131" s="30">
        <v>6384.9774379308164</v>
      </c>
      <c r="P1131" s="30">
        <v>1.2287397525353476</v>
      </c>
      <c r="Q1131" s="30">
        <v>8310.0052539862882</v>
      </c>
      <c r="R1131" s="30">
        <v>12895.549383552439</v>
      </c>
      <c r="S1131" s="30">
        <v>1.3619717314405109</v>
      </c>
      <c r="T1131" s="30">
        <v>1.4203978894149147</v>
      </c>
      <c r="U1131" s="30">
        <v>1.109105358629497</v>
      </c>
      <c r="V1131" s="30">
        <v>1.6268619234148987</v>
      </c>
      <c r="W1131" s="30">
        <v>1.3099798092033199</v>
      </c>
      <c r="X1131" s="30">
        <v>0.98208618573079964</v>
      </c>
      <c r="Y1131" s="30">
        <v>7.0587993777736457</v>
      </c>
      <c r="Z1131" s="30">
        <v>5.955382067693832</v>
      </c>
      <c r="AA1131" s="30">
        <v>107.05736667640694</v>
      </c>
      <c r="AB1131" s="30">
        <v>777.74533097477695</v>
      </c>
      <c r="AC1131" s="29">
        <v>3.6431686276760571</v>
      </c>
      <c r="AD1131" s="29">
        <v>16635.110005604201</v>
      </c>
      <c r="AE1131" s="29">
        <f t="shared" si="57"/>
        <v>2021</v>
      </c>
      <c r="AF1131" s="29">
        <f t="shared" si="55"/>
        <v>2</v>
      </c>
      <c r="AK1131" t="e">
        <f t="shared" si="56"/>
        <v>#N/A</v>
      </c>
    </row>
    <row r="1132" spans="1:37" ht="30" customHeight="1" x14ac:dyDescent="0.25">
      <c r="A1132" s="30">
        <v>17907411</v>
      </c>
      <c r="B1132" s="29" t="s">
        <v>80</v>
      </c>
      <c r="C1132" s="29" t="s">
        <v>29</v>
      </c>
      <c r="D1132" s="29" t="s">
        <v>29</v>
      </c>
      <c r="E1132" s="31">
        <v>44286</v>
      </c>
      <c r="F1132" s="29">
        <v>65.408509344123289</v>
      </c>
      <c r="G1132" s="29" t="s">
        <v>103</v>
      </c>
      <c r="H1132" s="29" t="s">
        <v>104</v>
      </c>
      <c r="I1132" s="29">
        <v>1970</v>
      </c>
      <c r="J1132" s="30">
        <v>100</v>
      </c>
      <c r="K1132" s="30">
        <v>7024.9</v>
      </c>
      <c r="L1132" s="29">
        <v>500737.74122073542</v>
      </c>
      <c r="M1132" s="29">
        <v>1223.1826452041839</v>
      </c>
      <c r="N1132" s="29">
        <v>66.889867756297363</v>
      </c>
      <c r="O1132" s="29">
        <v>6253.4431613944043</v>
      </c>
      <c r="P1132" s="29">
        <v>0.85680582022478946</v>
      </c>
      <c r="Q1132" s="29">
        <v>10276.238136683747</v>
      </c>
      <c r="R1132" s="29">
        <v>7148.1718515792991</v>
      </c>
      <c r="S1132" s="29">
        <v>1.483375704552621</v>
      </c>
      <c r="T1132" s="29">
        <v>1.662296592472376</v>
      </c>
      <c r="U1132" s="29">
        <v>1.2395774004202416</v>
      </c>
      <c r="V1132" s="29">
        <v>1.3883019732495543</v>
      </c>
      <c r="W1132" s="30">
        <v>1.3115978062226994</v>
      </c>
      <c r="X1132" s="30">
        <v>1.1632108784093846</v>
      </c>
      <c r="Y1132" s="29">
        <v>3.2848288702126331</v>
      </c>
      <c r="Z1132" s="29">
        <v>5.5200893729977327</v>
      </c>
      <c r="AA1132" s="29">
        <v>94.164009953790696</v>
      </c>
      <c r="AB1132" s="29">
        <v>695.73819816283094</v>
      </c>
      <c r="AC1132" s="29">
        <v>2.5619140240972977</v>
      </c>
      <c r="AD1132" s="29">
        <v>20578.128686266176</v>
      </c>
      <c r="AE1132" s="29">
        <f t="shared" si="57"/>
        <v>2021</v>
      </c>
      <c r="AF1132" s="29">
        <f t="shared" si="55"/>
        <v>3</v>
      </c>
      <c r="AK1132" t="e">
        <f t="shared" si="56"/>
        <v>#N/A</v>
      </c>
    </row>
    <row r="1133" spans="1:37" ht="30" customHeight="1" x14ac:dyDescent="0.25">
      <c r="A1133" s="30">
        <v>17907411</v>
      </c>
      <c r="B1133" s="29" t="s">
        <v>80</v>
      </c>
      <c r="C1133" s="29" t="s">
        <v>29</v>
      </c>
      <c r="D1133" s="29" t="s">
        <v>29</v>
      </c>
      <c r="E1133" s="31">
        <v>44316</v>
      </c>
      <c r="F1133" s="29">
        <v>57.375039698473962</v>
      </c>
      <c r="G1133" s="29" t="s">
        <v>103</v>
      </c>
      <c r="H1133" s="29" t="s">
        <v>104</v>
      </c>
      <c r="I1133" s="29">
        <v>1970</v>
      </c>
      <c r="J1133" s="30">
        <v>100</v>
      </c>
      <c r="K1133" s="30">
        <v>7024.9</v>
      </c>
      <c r="L1133" s="29">
        <v>442705.19876040786</v>
      </c>
      <c r="M1133" s="29">
        <v>1089.2142113963293</v>
      </c>
      <c r="N1133" s="29">
        <v>66.008983066510055</v>
      </c>
      <c r="O1133" s="29">
        <v>6018.97057641622</v>
      </c>
      <c r="P1133" s="29">
        <v>1.1637169809962136</v>
      </c>
      <c r="Q1133" s="29">
        <v>6607.253627746637</v>
      </c>
      <c r="R1133" s="29">
        <v>8723.6628133062186</v>
      </c>
      <c r="S1133" s="29">
        <v>1.4235793903991592</v>
      </c>
      <c r="T1133" s="29">
        <v>1.301353534295423</v>
      </c>
      <c r="U1133" s="29">
        <v>1.5541927446861457</v>
      </c>
      <c r="V1133" s="29">
        <v>1.7139379597787099</v>
      </c>
      <c r="W1133" s="30">
        <v>1.5407581460306528</v>
      </c>
      <c r="X1133" s="30">
        <v>1.0045689416862467</v>
      </c>
      <c r="Y1133" s="29">
        <v>5.8405337996302755</v>
      </c>
      <c r="Z1133" s="29">
        <v>3.4281187587144601</v>
      </c>
      <c r="AA1133" s="29">
        <v>92.139859259617182</v>
      </c>
      <c r="AB1133" s="29">
        <v>641.33031000333199</v>
      </c>
      <c r="AC1133" s="29">
        <v>3.0159466910642814</v>
      </c>
      <c r="AD1133" s="29">
        <v>17165.298288724665</v>
      </c>
      <c r="AE1133" s="29">
        <f t="shared" si="57"/>
        <v>2021</v>
      </c>
      <c r="AF1133" s="29">
        <f t="shared" si="55"/>
        <v>4</v>
      </c>
      <c r="AK1133" t="e">
        <f t="shared" si="56"/>
        <v>#N/A</v>
      </c>
    </row>
    <row r="1134" spans="1:37" ht="30" customHeight="1" x14ac:dyDescent="0.25">
      <c r="A1134" s="30">
        <v>17907411</v>
      </c>
      <c r="B1134" s="29" t="s">
        <v>80</v>
      </c>
      <c r="C1134" s="29" t="s">
        <v>29</v>
      </c>
      <c r="D1134" s="29" t="s">
        <v>29</v>
      </c>
      <c r="E1134" s="31">
        <v>44347</v>
      </c>
      <c r="F1134" s="29">
        <v>49.453957419347596</v>
      </c>
      <c r="G1134" s="29" t="s">
        <v>103</v>
      </c>
      <c r="H1134" s="29" t="s">
        <v>104</v>
      </c>
      <c r="I1134" s="29">
        <v>1970</v>
      </c>
      <c r="J1134" s="30">
        <v>100</v>
      </c>
      <c r="K1134" s="30">
        <v>7024.9</v>
      </c>
      <c r="L1134" s="29">
        <v>283893.00148428651</v>
      </c>
      <c r="M1134" s="29">
        <v>902.58506518673812</v>
      </c>
      <c r="N1134" s="29">
        <v>64.127092004447093</v>
      </c>
      <c r="O1134" s="29">
        <v>6811.2866599223507</v>
      </c>
      <c r="P1134" s="29">
        <v>0.80192104474373671</v>
      </c>
      <c r="Q1134" s="29">
        <v>9273.2477514400271</v>
      </c>
      <c r="R1134" s="29">
        <v>7186.4754245883005</v>
      </c>
      <c r="S1134" s="29">
        <v>0.90810971492710357</v>
      </c>
      <c r="T1134" s="29">
        <v>1.5058284138439477</v>
      </c>
      <c r="U1134" s="29">
        <v>1.0789615632978722</v>
      </c>
      <c r="V1134" s="29">
        <v>1.6487824219409117</v>
      </c>
      <c r="W1134" s="30">
        <v>1.3861574253505853</v>
      </c>
      <c r="X1134" s="30">
        <v>1.3254710555043518</v>
      </c>
      <c r="Y1134" s="29">
        <v>4.2184438492350465</v>
      </c>
      <c r="Z1134" s="29">
        <v>4.7508709429216367</v>
      </c>
      <c r="AA1134" s="29">
        <v>107.91088972978004</v>
      </c>
      <c r="AB1134" s="29">
        <v>491.73399937993116</v>
      </c>
      <c r="AC1134" s="29">
        <v>3.9859506687457262</v>
      </c>
      <c r="AD1134" s="29">
        <v>26734.804102275193</v>
      </c>
      <c r="AE1134" s="29">
        <f t="shared" si="57"/>
        <v>2021</v>
      </c>
      <c r="AF1134" s="29">
        <f t="shared" si="55"/>
        <v>5</v>
      </c>
      <c r="AK1134" t="e">
        <f t="shared" si="56"/>
        <v>#N/A</v>
      </c>
    </row>
    <row r="1135" spans="1:37" ht="30" customHeight="1" x14ac:dyDescent="0.25">
      <c r="A1135" s="30">
        <v>17907411</v>
      </c>
      <c r="B1135" s="29" t="s">
        <v>80</v>
      </c>
      <c r="C1135" s="29" t="s">
        <v>29</v>
      </c>
      <c r="D1135" s="29" t="s">
        <v>29</v>
      </c>
      <c r="E1135" s="31">
        <v>44377</v>
      </c>
      <c r="F1135" s="29">
        <v>77.23958410846754</v>
      </c>
      <c r="G1135" s="29" t="s">
        <v>103</v>
      </c>
      <c r="H1135" s="29" t="s">
        <v>104</v>
      </c>
      <c r="I1135" s="29">
        <v>1970</v>
      </c>
      <c r="J1135" s="30">
        <v>100</v>
      </c>
      <c r="K1135" s="30">
        <v>7024.9</v>
      </c>
      <c r="L1135" s="29">
        <v>330539.10821404005</v>
      </c>
      <c r="M1135" s="29">
        <v>1727.8534529994981</v>
      </c>
      <c r="N1135" s="29">
        <v>47.485044520346818</v>
      </c>
      <c r="O1135" s="29">
        <v>8212.0409062010986</v>
      </c>
      <c r="P1135" s="29">
        <v>1.0913891349257843</v>
      </c>
      <c r="Q1135" s="29">
        <v>6373.8824369169542</v>
      </c>
      <c r="R1135" s="29">
        <v>6897.8789876351857</v>
      </c>
      <c r="S1135" s="29">
        <v>0.9759991886404078</v>
      </c>
      <c r="T1135" s="29">
        <v>1.0566534385199373</v>
      </c>
      <c r="U1135" s="29">
        <v>1.5725942417086485</v>
      </c>
      <c r="V1135" s="29">
        <v>1.1284808694201598</v>
      </c>
      <c r="W1135" s="30">
        <v>1.5299204918719238</v>
      </c>
      <c r="X1135" s="30">
        <v>1.7034442327100385</v>
      </c>
      <c r="Y1135" s="29">
        <v>2.7759351218940096</v>
      </c>
      <c r="Z1135" s="29">
        <v>4.823160756554687</v>
      </c>
      <c r="AA1135" s="29">
        <v>78.072631451208977</v>
      </c>
      <c r="AB1135" s="29">
        <v>511.03407385557404</v>
      </c>
      <c r="AC1135" s="29">
        <v>3.1954734893152303</v>
      </c>
      <c r="AD1135" s="29">
        <v>30315.687453110189</v>
      </c>
      <c r="AE1135" s="29">
        <f t="shared" si="57"/>
        <v>2021</v>
      </c>
      <c r="AF1135" s="29">
        <f t="shared" si="55"/>
        <v>6</v>
      </c>
      <c r="AK1135" t="e">
        <f t="shared" si="56"/>
        <v>#N/A</v>
      </c>
    </row>
    <row r="1136" spans="1:37" ht="30" customHeight="1" x14ac:dyDescent="0.25">
      <c r="A1136" s="30">
        <v>17907411</v>
      </c>
      <c r="B1136" s="29" t="s">
        <v>80</v>
      </c>
      <c r="C1136" s="29" t="s">
        <v>29</v>
      </c>
      <c r="D1136" s="29" t="s">
        <v>29</v>
      </c>
      <c r="E1136" s="31">
        <v>44408</v>
      </c>
      <c r="F1136" s="29">
        <v>65.789033677921779</v>
      </c>
      <c r="G1136" s="29" t="s">
        <v>103</v>
      </c>
      <c r="H1136" s="29" t="s">
        <v>104</v>
      </c>
      <c r="I1136" s="29">
        <v>1970</v>
      </c>
      <c r="J1136" s="30">
        <v>100</v>
      </c>
      <c r="K1136" s="30">
        <v>7024.9</v>
      </c>
      <c r="L1136" s="29">
        <v>441167.2939618571</v>
      </c>
      <c r="M1136" s="29">
        <v>1103.9504788941899</v>
      </c>
      <c r="N1136" s="29">
        <v>66.145904151817078</v>
      </c>
      <c r="O1136" s="29">
        <v>4948.6822149047439</v>
      </c>
      <c r="P1136" s="29">
        <v>1.3556494771044236</v>
      </c>
      <c r="Q1136" s="29">
        <v>8085.0042789497811</v>
      </c>
      <c r="R1136" s="29">
        <v>10732.752102692602</v>
      </c>
      <c r="S1136" s="29">
        <v>1.174266461745483</v>
      </c>
      <c r="T1136" s="29">
        <v>1.1988667356587095</v>
      </c>
      <c r="U1136" s="29">
        <v>1.1440108058265033</v>
      </c>
      <c r="V1136" s="29">
        <v>1.1687068446568536</v>
      </c>
      <c r="W1136" s="30">
        <v>1.2111226117187524</v>
      </c>
      <c r="X1136" s="30">
        <v>1.3139494542919323</v>
      </c>
      <c r="Y1136" s="29">
        <v>2.942700915315561</v>
      </c>
      <c r="Z1136" s="29">
        <v>2.9346982509834056</v>
      </c>
      <c r="AA1136" s="29">
        <v>93.513685981198691</v>
      </c>
      <c r="AB1136" s="29">
        <v>608.70602625030165</v>
      </c>
      <c r="AC1136" s="29">
        <v>3.4891095384500659</v>
      </c>
      <c r="AD1136" s="29">
        <v>24229.601933295882</v>
      </c>
      <c r="AE1136" s="29">
        <f t="shared" si="57"/>
        <v>2021</v>
      </c>
      <c r="AF1136" s="29">
        <f t="shared" si="55"/>
        <v>7</v>
      </c>
      <c r="AK1136" t="e">
        <f t="shared" si="56"/>
        <v>#N/A</v>
      </c>
    </row>
    <row r="1137" spans="1:37" ht="30" customHeight="1" x14ac:dyDescent="0.25">
      <c r="A1137" s="30">
        <v>17907411</v>
      </c>
      <c r="B1137" s="29" t="s">
        <v>80</v>
      </c>
      <c r="C1137" s="29" t="s">
        <v>29</v>
      </c>
      <c r="D1137" s="29" t="s">
        <v>29</v>
      </c>
      <c r="E1137" s="31">
        <v>44439</v>
      </c>
      <c r="F1137" s="29">
        <v>89.039345640880782</v>
      </c>
      <c r="G1137" s="29" t="s">
        <v>103</v>
      </c>
      <c r="H1137" s="29" t="s">
        <v>104</v>
      </c>
      <c r="I1137" s="29">
        <v>1970</v>
      </c>
      <c r="J1137" s="30">
        <v>100</v>
      </c>
      <c r="K1137" s="30">
        <v>7024.9</v>
      </c>
      <c r="L1137" s="29">
        <v>374344.78885567083</v>
      </c>
      <c r="M1137" s="29">
        <v>1430.4670020778967</v>
      </c>
      <c r="N1137" s="29">
        <v>71.074239090400113</v>
      </c>
      <c r="O1137" s="29">
        <v>6397.1616962913213</v>
      </c>
      <c r="P1137" s="29">
        <v>0.92997260110038971</v>
      </c>
      <c r="Q1137" s="29">
        <v>9071.16600759008</v>
      </c>
      <c r="R1137" s="29">
        <v>9216.3310798189978</v>
      </c>
      <c r="S1137" s="29">
        <v>1.3409780628121131</v>
      </c>
      <c r="T1137" s="29">
        <v>0.9771558791270688</v>
      </c>
      <c r="U1137" s="29">
        <v>1.1074091344969694</v>
      </c>
      <c r="V1137" s="29">
        <v>1.069970679827168</v>
      </c>
      <c r="W1137" s="30">
        <v>1.2938318256511518</v>
      </c>
      <c r="X1137" s="30">
        <v>1.5676028712568499</v>
      </c>
      <c r="Y1137" s="29">
        <v>3.3522535891249432</v>
      </c>
      <c r="Z1137" s="29">
        <v>4.5140972401604147</v>
      </c>
      <c r="AA1137" s="29">
        <v>95.443188518266822</v>
      </c>
      <c r="AB1137" s="29">
        <v>606.63465465377874</v>
      </c>
      <c r="AC1137" s="29">
        <v>4.1022799234605847</v>
      </c>
      <c r="AD1137" s="29">
        <v>21832.169660952368</v>
      </c>
      <c r="AE1137" s="29">
        <f t="shared" si="57"/>
        <v>2021</v>
      </c>
      <c r="AF1137" s="29">
        <f t="shared" si="55"/>
        <v>8</v>
      </c>
      <c r="AK1137" t="e">
        <f t="shared" si="56"/>
        <v>#N/A</v>
      </c>
    </row>
    <row r="1138" spans="1:37" ht="30" customHeight="1" x14ac:dyDescent="0.25">
      <c r="A1138" s="30">
        <v>17907411</v>
      </c>
      <c r="B1138" s="29" t="s">
        <v>80</v>
      </c>
      <c r="C1138" s="29" t="s">
        <v>29</v>
      </c>
      <c r="D1138" s="29" t="s">
        <v>29</v>
      </c>
      <c r="E1138" s="31">
        <v>44469</v>
      </c>
      <c r="F1138" s="29">
        <v>59.865156227647034</v>
      </c>
      <c r="G1138" s="29" t="s">
        <v>103</v>
      </c>
      <c r="H1138" s="29" t="s">
        <v>104</v>
      </c>
      <c r="I1138" s="29">
        <v>1970</v>
      </c>
      <c r="J1138" s="30">
        <v>100</v>
      </c>
      <c r="K1138" s="30">
        <v>7024.9</v>
      </c>
      <c r="L1138" s="29">
        <v>480614.69823903235</v>
      </c>
      <c r="M1138" s="29">
        <v>1319.7491878032345</v>
      </c>
      <c r="N1138" s="29">
        <v>40.399145974573599</v>
      </c>
      <c r="O1138" s="29">
        <v>7467.2020059138258</v>
      </c>
      <c r="P1138" s="29">
        <v>1.2810172733934491</v>
      </c>
      <c r="Q1138" s="29">
        <v>7419.6703203425614</v>
      </c>
      <c r="R1138" s="29">
        <v>6842.3583008282549</v>
      </c>
      <c r="S1138" s="29">
        <v>1.3351549054799607</v>
      </c>
      <c r="T1138" s="29">
        <v>1.7689294784038507</v>
      </c>
      <c r="U1138" s="29">
        <v>1.3489204150847702</v>
      </c>
      <c r="V1138" s="29">
        <v>1.1150872605871185</v>
      </c>
      <c r="W1138" s="30">
        <v>1.1633052014917609</v>
      </c>
      <c r="X1138" s="30">
        <v>1.700563532966505</v>
      </c>
      <c r="Y1138" s="29">
        <v>2.4670543740281974</v>
      </c>
      <c r="Z1138" s="29">
        <v>2.2158104920508563</v>
      </c>
      <c r="AA1138" s="29">
        <v>69.608047432429757</v>
      </c>
      <c r="AB1138" s="29">
        <v>756.26142160688221</v>
      </c>
      <c r="AC1138" s="29">
        <v>4.8177280867392103</v>
      </c>
      <c r="AD1138" s="29">
        <v>29329.844145801737</v>
      </c>
      <c r="AE1138" s="29">
        <f t="shared" si="57"/>
        <v>2021</v>
      </c>
      <c r="AF1138" s="29">
        <f t="shared" si="55"/>
        <v>9</v>
      </c>
      <c r="AK1138" t="e">
        <f t="shared" si="56"/>
        <v>#N/A</v>
      </c>
    </row>
    <row r="1139" spans="1:37" ht="30" customHeight="1" x14ac:dyDescent="0.25">
      <c r="A1139" s="30">
        <v>17907411</v>
      </c>
      <c r="B1139" s="29" t="s">
        <v>80</v>
      </c>
      <c r="C1139" s="29" t="s">
        <v>29</v>
      </c>
      <c r="D1139" s="29" t="s">
        <v>29</v>
      </c>
      <c r="E1139" s="31">
        <v>44500</v>
      </c>
      <c r="F1139" s="29">
        <v>65.604759440742399</v>
      </c>
      <c r="G1139" s="29" t="s">
        <v>103</v>
      </c>
      <c r="H1139" s="29" t="s">
        <v>104</v>
      </c>
      <c r="I1139" s="29">
        <v>1970</v>
      </c>
      <c r="J1139" s="30">
        <v>100</v>
      </c>
      <c r="K1139" s="30">
        <v>7024.9</v>
      </c>
      <c r="L1139" s="29">
        <v>462603.3427111308</v>
      </c>
      <c r="M1139" s="29">
        <v>1039.5648939377866</v>
      </c>
      <c r="N1139" s="29">
        <v>38.480712368901223</v>
      </c>
      <c r="O1139" s="29">
        <v>5419.2344618063744</v>
      </c>
      <c r="P1139" s="29">
        <v>1.1801886200593568</v>
      </c>
      <c r="Q1139" s="29">
        <v>8399.2292361442778</v>
      </c>
      <c r="R1139" s="29">
        <v>8286.0395031676399</v>
      </c>
      <c r="S1139" s="29">
        <v>1.4923997422789657</v>
      </c>
      <c r="T1139" s="29">
        <v>1.8702266968711763</v>
      </c>
      <c r="U1139" s="29">
        <v>1.2533833805859542</v>
      </c>
      <c r="V1139" s="29">
        <v>1.4300507239081055</v>
      </c>
      <c r="W1139" s="30">
        <v>0.92811866161465084</v>
      </c>
      <c r="X1139" s="30">
        <v>1.1018313107191802</v>
      </c>
      <c r="Y1139" s="29">
        <v>4.1860653693145311</v>
      </c>
      <c r="Z1139" s="29">
        <v>3.2777071168448852</v>
      </c>
      <c r="AA1139" s="29">
        <v>87.245401859885405</v>
      </c>
      <c r="AB1139" s="29">
        <v>712.92074280044403</v>
      </c>
      <c r="AC1139" s="29">
        <v>4.8821286911041959</v>
      </c>
      <c r="AD1139" s="29">
        <v>21750.085998626721</v>
      </c>
      <c r="AE1139" s="29">
        <f t="shared" si="57"/>
        <v>2021</v>
      </c>
      <c r="AF1139" s="29">
        <f t="shared" si="55"/>
        <v>10</v>
      </c>
      <c r="AK1139" t="e">
        <f t="shared" si="56"/>
        <v>#N/A</v>
      </c>
    </row>
    <row r="1140" spans="1:37" ht="30" customHeight="1" x14ac:dyDescent="0.25">
      <c r="A1140" s="30">
        <v>17907411</v>
      </c>
      <c r="B1140" s="29" t="s">
        <v>80</v>
      </c>
      <c r="C1140" s="29" t="s">
        <v>29</v>
      </c>
      <c r="D1140" s="29" t="s">
        <v>29</v>
      </c>
      <c r="E1140" s="31">
        <v>44530</v>
      </c>
      <c r="F1140" s="29">
        <v>52.359561831400278</v>
      </c>
      <c r="G1140" s="29" t="s">
        <v>103</v>
      </c>
      <c r="H1140" s="29" t="s">
        <v>104</v>
      </c>
      <c r="I1140" s="29">
        <v>1970</v>
      </c>
      <c r="J1140" s="30">
        <v>100</v>
      </c>
      <c r="K1140" s="30">
        <v>7024.9</v>
      </c>
      <c r="L1140" s="29">
        <v>245941.48530545452</v>
      </c>
      <c r="M1140" s="29">
        <v>1460.9113982617616</v>
      </c>
      <c r="N1140" s="29">
        <v>65.97373187083636</v>
      </c>
      <c r="O1140" s="29">
        <v>7193.2276477940713</v>
      </c>
      <c r="P1140" s="29">
        <v>1.254067587583622</v>
      </c>
      <c r="Q1140" s="29">
        <v>6673.8245390751636</v>
      </c>
      <c r="R1140" s="29">
        <v>11856.68075657657</v>
      </c>
      <c r="S1140" s="29">
        <v>1.2771337536279148</v>
      </c>
      <c r="T1140" s="29">
        <v>1.6753356155014547</v>
      </c>
      <c r="U1140" s="29">
        <v>1.6187140977401098</v>
      </c>
      <c r="V1140" s="29">
        <v>1.3766473409875388</v>
      </c>
      <c r="W1140" s="30">
        <v>0.88384928007270858</v>
      </c>
      <c r="X1140" s="30">
        <v>1.4046409900454193</v>
      </c>
      <c r="Y1140" s="29">
        <v>0.64676950371903086</v>
      </c>
      <c r="Z1140" s="29">
        <v>0.61633404693664406</v>
      </c>
      <c r="AA1140" s="29">
        <v>108.13124832629769</v>
      </c>
      <c r="AB1140" s="29">
        <v>439.37692680321334</v>
      </c>
      <c r="AC1140" s="29">
        <v>3.5277003108106224</v>
      </c>
      <c r="AD1140" s="29">
        <v>22017.153953774068</v>
      </c>
      <c r="AE1140" s="29">
        <f t="shared" si="57"/>
        <v>2021</v>
      </c>
      <c r="AF1140" s="29">
        <f t="shared" si="55"/>
        <v>11</v>
      </c>
      <c r="AK1140" t="e">
        <f t="shared" si="56"/>
        <v>#N/A</v>
      </c>
    </row>
    <row r="1141" spans="1:37" ht="30" customHeight="1" x14ac:dyDescent="0.25">
      <c r="A1141" s="30">
        <v>17907411</v>
      </c>
      <c r="B1141" s="29" t="s">
        <v>80</v>
      </c>
      <c r="C1141" s="29" t="s">
        <v>29</v>
      </c>
      <c r="D1141" s="29" t="s">
        <v>29</v>
      </c>
      <c r="E1141" s="31">
        <v>44561</v>
      </c>
      <c r="F1141" s="29">
        <v>50.950501047935667</v>
      </c>
      <c r="G1141" s="29" t="s">
        <v>103</v>
      </c>
      <c r="H1141" s="29" t="s">
        <v>104</v>
      </c>
      <c r="I1141" s="29">
        <v>1970</v>
      </c>
      <c r="J1141" s="30">
        <v>100</v>
      </c>
      <c r="K1141" s="30">
        <v>7024.9</v>
      </c>
      <c r="L1141" s="29">
        <v>322536.1538685874</v>
      </c>
      <c r="M1141" s="29">
        <v>989.68668155858074</v>
      </c>
      <c r="N1141" s="29">
        <v>35.805552691108971</v>
      </c>
      <c r="O1141" s="29">
        <v>6820.5102427657994</v>
      </c>
      <c r="P1141" s="29">
        <v>1.1258507167268874</v>
      </c>
      <c r="Q1141" s="29">
        <v>9740.0583002238654</v>
      </c>
      <c r="R1141" s="29">
        <v>10031.059211927901</v>
      </c>
      <c r="S1141" s="29">
        <v>1.2311678888227711</v>
      </c>
      <c r="T1141" s="29">
        <v>1.1416894692028721</v>
      </c>
      <c r="U1141" s="29">
        <v>1.28522895602624</v>
      </c>
      <c r="V1141" s="29">
        <v>1.3852909238407978</v>
      </c>
      <c r="W1141" s="30">
        <v>1.2560134053506868</v>
      </c>
      <c r="X1141" s="30">
        <v>1.0950315325121198</v>
      </c>
      <c r="Y1141" s="29">
        <v>4.2381114900664976</v>
      </c>
      <c r="Z1141" s="29">
        <v>3.6890506285228608</v>
      </c>
      <c r="AA1141" s="29">
        <v>71.96958717633656</v>
      </c>
      <c r="AB1141" s="29">
        <v>513.62431518578717</v>
      </c>
      <c r="AC1141" s="29">
        <v>3.881616655138918</v>
      </c>
      <c r="AD1141" s="29">
        <v>29741.088098970275</v>
      </c>
      <c r="AE1141" s="29">
        <f t="shared" si="57"/>
        <v>2021</v>
      </c>
      <c r="AF1141" s="29">
        <f t="shared" si="55"/>
        <v>12</v>
      </c>
      <c r="AK1141" t="e">
        <f t="shared" si="56"/>
        <v>#N/A</v>
      </c>
    </row>
    <row r="1142" spans="1:37" ht="30" customHeight="1" x14ac:dyDescent="0.25">
      <c r="A1142" s="30">
        <v>17907411</v>
      </c>
      <c r="B1142" s="29" t="s">
        <v>80</v>
      </c>
      <c r="C1142" s="29" t="s">
        <v>29</v>
      </c>
      <c r="D1142" s="29" t="s">
        <v>29</v>
      </c>
      <c r="E1142" s="31">
        <v>44592</v>
      </c>
      <c r="F1142" s="29">
        <v>49.636153461426105</v>
      </c>
      <c r="G1142" s="29" t="s">
        <v>103</v>
      </c>
      <c r="H1142" s="29" t="s">
        <v>104</v>
      </c>
      <c r="I1142" s="29">
        <v>1970</v>
      </c>
      <c r="J1142" s="30">
        <v>100</v>
      </c>
      <c r="K1142" s="30">
        <v>7024.9</v>
      </c>
      <c r="L1142" s="29">
        <v>268530.03322717507</v>
      </c>
      <c r="M1142" s="29">
        <v>1222.9564881376173</v>
      </c>
      <c r="N1142" s="29">
        <v>70.799250880792172</v>
      </c>
      <c r="O1142" s="29">
        <v>5392.5598340644938</v>
      </c>
      <c r="P1142" s="29">
        <v>0.75875431512553382</v>
      </c>
      <c r="Q1142" s="29">
        <v>10185.213640901758</v>
      </c>
      <c r="R1142" s="29">
        <v>7260.2929353748877</v>
      </c>
      <c r="S1142" s="29">
        <v>1.2215750049008005</v>
      </c>
      <c r="T1142" s="29">
        <v>1.6236989908773458</v>
      </c>
      <c r="U1142" s="29">
        <v>1.173753726388082</v>
      </c>
      <c r="V1142" s="29">
        <v>1.7177362140105144</v>
      </c>
      <c r="W1142" s="30">
        <v>1.2467503882114186</v>
      </c>
      <c r="X1142" s="30">
        <v>1.1491810924336405</v>
      </c>
      <c r="Y1142" s="29">
        <v>3.754050798152222</v>
      </c>
      <c r="Z1142" s="29">
        <v>3.5234080146703937</v>
      </c>
      <c r="AA1142" s="29">
        <v>66.055857403794789</v>
      </c>
      <c r="AB1142" s="29">
        <v>782.48807729845805</v>
      </c>
      <c r="AC1142" s="29">
        <v>3.5807174903249104</v>
      </c>
      <c r="AD1142" s="29">
        <v>26386.032800848505</v>
      </c>
      <c r="AE1142" s="29">
        <f t="shared" si="57"/>
        <v>2022</v>
      </c>
      <c r="AF1142" s="29">
        <f t="shared" si="55"/>
        <v>1</v>
      </c>
      <c r="AK1142" t="e">
        <f t="shared" si="56"/>
        <v>#N/A</v>
      </c>
    </row>
    <row r="1143" spans="1:37" ht="30" customHeight="1" x14ac:dyDescent="0.25">
      <c r="A1143" s="30">
        <v>17907411</v>
      </c>
      <c r="B1143" s="29" t="s">
        <v>80</v>
      </c>
      <c r="C1143" s="29" t="s">
        <v>29</v>
      </c>
      <c r="D1143" s="29" t="s">
        <v>29</v>
      </c>
      <c r="E1143" s="31">
        <v>44620</v>
      </c>
      <c r="F1143" s="29">
        <v>90.563096139081949</v>
      </c>
      <c r="G1143" s="29" t="s">
        <v>103</v>
      </c>
      <c r="H1143" s="29" t="s">
        <v>104</v>
      </c>
      <c r="I1143" s="29">
        <v>1970</v>
      </c>
      <c r="J1143" s="30">
        <v>100</v>
      </c>
      <c r="K1143" s="30">
        <v>7024.9</v>
      </c>
      <c r="L1143" s="29">
        <v>400569.90336045425</v>
      </c>
      <c r="M1143" s="29">
        <v>1337.2192653389666</v>
      </c>
      <c r="N1143" s="29">
        <v>51.920781650237807</v>
      </c>
      <c r="O1143" s="29">
        <v>7502.4615184871436</v>
      </c>
      <c r="P1143" s="29">
        <v>1.2444892031170782</v>
      </c>
      <c r="Q1143" s="29">
        <v>7314.1385654977394</v>
      </c>
      <c r="R1143" s="29">
        <v>10881.96496405015</v>
      </c>
      <c r="S1143" s="29">
        <v>1.3546035634655946</v>
      </c>
      <c r="T1143" s="29">
        <v>1.2836875707647086</v>
      </c>
      <c r="U1143" s="29">
        <v>1.7144722151684773</v>
      </c>
      <c r="V1143" s="29">
        <v>1.746985462854423</v>
      </c>
      <c r="W1143" s="30">
        <v>0.89129060966957996</v>
      </c>
      <c r="X1143" s="30">
        <v>1.3824725995024782</v>
      </c>
      <c r="Y1143" s="29">
        <v>2.8124541266138223</v>
      </c>
      <c r="Z1143" s="29">
        <v>2.607022488539513</v>
      </c>
      <c r="AA1143" s="29">
        <v>74.017433600925401</v>
      </c>
      <c r="AB1143" s="29">
        <v>439.1263516316393</v>
      </c>
      <c r="AC1143" s="29">
        <v>4.1868330570960568</v>
      </c>
      <c r="AD1143" s="29">
        <v>25717.989946922877</v>
      </c>
      <c r="AE1143" s="29">
        <f t="shared" si="57"/>
        <v>2022</v>
      </c>
      <c r="AF1143" s="29">
        <f t="shared" si="55"/>
        <v>2</v>
      </c>
      <c r="AK1143" t="e">
        <f t="shared" si="56"/>
        <v>#N/A</v>
      </c>
    </row>
    <row r="1144" spans="1:37" ht="30" customHeight="1" x14ac:dyDescent="0.25">
      <c r="A1144" s="30">
        <v>17907411</v>
      </c>
      <c r="B1144" s="29" t="s">
        <v>80</v>
      </c>
      <c r="C1144" s="29" t="s">
        <v>29</v>
      </c>
      <c r="D1144" s="29" t="s">
        <v>29</v>
      </c>
      <c r="E1144" s="31">
        <v>44651</v>
      </c>
      <c r="F1144" s="29">
        <v>49.166795589146894</v>
      </c>
      <c r="G1144" s="29" t="s">
        <v>103</v>
      </c>
      <c r="H1144" s="29" t="s">
        <v>104</v>
      </c>
      <c r="I1144" s="29">
        <v>1970</v>
      </c>
      <c r="J1144" s="30">
        <v>100</v>
      </c>
      <c r="K1144" s="30">
        <v>7024.9</v>
      </c>
      <c r="L1144" s="29">
        <v>275827.84761755716</v>
      </c>
      <c r="M1144" s="29">
        <v>1539.5475523964706</v>
      </c>
      <c r="N1144" s="29">
        <v>41.846769630616876</v>
      </c>
      <c r="O1144" s="29">
        <v>7927.501596122197</v>
      </c>
      <c r="P1144" s="29">
        <v>1.1527063052723647</v>
      </c>
      <c r="Q1144" s="29">
        <v>5945.407810550596</v>
      </c>
      <c r="R1144" s="29">
        <v>8090.7180128781447</v>
      </c>
      <c r="S1144" s="29">
        <v>1.4344749923266578</v>
      </c>
      <c r="T1144" s="29">
        <v>1.0736474816794725</v>
      </c>
      <c r="U1144" s="29">
        <v>1.0432096162689286</v>
      </c>
      <c r="V1144" s="29">
        <v>1.3061021291271102</v>
      </c>
      <c r="W1144" s="30">
        <v>1.0971945316777383</v>
      </c>
      <c r="X1144" s="30">
        <v>1.6997441382658296</v>
      </c>
      <c r="Y1144" s="29">
        <v>7.40284469415149</v>
      </c>
      <c r="Z1144" s="29">
        <v>6.0898910206877437</v>
      </c>
      <c r="AA1144" s="30">
        <v>105.52300200626162</v>
      </c>
      <c r="AB1144" s="30">
        <v>458.69015250415612</v>
      </c>
      <c r="AC1144" s="29">
        <v>4.4230905811735832</v>
      </c>
      <c r="AD1144" s="29">
        <v>30706.01457425885</v>
      </c>
      <c r="AE1144" s="29">
        <f t="shared" si="57"/>
        <v>2022</v>
      </c>
      <c r="AF1144" s="29">
        <f t="shared" si="55"/>
        <v>3</v>
      </c>
      <c r="AK1144" t="e">
        <f t="shared" si="56"/>
        <v>#N/A</v>
      </c>
    </row>
    <row r="1145" spans="1:37" ht="30" customHeight="1" x14ac:dyDescent="0.25">
      <c r="A1145" s="30">
        <v>17907411</v>
      </c>
      <c r="B1145" s="29" t="s">
        <v>80</v>
      </c>
      <c r="C1145" s="29" t="s">
        <v>29</v>
      </c>
      <c r="D1145" s="29" t="s">
        <v>29</v>
      </c>
      <c r="E1145" s="31">
        <v>44681</v>
      </c>
      <c r="F1145" s="29">
        <v>50.798407578778622</v>
      </c>
      <c r="G1145" s="29" t="s">
        <v>103</v>
      </c>
      <c r="H1145" s="29" t="s">
        <v>104</v>
      </c>
      <c r="I1145" s="29">
        <v>1970</v>
      </c>
      <c r="J1145" s="30">
        <v>100</v>
      </c>
      <c r="K1145" s="30">
        <v>7024.9</v>
      </c>
      <c r="L1145" s="29">
        <v>374875.31722949684</v>
      </c>
      <c r="M1145" s="29">
        <v>879.00987372860016</v>
      </c>
      <c r="N1145" s="29">
        <v>39.806096688030209</v>
      </c>
      <c r="O1145" s="29">
        <v>7745.5145557806354</v>
      </c>
      <c r="P1145" s="29">
        <v>1.191567929598824</v>
      </c>
      <c r="Q1145" s="29">
        <v>10148.424114591731</v>
      </c>
      <c r="R1145" s="29">
        <v>12887.21412656448</v>
      </c>
      <c r="S1145" s="29">
        <v>1.3622215103514894</v>
      </c>
      <c r="T1145" s="29">
        <v>1.2819970642409106</v>
      </c>
      <c r="U1145" s="29">
        <v>1.3716470873445687</v>
      </c>
      <c r="V1145" s="29">
        <v>1.4050456807773923</v>
      </c>
      <c r="W1145" s="30">
        <v>1.3602371963621047</v>
      </c>
      <c r="X1145" s="30">
        <v>1.7340907573904076</v>
      </c>
      <c r="Y1145" s="29">
        <v>4.3551869747126943</v>
      </c>
      <c r="Z1145" s="29">
        <v>6.2612999467674957</v>
      </c>
      <c r="AA1145" s="30">
        <v>87.207971461192955</v>
      </c>
      <c r="AB1145" s="30">
        <v>428.47238136857578</v>
      </c>
      <c r="AC1145" s="29">
        <v>3.6431225448870039</v>
      </c>
      <c r="AD1145" s="29">
        <v>20324.872613023224</v>
      </c>
      <c r="AE1145" s="29">
        <f t="shared" si="57"/>
        <v>2022</v>
      </c>
      <c r="AF1145" s="29">
        <f t="shared" si="55"/>
        <v>4</v>
      </c>
      <c r="AK1145" t="e">
        <f t="shared" si="56"/>
        <v>#N/A</v>
      </c>
    </row>
    <row r="1146" spans="1:37" ht="30" customHeight="1" x14ac:dyDescent="0.25">
      <c r="A1146" s="30">
        <v>17907411</v>
      </c>
      <c r="B1146" s="29" t="s">
        <v>80</v>
      </c>
      <c r="C1146" s="29" t="s">
        <v>29</v>
      </c>
      <c r="D1146" s="29" t="s">
        <v>29</v>
      </c>
      <c r="E1146" s="31">
        <v>44712</v>
      </c>
      <c r="F1146" s="29">
        <v>71.527863629773933</v>
      </c>
      <c r="G1146" s="29" t="s">
        <v>103</v>
      </c>
      <c r="H1146" s="29" t="s">
        <v>104</v>
      </c>
      <c r="I1146" s="29">
        <v>1970</v>
      </c>
      <c r="J1146" s="30">
        <v>100</v>
      </c>
      <c r="K1146" s="30">
        <v>7024.9</v>
      </c>
      <c r="L1146" s="29">
        <v>409022.17442181404</v>
      </c>
      <c r="M1146" s="29">
        <v>999.21870273504987</v>
      </c>
      <c r="N1146" s="29">
        <v>40.135445506998778</v>
      </c>
      <c r="O1146" s="29">
        <v>5965.0511062071491</v>
      </c>
      <c r="P1146" s="29">
        <v>1.3610271611541909</v>
      </c>
      <c r="Q1146" s="29">
        <v>9986.9592013528109</v>
      </c>
      <c r="R1146" s="29">
        <v>9445.3635450531856</v>
      </c>
      <c r="S1146" s="29">
        <v>1.649777371272821</v>
      </c>
      <c r="T1146" s="29">
        <v>1.5321509969117117</v>
      </c>
      <c r="U1146" s="29">
        <v>1.7396833483932337</v>
      </c>
      <c r="V1146" s="29">
        <v>1.2599467470765962</v>
      </c>
      <c r="W1146" s="30">
        <v>0.82084996565789192</v>
      </c>
      <c r="X1146" s="30">
        <v>1.4566276903151822</v>
      </c>
      <c r="Y1146" s="29">
        <v>7.3045443882593801</v>
      </c>
      <c r="Z1146" s="29">
        <v>8.0095500636851256</v>
      </c>
      <c r="AA1146" s="30">
        <v>80.188526378161825</v>
      </c>
      <c r="AB1146" s="30">
        <v>712.46855809718011</v>
      </c>
      <c r="AC1146" s="29">
        <v>3.9691961268042388</v>
      </c>
      <c r="AD1146" s="29">
        <v>28746.281361414833</v>
      </c>
      <c r="AE1146" s="29">
        <f t="shared" si="57"/>
        <v>2022</v>
      </c>
      <c r="AF1146" s="29">
        <f t="shared" si="55"/>
        <v>5</v>
      </c>
      <c r="AK1146" t="e">
        <f t="shared" si="56"/>
        <v>#N/A</v>
      </c>
    </row>
    <row r="1147" spans="1:37" ht="30" customHeight="1" x14ac:dyDescent="0.25">
      <c r="A1147" s="30">
        <v>17907411</v>
      </c>
      <c r="B1147" s="29" t="s">
        <v>80</v>
      </c>
      <c r="C1147" s="29" t="s">
        <v>29</v>
      </c>
      <c r="D1147" s="29" t="s">
        <v>29</v>
      </c>
      <c r="E1147" s="31">
        <v>44742</v>
      </c>
      <c r="F1147" s="29">
        <v>57.629759464170796</v>
      </c>
      <c r="G1147" s="29" t="s">
        <v>103</v>
      </c>
      <c r="H1147" s="29" t="s">
        <v>104</v>
      </c>
      <c r="I1147" s="29">
        <v>1970</v>
      </c>
      <c r="J1147" s="30">
        <v>100</v>
      </c>
      <c r="K1147" s="30">
        <v>7024.9</v>
      </c>
      <c r="L1147" s="29">
        <v>439564.07296854421</v>
      </c>
      <c r="M1147" s="29">
        <v>1677.2352940893641</v>
      </c>
      <c r="N1147" s="29">
        <v>48.574017036957791</v>
      </c>
      <c r="O1147" s="29">
        <v>9189.5659743934575</v>
      </c>
      <c r="P1147" s="29">
        <v>1.0521201019147823</v>
      </c>
      <c r="Q1147" s="29">
        <v>9949.3383372136959</v>
      </c>
      <c r="R1147" s="29">
        <v>10133.549766835755</v>
      </c>
      <c r="S1147" s="29">
        <v>1.0580264265751855</v>
      </c>
      <c r="T1147" s="29">
        <v>1.5073323394320233</v>
      </c>
      <c r="U1147" s="29">
        <v>1.357186664580772</v>
      </c>
      <c r="V1147" s="29">
        <v>1.3077764445636657</v>
      </c>
      <c r="W1147" s="30">
        <v>1.372679026143145</v>
      </c>
      <c r="X1147" s="30">
        <v>1.7270850075600306</v>
      </c>
      <c r="Y1147" s="29">
        <v>6.4286922730531657</v>
      </c>
      <c r="Z1147" s="29">
        <v>6.0463298801548522</v>
      </c>
      <c r="AA1147" s="30">
        <v>88.186297097115897</v>
      </c>
      <c r="AB1147" s="30">
        <v>724.56150848258665</v>
      </c>
      <c r="AC1147" s="29">
        <v>4.1750192892473521</v>
      </c>
      <c r="AD1147" s="29">
        <v>26465.731311310137</v>
      </c>
      <c r="AE1147" s="29">
        <f t="shared" si="57"/>
        <v>2022</v>
      </c>
      <c r="AF1147" s="29">
        <f t="shared" ref="AF1147:AF1177" si="58">IF(E1147 = "", "", MONTH(E1147))</f>
        <v>6</v>
      </c>
      <c r="AK1147" t="e">
        <f t="shared" si="56"/>
        <v>#N/A</v>
      </c>
    </row>
    <row r="1148" spans="1:37" ht="30" customHeight="1" x14ac:dyDescent="0.25">
      <c r="A1148" s="30">
        <v>17907411</v>
      </c>
      <c r="B1148" s="29" t="s">
        <v>80</v>
      </c>
      <c r="C1148" s="29" t="s">
        <v>29</v>
      </c>
      <c r="D1148" s="29" t="s">
        <v>29</v>
      </c>
      <c r="E1148" s="31">
        <v>44773</v>
      </c>
      <c r="F1148" s="29">
        <v>73.248376463371542</v>
      </c>
      <c r="G1148" s="29" t="s">
        <v>103</v>
      </c>
      <c r="H1148" s="29" t="s">
        <v>104</v>
      </c>
      <c r="I1148" s="29">
        <v>1970</v>
      </c>
      <c r="J1148" s="30">
        <v>100</v>
      </c>
      <c r="K1148" s="30">
        <v>7024.9</v>
      </c>
      <c r="L1148" s="29">
        <v>380938.1059834201</v>
      </c>
      <c r="M1148" s="29">
        <v>956.1267450857556</v>
      </c>
      <c r="N1148" s="29">
        <v>68.833825161423519</v>
      </c>
      <c r="O1148" s="29">
        <v>7004.4778983682063</v>
      </c>
      <c r="P1148" s="29">
        <v>1.1264546939855646</v>
      </c>
      <c r="Q1148" s="29">
        <v>9633.6716789699676</v>
      </c>
      <c r="R1148" s="29">
        <v>12914.395185588002</v>
      </c>
      <c r="S1148" s="29">
        <v>1.2879400678959638</v>
      </c>
      <c r="T1148" s="29">
        <v>1.7183536741718159</v>
      </c>
      <c r="U1148" s="29">
        <v>0.91901554306497169</v>
      </c>
      <c r="V1148" s="29">
        <v>1.3608844985157271</v>
      </c>
      <c r="W1148" s="30">
        <v>1.0204756287214587</v>
      </c>
      <c r="X1148" s="30">
        <v>1.0886471983993025</v>
      </c>
      <c r="Y1148" s="29">
        <v>4.7934268760271195</v>
      </c>
      <c r="Z1148" s="29">
        <v>6.1289231924778536</v>
      </c>
      <c r="AA1148" s="30">
        <v>108.09268708624138</v>
      </c>
      <c r="AB1148" s="30">
        <v>779.05443158529954</v>
      </c>
      <c r="AC1148" s="29">
        <v>4.6813524016034922</v>
      </c>
      <c r="AD1148" s="29">
        <v>21376.509259325252</v>
      </c>
      <c r="AE1148" s="29">
        <f t="shared" si="57"/>
        <v>2022</v>
      </c>
      <c r="AF1148" s="29">
        <f t="shared" si="58"/>
        <v>7</v>
      </c>
      <c r="AK1148" t="e">
        <f t="shared" si="56"/>
        <v>#N/A</v>
      </c>
    </row>
    <row r="1149" spans="1:37" ht="30" customHeight="1" x14ac:dyDescent="0.25">
      <c r="A1149" s="30">
        <v>17907411</v>
      </c>
      <c r="B1149" s="29" t="s">
        <v>80</v>
      </c>
      <c r="C1149" s="29" t="s">
        <v>29</v>
      </c>
      <c r="D1149" s="29" t="s">
        <v>29</v>
      </c>
      <c r="E1149" s="31">
        <v>44804</v>
      </c>
      <c r="F1149" s="29">
        <v>49.495249358660828</v>
      </c>
      <c r="G1149" s="29" t="s">
        <v>103</v>
      </c>
      <c r="H1149" s="29" t="s">
        <v>104</v>
      </c>
      <c r="I1149" s="29">
        <v>1970</v>
      </c>
      <c r="J1149" s="30">
        <v>100</v>
      </c>
      <c r="K1149" s="30">
        <v>7024.9</v>
      </c>
      <c r="L1149" s="29">
        <v>270965.92656700773</v>
      </c>
      <c r="M1149" s="29">
        <v>1628.1287696890954</v>
      </c>
      <c r="N1149" s="29">
        <v>38.444063498846056</v>
      </c>
      <c r="O1149" s="29">
        <v>5760.6026176185842</v>
      </c>
      <c r="P1149" s="29">
        <v>0.87222027306508187</v>
      </c>
      <c r="Q1149" s="29">
        <v>8779.7453184081842</v>
      </c>
      <c r="R1149" s="29">
        <v>11426.811385516141</v>
      </c>
      <c r="S1149" s="29">
        <v>0.87607093545442205</v>
      </c>
      <c r="T1149" s="29">
        <v>1.3927177220489513</v>
      </c>
      <c r="U1149" s="29">
        <v>1.181282787011539</v>
      </c>
      <c r="V1149" s="29">
        <v>1.670479452622819</v>
      </c>
      <c r="W1149" s="30">
        <v>0.82080261717856196</v>
      </c>
      <c r="X1149" s="30">
        <v>1.0556434600126965</v>
      </c>
      <c r="Y1149" s="29">
        <v>6.2870928277702838</v>
      </c>
      <c r="Z1149" s="29">
        <v>4.8084881584997667</v>
      </c>
      <c r="AA1149" s="30">
        <v>91.886191474160853</v>
      </c>
      <c r="AB1149" s="30">
        <v>695.18620706386389</v>
      </c>
      <c r="AC1149" s="29">
        <v>4.457948011348897</v>
      </c>
      <c r="AD1149" s="29">
        <v>20684.604733216664</v>
      </c>
      <c r="AE1149" s="29">
        <f t="shared" si="57"/>
        <v>2022</v>
      </c>
      <c r="AF1149" s="29">
        <f t="shared" si="58"/>
        <v>8</v>
      </c>
      <c r="AK1149" t="e">
        <f t="shared" si="56"/>
        <v>#N/A</v>
      </c>
    </row>
    <row r="1150" spans="1:37" ht="30" customHeight="1" x14ac:dyDescent="0.25">
      <c r="A1150" s="30">
        <v>17907411</v>
      </c>
      <c r="B1150" s="29" t="s">
        <v>80</v>
      </c>
      <c r="C1150" s="29" t="s">
        <v>29</v>
      </c>
      <c r="D1150" s="29" t="s">
        <v>29</v>
      </c>
      <c r="E1150" s="31">
        <v>44834</v>
      </c>
      <c r="F1150" s="29">
        <v>61.968648444791391</v>
      </c>
      <c r="G1150" s="29" t="s">
        <v>103</v>
      </c>
      <c r="H1150" s="29" t="s">
        <v>104</v>
      </c>
      <c r="I1150" s="29">
        <v>1970</v>
      </c>
      <c r="J1150" s="30">
        <v>100</v>
      </c>
      <c r="K1150" s="30">
        <v>7024.9</v>
      </c>
      <c r="L1150" s="29">
        <v>443113.57194158703</v>
      </c>
      <c r="M1150" s="29">
        <v>1330.1664726089359</v>
      </c>
      <c r="N1150" s="29">
        <v>38.003025925968103</v>
      </c>
      <c r="O1150" s="29">
        <v>9311.4100800289616</v>
      </c>
      <c r="P1150" s="29">
        <v>1.0457125934379803</v>
      </c>
      <c r="Q1150" s="29">
        <v>7315.1226231874371</v>
      </c>
      <c r="R1150" s="29">
        <v>12366.103495276187</v>
      </c>
      <c r="S1150" s="29">
        <v>1.573399684800902</v>
      </c>
      <c r="T1150" s="29">
        <v>1.5320001215354868</v>
      </c>
      <c r="U1150" s="29">
        <v>1.3986892293427555</v>
      </c>
      <c r="V1150" s="29">
        <v>1.3606320773770137</v>
      </c>
      <c r="W1150" s="30">
        <v>0.80044685294418128</v>
      </c>
      <c r="X1150" s="30">
        <v>0.94856029793507135</v>
      </c>
      <c r="Y1150" s="29">
        <v>5.8411795963730553</v>
      </c>
      <c r="Z1150" s="29">
        <v>3.349067078837443</v>
      </c>
      <c r="AA1150" s="30">
        <v>110.00172933291977</v>
      </c>
      <c r="AB1150" s="30">
        <v>495.38674488352035</v>
      </c>
      <c r="AC1150" s="29">
        <v>4.5793602598657515</v>
      </c>
      <c r="AD1150" s="29">
        <v>23477.402612496844</v>
      </c>
      <c r="AE1150" s="29">
        <f t="shared" si="57"/>
        <v>2022</v>
      </c>
      <c r="AF1150" s="29">
        <f t="shared" si="58"/>
        <v>9</v>
      </c>
      <c r="AK1150" t="e">
        <f t="shared" si="56"/>
        <v>#N/A</v>
      </c>
    </row>
    <row r="1151" spans="1:37" ht="30" customHeight="1" x14ac:dyDescent="0.25">
      <c r="A1151" s="30">
        <v>17907411</v>
      </c>
      <c r="B1151" s="29" t="s">
        <v>80</v>
      </c>
      <c r="C1151" s="29" t="s">
        <v>29</v>
      </c>
      <c r="D1151" s="29" t="s">
        <v>29</v>
      </c>
      <c r="E1151" s="31">
        <v>44865</v>
      </c>
      <c r="F1151" s="29">
        <v>61.394726048453194</v>
      </c>
      <c r="G1151" s="29" t="s">
        <v>103</v>
      </c>
      <c r="H1151" s="29" t="s">
        <v>104</v>
      </c>
      <c r="I1151" s="29">
        <v>1970</v>
      </c>
      <c r="J1151" s="30">
        <v>100</v>
      </c>
      <c r="K1151" s="30">
        <v>7024.9</v>
      </c>
      <c r="L1151" s="29">
        <v>421094.3111079373</v>
      </c>
      <c r="M1151" s="29">
        <v>1177.7126665238438</v>
      </c>
      <c r="N1151" s="29">
        <v>40.427109648717156</v>
      </c>
      <c r="O1151" s="29">
        <v>5753.0323968982611</v>
      </c>
      <c r="P1151" s="29">
        <v>0.79966140977691391</v>
      </c>
      <c r="Q1151" s="29">
        <v>9722.8706188928227</v>
      </c>
      <c r="R1151" s="29">
        <v>13303.71871401412</v>
      </c>
      <c r="S1151" s="29">
        <v>1.1277872722089128</v>
      </c>
      <c r="T1151" s="29">
        <v>1.4093444365420713</v>
      </c>
      <c r="U1151" s="29">
        <v>1.1875843959845029</v>
      </c>
      <c r="V1151" s="29">
        <v>1.2357603813420417</v>
      </c>
      <c r="W1151" s="30">
        <v>0.81140226217322664</v>
      </c>
      <c r="X1151" s="30">
        <v>1.5804846733955236</v>
      </c>
      <c r="Y1151" s="29">
        <v>4.1151381997140168</v>
      </c>
      <c r="Z1151" s="29">
        <v>5.7892985239731232</v>
      </c>
      <c r="AA1151" s="30">
        <v>96.75685758433184</v>
      </c>
      <c r="AB1151" s="30">
        <v>725.52374787799147</v>
      </c>
      <c r="AC1151" s="29">
        <v>2.557481693156904</v>
      </c>
      <c r="AD1151" s="29">
        <v>25022.639794714662</v>
      </c>
      <c r="AE1151" s="29">
        <f t="shared" si="57"/>
        <v>2022</v>
      </c>
      <c r="AF1151" s="29">
        <f t="shared" si="58"/>
        <v>10</v>
      </c>
      <c r="AK1151" t="e">
        <f t="shared" si="56"/>
        <v>#N/A</v>
      </c>
    </row>
    <row r="1152" spans="1:37" ht="30" customHeight="1" x14ac:dyDescent="0.25">
      <c r="A1152" s="30">
        <v>17907411</v>
      </c>
      <c r="B1152" s="29" t="s">
        <v>80</v>
      </c>
      <c r="C1152" s="29" t="s">
        <v>29</v>
      </c>
      <c r="D1152" s="29" t="s">
        <v>29</v>
      </c>
      <c r="E1152" s="31">
        <v>44895</v>
      </c>
      <c r="F1152" s="29">
        <v>60.187163135086742</v>
      </c>
      <c r="G1152" s="29" t="s">
        <v>103</v>
      </c>
      <c r="H1152" s="29" t="s">
        <v>104</v>
      </c>
      <c r="I1152" s="29">
        <v>1970</v>
      </c>
      <c r="J1152" s="30">
        <v>100</v>
      </c>
      <c r="K1152" s="30">
        <v>7024.9</v>
      </c>
      <c r="L1152" s="29">
        <v>328198.62394502247</v>
      </c>
      <c r="M1152" s="29">
        <v>1052.8449723626786</v>
      </c>
      <c r="N1152" s="29">
        <v>49.760684741176398</v>
      </c>
      <c r="O1152" s="29">
        <v>7347.0685010452062</v>
      </c>
      <c r="P1152" s="29">
        <v>0.82597322074154955</v>
      </c>
      <c r="Q1152" s="29">
        <v>7895.6292709413119</v>
      </c>
      <c r="R1152" s="29">
        <v>7253.1465704544944</v>
      </c>
      <c r="S1152" s="29">
        <v>1.1273723494527248</v>
      </c>
      <c r="T1152" s="29">
        <v>1.6387077942733681</v>
      </c>
      <c r="U1152" s="29">
        <v>1.2286101653499581</v>
      </c>
      <c r="V1152" s="29">
        <v>1.448208282824087</v>
      </c>
      <c r="W1152" s="30">
        <v>0.84495740270688113</v>
      </c>
      <c r="X1152" s="30">
        <v>1.2924100433241803</v>
      </c>
      <c r="Y1152" s="29">
        <v>9.141354027790717</v>
      </c>
      <c r="Z1152" s="29">
        <v>9.7329108005055183</v>
      </c>
      <c r="AA1152" s="30">
        <v>108.35894070127291</v>
      </c>
      <c r="AB1152" s="30">
        <v>521.66975553050099</v>
      </c>
      <c r="AC1152" s="29">
        <v>4.1366658440312394</v>
      </c>
      <c r="AD1152" s="29">
        <v>32511.06969081143</v>
      </c>
      <c r="AE1152" s="29">
        <f t="shared" si="57"/>
        <v>2022</v>
      </c>
      <c r="AF1152" s="29">
        <f t="shared" si="58"/>
        <v>11</v>
      </c>
      <c r="AK1152" t="e">
        <f t="shared" si="56"/>
        <v>#N/A</v>
      </c>
    </row>
    <row r="1153" spans="1:37" ht="30" customHeight="1" x14ac:dyDescent="0.25">
      <c r="A1153" s="30">
        <v>17907411</v>
      </c>
      <c r="B1153" s="29" t="s">
        <v>80</v>
      </c>
      <c r="C1153" s="29" t="s">
        <v>29</v>
      </c>
      <c r="D1153" s="29" t="s">
        <v>29</v>
      </c>
      <c r="E1153" s="31">
        <v>44926</v>
      </c>
      <c r="F1153" s="29">
        <v>43.079723249307619</v>
      </c>
      <c r="G1153" s="29" t="s">
        <v>103</v>
      </c>
      <c r="H1153" s="29" t="s">
        <v>104</v>
      </c>
      <c r="I1153" s="29">
        <v>1970</v>
      </c>
      <c r="J1153" s="30">
        <v>100</v>
      </c>
      <c r="K1153" s="30">
        <v>7024.9</v>
      </c>
      <c r="L1153" s="29">
        <v>331765.59555811679</v>
      </c>
      <c r="M1153" s="29">
        <v>1558.0180855005503</v>
      </c>
      <c r="N1153" s="29">
        <v>42.590000607186198</v>
      </c>
      <c r="O1153" s="29">
        <v>9569.7364978929654</v>
      </c>
      <c r="P1153" s="29">
        <v>0.91244355927673804</v>
      </c>
      <c r="Q1153" s="29">
        <v>9114.1057298202795</v>
      </c>
      <c r="R1153" s="29">
        <v>7237.4509130388869</v>
      </c>
      <c r="S1153" s="29">
        <v>0.98981289991448429</v>
      </c>
      <c r="T1153" s="29">
        <v>1.8268351889341912</v>
      </c>
      <c r="U1153" s="29">
        <v>1.6585063475483115</v>
      </c>
      <c r="V1153" s="29">
        <v>1.8669632541283572</v>
      </c>
      <c r="W1153" s="30">
        <v>1.0927318846263021</v>
      </c>
      <c r="X1153" s="30">
        <v>1.7494642539920868</v>
      </c>
      <c r="Y1153" s="29">
        <v>6.6152166705739548</v>
      </c>
      <c r="Z1153" s="29">
        <v>8.0920811425392518</v>
      </c>
      <c r="AA1153" s="30">
        <v>84.657623070160284</v>
      </c>
      <c r="AB1153" s="30">
        <v>774.4560923533902</v>
      </c>
      <c r="AC1153" s="29">
        <v>3.0463367734473605</v>
      </c>
      <c r="AD1153" s="29">
        <v>32434.082179298286</v>
      </c>
      <c r="AE1153" s="29">
        <f t="shared" si="57"/>
        <v>2022</v>
      </c>
      <c r="AF1153" s="29">
        <f t="shared" si="58"/>
        <v>12</v>
      </c>
      <c r="AK1153" t="e">
        <f t="shared" si="56"/>
        <v>#N/A</v>
      </c>
    </row>
    <row r="1154" spans="1:37" ht="30" customHeight="1" x14ac:dyDescent="0.25">
      <c r="A1154" s="30">
        <v>17907411</v>
      </c>
      <c r="B1154" s="29" t="s">
        <v>80</v>
      </c>
      <c r="C1154" s="29" t="s">
        <v>29</v>
      </c>
      <c r="D1154" s="29" t="s">
        <v>29</v>
      </c>
      <c r="E1154" s="31">
        <v>44957</v>
      </c>
      <c r="F1154" s="29">
        <v>68.250399992314414</v>
      </c>
      <c r="G1154" s="29" t="s">
        <v>103</v>
      </c>
      <c r="H1154" s="29" t="s">
        <v>104</v>
      </c>
      <c r="I1154" s="29">
        <v>1970</v>
      </c>
      <c r="J1154" s="30">
        <v>100</v>
      </c>
      <c r="K1154" s="30">
        <v>7024.9</v>
      </c>
      <c r="L1154" s="29">
        <v>309586.56296683737</v>
      </c>
      <c r="M1154" s="29">
        <v>1200.1334841920541</v>
      </c>
      <c r="N1154" s="29">
        <v>37.587488799422104</v>
      </c>
      <c r="O1154" s="29">
        <v>5180.8421002307532</v>
      </c>
      <c r="P1154" s="29">
        <v>0.87153329990873174</v>
      </c>
      <c r="Q1154" s="29">
        <v>10625.358550963521</v>
      </c>
      <c r="R1154" s="29">
        <v>12281.249809634948</v>
      </c>
      <c r="S1154" s="29">
        <v>0.9334530366326601</v>
      </c>
      <c r="T1154" s="29">
        <v>1.0654984384191772</v>
      </c>
      <c r="U1154" s="29">
        <v>1.4234200025095791</v>
      </c>
      <c r="V1154" s="29">
        <v>1.4304531544579751</v>
      </c>
      <c r="W1154" s="30">
        <v>1.4839020615885652</v>
      </c>
      <c r="X1154" s="30">
        <v>1.0796150497350994</v>
      </c>
      <c r="Y1154" s="29">
        <v>10.531812201003715</v>
      </c>
      <c r="Z1154" s="29">
        <v>10.860761972817278</v>
      </c>
      <c r="AA1154" s="30">
        <v>109.43657311176572</v>
      </c>
      <c r="AB1154" s="30">
        <v>572.99691489811016</v>
      </c>
      <c r="AC1154" s="29">
        <v>3.8752818283081174</v>
      </c>
      <c r="AD1154" s="29">
        <v>30040.203962192692</v>
      </c>
      <c r="AE1154" s="29">
        <f t="shared" si="57"/>
        <v>2023</v>
      </c>
      <c r="AF1154" s="29">
        <f t="shared" si="58"/>
        <v>1</v>
      </c>
      <c r="AK1154" t="e">
        <f t="shared" si="56"/>
        <v>#N/A</v>
      </c>
    </row>
    <row r="1155" spans="1:37" ht="30" customHeight="1" x14ac:dyDescent="0.25">
      <c r="A1155" s="30">
        <v>17907411</v>
      </c>
      <c r="B1155" s="29" t="s">
        <v>80</v>
      </c>
      <c r="C1155" s="29" t="s">
        <v>29</v>
      </c>
      <c r="D1155" s="29" t="s">
        <v>29</v>
      </c>
      <c r="E1155" s="31">
        <v>44985</v>
      </c>
      <c r="F1155" s="29">
        <v>69.950205672988204</v>
      </c>
      <c r="G1155" s="29" t="s">
        <v>103</v>
      </c>
      <c r="H1155" s="29" t="s">
        <v>104</v>
      </c>
      <c r="I1155" s="29">
        <v>1970</v>
      </c>
      <c r="J1155" s="30">
        <v>100</v>
      </c>
      <c r="K1155" s="30">
        <v>7024.9</v>
      </c>
      <c r="L1155" s="29">
        <v>344253.44013415446</v>
      </c>
      <c r="M1155" s="29">
        <v>1106.357035503547</v>
      </c>
      <c r="N1155" s="29">
        <v>67.214707452110275</v>
      </c>
      <c r="O1155" s="29">
        <v>6064.7943833693262</v>
      </c>
      <c r="P1155" s="29">
        <v>1.0108391961054743</v>
      </c>
      <c r="Q1155" s="29">
        <v>10253.288649535032</v>
      </c>
      <c r="R1155" s="29">
        <v>9870.3761296906869</v>
      </c>
      <c r="S1155" s="29">
        <v>0.98191226024136358</v>
      </c>
      <c r="T1155" s="29">
        <v>1.5600966076707921</v>
      </c>
      <c r="U1155" s="29">
        <v>1.391698332324669</v>
      </c>
      <c r="V1155" s="29">
        <v>1.792697725041237</v>
      </c>
      <c r="W1155" s="30">
        <v>1.2860427506691239</v>
      </c>
      <c r="X1155" s="30">
        <v>1.2943943170208148</v>
      </c>
      <c r="Y1155" s="29">
        <v>9.7009040112858731</v>
      </c>
      <c r="Z1155" s="29">
        <v>5.9785394329706598</v>
      </c>
      <c r="AA1155" s="30">
        <v>64.277887093055952</v>
      </c>
      <c r="AB1155" s="30">
        <v>649.99489936580665</v>
      </c>
      <c r="AC1155" s="29">
        <v>4.2621932975263777</v>
      </c>
      <c r="AD1155" s="29">
        <v>21832.569096703301</v>
      </c>
      <c r="AE1155" s="29">
        <f t="shared" si="57"/>
        <v>2023</v>
      </c>
      <c r="AF1155" s="29">
        <f t="shared" si="58"/>
        <v>2</v>
      </c>
      <c r="AK1155" t="e">
        <f t="shared" si="56"/>
        <v>#N/A</v>
      </c>
    </row>
    <row r="1156" spans="1:37" ht="30" customHeight="1" x14ac:dyDescent="0.25">
      <c r="A1156" s="30">
        <v>17907411</v>
      </c>
      <c r="B1156" s="29" t="s">
        <v>80</v>
      </c>
      <c r="C1156" s="29" t="s">
        <v>29</v>
      </c>
      <c r="D1156" s="29" t="s">
        <v>29</v>
      </c>
      <c r="E1156" s="31">
        <v>45016</v>
      </c>
      <c r="F1156" s="29">
        <v>81.83207594980189</v>
      </c>
      <c r="G1156" s="29" t="s">
        <v>103</v>
      </c>
      <c r="H1156" s="29" t="s">
        <v>104</v>
      </c>
      <c r="I1156" s="29">
        <v>1970</v>
      </c>
      <c r="J1156" s="30">
        <v>100</v>
      </c>
      <c r="K1156" s="30">
        <v>7024.9</v>
      </c>
      <c r="L1156" s="29">
        <v>378761.13051363919</v>
      </c>
      <c r="M1156" s="29">
        <v>1543.9399244727842</v>
      </c>
      <c r="N1156" s="29">
        <v>66.317484138437209</v>
      </c>
      <c r="O1156" s="29">
        <v>7528.5611734979148</v>
      </c>
      <c r="P1156" s="29">
        <v>0.76472771667005768</v>
      </c>
      <c r="Q1156" s="29">
        <v>7815.8144543854241</v>
      </c>
      <c r="R1156" s="29">
        <v>8323.3310333837526</v>
      </c>
      <c r="S1156" s="29">
        <v>1.0442033669807707</v>
      </c>
      <c r="T1156" s="29">
        <v>1.6093070430328518</v>
      </c>
      <c r="U1156" s="29">
        <v>1.5415470086788996</v>
      </c>
      <c r="V1156" s="29">
        <v>1.6883821218749668</v>
      </c>
      <c r="W1156" s="30">
        <v>1.2856448488019705</v>
      </c>
      <c r="X1156" s="30">
        <v>1.0875701783768217</v>
      </c>
      <c r="Y1156" s="29">
        <v>5.709051845234054</v>
      </c>
      <c r="Z1156" s="29">
        <v>5.6170685150827753</v>
      </c>
      <c r="AA1156" s="29">
        <v>65.210108599769953</v>
      </c>
      <c r="AB1156" s="29">
        <v>743.24394963061309</v>
      </c>
      <c r="AC1156" s="29">
        <v>3.2861333790258409</v>
      </c>
      <c r="AD1156" s="29">
        <v>21675.499511381957</v>
      </c>
      <c r="AE1156" s="29">
        <f t="shared" si="57"/>
        <v>2023</v>
      </c>
      <c r="AF1156" s="29">
        <f t="shared" si="58"/>
        <v>3</v>
      </c>
      <c r="AK1156" t="e">
        <f t="shared" si="56"/>
        <v>#N/A</v>
      </c>
    </row>
    <row r="1157" spans="1:37" ht="30" customHeight="1" x14ac:dyDescent="0.25">
      <c r="A1157" s="30">
        <v>17907411</v>
      </c>
      <c r="B1157" s="29" t="s">
        <v>80</v>
      </c>
      <c r="C1157" s="29" t="s">
        <v>29</v>
      </c>
      <c r="D1157" s="29" t="s">
        <v>29</v>
      </c>
      <c r="E1157" s="31">
        <v>45046</v>
      </c>
      <c r="F1157" s="29">
        <v>62.322219668773592</v>
      </c>
      <c r="G1157" s="29" t="s">
        <v>103</v>
      </c>
      <c r="H1157" s="29" t="s">
        <v>104</v>
      </c>
      <c r="I1157" s="29">
        <v>1970</v>
      </c>
      <c r="J1157" s="30">
        <v>100</v>
      </c>
      <c r="K1157" s="30">
        <v>7024.9</v>
      </c>
      <c r="L1157" s="29">
        <v>495375.17898446776</v>
      </c>
      <c r="M1157" s="29">
        <v>1396.7602354397209</v>
      </c>
      <c r="N1157" s="29">
        <v>56.419471149004536</v>
      </c>
      <c r="O1157" s="29">
        <v>7931.2731648468562</v>
      </c>
      <c r="P1157" s="29">
        <v>0.99040008120905487</v>
      </c>
      <c r="Q1157" s="29">
        <v>7126.7645075261607</v>
      </c>
      <c r="R1157" s="29">
        <v>13603.477193634963</v>
      </c>
      <c r="S1157" s="29">
        <v>1.5609134585937985</v>
      </c>
      <c r="T1157" s="29">
        <v>1.8917116946686121</v>
      </c>
      <c r="U1157" s="29">
        <v>1.0160811015073068</v>
      </c>
      <c r="V1157" s="29">
        <v>1.9819968714360001</v>
      </c>
      <c r="W1157" s="30">
        <v>1.2762036276041724</v>
      </c>
      <c r="X1157" s="30">
        <v>1.2861364302655132</v>
      </c>
      <c r="Y1157" s="29">
        <v>9.3099969953534902</v>
      </c>
      <c r="Z1157" s="29">
        <v>9.48553950039142</v>
      </c>
      <c r="AA1157" s="29">
        <v>68.970830278604922</v>
      </c>
      <c r="AB1157" s="29">
        <v>504.37734670703117</v>
      </c>
      <c r="AC1157" s="29">
        <v>4.2228225459329227</v>
      </c>
      <c r="AD1157" s="29">
        <v>30805.496969542997</v>
      </c>
      <c r="AE1157" s="29">
        <f t="shared" si="57"/>
        <v>2023</v>
      </c>
      <c r="AF1157" s="29">
        <f t="shared" si="58"/>
        <v>4</v>
      </c>
      <c r="AK1157" t="e">
        <f t="shared" si="56"/>
        <v>#N/A</v>
      </c>
    </row>
    <row r="1158" spans="1:37" ht="30" customHeight="1" x14ac:dyDescent="0.25">
      <c r="A1158" s="30">
        <v>17907411</v>
      </c>
      <c r="B1158" s="29" t="s">
        <v>80</v>
      </c>
      <c r="C1158" s="29" t="s">
        <v>29</v>
      </c>
      <c r="D1158" s="29" t="s">
        <v>29</v>
      </c>
      <c r="E1158" s="31">
        <v>45077</v>
      </c>
      <c r="F1158" s="29">
        <v>86.723338980413644</v>
      </c>
      <c r="G1158" s="29" t="s">
        <v>103</v>
      </c>
      <c r="H1158" s="29" t="s">
        <v>104</v>
      </c>
      <c r="I1158" s="29">
        <v>1970</v>
      </c>
      <c r="J1158" s="30">
        <v>100</v>
      </c>
      <c r="K1158" s="30">
        <v>7024.9</v>
      </c>
      <c r="L1158" s="29">
        <v>447717.16536258475</v>
      </c>
      <c r="M1158" s="29">
        <v>1201.7730339978675</v>
      </c>
      <c r="N1158" s="29">
        <v>51.674950050499334</v>
      </c>
      <c r="O1158" s="29">
        <v>7269.0550151812349</v>
      </c>
      <c r="P1158" s="29">
        <v>0.88377537460881206</v>
      </c>
      <c r="Q1158" s="29">
        <v>10024.380933926985</v>
      </c>
      <c r="R1158" s="29">
        <v>12732.220686246077</v>
      </c>
      <c r="S1158" s="29">
        <v>1.2565301824987369</v>
      </c>
      <c r="T1158" s="29">
        <v>1.059744852044723</v>
      </c>
      <c r="U1158" s="29">
        <v>0.8686011699665489</v>
      </c>
      <c r="V1158" s="29">
        <v>1.5120778665238777</v>
      </c>
      <c r="W1158" s="30">
        <v>1.4985643274344185</v>
      </c>
      <c r="X1158" s="30">
        <v>1.1660592339418592</v>
      </c>
      <c r="Y1158" s="29">
        <v>7.0304476751670695</v>
      </c>
      <c r="Z1158" s="29">
        <v>6.0865985327258576</v>
      </c>
      <c r="AA1158" s="29">
        <v>78.896526028400842</v>
      </c>
      <c r="AB1158" s="29">
        <v>723.72225964622055</v>
      </c>
      <c r="AC1158" s="29">
        <v>2.4866753474953964</v>
      </c>
      <c r="AD1158" s="29">
        <v>22376.824242901079</v>
      </c>
      <c r="AE1158" s="29">
        <f t="shared" si="57"/>
        <v>2023</v>
      </c>
      <c r="AF1158" s="29">
        <f t="shared" si="58"/>
        <v>5</v>
      </c>
      <c r="AK1158" t="e">
        <f t="shared" si="56"/>
        <v>#N/A</v>
      </c>
    </row>
    <row r="1159" spans="1:37" ht="30" customHeight="1" x14ac:dyDescent="0.25">
      <c r="A1159" s="30">
        <v>17907411</v>
      </c>
      <c r="B1159" s="29" t="s">
        <v>80</v>
      </c>
      <c r="C1159" s="29" t="s">
        <v>29</v>
      </c>
      <c r="D1159" s="29" t="s">
        <v>29</v>
      </c>
      <c r="E1159" s="31">
        <v>45107</v>
      </c>
      <c r="F1159" s="29">
        <v>79.881378935214116</v>
      </c>
      <c r="G1159" s="29" t="s">
        <v>103</v>
      </c>
      <c r="H1159" s="29" t="s">
        <v>104</v>
      </c>
      <c r="I1159" s="29">
        <v>1970</v>
      </c>
      <c r="J1159" s="30">
        <v>100</v>
      </c>
      <c r="K1159" s="30">
        <v>7024.9</v>
      </c>
      <c r="L1159" s="29">
        <v>453778.20114739845</v>
      </c>
      <c r="M1159" s="29">
        <v>1525.5842654686021</v>
      </c>
      <c r="N1159" s="29">
        <v>66.07747952123708</v>
      </c>
      <c r="O1159" s="29">
        <v>7725.0042754136193</v>
      </c>
      <c r="P1159" s="29">
        <v>0.83327608858311508</v>
      </c>
      <c r="Q1159" s="29">
        <v>5930.6501580203485</v>
      </c>
      <c r="R1159" s="29">
        <v>7196.0862414346011</v>
      </c>
      <c r="S1159" s="29">
        <v>0.87959862514403886</v>
      </c>
      <c r="T1159" s="29">
        <v>1.152426673266959</v>
      </c>
      <c r="U1159" s="29">
        <v>1.513469085432485</v>
      </c>
      <c r="V1159" s="29">
        <v>1.5521799684191497</v>
      </c>
      <c r="W1159" s="30">
        <v>0.9982586404426016</v>
      </c>
      <c r="X1159" s="30">
        <v>1.6891337906979733</v>
      </c>
      <c r="Y1159" s="29">
        <v>6.1721568967270741</v>
      </c>
      <c r="Z1159" s="29">
        <v>5.5189171312641587</v>
      </c>
      <c r="AA1159" s="29">
        <v>90.116057325273019</v>
      </c>
      <c r="AB1159" s="29">
        <v>611.45336115490124</v>
      </c>
      <c r="AC1159" s="29">
        <v>2.9792581377703771</v>
      </c>
      <c r="AD1159" s="29">
        <v>16386.055774211774</v>
      </c>
      <c r="AE1159" s="29">
        <f t="shared" si="57"/>
        <v>2023</v>
      </c>
      <c r="AF1159" s="29">
        <f t="shared" si="58"/>
        <v>6</v>
      </c>
      <c r="AK1159" t="e">
        <f t="shared" si="56"/>
        <v>#N/A</v>
      </c>
    </row>
    <row r="1160" spans="1:37" ht="30" customHeight="1" x14ac:dyDescent="0.25">
      <c r="A1160" s="30">
        <v>17907411</v>
      </c>
      <c r="B1160" s="29" t="s">
        <v>80</v>
      </c>
      <c r="C1160" s="29" t="s">
        <v>29</v>
      </c>
      <c r="D1160" s="29" t="s">
        <v>29</v>
      </c>
      <c r="E1160" s="31">
        <v>45138</v>
      </c>
      <c r="F1160" s="29">
        <v>81.999693460825611</v>
      </c>
      <c r="G1160" s="29" t="s">
        <v>103</v>
      </c>
      <c r="H1160" s="29" t="s">
        <v>104</v>
      </c>
      <c r="I1160" s="29">
        <v>1970</v>
      </c>
      <c r="J1160" s="30">
        <v>100</v>
      </c>
      <c r="K1160" s="30">
        <v>7024.9</v>
      </c>
      <c r="L1160" s="29">
        <v>292123.91279702459</v>
      </c>
      <c r="M1160" s="29">
        <v>1519.185631647209</v>
      </c>
      <c r="N1160" s="29">
        <v>54.513926985596385</v>
      </c>
      <c r="O1160" s="29">
        <v>6949.7534531841466</v>
      </c>
      <c r="P1160" s="29">
        <v>0.91896753160002875</v>
      </c>
      <c r="Q1160" s="29">
        <v>8999.7830401824667</v>
      </c>
      <c r="R1160" s="29">
        <v>13715.075442344156</v>
      </c>
      <c r="S1160" s="29">
        <v>1.6277300573630995</v>
      </c>
      <c r="T1160" s="29">
        <v>1.4973470971166827</v>
      </c>
      <c r="U1160" s="29">
        <v>1.4573936908945604</v>
      </c>
      <c r="V1160" s="29">
        <v>1.4214363034939874</v>
      </c>
      <c r="W1160" s="30">
        <v>1.3244480444979043</v>
      </c>
      <c r="X1160" s="30">
        <v>1.5825628654356492</v>
      </c>
      <c r="Y1160" s="29">
        <v>7.3966394119558814</v>
      </c>
      <c r="Z1160" s="29">
        <v>6.2236304205330288</v>
      </c>
      <c r="AA1160" s="29">
        <v>104.72460328123204</v>
      </c>
      <c r="AB1160" s="29">
        <v>630.96643846855784</v>
      </c>
      <c r="AC1160" s="29">
        <v>4.0081729572294478</v>
      </c>
      <c r="AD1160" s="29">
        <v>24146.054725953203</v>
      </c>
      <c r="AE1160" s="29">
        <f t="shared" si="57"/>
        <v>2023</v>
      </c>
      <c r="AF1160" s="29">
        <f t="shared" si="58"/>
        <v>7</v>
      </c>
      <c r="AK1160" t="e">
        <f t="shared" si="56"/>
        <v>#N/A</v>
      </c>
    </row>
    <row r="1161" spans="1:37" ht="30" customHeight="1" x14ac:dyDescent="0.25">
      <c r="A1161" s="30">
        <v>17907411</v>
      </c>
      <c r="B1161" s="29" t="s">
        <v>80</v>
      </c>
      <c r="C1161" s="29" t="s">
        <v>29</v>
      </c>
      <c r="D1161" s="29" t="s">
        <v>29</v>
      </c>
      <c r="E1161" s="31">
        <v>45169</v>
      </c>
      <c r="F1161" s="29">
        <v>79.157846391847144</v>
      </c>
      <c r="G1161" s="29" t="s">
        <v>103</v>
      </c>
      <c r="H1161" s="29" t="s">
        <v>104</v>
      </c>
      <c r="I1161" s="29">
        <v>1970</v>
      </c>
      <c r="J1161" s="30">
        <v>100</v>
      </c>
      <c r="K1161" s="30">
        <v>7024.9</v>
      </c>
      <c r="L1161" s="29">
        <v>293316.69370579987</v>
      </c>
      <c r="M1161" s="29">
        <v>1842.4218910362688</v>
      </c>
      <c r="N1161" s="29">
        <v>47.23578429504304</v>
      </c>
      <c r="O1161" s="29">
        <v>5057.5802411108143</v>
      </c>
      <c r="P1161" s="29">
        <v>1.2591345043046891</v>
      </c>
      <c r="Q1161" s="29">
        <v>8292.3204458648397</v>
      </c>
      <c r="R1161" s="29">
        <v>9094.7519957364311</v>
      </c>
      <c r="S1161" s="29">
        <v>1.0525849246492021</v>
      </c>
      <c r="T1161" s="29">
        <v>1.863727897853745</v>
      </c>
      <c r="U1161" s="29">
        <v>1.3669128122092031</v>
      </c>
      <c r="V1161" s="29">
        <v>1.5651062742513075</v>
      </c>
      <c r="W1161" s="30">
        <v>1.2000623424742605</v>
      </c>
      <c r="X1161" s="30">
        <v>1.5791028657491173</v>
      </c>
      <c r="Y1161" s="29">
        <v>7.2916886251710116</v>
      </c>
      <c r="Z1161" s="29">
        <v>8.5703134667872902</v>
      </c>
      <c r="AA1161" s="29">
        <v>93.768051156978416</v>
      </c>
      <c r="AB1161" s="29">
        <v>453.9546488448982</v>
      </c>
      <c r="AC1161" s="29">
        <v>3.9072067135111412</v>
      </c>
      <c r="AD1161" s="29">
        <v>24825.41673946811</v>
      </c>
      <c r="AE1161" s="29">
        <f t="shared" si="57"/>
        <v>2023</v>
      </c>
      <c r="AF1161" s="29">
        <f t="shared" si="58"/>
        <v>8</v>
      </c>
      <c r="AK1161" t="e">
        <f t="shared" si="56"/>
        <v>#N/A</v>
      </c>
    </row>
    <row r="1162" spans="1:37" ht="30" customHeight="1" x14ac:dyDescent="0.25">
      <c r="A1162" s="30">
        <v>17907411</v>
      </c>
      <c r="B1162" s="29" t="s">
        <v>80</v>
      </c>
      <c r="C1162" s="29" t="s">
        <v>29</v>
      </c>
      <c r="D1162" s="29" t="s">
        <v>29</v>
      </c>
      <c r="E1162" s="31">
        <v>45199</v>
      </c>
      <c r="F1162" s="29">
        <v>67.277250582421644</v>
      </c>
      <c r="G1162" s="29" t="s">
        <v>103</v>
      </c>
      <c r="H1162" s="29" t="s">
        <v>104</v>
      </c>
      <c r="I1162" s="29">
        <v>1970</v>
      </c>
      <c r="J1162" s="30">
        <v>100</v>
      </c>
      <c r="K1162" s="30">
        <v>7024.9</v>
      </c>
      <c r="L1162" s="29">
        <v>325544.54195099988</v>
      </c>
      <c r="M1162" s="29">
        <v>1086.1725159056955</v>
      </c>
      <c r="N1162" s="29">
        <v>44.773681123838664</v>
      </c>
      <c r="O1162" s="29">
        <v>7000.0308220421721</v>
      </c>
      <c r="P1162" s="29">
        <v>1.4495928281259665</v>
      </c>
      <c r="Q1162" s="29">
        <v>11415.880986243365</v>
      </c>
      <c r="R1162" s="29">
        <v>10307.343825132724</v>
      </c>
      <c r="S1162" s="29">
        <v>1.6396165070506141</v>
      </c>
      <c r="T1162" s="29">
        <v>1.4105848243435071</v>
      </c>
      <c r="U1162" s="29">
        <v>1.5652936605974521</v>
      </c>
      <c r="V1162" s="29">
        <v>1.7634833983762273</v>
      </c>
      <c r="W1162" s="30">
        <v>1.5103951653226633</v>
      </c>
      <c r="X1162" s="30">
        <v>1.2472195618159245</v>
      </c>
      <c r="Y1162" s="29">
        <v>9.5328724134969569</v>
      </c>
      <c r="Z1162" s="29">
        <v>10.477499509189753</v>
      </c>
      <c r="AA1162" s="29">
        <v>102.61298142741221</v>
      </c>
      <c r="AB1162" s="29">
        <v>512.68046586424464</v>
      </c>
      <c r="AC1162" s="29">
        <v>4.7443215509936465</v>
      </c>
      <c r="AD1162" s="29">
        <v>32461.122449332037</v>
      </c>
      <c r="AE1162" s="29">
        <f t="shared" si="57"/>
        <v>2023</v>
      </c>
      <c r="AF1162" s="29">
        <f t="shared" si="58"/>
        <v>9</v>
      </c>
      <c r="AK1162" t="e">
        <f t="shared" si="56"/>
        <v>#N/A</v>
      </c>
    </row>
    <row r="1163" spans="1:37" ht="30" customHeight="1" x14ac:dyDescent="0.25">
      <c r="A1163" s="30">
        <v>17907411</v>
      </c>
      <c r="B1163" s="29" t="s">
        <v>80</v>
      </c>
      <c r="C1163" s="29" t="s">
        <v>29</v>
      </c>
      <c r="D1163" s="29" t="s">
        <v>29</v>
      </c>
      <c r="E1163" s="31">
        <v>45230</v>
      </c>
      <c r="F1163" s="29">
        <v>74.610280463942971</v>
      </c>
      <c r="G1163" s="29" t="s">
        <v>103</v>
      </c>
      <c r="H1163" s="29" t="s">
        <v>104</v>
      </c>
      <c r="I1163" s="29">
        <v>1970</v>
      </c>
      <c r="J1163" s="30">
        <v>100</v>
      </c>
      <c r="K1163" s="30">
        <v>7024.9</v>
      </c>
      <c r="L1163" s="29">
        <v>406593.77663415164</v>
      </c>
      <c r="M1163" s="29">
        <v>1092.283017722739</v>
      </c>
      <c r="N1163" s="29">
        <v>56.355866699755467</v>
      </c>
      <c r="O1163" s="29">
        <v>5676.183986767177</v>
      </c>
      <c r="P1163" s="29">
        <v>1.3305876513138528</v>
      </c>
      <c r="Q1163" s="29">
        <v>9929.951360473764</v>
      </c>
      <c r="R1163" s="29">
        <v>12746.909173141979</v>
      </c>
      <c r="S1163" s="29">
        <v>1.6024848967466978</v>
      </c>
      <c r="T1163" s="29">
        <v>1.8742229151034338</v>
      </c>
      <c r="U1163" s="29">
        <v>0.895291811898834</v>
      </c>
      <c r="V1163" s="29">
        <v>1.068975742541669</v>
      </c>
      <c r="W1163" s="30">
        <v>1.3367205552399275</v>
      </c>
      <c r="X1163" s="30">
        <v>0.97074192737529175</v>
      </c>
      <c r="Y1163" s="29">
        <v>9.1470355480691481</v>
      </c>
      <c r="Z1163" s="29">
        <v>12.274121019021997</v>
      </c>
      <c r="AA1163" s="29">
        <v>87.852460644947953</v>
      </c>
      <c r="AB1163" s="29">
        <v>791.09095077610084</v>
      </c>
      <c r="AC1163" s="29">
        <v>3.6815578535545694</v>
      </c>
      <c r="AD1163" s="29">
        <v>30585.405335220879</v>
      </c>
      <c r="AE1163" s="29">
        <f t="shared" si="57"/>
        <v>2023</v>
      </c>
      <c r="AF1163" s="29">
        <f t="shared" si="58"/>
        <v>10</v>
      </c>
      <c r="AK1163" t="e">
        <f t="shared" si="56"/>
        <v>#N/A</v>
      </c>
    </row>
    <row r="1164" spans="1:37" ht="30" customHeight="1" x14ac:dyDescent="0.25">
      <c r="A1164" s="30">
        <v>17907411</v>
      </c>
      <c r="B1164" s="29" t="s">
        <v>80</v>
      </c>
      <c r="C1164" s="29" t="s">
        <v>29</v>
      </c>
      <c r="D1164" s="29" t="s">
        <v>29</v>
      </c>
      <c r="E1164" s="31">
        <v>45260</v>
      </c>
      <c r="F1164" s="29">
        <v>70.52024050826158</v>
      </c>
      <c r="G1164" s="29" t="s">
        <v>103</v>
      </c>
      <c r="H1164" s="29" t="s">
        <v>104</v>
      </c>
      <c r="I1164" s="29">
        <v>1970</v>
      </c>
      <c r="J1164" s="30">
        <v>100</v>
      </c>
      <c r="K1164" s="30">
        <v>7024.9</v>
      </c>
      <c r="L1164" s="29">
        <v>395206.59467617003</v>
      </c>
      <c r="M1164" s="29">
        <v>1191.6111629843972</v>
      </c>
      <c r="N1164" s="29">
        <v>38.425100825211345</v>
      </c>
      <c r="O1164" s="29">
        <v>5839.1636837739088</v>
      </c>
      <c r="P1164" s="29">
        <v>0.76090242718464873</v>
      </c>
      <c r="Q1164" s="29">
        <v>9987.7622300188668</v>
      </c>
      <c r="R1164" s="29">
        <v>9455.1886453362804</v>
      </c>
      <c r="S1164" s="29">
        <v>0.93801906518268774</v>
      </c>
      <c r="T1164" s="29">
        <v>1.6997615527986696</v>
      </c>
      <c r="U1164" s="29">
        <v>1.6633846196027791</v>
      </c>
      <c r="V1164" s="29">
        <v>1.8543383611518769</v>
      </c>
      <c r="W1164" s="30">
        <v>1.3949435791768359</v>
      </c>
      <c r="X1164" s="30">
        <v>1.093990408433424</v>
      </c>
      <c r="Y1164" s="29">
        <v>8.8392202457004849</v>
      </c>
      <c r="Z1164" s="29">
        <v>11.18525103703479</v>
      </c>
      <c r="AA1164" s="29">
        <v>70.62424557331228</v>
      </c>
      <c r="AB1164" s="29">
        <v>598.98699992055992</v>
      </c>
      <c r="AC1164" s="29">
        <v>3.538624903138794</v>
      </c>
      <c r="AD1164" s="29">
        <v>18690.200358194139</v>
      </c>
      <c r="AE1164" s="29">
        <f t="shared" si="57"/>
        <v>2023</v>
      </c>
      <c r="AF1164" s="29">
        <f t="shared" si="58"/>
        <v>11</v>
      </c>
      <c r="AK1164" t="e">
        <f t="shared" si="56"/>
        <v>#N/A</v>
      </c>
    </row>
    <row r="1165" spans="1:37" ht="30" customHeight="1" x14ac:dyDescent="0.25">
      <c r="A1165" s="30">
        <v>17907411</v>
      </c>
      <c r="B1165" s="29" t="s">
        <v>80</v>
      </c>
      <c r="C1165" s="29" t="s">
        <v>29</v>
      </c>
      <c r="D1165" s="29" t="s">
        <v>29</v>
      </c>
      <c r="E1165" s="31">
        <v>45291</v>
      </c>
      <c r="F1165" s="29">
        <v>59.887232922823237</v>
      </c>
      <c r="G1165" s="29" t="s">
        <v>103</v>
      </c>
      <c r="H1165" s="29" t="s">
        <v>104</v>
      </c>
      <c r="I1165" s="29">
        <v>1970</v>
      </c>
      <c r="J1165" s="30">
        <v>100</v>
      </c>
      <c r="K1165" s="30">
        <v>7024.9</v>
      </c>
      <c r="L1165" s="29">
        <v>296016.70777384425</v>
      </c>
      <c r="M1165" s="29">
        <v>1513.0885846974802</v>
      </c>
      <c r="N1165" s="29">
        <v>40.529116155531199</v>
      </c>
      <c r="O1165" s="29">
        <v>7334.2499148368615</v>
      </c>
      <c r="P1165" s="29">
        <v>0.8803245741436081</v>
      </c>
      <c r="Q1165" s="29">
        <v>8088.7840526597711</v>
      </c>
      <c r="R1165" s="29">
        <v>8261.4308679493206</v>
      </c>
      <c r="S1165" s="29">
        <v>0.95768459026760056</v>
      </c>
      <c r="T1165" s="29">
        <v>1.8571921711281432</v>
      </c>
      <c r="U1165" s="29">
        <v>1.7004239883026853</v>
      </c>
      <c r="V1165" s="29">
        <v>1.1563199389930845</v>
      </c>
      <c r="W1165" s="30">
        <v>1.3912215435604514</v>
      </c>
      <c r="X1165" s="30">
        <v>1.3303079375329137</v>
      </c>
      <c r="Y1165" s="29">
        <v>3.9071724801216869</v>
      </c>
      <c r="Z1165" s="29">
        <v>6.4993454939758637</v>
      </c>
      <c r="AA1165" s="29">
        <v>76.847175940898509</v>
      </c>
      <c r="AB1165" s="29">
        <v>499.41673693761072</v>
      </c>
      <c r="AC1165" s="29">
        <v>4.1726039415903209</v>
      </c>
      <c r="AD1165" s="29">
        <v>21274.307894683716</v>
      </c>
      <c r="AE1165" s="29">
        <f t="shared" si="57"/>
        <v>2023</v>
      </c>
      <c r="AF1165" s="29">
        <f t="shared" si="58"/>
        <v>12</v>
      </c>
      <c r="AK1165" t="e">
        <f t="shared" si="56"/>
        <v>#N/A</v>
      </c>
    </row>
    <row r="1166" spans="1:37" ht="30" customHeight="1" x14ac:dyDescent="0.25">
      <c r="A1166" s="30">
        <v>17907411</v>
      </c>
      <c r="B1166" s="29" t="s">
        <v>80</v>
      </c>
      <c r="C1166" s="29" t="s">
        <v>29</v>
      </c>
      <c r="D1166" s="29" t="s">
        <v>29</v>
      </c>
      <c r="E1166" s="31">
        <v>45322</v>
      </c>
      <c r="F1166" s="29">
        <v>64.723040580108687</v>
      </c>
      <c r="G1166" s="29" t="s">
        <v>103</v>
      </c>
      <c r="H1166" s="29" t="s">
        <v>104</v>
      </c>
      <c r="I1166" s="29">
        <v>1970</v>
      </c>
      <c r="J1166" s="30">
        <v>100</v>
      </c>
      <c r="K1166" s="30">
        <v>7024.9</v>
      </c>
      <c r="L1166" s="29">
        <v>384277.39924577047</v>
      </c>
      <c r="M1166" s="29">
        <v>1258.486306104207</v>
      </c>
      <c r="N1166" s="29">
        <v>52.250329865416987</v>
      </c>
      <c r="O1166" s="29">
        <v>7696.3579003221412</v>
      </c>
      <c r="P1166" s="29">
        <v>1.3577857934000743</v>
      </c>
      <c r="Q1166" s="29">
        <v>7331.850191483717</v>
      </c>
      <c r="R1166" s="29">
        <v>10019.316348588403</v>
      </c>
      <c r="S1166" s="29">
        <v>1.2482336380626777</v>
      </c>
      <c r="T1166" s="29">
        <v>1.4356364232366727</v>
      </c>
      <c r="U1166" s="29">
        <v>1.6891881618142406</v>
      </c>
      <c r="V1166" s="29">
        <v>1.5753274908127619</v>
      </c>
      <c r="W1166" s="30">
        <v>1.2500776906664302</v>
      </c>
      <c r="X1166" s="30">
        <v>0.96698427979797474</v>
      </c>
      <c r="Y1166" s="29">
        <v>3.9685147482979835</v>
      </c>
      <c r="Z1166" s="29">
        <v>2.5469859921362135</v>
      </c>
      <c r="AA1166" s="29">
        <v>64.411449509843223</v>
      </c>
      <c r="AB1166" s="29">
        <v>514.63527514594887</v>
      </c>
      <c r="AC1166" s="29" t="s">
        <v>31</v>
      </c>
      <c r="AD1166" s="29" t="s">
        <v>31</v>
      </c>
      <c r="AE1166" s="29">
        <f t="shared" si="57"/>
        <v>2024</v>
      </c>
      <c r="AF1166" s="29">
        <f t="shared" si="58"/>
        <v>1</v>
      </c>
      <c r="AK1166" t="e">
        <f t="shared" si="56"/>
        <v>#N/A</v>
      </c>
    </row>
    <row r="1167" spans="1:37" ht="30" customHeight="1" x14ac:dyDescent="0.25">
      <c r="A1167" s="30">
        <v>17907411</v>
      </c>
      <c r="B1167" s="29" t="s">
        <v>80</v>
      </c>
      <c r="C1167" s="29" t="s">
        <v>29</v>
      </c>
      <c r="D1167" s="29" t="s">
        <v>29</v>
      </c>
      <c r="E1167" s="31">
        <v>45351</v>
      </c>
      <c r="F1167" s="30">
        <v>76.35309105456578</v>
      </c>
      <c r="G1167" s="29" t="s">
        <v>103</v>
      </c>
      <c r="H1167" s="29" t="s">
        <v>104</v>
      </c>
      <c r="I1167" s="29">
        <v>1970</v>
      </c>
      <c r="J1167" s="30">
        <v>100</v>
      </c>
      <c r="K1167" s="30">
        <v>7024.9</v>
      </c>
      <c r="L1167" s="30">
        <v>481762.46440787916</v>
      </c>
      <c r="M1167" s="30">
        <v>1235.9724876728715</v>
      </c>
      <c r="N1167" s="30">
        <v>71.380723767522298</v>
      </c>
      <c r="O1167" s="30">
        <v>6767.2435611505543</v>
      </c>
      <c r="P1167" s="30">
        <v>1.34396929341473</v>
      </c>
      <c r="Q1167" s="30">
        <v>9887.5138704029559</v>
      </c>
      <c r="R1167" s="30">
        <v>12860.797028109338</v>
      </c>
      <c r="S1167" s="30">
        <v>1.3452877051324117</v>
      </c>
      <c r="T1167" s="30">
        <v>1.8056945789794352</v>
      </c>
      <c r="U1167" s="30">
        <v>1.4860477680095192</v>
      </c>
      <c r="V1167" s="30">
        <v>1.4954678145661022</v>
      </c>
      <c r="W1167" s="30">
        <v>0.97850054057487124</v>
      </c>
      <c r="X1167" s="30">
        <v>1.4242486199885465</v>
      </c>
      <c r="Y1167" s="30">
        <v>1.8700859182547009</v>
      </c>
      <c r="Z1167" s="30">
        <v>3.5835571048585999</v>
      </c>
      <c r="AA1167" s="30">
        <v>90.425389204137431</v>
      </c>
      <c r="AB1167" s="30">
        <v>566.80077717398058</v>
      </c>
      <c r="AC1167" s="29" t="s">
        <v>31</v>
      </c>
      <c r="AD1167" s="29" t="s">
        <v>31</v>
      </c>
      <c r="AE1167" s="29">
        <f t="shared" si="57"/>
        <v>2024</v>
      </c>
      <c r="AF1167" s="29">
        <f t="shared" si="58"/>
        <v>2</v>
      </c>
      <c r="AK1167" t="e">
        <f t="shared" si="56"/>
        <v>#N/A</v>
      </c>
    </row>
    <row r="1168" spans="1:37" ht="30" customHeight="1" x14ac:dyDescent="0.25">
      <c r="A1168" s="30">
        <v>17907411</v>
      </c>
      <c r="B1168" s="29" t="s">
        <v>80</v>
      </c>
      <c r="C1168" s="29" t="s">
        <v>29</v>
      </c>
      <c r="D1168" s="29" t="s">
        <v>29</v>
      </c>
      <c r="E1168" s="31">
        <v>45382</v>
      </c>
      <c r="F1168" s="30">
        <v>58.049862088687725</v>
      </c>
      <c r="G1168" s="29" t="s">
        <v>103</v>
      </c>
      <c r="H1168" s="29" t="s">
        <v>104</v>
      </c>
      <c r="I1168" s="29">
        <v>1970</v>
      </c>
      <c r="J1168" s="30">
        <v>100</v>
      </c>
      <c r="K1168" s="30">
        <v>7024.9</v>
      </c>
      <c r="L1168" s="30">
        <v>274312.789226447</v>
      </c>
      <c r="M1168" s="30">
        <v>1675.035459056174</v>
      </c>
      <c r="N1168" s="30">
        <v>38.572727342299849</v>
      </c>
      <c r="O1168" s="30">
        <v>7481.0060724347686</v>
      </c>
      <c r="P1168" s="30">
        <v>1.2112461325165635</v>
      </c>
      <c r="Q1168" s="30">
        <v>8617.2856084952127</v>
      </c>
      <c r="R1168" s="30">
        <v>10096.507191606792</v>
      </c>
      <c r="S1168" s="30">
        <v>0.88743358719970866</v>
      </c>
      <c r="T1168" s="30">
        <v>1.7083164390741494</v>
      </c>
      <c r="U1168" s="30">
        <v>0.90596590451940284</v>
      </c>
      <c r="V1168" s="30">
        <v>1.5208951748459762</v>
      </c>
      <c r="W1168" s="30">
        <v>1.2627003178441152</v>
      </c>
      <c r="X1168" s="30">
        <v>0.98502043478730428</v>
      </c>
      <c r="Y1168" s="30">
        <v>0.41386927942002905</v>
      </c>
      <c r="Z1168" s="30">
        <v>0.41439832197631621</v>
      </c>
      <c r="AA1168" s="30">
        <v>57.982823969526585</v>
      </c>
      <c r="AB1168" s="30">
        <v>471.76022500725668</v>
      </c>
      <c r="AC1168" s="29" t="s">
        <v>31</v>
      </c>
      <c r="AD1168" s="29" t="s">
        <v>31</v>
      </c>
      <c r="AE1168" s="29">
        <f t="shared" si="57"/>
        <v>2024</v>
      </c>
      <c r="AF1168" s="29">
        <f t="shared" si="58"/>
        <v>3</v>
      </c>
      <c r="AK1168" t="e">
        <f t="shared" si="56"/>
        <v>#N/A</v>
      </c>
    </row>
    <row r="1169" spans="1:37" ht="30" customHeight="1" x14ac:dyDescent="0.25">
      <c r="A1169" s="30">
        <v>17907411</v>
      </c>
      <c r="B1169" s="29" t="s">
        <v>80</v>
      </c>
      <c r="C1169" s="29" t="s">
        <v>29</v>
      </c>
      <c r="D1169" s="29" t="s">
        <v>29</v>
      </c>
      <c r="E1169" s="31">
        <v>45412</v>
      </c>
      <c r="F1169" s="30">
        <v>85.180485331644888</v>
      </c>
      <c r="G1169" s="29" t="s">
        <v>103</v>
      </c>
      <c r="H1169" s="29" t="s">
        <v>104</v>
      </c>
      <c r="I1169" s="29">
        <v>1970</v>
      </c>
      <c r="J1169" s="30">
        <v>100</v>
      </c>
      <c r="K1169" s="30">
        <v>7024.9</v>
      </c>
      <c r="L1169" s="30">
        <v>400059.4563052638</v>
      </c>
      <c r="M1169" s="30">
        <v>1575.0484798273608</v>
      </c>
      <c r="N1169" s="30">
        <v>73.600304639695437</v>
      </c>
      <c r="O1169" s="30">
        <v>8400.6070852165067</v>
      </c>
      <c r="P1169" s="30">
        <v>0.93656706096878029</v>
      </c>
      <c r="Q1169" s="30">
        <v>5587.2042941833824</v>
      </c>
      <c r="R1169" s="30">
        <v>10217.14368173706</v>
      </c>
      <c r="S1169" s="30">
        <v>0.99102491435285911</v>
      </c>
      <c r="T1169" s="30">
        <v>1.0122922977074682</v>
      </c>
      <c r="U1169" s="30">
        <v>0.87862520965194635</v>
      </c>
      <c r="V1169" s="30">
        <v>1.8144534009146231</v>
      </c>
      <c r="W1169" s="30">
        <v>1.0906955051890259</v>
      </c>
      <c r="X1169" s="30">
        <v>1.2457503724037906</v>
      </c>
      <c r="Y1169" s="30">
        <v>0.31076133275982237</v>
      </c>
      <c r="Z1169" s="30">
        <v>0.58944945686398253</v>
      </c>
      <c r="AA1169" s="30">
        <v>99.063406899342553</v>
      </c>
      <c r="AB1169" s="30">
        <v>488.99555505595987</v>
      </c>
      <c r="AC1169" s="29" t="s">
        <v>31</v>
      </c>
      <c r="AD1169" s="29" t="s">
        <v>31</v>
      </c>
      <c r="AE1169" s="29">
        <f t="shared" si="57"/>
        <v>2024</v>
      </c>
      <c r="AF1169" s="29">
        <f t="shared" si="58"/>
        <v>4</v>
      </c>
      <c r="AK1169" t="e">
        <f t="shared" si="56"/>
        <v>#N/A</v>
      </c>
    </row>
    <row r="1170" spans="1:37" ht="30" customHeight="1" x14ac:dyDescent="0.25">
      <c r="A1170" s="30">
        <v>17907411</v>
      </c>
      <c r="B1170" s="29" t="s">
        <v>80</v>
      </c>
      <c r="C1170" s="29" t="s">
        <v>29</v>
      </c>
      <c r="D1170" s="29" t="s">
        <v>29</v>
      </c>
      <c r="E1170" s="31">
        <v>45443</v>
      </c>
      <c r="F1170" s="30">
        <v>53.511360551592631</v>
      </c>
      <c r="G1170" s="29" t="s">
        <v>103</v>
      </c>
      <c r="H1170" s="29" t="s">
        <v>104</v>
      </c>
      <c r="I1170" s="29">
        <v>1970</v>
      </c>
      <c r="J1170" s="30">
        <v>100</v>
      </c>
      <c r="K1170" s="30">
        <v>7024.9</v>
      </c>
      <c r="L1170" s="30">
        <v>493288.74410197773</v>
      </c>
      <c r="M1170" s="30">
        <v>1299.1994485199218</v>
      </c>
      <c r="N1170" s="30">
        <v>49.28788772119448</v>
      </c>
      <c r="O1170" s="30">
        <v>7625.438118377645</v>
      </c>
      <c r="P1170" s="30">
        <v>0.99041921520757137</v>
      </c>
      <c r="Q1170" s="30">
        <v>6126.3689923070451</v>
      </c>
      <c r="R1170" s="30">
        <v>8735.4550394499202</v>
      </c>
      <c r="S1170" s="30">
        <v>1.4028995169944658</v>
      </c>
      <c r="T1170" s="30">
        <v>1.1419852635293415</v>
      </c>
      <c r="U1170" s="30">
        <v>1.0002945755310879</v>
      </c>
      <c r="V1170" s="30">
        <v>1.158174117554613</v>
      </c>
      <c r="W1170" s="30">
        <v>0.79005912680418788</v>
      </c>
      <c r="X1170" s="30">
        <v>1.1376361357735818</v>
      </c>
      <c r="Y1170" s="30">
        <v>1.5587258619502151</v>
      </c>
      <c r="Z1170" s="30">
        <v>1.0158512744671209</v>
      </c>
      <c r="AA1170" s="30">
        <v>89.142973778592847</v>
      </c>
      <c r="AB1170" s="30">
        <v>622.92307114332675</v>
      </c>
      <c r="AC1170" s="29" t="s">
        <v>31</v>
      </c>
      <c r="AD1170" s="29" t="s">
        <v>31</v>
      </c>
      <c r="AE1170" s="29">
        <f t="shared" si="57"/>
        <v>2024</v>
      </c>
      <c r="AF1170" s="29">
        <f t="shared" si="58"/>
        <v>5</v>
      </c>
      <c r="AK1170" t="e">
        <f t="shared" si="56"/>
        <v>#N/A</v>
      </c>
    </row>
    <row r="1171" spans="1:37" ht="30" customHeight="1" x14ac:dyDescent="0.25">
      <c r="A1171" s="30">
        <v>17907411</v>
      </c>
      <c r="B1171" s="29" t="s">
        <v>80</v>
      </c>
      <c r="C1171" s="29" t="s">
        <v>29</v>
      </c>
      <c r="D1171" s="29" t="s">
        <v>29</v>
      </c>
      <c r="E1171" s="31">
        <v>45473</v>
      </c>
      <c r="F1171" s="30">
        <v>62.181524786159898</v>
      </c>
      <c r="G1171" s="29" t="s">
        <v>103</v>
      </c>
      <c r="H1171" s="29" t="s">
        <v>104</v>
      </c>
      <c r="I1171" s="29">
        <v>1970</v>
      </c>
      <c r="J1171" s="30">
        <v>100</v>
      </c>
      <c r="K1171" s="30">
        <v>7024.9</v>
      </c>
      <c r="L1171" s="30">
        <v>341062.97503288335</v>
      </c>
      <c r="M1171" s="30">
        <v>1024.2805056695886</v>
      </c>
      <c r="N1171" s="30">
        <v>53.827576328519399</v>
      </c>
      <c r="O1171" s="30">
        <v>8548.3544900999132</v>
      </c>
      <c r="P1171" s="30">
        <v>1.1516540690699613</v>
      </c>
      <c r="Q1171" s="30">
        <v>8062.7655100022885</v>
      </c>
      <c r="R1171" s="30">
        <v>10460.474136814533</v>
      </c>
      <c r="S1171" s="30">
        <v>1.0455965629313284</v>
      </c>
      <c r="T1171" s="30">
        <v>1.6745213795855354</v>
      </c>
      <c r="U1171" s="30">
        <v>1.5017215344757322</v>
      </c>
      <c r="V1171" s="30">
        <v>1.6752956816718996</v>
      </c>
      <c r="W1171" s="30">
        <v>0.93764989596838333</v>
      </c>
      <c r="X1171" s="30">
        <v>1.8028423653918277</v>
      </c>
      <c r="Y1171" s="30">
        <v>0</v>
      </c>
      <c r="Z1171" s="30">
        <v>0</v>
      </c>
      <c r="AA1171" s="30">
        <v>105.29078481949145</v>
      </c>
      <c r="AB1171" s="30">
        <v>731.18508866136619</v>
      </c>
      <c r="AC1171" s="29" t="s">
        <v>31</v>
      </c>
      <c r="AD1171" s="29" t="s">
        <v>31</v>
      </c>
      <c r="AE1171" s="29">
        <f t="shared" si="57"/>
        <v>2024</v>
      </c>
      <c r="AF1171" s="29">
        <f t="shared" si="58"/>
        <v>6</v>
      </c>
      <c r="AK1171" t="e">
        <f t="shared" ref="AK1171:AK1198" si="59">_xlfn.XLOOKUP(B1171, $AH$2:$AH$38,$AI$2:$AI$38)</f>
        <v>#N/A</v>
      </c>
    </row>
    <row r="1172" spans="1:37" ht="30" customHeight="1" x14ac:dyDescent="0.25">
      <c r="A1172" s="30">
        <v>17907411</v>
      </c>
      <c r="B1172" s="29" t="s">
        <v>80</v>
      </c>
      <c r="C1172" s="29" t="s">
        <v>29</v>
      </c>
      <c r="D1172" s="29" t="s">
        <v>29</v>
      </c>
      <c r="E1172" s="31">
        <v>45504</v>
      </c>
      <c r="F1172" s="30" t="s">
        <v>31</v>
      </c>
      <c r="G1172" s="29" t="s">
        <v>103</v>
      </c>
      <c r="H1172" s="29" t="s">
        <v>104</v>
      </c>
      <c r="I1172" s="29">
        <v>1970</v>
      </c>
      <c r="J1172" s="30">
        <v>100</v>
      </c>
      <c r="K1172" s="30">
        <v>7024.9</v>
      </c>
      <c r="L1172" s="30" t="s">
        <v>31</v>
      </c>
      <c r="M1172" s="30" t="s">
        <v>31</v>
      </c>
      <c r="N1172" s="30" t="s">
        <v>31</v>
      </c>
      <c r="O1172" s="30" t="s">
        <v>31</v>
      </c>
      <c r="P1172" s="30" t="s">
        <v>31</v>
      </c>
      <c r="Q1172" s="30" t="s">
        <v>31</v>
      </c>
      <c r="R1172" s="30" t="s">
        <v>31</v>
      </c>
      <c r="S1172" s="30" t="s">
        <v>31</v>
      </c>
      <c r="T1172" s="30" t="s">
        <v>31</v>
      </c>
      <c r="U1172" s="30" t="s">
        <v>31</v>
      </c>
      <c r="V1172" s="30" t="s">
        <v>31</v>
      </c>
      <c r="W1172" s="30">
        <v>1.1671791797265842</v>
      </c>
      <c r="X1172" s="30">
        <v>1.1886280386547936</v>
      </c>
      <c r="Y1172" s="30" t="s">
        <v>31</v>
      </c>
      <c r="Z1172" s="30" t="s">
        <v>31</v>
      </c>
      <c r="AA1172" s="30" t="s">
        <v>31</v>
      </c>
      <c r="AB1172" s="30" t="s">
        <v>31</v>
      </c>
      <c r="AC1172" s="29" t="s">
        <v>31</v>
      </c>
      <c r="AD1172" s="29" t="s">
        <v>31</v>
      </c>
      <c r="AE1172" s="29">
        <f t="shared" si="57"/>
        <v>2024</v>
      </c>
      <c r="AF1172" s="29">
        <f t="shared" si="58"/>
        <v>7</v>
      </c>
      <c r="AK1172" t="e">
        <f t="shared" si="59"/>
        <v>#N/A</v>
      </c>
    </row>
    <row r="1173" spans="1:37" ht="30" customHeight="1" x14ac:dyDescent="0.25">
      <c r="A1173" s="30">
        <v>17907411</v>
      </c>
      <c r="B1173" s="29" t="s">
        <v>80</v>
      </c>
      <c r="C1173" s="29" t="s">
        <v>29</v>
      </c>
      <c r="D1173" s="29" t="s">
        <v>29</v>
      </c>
      <c r="E1173" s="31">
        <v>45535</v>
      </c>
      <c r="F1173" s="30" t="s">
        <v>31</v>
      </c>
      <c r="G1173" s="29" t="s">
        <v>103</v>
      </c>
      <c r="H1173" s="29" t="s">
        <v>104</v>
      </c>
      <c r="I1173" s="29">
        <v>1970</v>
      </c>
      <c r="J1173" s="30">
        <v>100</v>
      </c>
      <c r="K1173" s="30">
        <v>7024.9</v>
      </c>
      <c r="L1173" s="30" t="s">
        <v>31</v>
      </c>
      <c r="M1173" s="30" t="s">
        <v>31</v>
      </c>
      <c r="N1173" s="30" t="s">
        <v>31</v>
      </c>
      <c r="O1173" s="30" t="s">
        <v>31</v>
      </c>
      <c r="P1173" s="30" t="s">
        <v>31</v>
      </c>
      <c r="Q1173" s="30" t="s">
        <v>31</v>
      </c>
      <c r="R1173" s="30" t="s">
        <v>31</v>
      </c>
      <c r="S1173" s="30" t="s">
        <v>31</v>
      </c>
      <c r="T1173" s="30" t="s">
        <v>31</v>
      </c>
      <c r="U1173" s="30" t="s">
        <v>31</v>
      </c>
      <c r="V1173" s="30" t="s">
        <v>31</v>
      </c>
      <c r="W1173" s="30">
        <v>1.5705337141971933</v>
      </c>
      <c r="X1173" s="30">
        <v>1.9041762303755776</v>
      </c>
      <c r="Y1173" s="30" t="s">
        <v>31</v>
      </c>
      <c r="Z1173" s="30" t="s">
        <v>31</v>
      </c>
      <c r="AA1173" s="30" t="s">
        <v>31</v>
      </c>
      <c r="AB1173" s="30" t="s">
        <v>31</v>
      </c>
      <c r="AC1173" s="29" t="s">
        <v>31</v>
      </c>
      <c r="AD1173" s="29" t="s">
        <v>31</v>
      </c>
      <c r="AE1173" s="29">
        <f t="shared" si="57"/>
        <v>2024</v>
      </c>
      <c r="AF1173" s="29">
        <f t="shared" si="58"/>
        <v>8</v>
      </c>
      <c r="AK1173" t="e">
        <f t="shared" si="59"/>
        <v>#N/A</v>
      </c>
    </row>
    <row r="1174" spans="1:37" ht="30" customHeight="1" x14ac:dyDescent="0.25">
      <c r="A1174" s="30">
        <v>17907411</v>
      </c>
      <c r="B1174" s="29" t="s">
        <v>80</v>
      </c>
      <c r="C1174" s="29" t="s">
        <v>29</v>
      </c>
      <c r="D1174" s="29" t="s">
        <v>29</v>
      </c>
      <c r="E1174" s="31">
        <v>45565</v>
      </c>
      <c r="F1174" s="30" t="s">
        <v>31</v>
      </c>
      <c r="G1174" s="29" t="s">
        <v>103</v>
      </c>
      <c r="H1174" s="29" t="s">
        <v>104</v>
      </c>
      <c r="I1174" s="29">
        <v>1970</v>
      </c>
      <c r="J1174" s="30">
        <v>100</v>
      </c>
      <c r="K1174" s="30">
        <v>7024.9</v>
      </c>
      <c r="L1174" s="30" t="s">
        <v>31</v>
      </c>
      <c r="M1174" s="30" t="s">
        <v>31</v>
      </c>
      <c r="N1174" s="30" t="s">
        <v>31</v>
      </c>
      <c r="O1174" s="30" t="s">
        <v>31</v>
      </c>
      <c r="P1174" s="30" t="s">
        <v>31</v>
      </c>
      <c r="Q1174" s="30" t="s">
        <v>31</v>
      </c>
      <c r="R1174" s="30" t="s">
        <v>31</v>
      </c>
      <c r="S1174" s="30" t="s">
        <v>31</v>
      </c>
      <c r="T1174" s="30" t="s">
        <v>31</v>
      </c>
      <c r="U1174" s="30" t="s">
        <v>31</v>
      </c>
      <c r="V1174" s="30" t="s">
        <v>31</v>
      </c>
      <c r="W1174" s="30">
        <v>0.88907100246008375</v>
      </c>
      <c r="X1174" s="30">
        <v>1.1513628360843828</v>
      </c>
      <c r="Y1174" s="30" t="s">
        <v>31</v>
      </c>
      <c r="Z1174" s="30" t="s">
        <v>31</v>
      </c>
      <c r="AA1174" s="30" t="s">
        <v>31</v>
      </c>
      <c r="AB1174" s="30" t="s">
        <v>31</v>
      </c>
      <c r="AC1174" s="29" t="s">
        <v>31</v>
      </c>
      <c r="AD1174" s="29" t="s">
        <v>31</v>
      </c>
      <c r="AE1174" s="29">
        <f t="shared" si="57"/>
        <v>2024</v>
      </c>
      <c r="AF1174" s="29">
        <f t="shared" si="58"/>
        <v>9</v>
      </c>
      <c r="AK1174" t="e">
        <f t="shared" si="59"/>
        <v>#N/A</v>
      </c>
    </row>
    <row r="1175" spans="1:37" ht="30" customHeight="1" x14ac:dyDescent="0.25">
      <c r="A1175" s="30">
        <v>17907411</v>
      </c>
      <c r="B1175" s="29" t="s">
        <v>80</v>
      </c>
      <c r="C1175" s="29" t="s">
        <v>29</v>
      </c>
      <c r="D1175" s="29" t="s">
        <v>29</v>
      </c>
      <c r="E1175" s="31">
        <v>45596</v>
      </c>
      <c r="F1175" s="30" t="s">
        <v>31</v>
      </c>
      <c r="G1175" s="29" t="s">
        <v>103</v>
      </c>
      <c r="H1175" s="29" t="s">
        <v>104</v>
      </c>
      <c r="I1175" s="29">
        <v>1970</v>
      </c>
      <c r="J1175" s="30">
        <v>100</v>
      </c>
      <c r="K1175" s="30">
        <v>7024.9</v>
      </c>
      <c r="L1175" s="30" t="s">
        <v>31</v>
      </c>
      <c r="M1175" s="30" t="s">
        <v>31</v>
      </c>
      <c r="N1175" s="30" t="s">
        <v>31</v>
      </c>
      <c r="O1175" s="30" t="s">
        <v>31</v>
      </c>
      <c r="P1175" s="30" t="s">
        <v>31</v>
      </c>
      <c r="Q1175" s="30" t="s">
        <v>31</v>
      </c>
      <c r="R1175" s="30" t="s">
        <v>31</v>
      </c>
      <c r="S1175" s="30" t="s">
        <v>31</v>
      </c>
      <c r="T1175" s="30" t="s">
        <v>31</v>
      </c>
      <c r="U1175" s="30" t="s">
        <v>31</v>
      </c>
      <c r="V1175" s="30" t="s">
        <v>31</v>
      </c>
      <c r="W1175" s="30">
        <v>1.5410059799206102</v>
      </c>
      <c r="X1175" s="30">
        <v>1.237887074299137</v>
      </c>
      <c r="Y1175" s="30" t="s">
        <v>31</v>
      </c>
      <c r="Z1175" s="30" t="s">
        <v>31</v>
      </c>
      <c r="AA1175" s="30" t="s">
        <v>31</v>
      </c>
      <c r="AB1175" s="30" t="s">
        <v>31</v>
      </c>
      <c r="AC1175" s="29" t="s">
        <v>31</v>
      </c>
      <c r="AD1175" s="29" t="s">
        <v>31</v>
      </c>
      <c r="AE1175" s="29">
        <f t="shared" si="57"/>
        <v>2024</v>
      </c>
      <c r="AF1175" s="29">
        <f t="shared" si="58"/>
        <v>10</v>
      </c>
      <c r="AK1175" t="e">
        <f t="shared" si="59"/>
        <v>#N/A</v>
      </c>
    </row>
    <row r="1176" spans="1:37" ht="30" customHeight="1" x14ac:dyDescent="0.25">
      <c r="A1176" s="30">
        <v>17907411</v>
      </c>
      <c r="B1176" s="29" t="s">
        <v>80</v>
      </c>
      <c r="C1176" s="29" t="s">
        <v>29</v>
      </c>
      <c r="D1176" s="29" t="s">
        <v>29</v>
      </c>
      <c r="E1176" s="31">
        <v>45626</v>
      </c>
      <c r="F1176" s="30" t="s">
        <v>31</v>
      </c>
      <c r="G1176" s="29" t="s">
        <v>103</v>
      </c>
      <c r="H1176" s="29" t="s">
        <v>104</v>
      </c>
      <c r="I1176" s="29">
        <v>1970</v>
      </c>
      <c r="J1176" s="30">
        <v>100</v>
      </c>
      <c r="K1176" s="30">
        <v>7024.9</v>
      </c>
      <c r="L1176" s="30" t="s">
        <v>31</v>
      </c>
      <c r="M1176" s="30" t="s">
        <v>31</v>
      </c>
      <c r="N1176" s="30" t="s">
        <v>31</v>
      </c>
      <c r="O1176" s="30" t="s">
        <v>31</v>
      </c>
      <c r="P1176" s="30" t="s">
        <v>31</v>
      </c>
      <c r="Q1176" s="30" t="s">
        <v>31</v>
      </c>
      <c r="R1176" s="30" t="s">
        <v>31</v>
      </c>
      <c r="S1176" s="30" t="s">
        <v>31</v>
      </c>
      <c r="T1176" s="30" t="s">
        <v>31</v>
      </c>
      <c r="U1176" s="30" t="s">
        <v>31</v>
      </c>
      <c r="V1176" s="30" t="s">
        <v>31</v>
      </c>
      <c r="W1176" s="30">
        <v>1.0708451963331844</v>
      </c>
      <c r="X1176" s="30">
        <v>1.7130310098226249</v>
      </c>
      <c r="Y1176" s="30" t="s">
        <v>31</v>
      </c>
      <c r="Z1176" s="30" t="s">
        <v>31</v>
      </c>
      <c r="AA1176" s="30" t="s">
        <v>31</v>
      </c>
      <c r="AB1176" s="30" t="s">
        <v>31</v>
      </c>
      <c r="AC1176" s="29" t="s">
        <v>31</v>
      </c>
      <c r="AD1176" s="29" t="s">
        <v>31</v>
      </c>
      <c r="AE1176" s="29">
        <f t="shared" si="57"/>
        <v>2024</v>
      </c>
      <c r="AF1176" s="29">
        <f t="shared" si="58"/>
        <v>11</v>
      </c>
      <c r="AK1176" t="e">
        <f t="shared" si="59"/>
        <v>#N/A</v>
      </c>
    </row>
    <row r="1177" spans="1:37" ht="30" customHeight="1" x14ac:dyDescent="0.25">
      <c r="A1177" s="30">
        <v>17907411</v>
      </c>
      <c r="B1177" s="29" t="s">
        <v>80</v>
      </c>
      <c r="C1177" s="29" t="s">
        <v>29</v>
      </c>
      <c r="D1177" s="29" t="s">
        <v>29</v>
      </c>
      <c r="E1177" s="31">
        <v>45657</v>
      </c>
      <c r="F1177" s="30" t="s">
        <v>31</v>
      </c>
      <c r="G1177" s="29" t="s">
        <v>103</v>
      </c>
      <c r="H1177" s="29" t="s">
        <v>104</v>
      </c>
      <c r="I1177" s="29">
        <v>1970</v>
      </c>
      <c r="J1177" s="30">
        <v>100</v>
      </c>
      <c r="K1177" s="30">
        <v>7024.9</v>
      </c>
      <c r="L1177" s="30" t="s">
        <v>31</v>
      </c>
      <c r="M1177" s="30" t="s">
        <v>31</v>
      </c>
      <c r="N1177" s="30" t="s">
        <v>31</v>
      </c>
      <c r="O1177" s="30" t="s">
        <v>31</v>
      </c>
      <c r="P1177" s="30" t="s">
        <v>31</v>
      </c>
      <c r="Q1177" s="30" t="s">
        <v>31</v>
      </c>
      <c r="R1177" s="30" t="s">
        <v>31</v>
      </c>
      <c r="S1177" s="30" t="s">
        <v>31</v>
      </c>
      <c r="T1177" s="30" t="s">
        <v>31</v>
      </c>
      <c r="U1177" s="30" t="s">
        <v>31</v>
      </c>
      <c r="V1177" s="30" t="s">
        <v>31</v>
      </c>
      <c r="W1177" s="30">
        <v>1.2620421068375902</v>
      </c>
      <c r="X1177" s="30">
        <v>1.4245468009953628</v>
      </c>
      <c r="Y1177" s="30" t="s">
        <v>31</v>
      </c>
      <c r="Z1177" s="30" t="s">
        <v>31</v>
      </c>
      <c r="AA1177" s="30" t="s">
        <v>31</v>
      </c>
      <c r="AB1177" s="30" t="s">
        <v>31</v>
      </c>
      <c r="AC1177" s="29" t="s">
        <v>31</v>
      </c>
      <c r="AD1177" s="29" t="s">
        <v>31</v>
      </c>
      <c r="AE1177" s="29">
        <f t="shared" si="57"/>
        <v>2024</v>
      </c>
      <c r="AF1177" s="29">
        <f t="shared" si="58"/>
        <v>12</v>
      </c>
      <c r="AK1177" t="e">
        <f t="shared" si="59"/>
        <v>#N/A</v>
      </c>
    </row>
    <row r="1178" spans="1:37" ht="30" customHeight="1" x14ac:dyDescent="0.25">
      <c r="A1178" s="30">
        <v>17907412</v>
      </c>
      <c r="B1178" s="29" t="s">
        <v>81</v>
      </c>
      <c r="C1178" s="29" t="s">
        <v>29</v>
      </c>
      <c r="D1178" s="29" t="s">
        <v>29</v>
      </c>
      <c r="E1178" s="31">
        <v>44592</v>
      </c>
      <c r="F1178" s="29">
        <v>46.863644521749436</v>
      </c>
      <c r="G1178" s="29" t="s">
        <v>103</v>
      </c>
      <c r="H1178" s="29" t="s">
        <v>104</v>
      </c>
      <c r="I1178" s="29">
        <v>1980</v>
      </c>
      <c r="J1178" s="30">
        <v>100</v>
      </c>
      <c r="K1178" s="30">
        <v>5496</v>
      </c>
      <c r="L1178" s="29">
        <v>297511.41012262215</v>
      </c>
      <c r="M1178" s="29">
        <v>1300.0062710484574</v>
      </c>
      <c r="N1178" s="29">
        <v>43.187904026258423</v>
      </c>
      <c r="O1178" s="29">
        <v>5955.4894585946413</v>
      </c>
      <c r="P1178" s="29">
        <v>1.3355318581174558</v>
      </c>
      <c r="Q1178" s="29">
        <v>10301.626328674278</v>
      </c>
      <c r="R1178" s="29">
        <v>7695.5468005955727</v>
      </c>
      <c r="S1178" s="29">
        <v>1.7691677162792558</v>
      </c>
      <c r="T1178" s="29">
        <v>2.5081123752621499</v>
      </c>
      <c r="U1178" s="29">
        <v>1.4526881777402023</v>
      </c>
      <c r="V1178" s="29">
        <v>1.677311781235536</v>
      </c>
      <c r="W1178" s="30">
        <v>1.0626393741903906</v>
      </c>
      <c r="X1178" s="30">
        <v>1.5781023412799262</v>
      </c>
      <c r="Y1178" s="29">
        <v>28.992184170288738</v>
      </c>
      <c r="Z1178" s="29">
        <v>22.057843094987486</v>
      </c>
      <c r="AA1178" s="30">
        <v>97.273807211023282</v>
      </c>
      <c r="AB1178" s="30">
        <v>749.67517617834972</v>
      </c>
      <c r="AC1178" s="29">
        <v>3.3452339965066886</v>
      </c>
      <c r="AD1178" s="29">
        <v>11672.601556991813</v>
      </c>
      <c r="AE1178" s="29">
        <f t="shared" ref="AE1178:AE1207" si="60">IF(E1178 = "", "", YEAR(E1178))</f>
        <v>2022</v>
      </c>
      <c r="AF1178" s="29">
        <f t="shared" ref="AF1178:AF1238" si="61">IF(E1178 = "", "", MONTH(E1178))</f>
        <v>1</v>
      </c>
      <c r="AK1178" t="e">
        <f t="shared" si="59"/>
        <v>#N/A</v>
      </c>
    </row>
    <row r="1179" spans="1:37" ht="30" customHeight="1" x14ac:dyDescent="0.25">
      <c r="A1179" s="30">
        <v>17907412</v>
      </c>
      <c r="B1179" s="29" t="s">
        <v>81</v>
      </c>
      <c r="C1179" s="29" t="s">
        <v>29</v>
      </c>
      <c r="D1179" s="29" t="s">
        <v>29</v>
      </c>
      <c r="E1179" s="31">
        <v>44620</v>
      </c>
      <c r="F1179" s="29">
        <v>40.034099104224289</v>
      </c>
      <c r="G1179" s="29" t="s">
        <v>103</v>
      </c>
      <c r="H1179" s="29" t="s">
        <v>104</v>
      </c>
      <c r="I1179" s="29">
        <v>1980</v>
      </c>
      <c r="J1179" s="30">
        <v>100</v>
      </c>
      <c r="K1179" s="30">
        <v>5496</v>
      </c>
      <c r="L1179" s="29">
        <v>366797.19291397656</v>
      </c>
      <c r="M1179" s="29">
        <v>1153.486258164241</v>
      </c>
      <c r="N1179" s="29">
        <v>47.223364287664154</v>
      </c>
      <c r="O1179" s="29">
        <v>8555.2322773154847</v>
      </c>
      <c r="P1179" s="29">
        <v>1.1907860941959671</v>
      </c>
      <c r="Q1179" s="29">
        <v>11457.526309906629</v>
      </c>
      <c r="R1179" s="29">
        <v>11256.442186341666</v>
      </c>
      <c r="S1179" s="29">
        <v>1.5941906019442302</v>
      </c>
      <c r="T1179" s="29">
        <v>2.0387749451112125</v>
      </c>
      <c r="U1179" s="29">
        <v>1.8181008832048631</v>
      </c>
      <c r="V1179" s="29">
        <v>1.3851702657852891</v>
      </c>
      <c r="W1179" s="30">
        <v>1.052164294236611</v>
      </c>
      <c r="X1179" s="30">
        <v>1.9887047081744502</v>
      </c>
      <c r="Y1179" s="29">
        <v>24.595813528415668</v>
      </c>
      <c r="Z1179" s="29">
        <v>44.550074093419965</v>
      </c>
      <c r="AA1179" s="30">
        <v>126.14880260679467</v>
      </c>
      <c r="AB1179" s="30">
        <v>542.31430333394474</v>
      </c>
      <c r="AC1179" s="29">
        <v>2.643163944731111</v>
      </c>
      <c r="AD1179" s="29">
        <v>17846.612587517237</v>
      </c>
      <c r="AE1179" s="29">
        <f t="shared" si="60"/>
        <v>2022</v>
      </c>
      <c r="AF1179" s="29">
        <f t="shared" si="61"/>
        <v>2</v>
      </c>
      <c r="AK1179" t="e">
        <f t="shared" si="59"/>
        <v>#N/A</v>
      </c>
    </row>
    <row r="1180" spans="1:37" ht="30" customHeight="1" x14ac:dyDescent="0.25">
      <c r="A1180" s="30">
        <v>17907412</v>
      </c>
      <c r="B1180" s="29" t="s">
        <v>81</v>
      </c>
      <c r="C1180" s="29" t="s">
        <v>29</v>
      </c>
      <c r="D1180" s="29" t="s">
        <v>29</v>
      </c>
      <c r="E1180" s="31">
        <v>44651</v>
      </c>
      <c r="F1180" s="29">
        <v>29.830526601278486</v>
      </c>
      <c r="G1180" s="29" t="s">
        <v>103</v>
      </c>
      <c r="H1180" s="29" t="s">
        <v>104</v>
      </c>
      <c r="I1180" s="29">
        <v>1980</v>
      </c>
      <c r="J1180" s="30">
        <v>100</v>
      </c>
      <c r="K1180" s="30">
        <v>5496</v>
      </c>
      <c r="L1180" s="29">
        <v>418136.89293776901</v>
      </c>
      <c r="M1180" s="29">
        <v>1156.8123580213487</v>
      </c>
      <c r="N1180" s="29">
        <v>64.067161180185551</v>
      </c>
      <c r="O1180" s="29">
        <v>9476.8088809702804</v>
      </c>
      <c r="P1180" s="29">
        <v>1.5600836117804642</v>
      </c>
      <c r="Q1180" s="29">
        <v>11975.951846654591</v>
      </c>
      <c r="R1180" s="29">
        <v>10798.187961387852</v>
      </c>
      <c r="S1180" s="29">
        <v>1.3772108304852759</v>
      </c>
      <c r="T1180" s="29">
        <v>1.61565581009313</v>
      </c>
      <c r="U1180" s="29">
        <v>1.8802094311860416</v>
      </c>
      <c r="V1180" s="29">
        <v>2.5180654737033987</v>
      </c>
      <c r="W1180" s="30">
        <v>1.1799987857503349</v>
      </c>
      <c r="X1180" s="30">
        <v>1.8337801537373839</v>
      </c>
      <c r="Y1180" s="29">
        <v>47.032038046804232</v>
      </c>
      <c r="Z1180" s="29">
        <v>47.510360926291675</v>
      </c>
      <c r="AA1180" s="29">
        <v>139.16322924613394</v>
      </c>
      <c r="AB1180" s="29">
        <v>816.00552871340187</v>
      </c>
      <c r="AC1180" s="29">
        <v>3.6233312903493906</v>
      </c>
      <c r="AD1180" s="29">
        <v>16302.034524105853</v>
      </c>
      <c r="AE1180" s="29">
        <f t="shared" si="60"/>
        <v>2022</v>
      </c>
      <c r="AF1180" s="29">
        <f t="shared" si="61"/>
        <v>3</v>
      </c>
      <c r="AK1180" t="e">
        <f t="shared" si="59"/>
        <v>#N/A</v>
      </c>
    </row>
    <row r="1181" spans="1:37" ht="30" customHeight="1" x14ac:dyDescent="0.25">
      <c r="A1181" s="30">
        <v>17907412</v>
      </c>
      <c r="B1181" s="29" t="s">
        <v>81</v>
      </c>
      <c r="C1181" s="29" t="s">
        <v>29</v>
      </c>
      <c r="D1181" s="29" t="s">
        <v>29</v>
      </c>
      <c r="E1181" s="31">
        <v>44681</v>
      </c>
      <c r="F1181" s="29">
        <v>27.786154491419822</v>
      </c>
      <c r="G1181" s="29" t="s">
        <v>103</v>
      </c>
      <c r="H1181" s="29" t="s">
        <v>104</v>
      </c>
      <c r="I1181" s="29">
        <v>1980</v>
      </c>
      <c r="J1181" s="30">
        <v>100</v>
      </c>
      <c r="K1181" s="30">
        <v>5496</v>
      </c>
      <c r="L1181" s="29">
        <v>351489.52104681474</v>
      </c>
      <c r="M1181" s="29">
        <v>1165.6250546910903</v>
      </c>
      <c r="N1181" s="29">
        <v>44.203150437973477</v>
      </c>
      <c r="O1181" s="29">
        <v>8149.9432741241462</v>
      </c>
      <c r="P1181" s="29">
        <v>1.6524625717132562</v>
      </c>
      <c r="Q1181" s="29">
        <v>12101.600145925222</v>
      </c>
      <c r="R1181" s="29">
        <v>10370.817351919739</v>
      </c>
      <c r="S1181" s="29">
        <v>2.3427579232200815</v>
      </c>
      <c r="T1181" s="29">
        <v>2.0423814250587702</v>
      </c>
      <c r="U1181" s="29">
        <v>1.8234227310550313</v>
      </c>
      <c r="V1181" s="29">
        <v>1.5356447655393777</v>
      </c>
      <c r="W1181" s="30">
        <v>0.94305715861531436</v>
      </c>
      <c r="X1181" s="30">
        <v>1.1408343605198004</v>
      </c>
      <c r="Y1181" s="29">
        <v>37.681770575934998</v>
      </c>
      <c r="Z1181" s="29">
        <v>29.418450466697013</v>
      </c>
      <c r="AA1181" s="29">
        <v>125.24113547285188</v>
      </c>
      <c r="AB1181" s="29">
        <v>769.93374082336823</v>
      </c>
      <c r="AC1181" s="29">
        <v>3.5424186207463877</v>
      </c>
      <c r="AD1181" s="29">
        <v>15029.283611153201</v>
      </c>
      <c r="AE1181" s="29">
        <f t="shared" si="60"/>
        <v>2022</v>
      </c>
      <c r="AF1181" s="29">
        <f t="shared" si="61"/>
        <v>4</v>
      </c>
      <c r="AK1181" t="e">
        <f t="shared" si="59"/>
        <v>#N/A</v>
      </c>
    </row>
    <row r="1182" spans="1:37" ht="30" customHeight="1" x14ac:dyDescent="0.25">
      <c r="A1182" s="30">
        <v>17907412</v>
      </c>
      <c r="B1182" s="29" t="s">
        <v>81</v>
      </c>
      <c r="C1182" s="29" t="s">
        <v>29</v>
      </c>
      <c r="D1182" s="29" t="s">
        <v>29</v>
      </c>
      <c r="E1182" s="31">
        <v>44712</v>
      </c>
      <c r="F1182" s="29">
        <v>33.61989183014326</v>
      </c>
      <c r="G1182" s="29" t="s">
        <v>103</v>
      </c>
      <c r="H1182" s="29" t="s">
        <v>104</v>
      </c>
      <c r="I1182" s="29">
        <v>1980</v>
      </c>
      <c r="J1182" s="30">
        <v>100</v>
      </c>
      <c r="K1182" s="30">
        <v>5496</v>
      </c>
      <c r="L1182" s="29">
        <v>372115.18216662726</v>
      </c>
      <c r="M1182" s="29">
        <v>866.55270074515795</v>
      </c>
      <c r="N1182" s="29">
        <v>65.127699218838501</v>
      </c>
      <c r="O1182" s="29">
        <v>8659.518797823599</v>
      </c>
      <c r="P1182" s="29">
        <v>1.1037581188958598</v>
      </c>
      <c r="Q1182" s="29">
        <v>12906.719535286395</v>
      </c>
      <c r="R1182" s="29">
        <v>14592.080658169967</v>
      </c>
      <c r="S1182" s="29">
        <v>2.2978329762387792</v>
      </c>
      <c r="T1182" s="29">
        <v>1.4383727674387905</v>
      </c>
      <c r="U1182" s="29">
        <v>2.3658968458418186</v>
      </c>
      <c r="V1182" s="29">
        <v>2.487187922902764</v>
      </c>
      <c r="W1182" s="30">
        <v>1.4695888418165268</v>
      </c>
      <c r="X1182" s="30">
        <v>1.4714199589742594</v>
      </c>
      <c r="Y1182" s="29">
        <v>41.650554941604611</v>
      </c>
      <c r="Z1182" s="29">
        <v>54.697877302187109</v>
      </c>
      <c r="AA1182" s="29">
        <v>92.503405656680329</v>
      </c>
      <c r="AB1182" s="29">
        <v>673.88333448672711</v>
      </c>
      <c r="AC1182" s="29">
        <v>2.4271932168310668</v>
      </c>
      <c r="AD1182" s="29">
        <v>17780.949409407818</v>
      </c>
      <c r="AE1182" s="29">
        <f t="shared" si="60"/>
        <v>2022</v>
      </c>
      <c r="AF1182" s="29">
        <f t="shared" si="61"/>
        <v>5</v>
      </c>
      <c r="AK1182" t="e">
        <f t="shared" si="59"/>
        <v>#N/A</v>
      </c>
    </row>
    <row r="1183" spans="1:37" ht="30" customHeight="1" x14ac:dyDescent="0.25">
      <c r="A1183" s="30">
        <v>17907412</v>
      </c>
      <c r="B1183" s="29" t="s">
        <v>81</v>
      </c>
      <c r="C1183" s="29" t="s">
        <v>29</v>
      </c>
      <c r="D1183" s="29" t="s">
        <v>29</v>
      </c>
      <c r="E1183" s="31">
        <v>44742</v>
      </c>
      <c r="F1183" s="29">
        <v>30.936094257630014</v>
      </c>
      <c r="G1183" s="29" t="s">
        <v>103</v>
      </c>
      <c r="H1183" s="29" t="s">
        <v>104</v>
      </c>
      <c r="I1183" s="29">
        <v>1980</v>
      </c>
      <c r="J1183" s="30">
        <v>100</v>
      </c>
      <c r="K1183" s="30">
        <v>5496</v>
      </c>
      <c r="L1183" s="29">
        <v>296173.01527115161</v>
      </c>
      <c r="M1183" s="29">
        <v>1000.4638238196454</v>
      </c>
      <c r="N1183" s="29">
        <v>63.842968645969762</v>
      </c>
      <c r="O1183" s="29">
        <v>6087.1426340305234</v>
      </c>
      <c r="P1183" s="29">
        <v>1.1290393531288885</v>
      </c>
      <c r="Q1183" s="29">
        <v>10979.367557566911</v>
      </c>
      <c r="R1183" s="29">
        <v>12888.98832293176</v>
      </c>
      <c r="S1183" s="29">
        <v>2.1798449290412432</v>
      </c>
      <c r="T1183" s="29">
        <v>2.5030585802002094</v>
      </c>
      <c r="U1183" s="29">
        <v>1.4782762040310518</v>
      </c>
      <c r="V1183" s="29">
        <v>1.9112950289099147</v>
      </c>
      <c r="W1183" s="30">
        <v>1.0561055086387543</v>
      </c>
      <c r="X1183" s="30">
        <v>1.3808607858157036</v>
      </c>
      <c r="Y1183" s="29">
        <v>52.517376540093935</v>
      </c>
      <c r="Z1183" s="29">
        <v>43.319506844446906</v>
      </c>
      <c r="AA1183" s="29">
        <v>127.24598131156603</v>
      </c>
      <c r="AB1183" s="29">
        <v>651.56126001024097</v>
      </c>
      <c r="AC1183" s="29">
        <v>3.4641024486483207</v>
      </c>
      <c r="AD1183" s="29">
        <v>12913.319017154437</v>
      </c>
      <c r="AE1183" s="29">
        <f t="shared" si="60"/>
        <v>2022</v>
      </c>
      <c r="AF1183" s="29">
        <f t="shared" si="61"/>
        <v>6</v>
      </c>
      <c r="AK1183" t="e">
        <f t="shared" si="59"/>
        <v>#N/A</v>
      </c>
    </row>
    <row r="1184" spans="1:37" ht="30" customHeight="1" x14ac:dyDescent="0.25">
      <c r="A1184" s="30">
        <v>17907412</v>
      </c>
      <c r="B1184" s="29" t="s">
        <v>81</v>
      </c>
      <c r="C1184" s="29" t="s">
        <v>29</v>
      </c>
      <c r="D1184" s="29" t="s">
        <v>29</v>
      </c>
      <c r="E1184" s="31">
        <v>44773</v>
      </c>
      <c r="F1184" s="29">
        <v>31.588653228783333</v>
      </c>
      <c r="G1184" s="29" t="s">
        <v>103</v>
      </c>
      <c r="H1184" s="29" t="s">
        <v>104</v>
      </c>
      <c r="I1184" s="29">
        <v>1980</v>
      </c>
      <c r="J1184" s="30">
        <v>100</v>
      </c>
      <c r="K1184" s="30">
        <v>5496</v>
      </c>
      <c r="L1184" s="29">
        <v>277865.848798135</v>
      </c>
      <c r="M1184" s="29">
        <v>1209.3955620851561</v>
      </c>
      <c r="N1184" s="29">
        <v>57.207146312631046</v>
      </c>
      <c r="O1184" s="29">
        <v>6841.3968545943408</v>
      </c>
      <c r="P1184" s="29">
        <v>2.0972793405161836</v>
      </c>
      <c r="Q1184" s="29">
        <v>8589.708336708507</v>
      </c>
      <c r="R1184" s="29">
        <v>9727.2961662440375</v>
      </c>
      <c r="S1184" s="29">
        <v>1.9954891984050316</v>
      </c>
      <c r="T1184" s="29">
        <v>1.5259049013361921</v>
      </c>
      <c r="U1184" s="29">
        <v>2.0965082692057524</v>
      </c>
      <c r="V1184" s="29">
        <v>2.6923031208127819</v>
      </c>
      <c r="W1184" s="30">
        <v>1.0396066588102464</v>
      </c>
      <c r="X1184" s="30">
        <v>1.8332545124205231</v>
      </c>
      <c r="Y1184" s="29">
        <v>47.102869896361781</v>
      </c>
      <c r="Z1184" s="29">
        <v>37.980299204289651</v>
      </c>
      <c r="AA1184" s="29">
        <v>153.64611874476796</v>
      </c>
      <c r="AB1184" s="29">
        <v>756.79138945364718</v>
      </c>
      <c r="AC1184" s="29">
        <v>2.2651523744646305</v>
      </c>
      <c r="AD1184" s="29">
        <v>18064.542820761846</v>
      </c>
      <c r="AE1184" s="29">
        <f t="shared" si="60"/>
        <v>2022</v>
      </c>
      <c r="AF1184" s="29">
        <f t="shared" si="61"/>
        <v>7</v>
      </c>
      <c r="AK1184" t="e">
        <f t="shared" si="59"/>
        <v>#N/A</v>
      </c>
    </row>
    <row r="1185" spans="1:37" ht="30" customHeight="1" x14ac:dyDescent="0.25">
      <c r="A1185" s="30">
        <v>17907412</v>
      </c>
      <c r="B1185" s="29" t="s">
        <v>81</v>
      </c>
      <c r="C1185" s="29" t="s">
        <v>29</v>
      </c>
      <c r="D1185" s="29" t="s">
        <v>29</v>
      </c>
      <c r="E1185" s="31">
        <v>44804</v>
      </c>
      <c r="F1185" s="29">
        <v>19.605077914155949</v>
      </c>
      <c r="G1185" s="29" t="s">
        <v>103</v>
      </c>
      <c r="H1185" s="29" t="s">
        <v>104</v>
      </c>
      <c r="I1185" s="29">
        <v>1980</v>
      </c>
      <c r="J1185" s="30">
        <v>100</v>
      </c>
      <c r="K1185" s="30">
        <v>5496</v>
      </c>
      <c r="L1185" s="29">
        <v>298117.83282220422</v>
      </c>
      <c r="M1185" s="29">
        <v>1300.4724659517262</v>
      </c>
      <c r="N1185" s="29">
        <v>69.65826587973973</v>
      </c>
      <c r="O1185" s="29">
        <v>6832.9736128137711</v>
      </c>
      <c r="P1185" s="29">
        <v>1.8468687384829388</v>
      </c>
      <c r="Q1185" s="29">
        <v>10605.025550463715</v>
      </c>
      <c r="R1185" s="29">
        <v>14036.353695797101</v>
      </c>
      <c r="S1185" s="29">
        <v>1.8459683241748717</v>
      </c>
      <c r="T1185" s="29">
        <v>1.8808712106795702</v>
      </c>
      <c r="U1185" s="29">
        <v>1.446410456516275</v>
      </c>
      <c r="V1185" s="29">
        <v>2.6193168118472387</v>
      </c>
      <c r="W1185" s="30">
        <v>1.4052858609547119</v>
      </c>
      <c r="X1185" s="30">
        <v>1.6390894001246612</v>
      </c>
      <c r="Y1185" s="29">
        <v>45.277138522193773</v>
      </c>
      <c r="Z1185" s="29">
        <v>32.779998504337918</v>
      </c>
      <c r="AA1185" s="29">
        <v>159.74732383713584</v>
      </c>
      <c r="AB1185" s="29">
        <v>554.09896046770371</v>
      </c>
      <c r="AC1185" s="29">
        <v>2.7444985300684968</v>
      </c>
      <c r="AD1185" s="29">
        <v>15927.185736523694</v>
      </c>
      <c r="AE1185" s="29">
        <f t="shared" si="60"/>
        <v>2022</v>
      </c>
      <c r="AF1185" s="29">
        <f t="shared" si="61"/>
        <v>8</v>
      </c>
      <c r="AK1185" t="e">
        <f t="shared" si="59"/>
        <v>#N/A</v>
      </c>
    </row>
    <row r="1186" spans="1:37" ht="30" customHeight="1" x14ac:dyDescent="0.25">
      <c r="A1186" s="30">
        <v>17907412</v>
      </c>
      <c r="B1186" s="29" t="s">
        <v>81</v>
      </c>
      <c r="C1186" s="29" t="s">
        <v>29</v>
      </c>
      <c r="D1186" s="29" t="s">
        <v>29</v>
      </c>
      <c r="E1186" s="31">
        <v>44834</v>
      </c>
      <c r="F1186" s="29">
        <v>32.748079814862969</v>
      </c>
      <c r="G1186" s="29" t="s">
        <v>103</v>
      </c>
      <c r="H1186" s="29" t="s">
        <v>104</v>
      </c>
      <c r="I1186" s="29">
        <v>1980</v>
      </c>
      <c r="J1186" s="30">
        <v>100</v>
      </c>
      <c r="K1186" s="30">
        <v>5496</v>
      </c>
      <c r="L1186" s="29">
        <v>316288.92302453314</v>
      </c>
      <c r="M1186" s="29">
        <v>1105.0362549423883</v>
      </c>
      <c r="N1186" s="29">
        <v>43.864232848442072</v>
      </c>
      <c r="O1186" s="29">
        <v>9451.2341692525297</v>
      </c>
      <c r="P1186" s="29">
        <v>1.2080425920246682</v>
      </c>
      <c r="Q1186" s="29">
        <v>8428.7533569718398</v>
      </c>
      <c r="R1186" s="29">
        <v>9979.6372331709244</v>
      </c>
      <c r="S1186" s="29">
        <v>2.2636256831674619</v>
      </c>
      <c r="T1186" s="29">
        <v>2.0930827818228694</v>
      </c>
      <c r="U1186" s="29">
        <v>1.7057007499423038</v>
      </c>
      <c r="V1186" s="29">
        <v>1.4736958101786837</v>
      </c>
      <c r="W1186" s="30">
        <v>1.2959538253661489</v>
      </c>
      <c r="X1186" s="30">
        <v>1.5132263274297011</v>
      </c>
      <c r="Y1186" s="29">
        <v>39.10798147678701</v>
      </c>
      <c r="Z1186" s="29">
        <v>36.678403180996995</v>
      </c>
      <c r="AA1186" s="29">
        <v>147.09982419865884</v>
      </c>
      <c r="AB1186" s="29">
        <v>862.52623799804644</v>
      </c>
      <c r="AC1186" s="29">
        <v>3.637600125366951</v>
      </c>
      <c r="AD1186" s="29">
        <v>19841.188295743603</v>
      </c>
      <c r="AE1186" s="29">
        <f t="shared" si="60"/>
        <v>2022</v>
      </c>
      <c r="AF1186" s="29">
        <f t="shared" si="61"/>
        <v>9</v>
      </c>
      <c r="AK1186" t="e">
        <f t="shared" si="59"/>
        <v>#N/A</v>
      </c>
    </row>
    <row r="1187" spans="1:37" ht="30" customHeight="1" x14ac:dyDescent="0.25">
      <c r="A1187" s="30">
        <v>17907412</v>
      </c>
      <c r="B1187" s="29" t="s">
        <v>81</v>
      </c>
      <c r="C1187" s="29" t="s">
        <v>29</v>
      </c>
      <c r="D1187" s="29" t="s">
        <v>29</v>
      </c>
      <c r="E1187" s="31">
        <v>44865</v>
      </c>
      <c r="F1187" s="29">
        <v>20.384471416049166</v>
      </c>
      <c r="G1187" s="29" t="s">
        <v>103</v>
      </c>
      <c r="H1187" s="29" t="s">
        <v>104</v>
      </c>
      <c r="I1187" s="29">
        <v>1980</v>
      </c>
      <c r="J1187" s="30">
        <v>100</v>
      </c>
      <c r="K1187" s="30">
        <v>5496</v>
      </c>
      <c r="L1187" s="29">
        <v>363925.79765396524</v>
      </c>
      <c r="M1187" s="29">
        <v>825.03110423214821</v>
      </c>
      <c r="N1187" s="29">
        <v>44.260251569788977</v>
      </c>
      <c r="O1187" s="29">
        <v>8404.9219355289133</v>
      </c>
      <c r="P1187" s="29">
        <v>2.2380904778191195</v>
      </c>
      <c r="Q1187" s="29">
        <v>8227.7574191250187</v>
      </c>
      <c r="R1187" s="29">
        <v>8573.5754003902057</v>
      </c>
      <c r="S1187" s="29">
        <v>1.7391588449047157</v>
      </c>
      <c r="T1187" s="29">
        <v>1.8080926279057752</v>
      </c>
      <c r="U1187" s="29">
        <v>2.3184122742278412</v>
      </c>
      <c r="V1187" s="29">
        <v>2.0505255498825958</v>
      </c>
      <c r="W1187" s="30">
        <v>1.1069412444994098</v>
      </c>
      <c r="X1187" s="30">
        <v>1.8280775377489777</v>
      </c>
      <c r="Y1187" s="29">
        <v>55.840047499999457</v>
      </c>
      <c r="Z1187" s="29">
        <v>44.336915372020655</v>
      </c>
      <c r="AA1187" s="29">
        <v>105.68750300775868</v>
      </c>
      <c r="AB1187" s="29">
        <v>817.72204741846724</v>
      </c>
      <c r="AC1187" s="29">
        <v>3.5531724961042439</v>
      </c>
      <c r="AD1187" s="29">
        <v>20006.882344214362</v>
      </c>
      <c r="AE1187" s="29">
        <f t="shared" si="60"/>
        <v>2022</v>
      </c>
      <c r="AF1187" s="29">
        <f t="shared" si="61"/>
        <v>10</v>
      </c>
      <c r="AK1187" t="e">
        <f t="shared" si="59"/>
        <v>#N/A</v>
      </c>
    </row>
    <row r="1188" spans="1:37" ht="30" customHeight="1" x14ac:dyDescent="0.25">
      <c r="A1188" s="30">
        <v>17907412</v>
      </c>
      <c r="B1188" s="29" t="s">
        <v>81</v>
      </c>
      <c r="C1188" s="29" t="s">
        <v>29</v>
      </c>
      <c r="D1188" s="29" t="s">
        <v>29</v>
      </c>
      <c r="E1188" s="31">
        <v>44895</v>
      </c>
      <c r="F1188" s="29">
        <v>17.500708047749647</v>
      </c>
      <c r="G1188" s="29" t="s">
        <v>103</v>
      </c>
      <c r="H1188" s="29" t="s">
        <v>104</v>
      </c>
      <c r="I1188" s="29">
        <v>1980</v>
      </c>
      <c r="J1188" s="30">
        <v>100</v>
      </c>
      <c r="K1188" s="30">
        <v>5496</v>
      </c>
      <c r="L1188" s="29">
        <v>423911.25041324616</v>
      </c>
      <c r="M1188" s="29">
        <v>1463.7078410894119</v>
      </c>
      <c r="N1188" s="29">
        <v>75.13804001996192</v>
      </c>
      <c r="O1188" s="29">
        <v>7236.4884957919367</v>
      </c>
      <c r="P1188" s="29">
        <v>1.2346403803806094</v>
      </c>
      <c r="Q1188" s="29">
        <v>7225.4088028552742</v>
      </c>
      <c r="R1188" s="29">
        <v>11981.118762937911</v>
      </c>
      <c r="S1188" s="29">
        <v>1.4917314918758786</v>
      </c>
      <c r="T1188" s="29">
        <v>1.6558017802165463</v>
      </c>
      <c r="U1188" s="29">
        <v>2.1664023129783758</v>
      </c>
      <c r="V1188" s="29">
        <v>2.5421482123857517</v>
      </c>
      <c r="W1188" s="30">
        <v>1.1482367779772358</v>
      </c>
      <c r="X1188" s="30">
        <v>1.1328273075503166</v>
      </c>
      <c r="Y1188" s="29">
        <v>66.715195228784097</v>
      </c>
      <c r="Z1188" s="29">
        <v>49.76153825755528</v>
      </c>
      <c r="AA1188" s="29">
        <v>155.07153490977879</v>
      </c>
      <c r="AB1188" s="29">
        <v>531.10124846831081</v>
      </c>
      <c r="AC1188" s="29">
        <v>3.6677383663811063</v>
      </c>
      <c r="AD1188" s="29">
        <v>14750.946404221659</v>
      </c>
      <c r="AE1188" s="29">
        <f t="shared" si="60"/>
        <v>2022</v>
      </c>
      <c r="AF1188" s="29">
        <f t="shared" si="61"/>
        <v>11</v>
      </c>
      <c r="AK1188" t="e">
        <f t="shared" si="59"/>
        <v>#N/A</v>
      </c>
    </row>
    <row r="1189" spans="1:37" ht="30" customHeight="1" x14ac:dyDescent="0.25">
      <c r="A1189" s="30">
        <v>17907412</v>
      </c>
      <c r="B1189" s="29" t="s">
        <v>81</v>
      </c>
      <c r="C1189" s="29" t="s">
        <v>29</v>
      </c>
      <c r="D1189" s="29" t="s">
        <v>29</v>
      </c>
      <c r="E1189" s="31">
        <v>44926</v>
      </c>
      <c r="F1189" s="29">
        <v>16.17376483300254</v>
      </c>
      <c r="G1189" s="29" t="s">
        <v>103</v>
      </c>
      <c r="H1189" s="29" t="s">
        <v>104</v>
      </c>
      <c r="I1189" s="29">
        <v>1980</v>
      </c>
      <c r="J1189" s="30">
        <v>100</v>
      </c>
      <c r="K1189" s="30">
        <v>5496</v>
      </c>
      <c r="L1189" s="29">
        <v>372160.47052403452</v>
      </c>
      <c r="M1189" s="29">
        <v>1088.8054762470322</v>
      </c>
      <c r="N1189" s="29">
        <v>52.636758251089368</v>
      </c>
      <c r="O1189" s="29">
        <v>8192.7994317524208</v>
      </c>
      <c r="P1189" s="29">
        <v>1.2883746736842214</v>
      </c>
      <c r="Q1189" s="29">
        <v>13484.337676806424</v>
      </c>
      <c r="R1189" s="29">
        <v>12988.497715251409</v>
      </c>
      <c r="S1189" s="29">
        <v>2.3826160166343513</v>
      </c>
      <c r="T1189" s="29">
        <v>2.8834737381625604</v>
      </c>
      <c r="U1189" s="29">
        <v>1.6519151653404349</v>
      </c>
      <c r="V1189" s="29">
        <v>2.434100104308103</v>
      </c>
      <c r="W1189" s="30">
        <v>1.5474547073082587</v>
      </c>
      <c r="X1189" s="30">
        <v>1.1658335852481823</v>
      </c>
      <c r="Y1189" s="29">
        <v>58.68851988297542</v>
      </c>
      <c r="Z1189" s="29">
        <v>45.891740859735705</v>
      </c>
      <c r="AA1189" s="29">
        <v>153.96354381032779</v>
      </c>
      <c r="AB1189" s="29">
        <v>667.6521825331447</v>
      </c>
      <c r="AC1189" s="29">
        <v>2.8145111433178802</v>
      </c>
      <c r="AD1189" s="29">
        <v>18052.679895273886</v>
      </c>
      <c r="AE1189" s="29">
        <f t="shared" si="60"/>
        <v>2022</v>
      </c>
      <c r="AF1189" s="29">
        <f t="shared" si="61"/>
        <v>12</v>
      </c>
      <c r="AK1189" t="e">
        <f t="shared" si="59"/>
        <v>#N/A</v>
      </c>
    </row>
    <row r="1190" spans="1:37" ht="30" customHeight="1" x14ac:dyDescent="0.25">
      <c r="A1190" s="30">
        <v>17907412</v>
      </c>
      <c r="B1190" s="29" t="s">
        <v>81</v>
      </c>
      <c r="C1190" s="29" t="s">
        <v>29</v>
      </c>
      <c r="D1190" s="29" t="s">
        <v>29</v>
      </c>
      <c r="E1190" s="31">
        <v>44957</v>
      </c>
      <c r="F1190" s="29">
        <v>21.952990845720013</v>
      </c>
      <c r="G1190" s="29" t="s">
        <v>103</v>
      </c>
      <c r="H1190" s="29" t="s">
        <v>104</v>
      </c>
      <c r="I1190" s="29">
        <v>1980</v>
      </c>
      <c r="J1190" s="30">
        <v>100</v>
      </c>
      <c r="K1190" s="30">
        <v>5496</v>
      </c>
      <c r="L1190" s="29">
        <v>466135.74907080503</v>
      </c>
      <c r="M1190" s="29">
        <v>956.77404729104785</v>
      </c>
      <c r="N1190" s="29">
        <v>44.704992094670502</v>
      </c>
      <c r="O1190" s="29">
        <v>11712.296668767311</v>
      </c>
      <c r="P1190" s="29">
        <v>1.9498347688474169</v>
      </c>
      <c r="Q1190" s="29">
        <v>9837.4386811329332</v>
      </c>
      <c r="R1190" s="29">
        <v>9278.6995657503921</v>
      </c>
      <c r="S1190" s="29">
        <v>1.630981422435529</v>
      </c>
      <c r="T1190" s="29">
        <v>2.8852138004011341</v>
      </c>
      <c r="U1190" s="29">
        <v>1.3741695385619848</v>
      </c>
      <c r="V1190" s="29">
        <v>2.3932680922538374</v>
      </c>
      <c r="W1190" s="30">
        <v>1.0836949477194948</v>
      </c>
      <c r="X1190" s="30">
        <v>2.0133568278554046</v>
      </c>
      <c r="Y1190" s="29">
        <v>63.60420987044369</v>
      </c>
      <c r="Z1190" s="29">
        <v>57.219894688473303</v>
      </c>
      <c r="AA1190" s="29">
        <v>151.95333802872074</v>
      </c>
      <c r="AB1190" s="29">
        <v>707.5413137439507</v>
      </c>
      <c r="AC1190" s="29">
        <v>3.6358369811863729</v>
      </c>
      <c r="AD1190" s="29">
        <v>14712.78547234524</v>
      </c>
      <c r="AE1190" s="29">
        <f t="shared" si="60"/>
        <v>2023</v>
      </c>
      <c r="AF1190" s="29">
        <f t="shared" si="61"/>
        <v>1</v>
      </c>
      <c r="AK1190" t="e">
        <f t="shared" si="59"/>
        <v>#N/A</v>
      </c>
    </row>
    <row r="1191" spans="1:37" ht="30" customHeight="1" x14ac:dyDescent="0.25">
      <c r="A1191" s="30">
        <v>17907412</v>
      </c>
      <c r="B1191" s="29" t="s">
        <v>81</v>
      </c>
      <c r="C1191" s="29" t="s">
        <v>29</v>
      </c>
      <c r="D1191" s="29" t="s">
        <v>29</v>
      </c>
      <c r="E1191" s="31">
        <v>44985</v>
      </c>
      <c r="F1191" s="30">
        <v>19.501158836386093</v>
      </c>
      <c r="G1191" s="29" t="s">
        <v>103</v>
      </c>
      <c r="H1191" s="29" t="s">
        <v>104</v>
      </c>
      <c r="I1191" s="29">
        <v>1980</v>
      </c>
      <c r="J1191" s="30">
        <v>100</v>
      </c>
      <c r="K1191" s="30">
        <v>5496</v>
      </c>
      <c r="L1191" s="30">
        <v>335942.92148890218</v>
      </c>
      <c r="M1191" s="30">
        <v>1304.5031894356546</v>
      </c>
      <c r="N1191" s="30">
        <v>63.755385367692249</v>
      </c>
      <c r="O1191" s="30">
        <v>7686.3171328665294</v>
      </c>
      <c r="P1191" s="30">
        <v>2.1605661854299374</v>
      </c>
      <c r="Q1191" s="30">
        <v>12035.362798606473</v>
      </c>
      <c r="R1191" s="30">
        <v>8596.2005904223315</v>
      </c>
      <c r="S1191" s="30">
        <v>2.2309714711960815</v>
      </c>
      <c r="T1191" s="30">
        <v>2.773698342176234</v>
      </c>
      <c r="U1191" s="30">
        <v>2.3301583327469193</v>
      </c>
      <c r="V1191" s="30">
        <v>1.9113199503771905</v>
      </c>
      <c r="W1191" s="30">
        <v>1.2027186816832989</v>
      </c>
      <c r="X1191" s="30">
        <v>2.0684317993825951</v>
      </c>
      <c r="Y1191" s="30">
        <v>71.198733214975888</v>
      </c>
      <c r="Z1191" s="30">
        <v>75.189772214948022</v>
      </c>
      <c r="AA1191" s="30">
        <v>113.45377892644778</v>
      </c>
      <c r="AB1191" s="30">
        <v>876.49713897985953</v>
      </c>
      <c r="AC1191" s="30">
        <v>2.5294802766513316</v>
      </c>
      <c r="AD1191" s="30">
        <v>13366.469955089764</v>
      </c>
      <c r="AE1191" s="29">
        <f t="shared" si="60"/>
        <v>2023</v>
      </c>
      <c r="AF1191" s="29">
        <f t="shared" si="61"/>
        <v>2</v>
      </c>
      <c r="AK1191" t="e">
        <f t="shared" si="59"/>
        <v>#N/A</v>
      </c>
    </row>
    <row r="1192" spans="1:37" ht="30" customHeight="1" x14ac:dyDescent="0.25">
      <c r="A1192" s="30">
        <v>17907412</v>
      </c>
      <c r="B1192" s="29" t="s">
        <v>81</v>
      </c>
      <c r="C1192" s="29" t="s">
        <v>29</v>
      </c>
      <c r="D1192" s="29" t="s">
        <v>29</v>
      </c>
      <c r="E1192" s="31">
        <v>45016</v>
      </c>
      <c r="F1192" s="30">
        <v>18.055073138702557</v>
      </c>
      <c r="G1192" s="29" t="s">
        <v>103</v>
      </c>
      <c r="H1192" s="29" t="s">
        <v>104</v>
      </c>
      <c r="I1192" s="29">
        <v>1980</v>
      </c>
      <c r="J1192" s="30">
        <v>100</v>
      </c>
      <c r="K1192" s="30">
        <v>5496</v>
      </c>
      <c r="L1192" s="30">
        <v>260029.06355866414</v>
      </c>
      <c r="M1192" s="30">
        <v>1573.1473290644258</v>
      </c>
      <c r="N1192" s="30">
        <v>80.845501900196723</v>
      </c>
      <c r="O1192" s="30">
        <v>9083.6157315891651</v>
      </c>
      <c r="P1192" s="30">
        <v>1.6605208864590271</v>
      </c>
      <c r="Q1192" s="30">
        <v>13058.358271202333</v>
      </c>
      <c r="R1192" s="30">
        <v>14102.991260230987</v>
      </c>
      <c r="S1192" s="30">
        <v>1.4382360016077016</v>
      </c>
      <c r="T1192" s="30">
        <v>2.440713321887964</v>
      </c>
      <c r="U1192" s="30">
        <v>1.6031620921872396</v>
      </c>
      <c r="V1192" s="30">
        <v>2.3469785613776759</v>
      </c>
      <c r="W1192" s="30">
        <v>1.3682698275090417</v>
      </c>
      <c r="X1192" s="30">
        <v>1.7542983490580872</v>
      </c>
      <c r="Y1192" s="30">
        <v>62.099659003619635</v>
      </c>
      <c r="Z1192" s="30">
        <v>42.222007744811293</v>
      </c>
      <c r="AA1192" s="30">
        <v>134.08145592390468</v>
      </c>
      <c r="AB1192" s="30">
        <v>929.20811386946571</v>
      </c>
      <c r="AC1192" s="30">
        <v>2.2556106796149562</v>
      </c>
      <c r="AD1192" s="30">
        <v>18240.2016800233</v>
      </c>
      <c r="AE1192" s="29">
        <f t="shared" si="60"/>
        <v>2023</v>
      </c>
      <c r="AF1192" s="29">
        <f t="shared" si="61"/>
        <v>3</v>
      </c>
      <c r="AK1192" t="e">
        <f t="shared" si="59"/>
        <v>#N/A</v>
      </c>
    </row>
    <row r="1193" spans="1:37" ht="30" customHeight="1" x14ac:dyDescent="0.25">
      <c r="A1193" s="30">
        <v>17907412</v>
      </c>
      <c r="B1193" s="29" t="s">
        <v>81</v>
      </c>
      <c r="C1193" s="29" t="s">
        <v>29</v>
      </c>
      <c r="D1193" s="29" t="s">
        <v>29</v>
      </c>
      <c r="E1193" s="31">
        <v>45046</v>
      </c>
      <c r="F1193" s="30">
        <v>16.15163970716759</v>
      </c>
      <c r="G1193" s="29" t="s">
        <v>103</v>
      </c>
      <c r="H1193" s="29" t="s">
        <v>104</v>
      </c>
      <c r="I1193" s="29">
        <v>1980</v>
      </c>
      <c r="J1193" s="30">
        <v>100</v>
      </c>
      <c r="K1193" s="30">
        <v>5496</v>
      </c>
      <c r="L1193" s="30">
        <v>366613.96705911361</v>
      </c>
      <c r="M1193" s="30">
        <v>1557.0051504898372</v>
      </c>
      <c r="N1193" s="30">
        <v>72.983600524535149</v>
      </c>
      <c r="O1193" s="30">
        <v>6592.1381765672177</v>
      </c>
      <c r="P1193" s="30">
        <v>2.2699886656309185</v>
      </c>
      <c r="Q1193" s="30">
        <v>14113.003227318646</v>
      </c>
      <c r="R1193" s="30">
        <v>8691.9785202285257</v>
      </c>
      <c r="S1193" s="30">
        <v>2.3161264687946668</v>
      </c>
      <c r="T1193" s="30">
        <v>2.5568312442192331</v>
      </c>
      <c r="U1193" s="30">
        <v>1.4549652135369353</v>
      </c>
      <c r="V1193" s="30">
        <v>2.3790191102883709</v>
      </c>
      <c r="W1193" s="30">
        <v>1.4758743804397727</v>
      </c>
      <c r="X1193" s="30">
        <v>2.0959591863499223</v>
      </c>
      <c r="Y1193" s="30">
        <v>78.022247770297511</v>
      </c>
      <c r="Z1193" s="30">
        <v>67.578975036472784</v>
      </c>
      <c r="AA1193" s="30">
        <v>159.08756905248308</v>
      </c>
      <c r="AB1193" s="30">
        <v>757.12644117815455</v>
      </c>
      <c r="AC1193" s="30">
        <v>2.8783232014635023</v>
      </c>
      <c r="AD1193" s="30">
        <v>13552.777814943538</v>
      </c>
      <c r="AE1193" s="29">
        <f t="shared" si="60"/>
        <v>2023</v>
      </c>
      <c r="AF1193" s="29">
        <f t="shared" si="61"/>
        <v>4</v>
      </c>
      <c r="AK1193" t="e">
        <f t="shared" si="59"/>
        <v>#N/A</v>
      </c>
    </row>
    <row r="1194" spans="1:37" ht="30" customHeight="1" x14ac:dyDescent="0.25">
      <c r="A1194" s="30">
        <v>17907412</v>
      </c>
      <c r="B1194" s="29" t="s">
        <v>81</v>
      </c>
      <c r="C1194" s="29" t="s">
        <v>29</v>
      </c>
      <c r="D1194" s="29" t="s">
        <v>29</v>
      </c>
      <c r="E1194" s="31">
        <v>45077</v>
      </c>
      <c r="F1194" s="30">
        <v>23.420205426668133</v>
      </c>
      <c r="G1194" s="29" t="s">
        <v>103</v>
      </c>
      <c r="H1194" s="29" t="s">
        <v>104</v>
      </c>
      <c r="I1194" s="29">
        <v>1980</v>
      </c>
      <c r="J1194" s="30">
        <v>100</v>
      </c>
      <c r="K1194" s="30">
        <v>5496</v>
      </c>
      <c r="L1194" s="30">
        <v>386976.85244112526</v>
      </c>
      <c r="M1194" s="30">
        <v>935.52663051907928</v>
      </c>
      <c r="N1194" s="30">
        <v>52.419491794809709</v>
      </c>
      <c r="O1194" s="30">
        <v>11536.339808327382</v>
      </c>
      <c r="P1194" s="30">
        <v>1.4985546031285357</v>
      </c>
      <c r="Q1194" s="30">
        <v>9454.1678519428133</v>
      </c>
      <c r="R1194" s="30">
        <v>13968.257133864752</v>
      </c>
      <c r="S1194" s="30">
        <v>2.2706857695694835</v>
      </c>
      <c r="T1194" s="30">
        <v>1.5371663787456291</v>
      </c>
      <c r="U1194" s="30">
        <v>1.9140278034014571</v>
      </c>
      <c r="V1194" s="30">
        <v>2.1309118140734289</v>
      </c>
      <c r="W1194" s="30">
        <v>1.0679563878597789</v>
      </c>
      <c r="X1194" s="30">
        <v>1.5733971560658315</v>
      </c>
      <c r="Y1194" s="30">
        <v>55.686262763179116</v>
      </c>
      <c r="Z1194" s="30">
        <v>49.2293435649758</v>
      </c>
      <c r="AA1194" s="30">
        <v>114.32955386824709</v>
      </c>
      <c r="AB1194" s="30">
        <v>751.74052699917604</v>
      </c>
      <c r="AC1194" s="30">
        <v>1.9258720296035738</v>
      </c>
      <c r="AD1194" s="30">
        <v>10205.245986272701</v>
      </c>
      <c r="AE1194" s="29">
        <f t="shared" si="60"/>
        <v>2023</v>
      </c>
      <c r="AF1194" s="29">
        <f t="shared" si="61"/>
        <v>5</v>
      </c>
      <c r="AK1194" t="e">
        <f t="shared" si="59"/>
        <v>#N/A</v>
      </c>
    </row>
    <row r="1195" spans="1:37" ht="30" customHeight="1" x14ac:dyDescent="0.25">
      <c r="A1195" s="30">
        <v>17907412</v>
      </c>
      <c r="B1195" s="29" t="s">
        <v>81</v>
      </c>
      <c r="C1195" s="29" t="s">
        <v>29</v>
      </c>
      <c r="D1195" s="29" t="s">
        <v>29</v>
      </c>
      <c r="E1195" s="31">
        <v>45107</v>
      </c>
      <c r="F1195" s="30">
        <v>12.398231956935167</v>
      </c>
      <c r="G1195" s="29" t="s">
        <v>103</v>
      </c>
      <c r="H1195" s="29" t="s">
        <v>104</v>
      </c>
      <c r="I1195" s="29">
        <v>1980</v>
      </c>
      <c r="J1195" s="30">
        <v>100</v>
      </c>
      <c r="K1195" s="30">
        <v>5496</v>
      </c>
      <c r="L1195" s="30">
        <v>358614.37598197546</v>
      </c>
      <c r="M1195" s="30">
        <v>1520.5157077394877</v>
      </c>
      <c r="N1195" s="30">
        <v>59.404561810076714</v>
      </c>
      <c r="O1195" s="30">
        <v>11953.616494116603</v>
      </c>
      <c r="P1195" s="30">
        <v>2.1907261060761147</v>
      </c>
      <c r="Q1195" s="30">
        <v>14211.280596265486</v>
      </c>
      <c r="R1195" s="30">
        <v>12041.170458458539</v>
      </c>
      <c r="S1195" s="30">
        <v>1.7919298467310216</v>
      </c>
      <c r="T1195" s="30">
        <v>1.6055155987927896</v>
      </c>
      <c r="U1195" s="30">
        <v>1.648197845238262</v>
      </c>
      <c r="V1195" s="30">
        <v>2.5524235956475994</v>
      </c>
      <c r="W1195" s="30">
        <v>1.5766260664642893</v>
      </c>
      <c r="X1195" s="30">
        <v>1.6799129317037698</v>
      </c>
      <c r="Y1195" s="30">
        <v>64.955605225226989</v>
      </c>
      <c r="Z1195" s="30">
        <v>45.979059602840906</v>
      </c>
      <c r="AA1195" s="30">
        <v>117.50797413437004</v>
      </c>
      <c r="AB1195" s="30">
        <v>924.74502859283734</v>
      </c>
      <c r="AC1195" s="30">
        <v>3.4785378271276501</v>
      </c>
      <c r="AD1195" s="30">
        <v>15916.835763046551</v>
      </c>
      <c r="AE1195" s="29">
        <f t="shared" si="60"/>
        <v>2023</v>
      </c>
      <c r="AF1195" s="29">
        <f t="shared" si="61"/>
        <v>6</v>
      </c>
      <c r="AK1195" t="e">
        <f t="shared" si="59"/>
        <v>#N/A</v>
      </c>
    </row>
    <row r="1196" spans="1:37" ht="30" customHeight="1" x14ac:dyDescent="0.25">
      <c r="A1196" s="30">
        <v>17907412</v>
      </c>
      <c r="B1196" s="29" t="s">
        <v>81</v>
      </c>
      <c r="C1196" s="29" t="s">
        <v>29</v>
      </c>
      <c r="D1196" s="29" t="s">
        <v>29</v>
      </c>
      <c r="E1196" s="31">
        <v>45138</v>
      </c>
      <c r="F1196" s="30">
        <v>13.285343076735877</v>
      </c>
      <c r="G1196" s="29" t="s">
        <v>103</v>
      </c>
      <c r="H1196" s="29" t="s">
        <v>104</v>
      </c>
      <c r="I1196" s="29">
        <v>1980</v>
      </c>
      <c r="J1196" s="30">
        <v>100</v>
      </c>
      <c r="K1196" s="30">
        <v>5496</v>
      </c>
      <c r="L1196" s="30">
        <v>270442.94273491664</v>
      </c>
      <c r="M1196" s="30">
        <v>943.81638994815125</v>
      </c>
      <c r="N1196" s="30">
        <v>66.890213208153099</v>
      </c>
      <c r="O1196" s="30">
        <v>9211.8145692478647</v>
      </c>
      <c r="P1196" s="30">
        <v>1.8988745644938629</v>
      </c>
      <c r="Q1196" s="30">
        <v>11912.25799827733</v>
      </c>
      <c r="R1196" s="30">
        <v>13036.816614206116</v>
      </c>
      <c r="S1196" s="30">
        <v>2.29681274296418</v>
      </c>
      <c r="T1196" s="30">
        <v>2.3429574304795233</v>
      </c>
      <c r="U1196" s="30">
        <v>2.1586265509368983</v>
      </c>
      <c r="V1196" s="30">
        <v>3.077329234466089</v>
      </c>
      <c r="W1196" s="30">
        <v>1.1572813066308538</v>
      </c>
      <c r="X1196" s="30">
        <v>1.8638419068158876</v>
      </c>
      <c r="Y1196" s="30">
        <v>45.33675434160638</v>
      </c>
      <c r="Z1196" s="30">
        <v>41.40699295879962</v>
      </c>
      <c r="AA1196" s="30">
        <v>93.50174798111037</v>
      </c>
      <c r="AB1196" s="30">
        <v>600.71648034554403</v>
      </c>
      <c r="AC1196" s="30">
        <v>3.0133009240930555</v>
      </c>
      <c r="AD1196" s="30">
        <v>15006.0941170396</v>
      </c>
      <c r="AE1196" s="29">
        <f t="shared" si="60"/>
        <v>2023</v>
      </c>
      <c r="AF1196" s="29">
        <f t="shared" si="61"/>
        <v>7</v>
      </c>
      <c r="AK1196" t="e">
        <f t="shared" si="59"/>
        <v>#N/A</v>
      </c>
    </row>
    <row r="1197" spans="1:37" ht="30" customHeight="1" x14ac:dyDescent="0.25">
      <c r="A1197" s="30">
        <v>17907412</v>
      </c>
      <c r="B1197" s="29" t="s">
        <v>81</v>
      </c>
      <c r="C1197" s="29" t="s">
        <v>29</v>
      </c>
      <c r="D1197" s="29" t="s">
        <v>29</v>
      </c>
      <c r="E1197" s="31">
        <v>45169</v>
      </c>
      <c r="F1197" s="30">
        <v>17.295377083413257</v>
      </c>
      <c r="G1197" s="29" t="s">
        <v>103</v>
      </c>
      <c r="H1197" s="29" t="s">
        <v>104</v>
      </c>
      <c r="I1197" s="29">
        <v>1980</v>
      </c>
      <c r="J1197" s="30">
        <v>100</v>
      </c>
      <c r="K1197" s="30">
        <v>5496</v>
      </c>
      <c r="L1197" s="30">
        <v>287437.54251516535</v>
      </c>
      <c r="M1197" s="30">
        <v>1347.2413971449796</v>
      </c>
      <c r="N1197" s="30">
        <v>41.395325972583507</v>
      </c>
      <c r="O1197" s="30">
        <v>12359.811208641619</v>
      </c>
      <c r="P1197" s="30">
        <v>1.7511184581342343</v>
      </c>
      <c r="Q1197" s="30">
        <v>11446.184739361963</v>
      </c>
      <c r="R1197" s="30">
        <v>13918.655852478507</v>
      </c>
      <c r="S1197" s="30">
        <v>1.7857818585567549</v>
      </c>
      <c r="T1197" s="30">
        <v>2.0182339639964417</v>
      </c>
      <c r="U1197" s="30">
        <v>1.4347871817894597</v>
      </c>
      <c r="V1197" s="30">
        <v>2.9652472002494914</v>
      </c>
      <c r="W1197" s="30">
        <v>1.1337181694841367</v>
      </c>
      <c r="X1197" s="30">
        <v>1.9472283029020123</v>
      </c>
      <c r="Y1197" s="30">
        <v>57.375595061476339</v>
      </c>
      <c r="Z1197" s="30">
        <v>74.674519009756082</v>
      </c>
      <c r="AA1197" s="30">
        <v>135.57508527300689</v>
      </c>
      <c r="AB1197" s="30">
        <v>816.67607316036913</v>
      </c>
      <c r="AC1197" s="30">
        <v>3.55323109156868</v>
      </c>
      <c r="AD1197" s="30">
        <v>12241.426544420543</v>
      </c>
      <c r="AE1197" s="29">
        <f t="shared" si="60"/>
        <v>2023</v>
      </c>
      <c r="AF1197" s="29">
        <f t="shared" si="61"/>
        <v>8</v>
      </c>
      <c r="AK1197" t="e">
        <f t="shared" si="59"/>
        <v>#N/A</v>
      </c>
    </row>
    <row r="1198" spans="1:37" ht="30" customHeight="1" x14ac:dyDescent="0.25">
      <c r="A1198" s="30">
        <v>17907412</v>
      </c>
      <c r="B1198" s="29" t="s">
        <v>81</v>
      </c>
      <c r="C1198" s="29" t="s">
        <v>29</v>
      </c>
      <c r="D1198" s="29" t="s">
        <v>29</v>
      </c>
      <c r="E1198" s="31">
        <v>45199</v>
      </c>
      <c r="F1198" s="30">
        <v>21.740344465770711</v>
      </c>
      <c r="G1198" s="29" t="s">
        <v>103</v>
      </c>
      <c r="H1198" s="29" t="s">
        <v>104</v>
      </c>
      <c r="I1198" s="29">
        <v>1980</v>
      </c>
      <c r="J1198" s="30">
        <v>100</v>
      </c>
      <c r="K1198" s="30">
        <v>5496</v>
      </c>
      <c r="L1198" s="30">
        <v>369475.51029802411</v>
      </c>
      <c r="M1198" s="30">
        <v>921.57799933012757</v>
      </c>
      <c r="N1198" s="30">
        <v>69.265454035427467</v>
      </c>
      <c r="O1198" s="30">
        <v>6811.0335300966908</v>
      </c>
      <c r="P1198" s="30">
        <v>1.6226953068782002</v>
      </c>
      <c r="Q1198" s="30">
        <v>14206.233654160114</v>
      </c>
      <c r="R1198" s="30">
        <v>10795.345119606012</v>
      </c>
      <c r="S1198" s="30">
        <v>1.675751087979823</v>
      </c>
      <c r="T1198" s="30">
        <v>2.1277486299968378</v>
      </c>
      <c r="U1198" s="30">
        <v>1.8754663199251298</v>
      </c>
      <c r="V1198" s="30">
        <v>1.8407926870204325</v>
      </c>
      <c r="W1198" s="30">
        <v>1.3647143457912183</v>
      </c>
      <c r="X1198" s="30">
        <v>1.7888590153851269</v>
      </c>
      <c r="Y1198" s="30">
        <v>48.166794098220159</v>
      </c>
      <c r="Z1198" s="30">
        <v>61.251568018289234</v>
      </c>
      <c r="AA1198" s="30">
        <v>102.56298406681177</v>
      </c>
      <c r="AB1198" s="30">
        <v>569.31795930203975</v>
      </c>
      <c r="AC1198" s="30">
        <v>3.6640085721313964</v>
      </c>
      <c r="AD1198" s="30">
        <v>14051.827346180095</v>
      </c>
      <c r="AE1198" s="29">
        <f t="shared" si="60"/>
        <v>2023</v>
      </c>
      <c r="AF1198" s="29">
        <f t="shared" si="61"/>
        <v>9</v>
      </c>
      <c r="AK1198" t="e">
        <f t="shared" si="59"/>
        <v>#N/A</v>
      </c>
    </row>
    <row r="1199" spans="1:37" ht="30" customHeight="1" x14ac:dyDescent="0.25">
      <c r="A1199" s="30">
        <v>17907412</v>
      </c>
      <c r="B1199" s="29" t="s">
        <v>81</v>
      </c>
      <c r="C1199" s="29" t="s">
        <v>29</v>
      </c>
      <c r="D1199" s="29" t="s">
        <v>29</v>
      </c>
      <c r="E1199" s="31">
        <v>45230</v>
      </c>
      <c r="F1199" s="30">
        <v>12.669077721396041</v>
      </c>
      <c r="G1199" s="29" t="s">
        <v>103</v>
      </c>
      <c r="H1199" s="29" t="s">
        <v>104</v>
      </c>
      <c r="I1199" s="29">
        <v>1980</v>
      </c>
      <c r="J1199" s="30">
        <v>100</v>
      </c>
      <c r="K1199" s="30">
        <v>5496</v>
      </c>
      <c r="L1199" s="30">
        <v>273880.01829662413</v>
      </c>
      <c r="M1199" s="30">
        <v>1236.0541681797406</v>
      </c>
      <c r="N1199" s="30">
        <v>66.938163306955843</v>
      </c>
      <c r="O1199" s="30">
        <v>8549.908328311456</v>
      </c>
      <c r="P1199" s="30">
        <v>1.9864622165087447</v>
      </c>
      <c r="Q1199" s="30">
        <v>7547.5359807410387</v>
      </c>
      <c r="R1199" s="30">
        <v>15479.399544268283</v>
      </c>
      <c r="S1199" s="30">
        <v>1.57336405755895</v>
      </c>
      <c r="T1199" s="30">
        <v>1.9218413555397063</v>
      </c>
      <c r="U1199" s="30">
        <v>2.3166406671388855</v>
      </c>
      <c r="V1199" s="30">
        <v>2.7950207740107036</v>
      </c>
      <c r="W1199" s="30">
        <v>1.0310099867040727</v>
      </c>
      <c r="X1199" s="30">
        <v>1.873996771839376</v>
      </c>
      <c r="Y1199" s="30">
        <v>60.888569312460248</v>
      </c>
      <c r="Z1199" s="30">
        <v>49.754883110009402</v>
      </c>
      <c r="AA1199" s="30">
        <v>161.15303556612986</v>
      </c>
      <c r="AB1199" s="30">
        <v>923.92964295561353</v>
      </c>
      <c r="AC1199" s="30">
        <v>2.9682180077390772</v>
      </c>
      <c r="AD1199" s="30">
        <v>16541.502692865153</v>
      </c>
      <c r="AE1199" s="29">
        <f t="shared" si="60"/>
        <v>2023</v>
      </c>
      <c r="AF1199" s="29">
        <f t="shared" si="61"/>
        <v>10</v>
      </c>
      <c r="AK1199" t="e">
        <f t="shared" ref="AK1199:AK1262" si="62">_xlfn.XLOOKUP(B1199, $AH$2:$AH$38,$AI$2:$AI$38)</f>
        <v>#N/A</v>
      </c>
    </row>
    <row r="1200" spans="1:37" ht="30" customHeight="1" x14ac:dyDescent="0.25">
      <c r="A1200" s="30">
        <v>17907412</v>
      </c>
      <c r="B1200" s="29" t="s">
        <v>81</v>
      </c>
      <c r="C1200" s="29" t="s">
        <v>29</v>
      </c>
      <c r="D1200" s="29" t="s">
        <v>29</v>
      </c>
      <c r="E1200" s="31">
        <v>45260</v>
      </c>
      <c r="F1200" s="30">
        <v>14.141123965758027</v>
      </c>
      <c r="G1200" s="29" t="s">
        <v>103</v>
      </c>
      <c r="H1200" s="29" t="s">
        <v>104</v>
      </c>
      <c r="I1200" s="29">
        <v>1980</v>
      </c>
      <c r="J1200" s="30">
        <v>100</v>
      </c>
      <c r="K1200" s="30">
        <v>5496</v>
      </c>
      <c r="L1200" s="30">
        <v>287431.64389212598</v>
      </c>
      <c r="M1200" s="30">
        <v>1436.4113848833492</v>
      </c>
      <c r="N1200" s="30">
        <v>65.540269171098913</v>
      </c>
      <c r="O1200" s="30">
        <v>9129.8468289413322</v>
      </c>
      <c r="P1200" s="30">
        <v>2.3158263846808222</v>
      </c>
      <c r="Q1200" s="30">
        <v>13651.022495009915</v>
      </c>
      <c r="R1200" s="30">
        <v>11959.592028154606</v>
      </c>
      <c r="S1200" s="30">
        <v>1.3258862855800078</v>
      </c>
      <c r="T1200" s="30">
        <v>1.7567013875595681</v>
      </c>
      <c r="U1200" s="30">
        <v>2.6550303713423991</v>
      </c>
      <c r="V1200" s="30">
        <v>1.7086424709947601</v>
      </c>
      <c r="W1200" s="30">
        <v>1.8020170422446875</v>
      </c>
      <c r="X1200" s="30">
        <v>1.8735288327070503</v>
      </c>
      <c r="Y1200" s="30">
        <v>77.672301445578483</v>
      </c>
      <c r="Z1200" s="30">
        <v>64.665801792661071</v>
      </c>
      <c r="AA1200" s="30">
        <v>147.9429822610438</v>
      </c>
      <c r="AB1200" s="30">
        <v>497.23350181924735</v>
      </c>
      <c r="AC1200" s="30">
        <v>3.6095024222650141</v>
      </c>
      <c r="AD1200" s="30">
        <v>12471.692808939502</v>
      </c>
      <c r="AE1200" s="29">
        <f t="shared" si="60"/>
        <v>2023</v>
      </c>
      <c r="AF1200" s="29">
        <f t="shared" si="61"/>
        <v>11</v>
      </c>
      <c r="AK1200" t="e">
        <f t="shared" si="62"/>
        <v>#N/A</v>
      </c>
    </row>
    <row r="1201" spans="1:37" ht="30" customHeight="1" x14ac:dyDescent="0.25">
      <c r="A1201" s="30">
        <v>17907412</v>
      </c>
      <c r="B1201" s="29" t="s">
        <v>81</v>
      </c>
      <c r="C1201" s="29" t="s">
        <v>29</v>
      </c>
      <c r="D1201" s="29" t="s">
        <v>29</v>
      </c>
      <c r="E1201" s="31">
        <v>45291</v>
      </c>
      <c r="F1201" s="30">
        <v>17.739752153845732</v>
      </c>
      <c r="G1201" s="29" t="s">
        <v>103</v>
      </c>
      <c r="H1201" s="29" t="s">
        <v>104</v>
      </c>
      <c r="I1201" s="29">
        <v>1980</v>
      </c>
      <c r="J1201" s="30">
        <v>100</v>
      </c>
      <c r="K1201" s="30">
        <v>5496</v>
      </c>
      <c r="L1201" s="30">
        <v>313784.00461241876</v>
      </c>
      <c r="M1201" s="30">
        <v>1519.1775498747982</v>
      </c>
      <c r="N1201" s="30">
        <v>55.195990276254832</v>
      </c>
      <c r="O1201" s="30">
        <v>10813.18654594506</v>
      </c>
      <c r="P1201" s="30">
        <v>1.8942101499400239</v>
      </c>
      <c r="Q1201" s="30">
        <v>11571.017684937298</v>
      </c>
      <c r="R1201" s="30">
        <v>9454.3371179411897</v>
      </c>
      <c r="S1201" s="30">
        <v>1.8810281773209976</v>
      </c>
      <c r="T1201" s="30">
        <v>1.7027979862694471</v>
      </c>
      <c r="U1201" s="30">
        <v>2.1945784132152797</v>
      </c>
      <c r="V1201" s="30">
        <v>2.676979938866427</v>
      </c>
      <c r="W1201" s="30">
        <v>1.5256584762003089</v>
      </c>
      <c r="X1201" s="30">
        <v>1.2943183872684332</v>
      </c>
      <c r="Y1201" s="30">
        <v>50.400557722632186</v>
      </c>
      <c r="Z1201" s="30">
        <v>49.9719616183854</v>
      </c>
      <c r="AA1201" s="30">
        <v>157.84507778171687</v>
      </c>
      <c r="AB1201" s="30">
        <v>814.91902833394079</v>
      </c>
      <c r="AC1201" s="30">
        <v>2.1914967965759105</v>
      </c>
      <c r="AD1201" s="30">
        <v>20987.120825600665</v>
      </c>
      <c r="AE1201" s="29">
        <f t="shared" si="60"/>
        <v>2023</v>
      </c>
      <c r="AF1201" s="29">
        <f t="shared" si="61"/>
        <v>12</v>
      </c>
      <c r="AK1201" t="e">
        <f t="shared" si="62"/>
        <v>#N/A</v>
      </c>
    </row>
    <row r="1202" spans="1:37" ht="30" customHeight="1" x14ac:dyDescent="0.25">
      <c r="A1202" s="30">
        <v>17907412</v>
      </c>
      <c r="B1202" s="29" t="s">
        <v>81</v>
      </c>
      <c r="C1202" s="29" t="s">
        <v>29</v>
      </c>
      <c r="D1202" s="29" t="s">
        <v>29</v>
      </c>
      <c r="E1202" s="31">
        <v>45322</v>
      </c>
      <c r="F1202" s="30">
        <v>21.849282859892362</v>
      </c>
      <c r="G1202" s="29" t="s">
        <v>103</v>
      </c>
      <c r="H1202" s="29" t="s">
        <v>104</v>
      </c>
      <c r="I1202" s="29">
        <v>1980</v>
      </c>
      <c r="J1202" s="30">
        <v>100</v>
      </c>
      <c r="K1202" s="30">
        <v>5496</v>
      </c>
      <c r="L1202" s="30">
        <v>264604.31781933038</v>
      </c>
      <c r="M1202" s="30">
        <v>1263.6990839285695</v>
      </c>
      <c r="N1202" s="30">
        <v>42.051459780014703</v>
      </c>
      <c r="O1202" s="30">
        <v>10636.453611211091</v>
      </c>
      <c r="P1202" s="30">
        <v>1.7569668240105878</v>
      </c>
      <c r="Q1202" s="30">
        <v>8925.6797662607278</v>
      </c>
      <c r="R1202" s="30">
        <v>9898.9945732987253</v>
      </c>
      <c r="S1202" s="30">
        <v>1.9413608909051603</v>
      </c>
      <c r="T1202" s="30">
        <v>2.2344883014910892</v>
      </c>
      <c r="U1202" s="30">
        <v>2.3660309563418505</v>
      </c>
      <c r="V1202" s="30">
        <v>2.9137676652468611</v>
      </c>
      <c r="W1202" s="30">
        <v>1.7002219640864862</v>
      </c>
      <c r="X1202" s="30">
        <v>1.9768386997801115</v>
      </c>
      <c r="Y1202" s="30">
        <v>66.338990962141096</v>
      </c>
      <c r="Z1202" s="30">
        <v>37.411693902117769</v>
      </c>
      <c r="AA1202" s="30">
        <v>107.8029099131643</v>
      </c>
      <c r="AB1202" s="30">
        <v>675.93829280803004</v>
      </c>
      <c r="AC1202" s="30" t="s">
        <v>31</v>
      </c>
      <c r="AD1202" s="30" t="s">
        <v>31</v>
      </c>
      <c r="AE1202" s="29">
        <f t="shared" si="60"/>
        <v>2024</v>
      </c>
      <c r="AF1202" s="29">
        <f t="shared" si="61"/>
        <v>1</v>
      </c>
      <c r="AK1202" t="e">
        <f t="shared" si="62"/>
        <v>#N/A</v>
      </c>
    </row>
    <row r="1203" spans="1:37" ht="30" customHeight="1" x14ac:dyDescent="0.25">
      <c r="A1203" s="30">
        <v>17907412</v>
      </c>
      <c r="B1203" s="29" t="s">
        <v>81</v>
      </c>
      <c r="C1203" s="29" t="s">
        <v>29</v>
      </c>
      <c r="D1203" s="29" t="s">
        <v>29</v>
      </c>
      <c r="E1203" s="31">
        <v>45351</v>
      </c>
      <c r="F1203" s="30">
        <v>20.032216732862736</v>
      </c>
      <c r="G1203" s="29" t="s">
        <v>103</v>
      </c>
      <c r="H1203" s="29" t="s">
        <v>104</v>
      </c>
      <c r="I1203" s="29">
        <v>1980</v>
      </c>
      <c r="J1203" s="30">
        <v>100</v>
      </c>
      <c r="K1203" s="30">
        <v>5496</v>
      </c>
      <c r="L1203" s="30">
        <v>406630.01207320864</v>
      </c>
      <c r="M1203" s="30">
        <v>921.39386340348358</v>
      </c>
      <c r="N1203" s="30">
        <v>50.164781615833142</v>
      </c>
      <c r="O1203" s="30">
        <v>6133.2650352885075</v>
      </c>
      <c r="P1203" s="30">
        <v>1.8415598941523623</v>
      </c>
      <c r="Q1203" s="30">
        <v>6935.875790672254</v>
      </c>
      <c r="R1203" s="30">
        <v>13077.300212184164</v>
      </c>
      <c r="S1203" s="30">
        <v>1.7788235362777038</v>
      </c>
      <c r="T1203" s="30">
        <v>2.4938503915979533</v>
      </c>
      <c r="U1203" s="30">
        <v>2.6646179306346722</v>
      </c>
      <c r="V1203" s="30">
        <v>2.7146838620150264</v>
      </c>
      <c r="W1203" s="30">
        <v>1.4299354153769126</v>
      </c>
      <c r="X1203" s="30">
        <v>1.6217873646615908</v>
      </c>
      <c r="Y1203" s="30">
        <v>69.008801544443187</v>
      </c>
      <c r="Z1203" s="30">
        <v>64.494909370041569</v>
      </c>
      <c r="AA1203" s="30">
        <v>122.12421007161136</v>
      </c>
      <c r="AB1203" s="30">
        <v>873.83423662837686</v>
      </c>
      <c r="AC1203" s="30" t="s">
        <v>31</v>
      </c>
      <c r="AD1203" s="30" t="s">
        <v>31</v>
      </c>
      <c r="AE1203" s="29">
        <f t="shared" si="60"/>
        <v>2024</v>
      </c>
      <c r="AF1203" s="29">
        <f t="shared" si="61"/>
        <v>2</v>
      </c>
      <c r="AK1203" t="e">
        <f t="shared" si="62"/>
        <v>#N/A</v>
      </c>
    </row>
    <row r="1204" spans="1:37" ht="30" customHeight="1" x14ac:dyDescent="0.25">
      <c r="A1204" s="30">
        <v>17907412</v>
      </c>
      <c r="B1204" s="29" t="s">
        <v>81</v>
      </c>
      <c r="C1204" s="29" t="s">
        <v>29</v>
      </c>
      <c r="D1204" s="29" t="s">
        <v>29</v>
      </c>
      <c r="E1204" s="31">
        <v>45382</v>
      </c>
      <c r="F1204" s="30">
        <v>27.021073597489604</v>
      </c>
      <c r="G1204" s="29" t="s">
        <v>103</v>
      </c>
      <c r="H1204" s="29" t="s">
        <v>104</v>
      </c>
      <c r="I1204" s="29">
        <v>1980</v>
      </c>
      <c r="J1204" s="30">
        <v>100</v>
      </c>
      <c r="K1204" s="30">
        <v>5496</v>
      </c>
      <c r="L1204" s="30">
        <v>351596.84306126274</v>
      </c>
      <c r="M1204" s="30">
        <v>920.68253898771979</v>
      </c>
      <c r="N1204" s="30">
        <v>73.901800398910098</v>
      </c>
      <c r="O1204" s="30">
        <v>8684.7787945696273</v>
      </c>
      <c r="P1204" s="30">
        <v>1.5377338134192109</v>
      </c>
      <c r="Q1204" s="30">
        <v>12132.010547626294</v>
      </c>
      <c r="R1204" s="30">
        <v>15306.30523516255</v>
      </c>
      <c r="S1204" s="30">
        <v>2.0536675938639597</v>
      </c>
      <c r="T1204" s="30">
        <v>2.7560118293101219</v>
      </c>
      <c r="U1204" s="30">
        <v>2.6576004848872743</v>
      </c>
      <c r="V1204" s="30">
        <v>1.7866642719151489</v>
      </c>
      <c r="W1204" s="30">
        <v>1.0489754070446997</v>
      </c>
      <c r="X1204" s="30">
        <v>2.0530198551348118</v>
      </c>
      <c r="Y1204" s="30">
        <v>41.920086737014294</v>
      </c>
      <c r="Z1204" s="30">
        <v>35.923448722909377</v>
      </c>
      <c r="AA1204" s="30">
        <v>147.87945730400597</v>
      </c>
      <c r="AB1204" s="30">
        <v>565.34778112699109</v>
      </c>
      <c r="AC1204" s="30" t="s">
        <v>31</v>
      </c>
      <c r="AD1204" s="30" t="s">
        <v>31</v>
      </c>
      <c r="AE1204" s="29">
        <f t="shared" si="60"/>
        <v>2024</v>
      </c>
      <c r="AF1204" s="29">
        <f t="shared" si="61"/>
        <v>3</v>
      </c>
      <c r="AK1204" t="e">
        <f t="shared" si="62"/>
        <v>#N/A</v>
      </c>
    </row>
    <row r="1205" spans="1:37" ht="30" customHeight="1" x14ac:dyDescent="0.25">
      <c r="A1205" s="30">
        <v>17907412</v>
      </c>
      <c r="B1205" s="29" t="s">
        <v>81</v>
      </c>
      <c r="C1205" s="29" t="s">
        <v>29</v>
      </c>
      <c r="D1205" s="29" t="s">
        <v>29</v>
      </c>
      <c r="E1205" s="31">
        <v>45412</v>
      </c>
      <c r="F1205" s="30">
        <v>17.710936236749152</v>
      </c>
      <c r="G1205" s="29" t="s">
        <v>103</v>
      </c>
      <c r="H1205" s="29" t="s">
        <v>104</v>
      </c>
      <c r="I1205" s="29">
        <v>1980</v>
      </c>
      <c r="J1205" s="30">
        <v>100</v>
      </c>
      <c r="K1205" s="30">
        <v>5496</v>
      </c>
      <c r="L1205" s="30">
        <v>317019.45618386276</v>
      </c>
      <c r="M1205" s="30">
        <v>1047.176790297061</v>
      </c>
      <c r="N1205" s="30">
        <v>77.840129402806809</v>
      </c>
      <c r="O1205" s="30">
        <v>8816.959290255536</v>
      </c>
      <c r="P1205" s="30">
        <v>2.2861162065143481</v>
      </c>
      <c r="Q1205" s="30">
        <v>7964.1144202647283</v>
      </c>
      <c r="R1205" s="30">
        <v>9652.6702066428006</v>
      </c>
      <c r="S1205" s="30">
        <v>1.9830733639198035</v>
      </c>
      <c r="T1205" s="30">
        <v>1.4832391347335969</v>
      </c>
      <c r="U1205" s="30">
        <v>1.5337159579266539</v>
      </c>
      <c r="V1205" s="30">
        <v>1.6386748512009348</v>
      </c>
      <c r="W1205" s="30">
        <v>1.7972237268834526</v>
      </c>
      <c r="X1205" s="30">
        <v>1.8135210506463983</v>
      </c>
      <c r="Y1205" s="30">
        <v>34.928888163672788</v>
      </c>
      <c r="Z1205" s="30">
        <v>53.417079401099713</v>
      </c>
      <c r="AA1205" s="30">
        <v>119.19687839733463</v>
      </c>
      <c r="AB1205" s="30">
        <v>486.88830323324487</v>
      </c>
      <c r="AC1205" s="30" t="s">
        <v>31</v>
      </c>
      <c r="AD1205" s="30" t="s">
        <v>31</v>
      </c>
      <c r="AE1205" s="29">
        <f t="shared" si="60"/>
        <v>2024</v>
      </c>
      <c r="AF1205" s="29">
        <f t="shared" si="61"/>
        <v>4</v>
      </c>
      <c r="AK1205" t="e">
        <f t="shared" si="62"/>
        <v>#N/A</v>
      </c>
    </row>
    <row r="1206" spans="1:37" ht="30" customHeight="1" x14ac:dyDescent="0.25">
      <c r="A1206" s="30">
        <v>17907412</v>
      </c>
      <c r="B1206" s="29" t="s">
        <v>81</v>
      </c>
      <c r="C1206" s="29" t="s">
        <v>29</v>
      </c>
      <c r="D1206" s="29" t="s">
        <v>29</v>
      </c>
      <c r="E1206" s="31">
        <v>45443</v>
      </c>
      <c r="F1206" s="30">
        <v>15.741136149927124</v>
      </c>
      <c r="G1206" s="29" t="s">
        <v>103</v>
      </c>
      <c r="H1206" s="29" t="s">
        <v>104</v>
      </c>
      <c r="I1206" s="29">
        <v>1980</v>
      </c>
      <c r="J1206" s="30">
        <v>100</v>
      </c>
      <c r="K1206" s="30">
        <v>5496</v>
      </c>
      <c r="L1206" s="30">
        <v>400113.37959673541</v>
      </c>
      <c r="M1206" s="30">
        <v>1681.6517143171166</v>
      </c>
      <c r="N1206" s="30">
        <v>72.738847452080535</v>
      </c>
      <c r="O1206" s="30">
        <v>10490.728846051868</v>
      </c>
      <c r="P1206" s="30">
        <v>1.7880957716792438</v>
      </c>
      <c r="Q1206" s="30">
        <v>9921.4176511028654</v>
      </c>
      <c r="R1206" s="30">
        <v>10955.011839044468</v>
      </c>
      <c r="S1206" s="30">
        <v>2.3157855095531792</v>
      </c>
      <c r="T1206" s="30">
        <v>2.4365771973920203</v>
      </c>
      <c r="U1206" s="30">
        <v>2.6549900629138103</v>
      </c>
      <c r="V1206" s="30">
        <v>2.9581602918152732</v>
      </c>
      <c r="W1206" s="30">
        <v>1.4402356862475407</v>
      </c>
      <c r="X1206" s="30">
        <v>1.4324066685301002</v>
      </c>
      <c r="Y1206" s="30">
        <v>72.332891209783</v>
      </c>
      <c r="Z1206" s="30">
        <v>54.676839014546992</v>
      </c>
      <c r="AA1206" s="30">
        <v>133.66270230627384</v>
      </c>
      <c r="AB1206" s="30">
        <v>849.01181585043491</v>
      </c>
      <c r="AC1206" s="30" t="s">
        <v>31</v>
      </c>
      <c r="AD1206" s="30" t="s">
        <v>31</v>
      </c>
      <c r="AE1206" s="29">
        <f t="shared" si="60"/>
        <v>2024</v>
      </c>
      <c r="AF1206" s="29">
        <f t="shared" si="61"/>
        <v>5</v>
      </c>
      <c r="AK1206" t="e">
        <f t="shared" si="62"/>
        <v>#N/A</v>
      </c>
    </row>
    <row r="1207" spans="1:37" ht="30" customHeight="1" x14ac:dyDescent="0.25">
      <c r="A1207" s="30">
        <v>17907412</v>
      </c>
      <c r="B1207" s="29" t="s">
        <v>81</v>
      </c>
      <c r="C1207" s="29" t="s">
        <v>29</v>
      </c>
      <c r="D1207" s="29" t="s">
        <v>29</v>
      </c>
      <c r="E1207" s="31">
        <v>45473</v>
      </c>
      <c r="F1207" s="30" t="s">
        <v>31</v>
      </c>
      <c r="G1207" s="29" t="s">
        <v>103</v>
      </c>
      <c r="H1207" s="29" t="s">
        <v>104</v>
      </c>
      <c r="I1207" s="29">
        <v>1980</v>
      </c>
      <c r="J1207" s="30">
        <v>100</v>
      </c>
      <c r="K1207" s="30">
        <v>5496</v>
      </c>
      <c r="L1207" s="30" t="s">
        <v>31</v>
      </c>
      <c r="M1207" s="30" t="s">
        <v>31</v>
      </c>
      <c r="N1207" s="30" t="s">
        <v>31</v>
      </c>
      <c r="O1207" s="30">
        <v>10244.061052779523</v>
      </c>
      <c r="P1207" s="30">
        <v>1.8904075851270823</v>
      </c>
      <c r="Q1207" s="30" t="s">
        <v>31</v>
      </c>
      <c r="R1207" s="30" t="s">
        <v>31</v>
      </c>
      <c r="S1207" s="30" t="s">
        <v>31</v>
      </c>
      <c r="T1207" s="30" t="s">
        <v>31</v>
      </c>
      <c r="U1207" s="30" t="s">
        <v>31</v>
      </c>
      <c r="V1207" s="30" t="s">
        <v>31</v>
      </c>
      <c r="W1207" s="30">
        <v>1.4307601161402952</v>
      </c>
      <c r="X1207" s="30">
        <v>1.5058124255619207</v>
      </c>
      <c r="Y1207" s="30" t="s">
        <v>31</v>
      </c>
      <c r="Z1207" s="30" t="s">
        <v>31</v>
      </c>
      <c r="AA1207" s="30" t="s">
        <v>31</v>
      </c>
      <c r="AB1207" s="30" t="s">
        <v>31</v>
      </c>
      <c r="AC1207" s="30" t="s">
        <v>31</v>
      </c>
      <c r="AD1207" s="30" t="s">
        <v>31</v>
      </c>
      <c r="AE1207" s="29">
        <f t="shared" si="60"/>
        <v>2024</v>
      </c>
      <c r="AF1207" s="29">
        <f t="shared" si="61"/>
        <v>6</v>
      </c>
      <c r="AK1207" t="e">
        <f t="shared" si="62"/>
        <v>#N/A</v>
      </c>
    </row>
    <row r="1208" spans="1:37" ht="30" customHeight="1" x14ac:dyDescent="0.25">
      <c r="A1208" s="30">
        <v>17907412</v>
      </c>
      <c r="B1208" s="29" t="s">
        <v>81</v>
      </c>
      <c r="C1208" s="29" t="s">
        <v>29</v>
      </c>
      <c r="D1208" s="29" t="s">
        <v>29</v>
      </c>
      <c r="E1208" s="31">
        <v>45504</v>
      </c>
      <c r="F1208" s="30" t="s">
        <v>31</v>
      </c>
      <c r="G1208" s="29" t="s">
        <v>103</v>
      </c>
      <c r="H1208" s="29" t="s">
        <v>104</v>
      </c>
      <c r="I1208" s="29">
        <v>1980</v>
      </c>
      <c r="J1208" s="30">
        <v>100</v>
      </c>
      <c r="K1208" s="30">
        <v>5496</v>
      </c>
      <c r="L1208" s="30" t="s">
        <v>31</v>
      </c>
      <c r="M1208" s="30" t="s">
        <v>31</v>
      </c>
      <c r="N1208" s="30" t="s">
        <v>31</v>
      </c>
      <c r="O1208" s="30" t="s">
        <v>31</v>
      </c>
      <c r="P1208" s="30" t="s">
        <v>31</v>
      </c>
      <c r="Q1208" s="30" t="s">
        <v>31</v>
      </c>
      <c r="R1208" s="30" t="s">
        <v>31</v>
      </c>
      <c r="S1208" s="30" t="s">
        <v>31</v>
      </c>
      <c r="T1208" s="30" t="s">
        <v>31</v>
      </c>
      <c r="U1208" s="30" t="s">
        <v>31</v>
      </c>
      <c r="V1208" s="30" t="s">
        <v>31</v>
      </c>
      <c r="W1208" s="30">
        <v>1.2928868387295518</v>
      </c>
      <c r="X1208" s="30">
        <v>1.377566469709365</v>
      </c>
      <c r="Y1208" s="30" t="s">
        <v>31</v>
      </c>
      <c r="Z1208" s="30" t="s">
        <v>31</v>
      </c>
      <c r="AA1208" s="30" t="s">
        <v>31</v>
      </c>
      <c r="AB1208" s="30" t="s">
        <v>31</v>
      </c>
      <c r="AC1208" s="30" t="s">
        <v>31</v>
      </c>
      <c r="AD1208" s="30" t="s">
        <v>31</v>
      </c>
      <c r="AE1208" s="29">
        <f t="shared" ref="AE1208:AE1271" si="63">IF(E1208 = "", "", YEAR(E1208))</f>
        <v>2024</v>
      </c>
      <c r="AF1208" s="29">
        <f t="shared" si="61"/>
        <v>7</v>
      </c>
      <c r="AK1208" t="e">
        <f t="shared" si="62"/>
        <v>#N/A</v>
      </c>
    </row>
    <row r="1209" spans="1:37" ht="30" customHeight="1" x14ac:dyDescent="0.25">
      <c r="A1209" s="30">
        <v>17907412</v>
      </c>
      <c r="B1209" s="29" t="s">
        <v>81</v>
      </c>
      <c r="C1209" s="29" t="s">
        <v>29</v>
      </c>
      <c r="D1209" s="29" t="s">
        <v>29</v>
      </c>
      <c r="E1209" s="31">
        <v>45535</v>
      </c>
      <c r="F1209" s="30" t="s">
        <v>31</v>
      </c>
      <c r="G1209" s="29" t="s">
        <v>103</v>
      </c>
      <c r="H1209" s="29" t="s">
        <v>104</v>
      </c>
      <c r="I1209" s="29">
        <v>1980</v>
      </c>
      <c r="J1209" s="30">
        <v>100</v>
      </c>
      <c r="K1209" s="30">
        <v>5496</v>
      </c>
      <c r="L1209" s="30" t="s">
        <v>31</v>
      </c>
      <c r="M1209" s="30" t="s">
        <v>31</v>
      </c>
      <c r="N1209" s="30" t="s">
        <v>31</v>
      </c>
      <c r="O1209" s="30" t="s">
        <v>31</v>
      </c>
      <c r="P1209" s="30" t="s">
        <v>31</v>
      </c>
      <c r="Q1209" s="30" t="s">
        <v>31</v>
      </c>
      <c r="R1209" s="30" t="s">
        <v>31</v>
      </c>
      <c r="S1209" s="30" t="s">
        <v>31</v>
      </c>
      <c r="T1209" s="30" t="s">
        <v>31</v>
      </c>
      <c r="U1209" s="30" t="s">
        <v>31</v>
      </c>
      <c r="V1209" s="30" t="s">
        <v>31</v>
      </c>
      <c r="W1209" s="30">
        <v>1.2683833003434684</v>
      </c>
      <c r="X1209" s="30">
        <v>1.4529629693226962</v>
      </c>
      <c r="Y1209" s="30" t="s">
        <v>31</v>
      </c>
      <c r="Z1209" s="30" t="s">
        <v>31</v>
      </c>
      <c r="AA1209" s="30" t="s">
        <v>31</v>
      </c>
      <c r="AB1209" s="30" t="s">
        <v>31</v>
      </c>
      <c r="AC1209" s="30" t="s">
        <v>31</v>
      </c>
      <c r="AD1209" s="30" t="s">
        <v>31</v>
      </c>
      <c r="AE1209" s="29">
        <f t="shared" si="63"/>
        <v>2024</v>
      </c>
      <c r="AF1209" s="29">
        <f t="shared" si="61"/>
        <v>8</v>
      </c>
      <c r="AK1209" t="e">
        <f t="shared" si="62"/>
        <v>#N/A</v>
      </c>
    </row>
    <row r="1210" spans="1:37" ht="30" customHeight="1" x14ac:dyDescent="0.25">
      <c r="A1210" s="30">
        <v>17907412</v>
      </c>
      <c r="B1210" s="29" t="s">
        <v>81</v>
      </c>
      <c r="C1210" s="29" t="s">
        <v>29</v>
      </c>
      <c r="D1210" s="29" t="s">
        <v>29</v>
      </c>
      <c r="E1210" s="31">
        <v>45565</v>
      </c>
      <c r="F1210" s="30" t="s">
        <v>31</v>
      </c>
      <c r="G1210" s="29" t="s">
        <v>103</v>
      </c>
      <c r="H1210" s="29" t="s">
        <v>104</v>
      </c>
      <c r="I1210" s="29">
        <v>1980</v>
      </c>
      <c r="J1210" s="30">
        <v>100</v>
      </c>
      <c r="K1210" s="30">
        <v>5496</v>
      </c>
      <c r="L1210" s="30" t="s">
        <v>31</v>
      </c>
      <c r="M1210" s="30" t="s">
        <v>31</v>
      </c>
      <c r="N1210" s="30" t="s">
        <v>31</v>
      </c>
      <c r="O1210" s="30" t="s">
        <v>31</v>
      </c>
      <c r="P1210" s="30" t="s">
        <v>31</v>
      </c>
      <c r="Q1210" s="30" t="s">
        <v>31</v>
      </c>
      <c r="R1210" s="30" t="s">
        <v>31</v>
      </c>
      <c r="S1210" s="30" t="s">
        <v>31</v>
      </c>
      <c r="T1210" s="30" t="s">
        <v>31</v>
      </c>
      <c r="U1210" s="30" t="s">
        <v>31</v>
      </c>
      <c r="V1210" s="30" t="s">
        <v>31</v>
      </c>
      <c r="W1210" s="30">
        <v>0.88118564724625803</v>
      </c>
      <c r="X1210" s="30">
        <v>1.6901752669764736</v>
      </c>
      <c r="Y1210" s="30" t="s">
        <v>31</v>
      </c>
      <c r="Z1210" s="30" t="s">
        <v>31</v>
      </c>
      <c r="AA1210" s="30" t="s">
        <v>31</v>
      </c>
      <c r="AB1210" s="30" t="s">
        <v>31</v>
      </c>
      <c r="AC1210" s="30" t="s">
        <v>31</v>
      </c>
      <c r="AD1210" s="30" t="s">
        <v>31</v>
      </c>
      <c r="AE1210" s="29">
        <f t="shared" si="63"/>
        <v>2024</v>
      </c>
      <c r="AF1210" s="29">
        <f t="shared" si="61"/>
        <v>9</v>
      </c>
      <c r="AK1210" t="e">
        <f t="shared" si="62"/>
        <v>#N/A</v>
      </c>
    </row>
    <row r="1211" spans="1:37" ht="30" customHeight="1" x14ac:dyDescent="0.25">
      <c r="A1211" s="30">
        <v>17907412</v>
      </c>
      <c r="B1211" s="29" t="s">
        <v>81</v>
      </c>
      <c r="C1211" s="29" t="s">
        <v>29</v>
      </c>
      <c r="D1211" s="29" t="s">
        <v>29</v>
      </c>
      <c r="E1211" s="31">
        <v>45596</v>
      </c>
      <c r="F1211" s="30" t="s">
        <v>31</v>
      </c>
      <c r="G1211" s="29" t="s">
        <v>103</v>
      </c>
      <c r="H1211" s="29" t="s">
        <v>104</v>
      </c>
      <c r="I1211" s="29">
        <v>1980</v>
      </c>
      <c r="J1211" s="30">
        <v>100</v>
      </c>
      <c r="K1211" s="30">
        <v>5496</v>
      </c>
      <c r="L1211" s="30" t="s">
        <v>31</v>
      </c>
      <c r="M1211" s="30" t="s">
        <v>31</v>
      </c>
      <c r="N1211" s="30" t="s">
        <v>31</v>
      </c>
      <c r="O1211" s="30" t="s">
        <v>31</v>
      </c>
      <c r="P1211" s="30" t="s">
        <v>31</v>
      </c>
      <c r="Q1211" s="30" t="s">
        <v>31</v>
      </c>
      <c r="R1211" s="30" t="s">
        <v>31</v>
      </c>
      <c r="S1211" s="30" t="s">
        <v>31</v>
      </c>
      <c r="T1211" s="30" t="s">
        <v>31</v>
      </c>
      <c r="U1211" s="30" t="s">
        <v>31</v>
      </c>
      <c r="V1211" s="30" t="s">
        <v>31</v>
      </c>
      <c r="W1211" s="30">
        <v>1.0015279728047124</v>
      </c>
      <c r="X1211" s="30">
        <v>2.0359190859890495</v>
      </c>
      <c r="Y1211" s="30" t="s">
        <v>31</v>
      </c>
      <c r="Z1211" s="30" t="s">
        <v>31</v>
      </c>
      <c r="AA1211" s="30" t="s">
        <v>31</v>
      </c>
      <c r="AB1211" s="30" t="s">
        <v>31</v>
      </c>
      <c r="AC1211" s="30" t="s">
        <v>31</v>
      </c>
      <c r="AD1211" s="30" t="s">
        <v>31</v>
      </c>
      <c r="AE1211" s="29">
        <f t="shared" si="63"/>
        <v>2024</v>
      </c>
      <c r="AF1211" s="29">
        <f t="shared" si="61"/>
        <v>10</v>
      </c>
      <c r="AK1211" t="e">
        <f t="shared" si="62"/>
        <v>#N/A</v>
      </c>
    </row>
    <row r="1212" spans="1:37" ht="30" customHeight="1" x14ac:dyDescent="0.25">
      <c r="A1212" s="30">
        <v>17907412</v>
      </c>
      <c r="B1212" s="29" t="s">
        <v>81</v>
      </c>
      <c r="C1212" s="29" t="s">
        <v>29</v>
      </c>
      <c r="D1212" s="29" t="s">
        <v>29</v>
      </c>
      <c r="E1212" s="31">
        <v>45626</v>
      </c>
      <c r="F1212" s="30" t="s">
        <v>31</v>
      </c>
      <c r="G1212" s="29" t="s">
        <v>103</v>
      </c>
      <c r="H1212" s="29" t="s">
        <v>104</v>
      </c>
      <c r="I1212" s="29">
        <v>1980</v>
      </c>
      <c r="J1212" s="30">
        <v>100</v>
      </c>
      <c r="K1212" s="30">
        <v>5496</v>
      </c>
      <c r="L1212" s="30" t="s">
        <v>31</v>
      </c>
      <c r="M1212" s="30" t="s">
        <v>31</v>
      </c>
      <c r="N1212" s="30" t="s">
        <v>31</v>
      </c>
      <c r="O1212" s="30" t="s">
        <v>31</v>
      </c>
      <c r="P1212" s="30" t="s">
        <v>31</v>
      </c>
      <c r="Q1212" s="30" t="s">
        <v>31</v>
      </c>
      <c r="R1212" s="30" t="s">
        <v>31</v>
      </c>
      <c r="S1212" s="30" t="s">
        <v>31</v>
      </c>
      <c r="T1212" s="30" t="s">
        <v>31</v>
      </c>
      <c r="U1212" s="30" t="s">
        <v>31</v>
      </c>
      <c r="V1212" s="30" t="s">
        <v>31</v>
      </c>
      <c r="W1212" s="30">
        <v>1.1869252407597819</v>
      </c>
      <c r="X1212" s="30">
        <v>1.3695061513566371</v>
      </c>
      <c r="Y1212" s="30" t="s">
        <v>31</v>
      </c>
      <c r="Z1212" s="30" t="s">
        <v>31</v>
      </c>
      <c r="AA1212" s="30" t="s">
        <v>31</v>
      </c>
      <c r="AB1212" s="30" t="s">
        <v>31</v>
      </c>
      <c r="AC1212" s="30" t="s">
        <v>31</v>
      </c>
      <c r="AD1212" s="30" t="s">
        <v>31</v>
      </c>
      <c r="AE1212" s="29">
        <f t="shared" si="63"/>
        <v>2024</v>
      </c>
      <c r="AF1212" s="29">
        <f t="shared" si="61"/>
        <v>11</v>
      </c>
      <c r="AK1212" t="e">
        <f t="shared" si="62"/>
        <v>#N/A</v>
      </c>
    </row>
    <row r="1213" spans="1:37" ht="30" customHeight="1" x14ac:dyDescent="0.25">
      <c r="A1213" s="30">
        <v>17907412</v>
      </c>
      <c r="B1213" s="29" t="s">
        <v>81</v>
      </c>
      <c r="C1213" s="29" t="s">
        <v>29</v>
      </c>
      <c r="D1213" s="29" t="s">
        <v>29</v>
      </c>
      <c r="E1213" s="31">
        <v>45657</v>
      </c>
      <c r="F1213" s="30" t="s">
        <v>31</v>
      </c>
      <c r="G1213" s="29" t="s">
        <v>103</v>
      </c>
      <c r="H1213" s="29" t="s">
        <v>104</v>
      </c>
      <c r="I1213" s="29">
        <v>1980</v>
      </c>
      <c r="J1213" s="30">
        <v>100</v>
      </c>
      <c r="K1213" s="30">
        <v>5496</v>
      </c>
      <c r="L1213" s="30" t="s">
        <v>31</v>
      </c>
      <c r="M1213" s="30" t="s">
        <v>31</v>
      </c>
      <c r="N1213" s="30" t="s">
        <v>31</v>
      </c>
      <c r="O1213" s="30" t="s">
        <v>31</v>
      </c>
      <c r="P1213" s="30" t="s">
        <v>31</v>
      </c>
      <c r="Q1213" s="30" t="s">
        <v>31</v>
      </c>
      <c r="R1213" s="30" t="s">
        <v>31</v>
      </c>
      <c r="S1213" s="30" t="s">
        <v>31</v>
      </c>
      <c r="T1213" s="30" t="s">
        <v>31</v>
      </c>
      <c r="U1213" s="30" t="s">
        <v>31</v>
      </c>
      <c r="V1213" s="30" t="s">
        <v>31</v>
      </c>
      <c r="W1213" s="30">
        <v>0.90732794252016946</v>
      </c>
      <c r="X1213" s="30">
        <v>1.5295050242788564</v>
      </c>
      <c r="Y1213" s="30" t="s">
        <v>31</v>
      </c>
      <c r="Z1213" s="30" t="s">
        <v>31</v>
      </c>
      <c r="AA1213" s="30" t="s">
        <v>31</v>
      </c>
      <c r="AB1213" s="30" t="s">
        <v>31</v>
      </c>
      <c r="AC1213" s="30" t="s">
        <v>31</v>
      </c>
      <c r="AD1213" s="30" t="s">
        <v>31</v>
      </c>
      <c r="AE1213" s="29">
        <f t="shared" si="63"/>
        <v>2024</v>
      </c>
      <c r="AF1213" s="29">
        <f t="shared" si="61"/>
        <v>12</v>
      </c>
      <c r="AK1213" t="e">
        <f t="shared" si="62"/>
        <v>#N/A</v>
      </c>
    </row>
    <row r="1214" spans="1:37" ht="30" customHeight="1" x14ac:dyDescent="0.25">
      <c r="A1214" s="30">
        <v>17907413</v>
      </c>
      <c r="B1214" s="29" t="s">
        <v>82</v>
      </c>
      <c r="C1214" s="29" t="s">
        <v>29</v>
      </c>
      <c r="D1214" s="29" t="s">
        <v>29</v>
      </c>
      <c r="E1214" s="31">
        <v>43496</v>
      </c>
      <c r="F1214" s="30" t="s">
        <v>31</v>
      </c>
      <c r="G1214" s="29" t="s">
        <v>103</v>
      </c>
      <c r="H1214" s="29" t="s">
        <v>104</v>
      </c>
      <c r="I1214" s="29">
        <v>1971</v>
      </c>
      <c r="J1214" s="30">
        <v>100</v>
      </c>
      <c r="K1214" s="30">
        <v>8872.4</v>
      </c>
      <c r="L1214" s="30" t="s">
        <v>31</v>
      </c>
      <c r="M1214" s="30" t="s">
        <v>31</v>
      </c>
      <c r="N1214" s="30" t="s">
        <v>31</v>
      </c>
      <c r="O1214" s="30" t="s">
        <v>31</v>
      </c>
      <c r="P1214" s="30" t="s">
        <v>31</v>
      </c>
      <c r="Q1214" s="30" t="s">
        <v>31</v>
      </c>
      <c r="R1214" s="30" t="s">
        <v>31</v>
      </c>
      <c r="S1214" s="30" t="s">
        <v>31</v>
      </c>
      <c r="T1214" s="30" t="s">
        <v>31</v>
      </c>
      <c r="U1214" s="30" t="s">
        <v>31</v>
      </c>
      <c r="V1214" s="30" t="s">
        <v>31</v>
      </c>
      <c r="W1214" s="30">
        <v>1.3391922706236024</v>
      </c>
      <c r="X1214" s="30">
        <v>2.1914944747917162</v>
      </c>
      <c r="Y1214" s="30" t="s">
        <v>31</v>
      </c>
      <c r="Z1214" s="30" t="s">
        <v>31</v>
      </c>
      <c r="AA1214" s="30">
        <v>0</v>
      </c>
      <c r="AB1214" s="30">
        <v>0</v>
      </c>
      <c r="AC1214" s="30" t="s">
        <v>31</v>
      </c>
      <c r="AD1214" s="30" t="s">
        <v>31</v>
      </c>
      <c r="AE1214" s="29">
        <f t="shared" si="63"/>
        <v>2019</v>
      </c>
      <c r="AF1214" s="29">
        <f t="shared" si="61"/>
        <v>1</v>
      </c>
      <c r="AK1214" t="e">
        <f t="shared" si="62"/>
        <v>#N/A</v>
      </c>
    </row>
    <row r="1215" spans="1:37" ht="30" customHeight="1" x14ac:dyDescent="0.25">
      <c r="A1215" s="30">
        <v>17907413</v>
      </c>
      <c r="B1215" s="29" t="s">
        <v>82</v>
      </c>
      <c r="C1215" s="29" t="s">
        <v>29</v>
      </c>
      <c r="D1215" s="29" t="s">
        <v>29</v>
      </c>
      <c r="E1215" s="31">
        <v>43524</v>
      </c>
      <c r="F1215" s="30" t="s">
        <v>31</v>
      </c>
      <c r="G1215" s="29" t="s">
        <v>103</v>
      </c>
      <c r="H1215" s="29" t="s">
        <v>104</v>
      </c>
      <c r="I1215" s="29">
        <v>1971</v>
      </c>
      <c r="J1215" s="30">
        <v>100</v>
      </c>
      <c r="K1215" s="30">
        <v>8872.4</v>
      </c>
      <c r="L1215" s="30" t="s">
        <v>31</v>
      </c>
      <c r="M1215" s="30" t="s">
        <v>31</v>
      </c>
      <c r="N1215" s="30" t="s">
        <v>31</v>
      </c>
      <c r="O1215" s="30" t="s">
        <v>31</v>
      </c>
      <c r="P1215" s="30" t="s">
        <v>31</v>
      </c>
      <c r="Q1215" s="30" t="s">
        <v>31</v>
      </c>
      <c r="R1215" s="30" t="s">
        <v>31</v>
      </c>
      <c r="S1215" s="30" t="s">
        <v>31</v>
      </c>
      <c r="T1215" s="30" t="s">
        <v>31</v>
      </c>
      <c r="U1215" s="30" t="s">
        <v>31</v>
      </c>
      <c r="V1215" s="30" t="s">
        <v>31</v>
      </c>
      <c r="W1215" s="30">
        <v>1.1510219910080748</v>
      </c>
      <c r="X1215" s="30">
        <v>1.8740675771665396</v>
      </c>
      <c r="Y1215" s="30" t="s">
        <v>31</v>
      </c>
      <c r="Z1215" s="30" t="s">
        <v>31</v>
      </c>
      <c r="AA1215" s="30">
        <v>0</v>
      </c>
      <c r="AB1215" s="30">
        <v>0</v>
      </c>
      <c r="AC1215" s="30" t="s">
        <v>31</v>
      </c>
      <c r="AD1215" s="30" t="s">
        <v>31</v>
      </c>
      <c r="AE1215" s="29">
        <f t="shared" si="63"/>
        <v>2019</v>
      </c>
      <c r="AF1215" s="29">
        <f t="shared" si="61"/>
        <v>2</v>
      </c>
      <c r="AK1215" t="e">
        <f t="shared" si="62"/>
        <v>#N/A</v>
      </c>
    </row>
    <row r="1216" spans="1:37" ht="30" customHeight="1" x14ac:dyDescent="0.25">
      <c r="A1216" s="30">
        <v>17907413</v>
      </c>
      <c r="B1216" s="29" t="s">
        <v>82</v>
      </c>
      <c r="C1216" s="29" t="s">
        <v>29</v>
      </c>
      <c r="D1216" s="29" t="s">
        <v>29</v>
      </c>
      <c r="E1216" s="31">
        <v>43555</v>
      </c>
      <c r="F1216" s="29" t="s">
        <v>31</v>
      </c>
      <c r="G1216" s="29" t="s">
        <v>103</v>
      </c>
      <c r="H1216" s="29" t="s">
        <v>104</v>
      </c>
      <c r="I1216" s="29">
        <v>1971</v>
      </c>
      <c r="J1216" s="30">
        <v>100</v>
      </c>
      <c r="K1216" s="30">
        <v>8872.4</v>
      </c>
      <c r="L1216" s="29" t="s">
        <v>31</v>
      </c>
      <c r="M1216" s="29" t="s">
        <v>31</v>
      </c>
      <c r="N1216" s="29" t="s">
        <v>31</v>
      </c>
      <c r="O1216" s="30" t="s">
        <v>31</v>
      </c>
      <c r="P1216" s="30" t="s">
        <v>31</v>
      </c>
      <c r="Q1216" s="29" t="s">
        <v>31</v>
      </c>
      <c r="R1216" s="29" t="s">
        <v>31</v>
      </c>
      <c r="S1216" s="29" t="s">
        <v>31</v>
      </c>
      <c r="T1216" s="29" t="s">
        <v>31</v>
      </c>
      <c r="U1216" s="29" t="s">
        <v>31</v>
      </c>
      <c r="V1216" s="29" t="s">
        <v>31</v>
      </c>
      <c r="W1216" s="30">
        <v>1.1983578410322078</v>
      </c>
      <c r="X1216" s="30">
        <v>1.9268233514952069</v>
      </c>
      <c r="Y1216" s="29" t="s">
        <v>31</v>
      </c>
      <c r="Z1216" s="29" t="s">
        <v>31</v>
      </c>
      <c r="AA1216" s="29">
        <v>0</v>
      </c>
      <c r="AB1216" s="29">
        <v>0</v>
      </c>
      <c r="AC1216" s="30" t="s">
        <v>31</v>
      </c>
      <c r="AD1216" s="30" t="s">
        <v>31</v>
      </c>
      <c r="AE1216" s="29">
        <f t="shared" si="63"/>
        <v>2019</v>
      </c>
      <c r="AF1216" s="29">
        <f t="shared" si="61"/>
        <v>3</v>
      </c>
      <c r="AK1216" t="e">
        <f t="shared" si="62"/>
        <v>#N/A</v>
      </c>
    </row>
    <row r="1217" spans="1:37" ht="30" customHeight="1" x14ac:dyDescent="0.25">
      <c r="A1217" s="30">
        <v>17907413</v>
      </c>
      <c r="B1217" s="29" t="s">
        <v>82</v>
      </c>
      <c r="C1217" s="29" t="s">
        <v>29</v>
      </c>
      <c r="D1217" s="29" t="s">
        <v>29</v>
      </c>
      <c r="E1217" s="31">
        <v>43585</v>
      </c>
      <c r="F1217" s="29" t="s">
        <v>31</v>
      </c>
      <c r="G1217" s="29" t="s">
        <v>103</v>
      </c>
      <c r="H1217" s="29" t="s">
        <v>104</v>
      </c>
      <c r="I1217" s="29">
        <v>1971</v>
      </c>
      <c r="J1217" s="30">
        <v>100</v>
      </c>
      <c r="K1217" s="30">
        <v>8872.4</v>
      </c>
      <c r="L1217" s="29" t="s">
        <v>31</v>
      </c>
      <c r="M1217" s="29" t="s">
        <v>31</v>
      </c>
      <c r="N1217" s="29" t="s">
        <v>31</v>
      </c>
      <c r="O1217" s="30" t="s">
        <v>31</v>
      </c>
      <c r="P1217" s="30" t="s">
        <v>31</v>
      </c>
      <c r="Q1217" s="29" t="s">
        <v>31</v>
      </c>
      <c r="R1217" s="29" t="s">
        <v>31</v>
      </c>
      <c r="S1217" s="29" t="s">
        <v>31</v>
      </c>
      <c r="T1217" s="29" t="s">
        <v>31</v>
      </c>
      <c r="U1217" s="29" t="s">
        <v>31</v>
      </c>
      <c r="V1217" s="29" t="s">
        <v>31</v>
      </c>
      <c r="W1217" s="30">
        <v>1.1443681361359817</v>
      </c>
      <c r="X1217" s="30">
        <v>2.2123558005734769</v>
      </c>
      <c r="Y1217" s="29" t="s">
        <v>31</v>
      </c>
      <c r="Z1217" s="29" t="s">
        <v>31</v>
      </c>
      <c r="AA1217" s="29">
        <v>0</v>
      </c>
      <c r="AB1217" s="29">
        <v>0</v>
      </c>
      <c r="AC1217" s="30" t="s">
        <v>31</v>
      </c>
      <c r="AD1217" s="30" t="s">
        <v>31</v>
      </c>
      <c r="AE1217" s="29">
        <f t="shared" si="63"/>
        <v>2019</v>
      </c>
      <c r="AF1217" s="29">
        <f t="shared" si="61"/>
        <v>4</v>
      </c>
      <c r="AK1217" t="e">
        <f t="shared" si="62"/>
        <v>#N/A</v>
      </c>
    </row>
    <row r="1218" spans="1:37" ht="30" customHeight="1" x14ac:dyDescent="0.25">
      <c r="A1218" s="30">
        <v>17907413</v>
      </c>
      <c r="B1218" s="29" t="s">
        <v>82</v>
      </c>
      <c r="C1218" s="29" t="s">
        <v>29</v>
      </c>
      <c r="D1218" s="29" t="s">
        <v>29</v>
      </c>
      <c r="E1218" s="31">
        <v>43616</v>
      </c>
      <c r="F1218" s="29" t="s">
        <v>31</v>
      </c>
      <c r="G1218" s="29" t="s">
        <v>103</v>
      </c>
      <c r="H1218" s="29" t="s">
        <v>104</v>
      </c>
      <c r="I1218" s="29">
        <v>1971</v>
      </c>
      <c r="J1218" s="30">
        <v>100</v>
      </c>
      <c r="K1218" s="30">
        <v>8872.4</v>
      </c>
      <c r="L1218" s="29" t="s">
        <v>31</v>
      </c>
      <c r="M1218" s="29" t="s">
        <v>31</v>
      </c>
      <c r="N1218" s="29" t="s">
        <v>31</v>
      </c>
      <c r="O1218" s="30" t="s">
        <v>31</v>
      </c>
      <c r="P1218" s="30" t="s">
        <v>31</v>
      </c>
      <c r="Q1218" s="29" t="s">
        <v>31</v>
      </c>
      <c r="R1218" s="29" t="s">
        <v>31</v>
      </c>
      <c r="S1218" s="29" t="s">
        <v>31</v>
      </c>
      <c r="T1218" s="29" t="s">
        <v>31</v>
      </c>
      <c r="U1218" s="29" t="s">
        <v>31</v>
      </c>
      <c r="V1218" s="29" t="s">
        <v>31</v>
      </c>
      <c r="W1218" s="30">
        <v>0.92074630068331709</v>
      </c>
      <c r="X1218" s="30">
        <v>2.1895466345870229</v>
      </c>
      <c r="Y1218" s="29" t="s">
        <v>31</v>
      </c>
      <c r="Z1218" s="29" t="s">
        <v>31</v>
      </c>
      <c r="AA1218" s="29">
        <v>0</v>
      </c>
      <c r="AB1218" s="29">
        <v>0</v>
      </c>
      <c r="AC1218" s="30" t="s">
        <v>31</v>
      </c>
      <c r="AD1218" s="30" t="s">
        <v>31</v>
      </c>
      <c r="AE1218" s="29">
        <f t="shared" si="63"/>
        <v>2019</v>
      </c>
      <c r="AF1218" s="29">
        <f t="shared" si="61"/>
        <v>5</v>
      </c>
      <c r="AK1218" t="e">
        <f t="shared" si="62"/>
        <v>#N/A</v>
      </c>
    </row>
    <row r="1219" spans="1:37" ht="30" customHeight="1" x14ac:dyDescent="0.25">
      <c r="A1219" s="30">
        <v>17907413</v>
      </c>
      <c r="B1219" s="29" t="s">
        <v>82</v>
      </c>
      <c r="C1219" s="29" t="s">
        <v>29</v>
      </c>
      <c r="D1219" s="29" t="s">
        <v>29</v>
      </c>
      <c r="E1219" s="31">
        <v>43646</v>
      </c>
      <c r="F1219" s="29" t="s">
        <v>31</v>
      </c>
      <c r="G1219" s="29" t="s">
        <v>103</v>
      </c>
      <c r="H1219" s="29" t="s">
        <v>104</v>
      </c>
      <c r="I1219" s="29">
        <v>1971</v>
      </c>
      <c r="J1219" s="30">
        <v>100</v>
      </c>
      <c r="K1219" s="30">
        <v>8872.4</v>
      </c>
      <c r="L1219" s="29" t="s">
        <v>31</v>
      </c>
      <c r="M1219" s="29" t="s">
        <v>31</v>
      </c>
      <c r="N1219" s="29" t="s">
        <v>31</v>
      </c>
      <c r="O1219" s="30" t="s">
        <v>31</v>
      </c>
      <c r="P1219" s="30" t="s">
        <v>31</v>
      </c>
      <c r="Q1219" s="29" t="s">
        <v>31</v>
      </c>
      <c r="R1219" s="29" t="s">
        <v>31</v>
      </c>
      <c r="S1219" s="29" t="s">
        <v>31</v>
      </c>
      <c r="T1219" s="29" t="s">
        <v>31</v>
      </c>
      <c r="U1219" s="29" t="s">
        <v>31</v>
      </c>
      <c r="V1219" s="29" t="s">
        <v>31</v>
      </c>
      <c r="W1219" s="30">
        <v>1.1620007472055363</v>
      </c>
      <c r="X1219" s="30">
        <v>1.8336650819154423</v>
      </c>
      <c r="Y1219" s="29" t="s">
        <v>31</v>
      </c>
      <c r="Z1219" s="29" t="s">
        <v>31</v>
      </c>
      <c r="AA1219" s="29">
        <v>0</v>
      </c>
      <c r="AB1219" s="29">
        <v>0</v>
      </c>
      <c r="AC1219" s="30" t="s">
        <v>31</v>
      </c>
      <c r="AD1219" s="30" t="s">
        <v>31</v>
      </c>
      <c r="AE1219" s="29">
        <f t="shared" si="63"/>
        <v>2019</v>
      </c>
      <c r="AF1219" s="29">
        <f t="shared" si="61"/>
        <v>6</v>
      </c>
      <c r="AK1219" t="e">
        <f t="shared" si="62"/>
        <v>#N/A</v>
      </c>
    </row>
    <row r="1220" spans="1:37" ht="30" customHeight="1" x14ac:dyDescent="0.25">
      <c r="A1220" s="30">
        <v>17907413</v>
      </c>
      <c r="B1220" s="29" t="s">
        <v>82</v>
      </c>
      <c r="C1220" s="29" t="s">
        <v>29</v>
      </c>
      <c r="D1220" s="29" t="s">
        <v>29</v>
      </c>
      <c r="E1220" s="31">
        <v>43677</v>
      </c>
      <c r="F1220" s="29" t="s">
        <v>31</v>
      </c>
      <c r="G1220" s="29" t="s">
        <v>103</v>
      </c>
      <c r="H1220" s="29" t="s">
        <v>104</v>
      </c>
      <c r="I1220" s="29">
        <v>1971</v>
      </c>
      <c r="J1220" s="30">
        <v>100</v>
      </c>
      <c r="K1220" s="30">
        <v>8872.4</v>
      </c>
      <c r="L1220" s="29" t="s">
        <v>31</v>
      </c>
      <c r="M1220" s="29" t="s">
        <v>31</v>
      </c>
      <c r="N1220" s="29" t="s">
        <v>31</v>
      </c>
      <c r="O1220" s="30" t="s">
        <v>31</v>
      </c>
      <c r="P1220" s="30" t="s">
        <v>31</v>
      </c>
      <c r="Q1220" s="29" t="s">
        <v>31</v>
      </c>
      <c r="R1220" s="29" t="s">
        <v>31</v>
      </c>
      <c r="S1220" s="29" t="s">
        <v>31</v>
      </c>
      <c r="T1220" s="29" t="s">
        <v>31</v>
      </c>
      <c r="U1220" s="29" t="s">
        <v>31</v>
      </c>
      <c r="V1220" s="29" t="s">
        <v>31</v>
      </c>
      <c r="W1220" s="30">
        <v>1.2182260953750526</v>
      </c>
      <c r="X1220" s="30">
        <v>2.0875924835847588</v>
      </c>
      <c r="Y1220" s="29" t="s">
        <v>31</v>
      </c>
      <c r="Z1220" s="29" t="s">
        <v>31</v>
      </c>
      <c r="AA1220" s="29">
        <v>0</v>
      </c>
      <c r="AB1220" s="29">
        <v>0</v>
      </c>
      <c r="AC1220" s="30" t="s">
        <v>31</v>
      </c>
      <c r="AD1220" s="30" t="s">
        <v>31</v>
      </c>
      <c r="AE1220" s="29">
        <f t="shared" si="63"/>
        <v>2019</v>
      </c>
      <c r="AF1220" s="29">
        <f t="shared" si="61"/>
        <v>7</v>
      </c>
      <c r="AK1220" t="e">
        <f t="shared" si="62"/>
        <v>#N/A</v>
      </c>
    </row>
    <row r="1221" spans="1:37" ht="30" customHeight="1" x14ac:dyDescent="0.25">
      <c r="A1221" s="30">
        <v>17907413</v>
      </c>
      <c r="B1221" s="29" t="s">
        <v>82</v>
      </c>
      <c r="C1221" s="29" t="s">
        <v>29</v>
      </c>
      <c r="D1221" s="29" t="s">
        <v>29</v>
      </c>
      <c r="E1221" s="31">
        <v>43708</v>
      </c>
      <c r="F1221" s="29" t="s">
        <v>31</v>
      </c>
      <c r="G1221" s="29" t="s">
        <v>103</v>
      </c>
      <c r="H1221" s="29" t="s">
        <v>104</v>
      </c>
      <c r="I1221" s="29">
        <v>1971</v>
      </c>
      <c r="J1221" s="30">
        <v>100</v>
      </c>
      <c r="K1221" s="30">
        <v>8872.4</v>
      </c>
      <c r="L1221" s="29" t="s">
        <v>31</v>
      </c>
      <c r="M1221" s="29" t="s">
        <v>31</v>
      </c>
      <c r="N1221" s="29" t="s">
        <v>31</v>
      </c>
      <c r="O1221" s="30" t="s">
        <v>31</v>
      </c>
      <c r="P1221" s="30" t="s">
        <v>31</v>
      </c>
      <c r="Q1221" s="29" t="s">
        <v>31</v>
      </c>
      <c r="R1221" s="29" t="s">
        <v>31</v>
      </c>
      <c r="S1221" s="29" t="s">
        <v>31</v>
      </c>
      <c r="T1221" s="29" t="s">
        <v>31</v>
      </c>
      <c r="U1221" s="29" t="s">
        <v>31</v>
      </c>
      <c r="V1221" s="29" t="s">
        <v>31</v>
      </c>
      <c r="W1221" s="30">
        <v>1.0794534405040399</v>
      </c>
      <c r="X1221" s="30">
        <v>1.2927974940197438</v>
      </c>
      <c r="Y1221" s="29" t="s">
        <v>31</v>
      </c>
      <c r="Z1221" s="29" t="s">
        <v>31</v>
      </c>
      <c r="AA1221" s="29">
        <v>0</v>
      </c>
      <c r="AB1221" s="29">
        <v>0</v>
      </c>
      <c r="AC1221" s="30" t="s">
        <v>31</v>
      </c>
      <c r="AD1221" s="30" t="s">
        <v>31</v>
      </c>
      <c r="AE1221" s="29">
        <f t="shared" si="63"/>
        <v>2019</v>
      </c>
      <c r="AF1221" s="29">
        <f t="shared" si="61"/>
        <v>8</v>
      </c>
      <c r="AK1221" t="e">
        <f t="shared" si="62"/>
        <v>#N/A</v>
      </c>
    </row>
    <row r="1222" spans="1:37" ht="30" customHeight="1" x14ac:dyDescent="0.25">
      <c r="A1222" s="30">
        <v>17907413</v>
      </c>
      <c r="B1222" s="29" t="s">
        <v>82</v>
      </c>
      <c r="C1222" s="29" t="s">
        <v>29</v>
      </c>
      <c r="D1222" s="29" t="s">
        <v>29</v>
      </c>
      <c r="E1222" s="31">
        <v>43738</v>
      </c>
      <c r="F1222" s="29" t="s">
        <v>31</v>
      </c>
      <c r="G1222" s="29" t="s">
        <v>103</v>
      </c>
      <c r="H1222" s="29" t="s">
        <v>104</v>
      </c>
      <c r="I1222" s="29">
        <v>1971</v>
      </c>
      <c r="J1222" s="30">
        <v>100</v>
      </c>
      <c r="K1222" s="30">
        <v>8872.4</v>
      </c>
      <c r="L1222" s="29" t="s">
        <v>31</v>
      </c>
      <c r="M1222" s="29" t="s">
        <v>31</v>
      </c>
      <c r="N1222" s="29" t="s">
        <v>31</v>
      </c>
      <c r="O1222" s="30" t="s">
        <v>31</v>
      </c>
      <c r="P1222" s="30" t="s">
        <v>31</v>
      </c>
      <c r="Q1222" s="29" t="s">
        <v>31</v>
      </c>
      <c r="R1222" s="29" t="s">
        <v>31</v>
      </c>
      <c r="S1222" s="29" t="s">
        <v>31</v>
      </c>
      <c r="T1222" s="29" t="s">
        <v>31</v>
      </c>
      <c r="U1222" s="29" t="s">
        <v>31</v>
      </c>
      <c r="V1222" s="29" t="s">
        <v>31</v>
      </c>
      <c r="W1222" s="30">
        <v>0.90129805449801814</v>
      </c>
      <c r="X1222" s="30">
        <v>1.4947720021342281</v>
      </c>
      <c r="Y1222" s="29" t="s">
        <v>31</v>
      </c>
      <c r="Z1222" s="29" t="s">
        <v>31</v>
      </c>
      <c r="AA1222" s="29">
        <v>0</v>
      </c>
      <c r="AB1222" s="29">
        <v>0</v>
      </c>
      <c r="AC1222" s="30" t="s">
        <v>31</v>
      </c>
      <c r="AD1222" s="30" t="s">
        <v>31</v>
      </c>
      <c r="AE1222" s="29">
        <f t="shared" si="63"/>
        <v>2019</v>
      </c>
      <c r="AF1222" s="29">
        <f t="shared" si="61"/>
        <v>9</v>
      </c>
      <c r="AK1222" t="e">
        <f t="shared" si="62"/>
        <v>#N/A</v>
      </c>
    </row>
    <row r="1223" spans="1:37" ht="30" customHeight="1" x14ac:dyDescent="0.25">
      <c r="A1223" s="30">
        <v>17907413</v>
      </c>
      <c r="B1223" s="29" t="s">
        <v>82</v>
      </c>
      <c r="C1223" s="29" t="s">
        <v>29</v>
      </c>
      <c r="D1223" s="29" t="s">
        <v>29</v>
      </c>
      <c r="E1223" s="31">
        <v>43769</v>
      </c>
      <c r="F1223" s="29" t="s">
        <v>31</v>
      </c>
      <c r="G1223" s="29" t="s">
        <v>103</v>
      </c>
      <c r="H1223" s="29" t="s">
        <v>104</v>
      </c>
      <c r="I1223" s="29">
        <v>1971</v>
      </c>
      <c r="J1223" s="30">
        <v>100</v>
      </c>
      <c r="K1223" s="30">
        <v>8872.4</v>
      </c>
      <c r="L1223" s="29" t="s">
        <v>31</v>
      </c>
      <c r="M1223" s="29" t="s">
        <v>31</v>
      </c>
      <c r="N1223" s="29" t="s">
        <v>31</v>
      </c>
      <c r="O1223" s="30" t="s">
        <v>31</v>
      </c>
      <c r="P1223" s="30" t="s">
        <v>31</v>
      </c>
      <c r="Q1223" s="29" t="s">
        <v>31</v>
      </c>
      <c r="R1223" s="29" t="s">
        <v>31</v>
      </c>
      <c r="S1223" s="29" t="s">
        <v>31</v>
      </c>
      <c r="T1223" s="29" t="s">
        <v>31</v>
      </c>
      <c r="U1223" s="29" t="s">
        <v>31</v>
      </c>
      <c r="V1223" s="29" t="s">
        <v>31</v>
      </c>
      <c r="W1223" s="30">
        <v>1.5713577937269625</v>
      </c>
      <c r="X1223" s="30">
        <v>1.8065673763331092</v>
      </c>
      <c r="Y1223" s="29" t="s">
        <v>31</v>
      </c>
      <c r="Z1223" s="29" t="s">
        <v>31</v>
      </c>
      <c r="AA1223" s="29">
        <v>0</v>
      </c>
      <c r="AB1223" s="29">
        <v>0</v>
      </c>
      <c r="AC1223" s="30" t="s">
        <v>31</v>
      </c>
      <c r="AD1223" s="30" t="s">
        <v>31</v>
      </c>
      <c r="AE1223" s="29">
        <f t="shared" si="63"/>
        <v>2019</v>
      </c>
      <c r="AF1223" s="29">
        <f t="shared" si="61"/>
        <v>10</v>
      </c>
      <c r="AK1223" t="e">
        <f t="shared" si="62"/>
        <v>#N/A</v>
      </c>
    </row>
    <row r="1224" spans="1:37" ht="30" customHeight="1" x14ac:dyDescent="0.25">
      <c r="A1224" s="30">
        <v>17907413</v>
      </c>
      <c r="B1224" s="29" t="s">
        <v>82</v>
      </c>
      <c r="C1224" s="29" t="s">
        <v>29</v>
      </c>
      <c r="D1224" s="29" t="s">
        <v>29</v>
      </c>
      <c r="E1224" s="31">
        <v>43799</v>
      </c>
      <c r="F1224" s="29" t="s">
        <v>31</v>
      </c>
      <c r="G1224" s="29" t="s">
        <v>103</v>
      </c>
      <c r="H1224" s="29" t="s">
        <v>104</v>
      </c>
      <c r="I1224" s="29">
        <v>1971</v>
      </c>
      <c r="J1224" s="30">
        <v>100</v>
      </c>
      <c r="K1224" s="30">
        <v>8872.4</v>
      </c>
      <c r="L1224" s="29" t="s">
        <v>31</v>
      </c>
      <c r="M1224" s="29" t="s">
        <v>31</v>
      </c>
      <c r="N1224" s="29" t="s">
        <v>31</v>
      </c>
      <c r="O1224" s="30" t="s">
        <v>31</v>
      </c>
      <c r="P1224" s="30" t="s">
        <v>31</v>
      </c>
      <c r="Q1224" s="29" t="s">
        <v>31</v>
      </c>
      <c r="R1224" s="29" t="s">
        <v>31</v>
      </c>
      <c r="S1224" s="29" t="s">
        <v>31</v>
      </c>
      <c r="T1224" s="29" t="s">
        <v>31</v>
      </c>
      <c r="U1224" s="29" t="s">
        <v>31</v>
      </c>
      <c r="V1224" s="29" t="s">
        <v>31</v>
      </c>
      <c r="W1224" s="30">
        <v>1.0256927085769312</v>
      </c>
      <c r="X1224" s="30">
        <v>2.0486262322718005</v>
      </c>
      <c r="Y1224" s="29" t="s">
        <v>31</v>
      </c>
      <c r="Z1224" s="29" t="s">
        <v>31</v>
      </c>
      <c r="AA1224" s="29">
        <v>0</v>
      </c>
      <c r="AB1224" s="29">
        <v>0</v>
      </c>
      <c r="AC1224" s="30" t="s">
        <v>31</v>
      </c>
      <c r="AD1224" s="30" t="s">
        <v>31</v>
      </c>
      <c r="AE1224" s="29">
        <f t="shared" si="63"/>
        <v>2019</v>
      </c>
      <c r="AF1224" s="29">
        <f t="shared" si="61"/>
        <v>11</v>
      </c>
      <c r="AK1224" t="e">
        <f t="shared" si="62"/>
        <v>#N/A</v>
      </c>
    </row>
    <row r="1225" spans="1:37" ht="30" customHeight="1" x14ac:dyDescent="0.25">
      <c r="A1225" s="30">
        <v>17907413</v>
      </c>
      <c r="B1225" s="29" t="s">
        <v>82</v>
      </c>
      <c r="C1225" s="29" t="s">
        <v>29</v>
      </c>
      <c r="D1225" s="29" t="s">
        <v>29</v>
      </c>
      <c r="E1225" s="31">
        <v>43830</v>
      </c>
      <c r="F1225" s="29" t="s">
        <v>31</v>
      </c>
      <c r="G1225" s="29" t="s">
        <v>103</v>
      </c>
      <c r="H1225" s="29" t="s">
        <v>104</v>
      </c>
      <c r="I1225" s="29">
        <v>1971</v>
      </c>
      <c r="J1225" s="30">
        <v>100</v>
      </c>
      <c r="K1225" s="30">
        <v>8872.4</v>
      </c>
      <c r="L1225" s="29" t="s">
        <v>31</v>
      </c>
      <c r="M1225" s="29" t="s">
        <v>31</v>
      </c>
      <c r="N1225" s="29" t="s">
        <v>31</v>
      </c>
      <c r="O1225" s="30" t="s">
        <v>31</v>
      </c>
      <c r="P1225" s="30" t="s">
        <v>31</v>
      </c>
      <c r="Q1225" s="29" t="s">
        <v>31</v>
      </c>
      <c r="R1225" s="29" t="s">
        <v>31</v>
      </c>
      <c r="S1225" s="29" t="s">
        <v>31</v>
      </c>
      <c r="T1225" s="29" t="s">
        <v>31</v>
      </c>
      <c r="U1225" s="29" t="s">
        <v>31</v>
      </c>
      <c r="V1225" s="29" t="s">
        <v>31</v>
      </c>
      <c r="W1225" s="30">
        <v>1.3726932827791896</v>
      </c>
      <c r="X1225" s="30">
        <v>2.0433329557240052</v>
      </c>
      <c r="Y1225" s="29" t="s">
        <v>31</v>
      </c>
      <c r="Z1225" s="29" t="s">
        <v>31</v>
      </c>
      <c r="AA1225" s="29">
        <v>0</v>
      </c>
      <c r="AB1225" s="29">
        <v>0</v>
      </c>
      <c r="AC1225" s="30" t="s">
        <v>31</v>
      </c>
      <c r="AD1225" s="30" t="s">
        <v>31</v>
      </c>
      <c r="AE1225" s="29">
        <f t="shared" si="63"/>
        <v>2019</v>
      </c>
      <c r="AF1225" s="29">
        <f t="shared" si="61"/>
        <v>12</v>
      </c>
      <c r="AK1225" t="e">
        <f t="shared" si="62"/>
        <v>#N/A</v>
      </c>
    </row>
    <row r="1226" spans="1:37" ht="30" customHeight="1" x14ac:dyDescent="0.25">
      <c r="A1226" s="30">
        <v>17907413</v>
      </c>
      <c r="B1226" s="29" t="s">
        <v>82</v>
      </c>
      <c r="C1226" s="29" t="s">
        <v>29</v>
      </c>
      <c r="D1226" s="29" t="s">
        <v>29</v>
      </c>
      <c r="E1226" s="31">
        <v>43861</v>
      </c>
      <c r="F1226" s="29" t="s">
        <v>31</v>
      </c>
      <c r="G1226" s="29" t="s">
        <v>103</v>
      </c>
      <c r="H1226" s="29" t="s">
        <v>104</v>
      </c>
      <c r="I1226" s="29">
        <v>1971</v>
      </c>
      <c r="J1226" s="30">
        <v>100</v>
      </c>
      <c r="K1226" s="30">
        <v>8872.4</v>
      </c>
      <c r="L1226" s="29" t="s">
        <v>31</v>
      </c>
      <c r="M1226" s="29" t="s">
        <v>31</v>
      </c>
      <c r="N1226" s="29" t="s">
        <v>31</v>
      </c>
      <c r="O1226" s="30" t="s">
        <v>31</v>
      </c>
      <c r="P1226" s="30" t="s">
        <v>31</v>
      </c>
      <c r="Q1226" s="29" t="s">
        <v>31</v>
      </c>
      <c r="R1226" s="29" t="s">
        <v>31</v>
      </c>
      <c r="S1226" s="29" t="s">
        <v>31</v>
      </c>
      <c r="T1226" s="29" t="s">
        <v>31</v>
      </c>
      <c r="U1226" s="29" t="s">
        <v>31</v>
      </c>
      <c r="V1226" s="29" t="s">
        <v>31</v>
      </c>
      <c r="W1226" s="30">
        <v>1.4715347775802055</v>
      </c>
      <c r="X1226" s="30">
        <v>1.1712632113016492</v>
      </c>
      <c r="Y1226" s="29" t="s">
        <v>31</v>
      </c>
      <c r="Z1226" s="29" t="s">
        <v>31</v>
      </c>
      <c r="AA1226" s="29" t="s">
        <v>31</v>
      </c>
      <c r="AB1226" s="29" t="s">
        <v>31</v>
      </c>
      <c r="AC1226" s="30" t="s">
        <v>31</v>
      </c>
      <c r="AD1226" s="30" t="s">
        <v>31</v>
      </c>
      <c r="AE1226" s="29">
        <f t="shared" si="63"/>
        <v>2020</v>
      </c>
      <c r="AF1226" s="29">
        <f t="shared" si="61"/>
        <v>1</v>
      </c>
      <c r="AK1226" t="e">
        <f t="shared" si="62"/>
        <v>#N/A</v>
      </c>
    </row>
    <row r="1227" spans="1:37" ht="30" customHeight="1" x14ac:dyDescent="0.25">
      <c r="A1227" s="30">
        <v>17907413</v>
      </c>
      <c r="B1227" s="29" t="s">
        <v>82</v>
      </c>
      <c r="C1227" s="29" t="s">
        <v>29</v>
      </c>
      <c r="D1227" s="29" t="s">
        <v>29</v>
      </c>
      <c r="E1227" s="31">
        <v>43890</v>
      </c>
      <c r="F1227" s="29" t="s">
        <v>31</v>
      </c>
      <c r="G1227" s="29" t="s">
        <v>103</v>
      </c>
      <c r="H1227" s="29" t="s">
        <v>104</v>
      </c>
      <c r="I1227" s="29">
        <v>1971</v>
      </c>
      <c r="J1227" s="30">
        <v>100</v>
      </c>
      <c r="K1227" s="30">
        <v>8872.4</v>
      </c>
      <c r="L1227" s="29" t="s">
        <v>31</v>
      </c>
      <c r="M1227" s="29" t="s">
        <v>31</v>
      </c>
      <c r="N1227" s="29" t="s">
        <v>31</v>
      </c>
      <c r="O1227" s="30" t="s">
        <v>31</v>
      </c>
      <c r="P1227" s="30" t="s">
        <v>31</v>
      </c>
      <c r="Q1227" s="29" t="s">
        <v>31</v>
      </c>
      <c r="R1227" s="29" t="s">
        <v>31</v>
      </c>
      <c r="S1227" s="29" t="s">
        <v>31</v>
      </c>
      <c r="T1227" s="29" t="s">
        <v>31</v>
      </c>
      <c r="U1227" s="29" t="s">
        <v>31</v>
      </c>
      <c r="V1227" s="29" t="s">
        <v>31</v>
      </c>
      <c r="W1227" s="30">
        <v>1.3301165972633662</v>
      </c>
      <c r="X1227" s="30">
        <v>1.8217229092423821</v>
      </c>
      <c r="Y1227" s="29" t="s">
        <v>31</v>
      </c>
      <c r="Z1227" s="29" t="s">
        <v>31</v>
      </c>
      <c r="AA1227" s="29" t="s">
        <v>31</v>
      </c>
      <c r="AB1227" s="29" t="s">
        <v>31</v>
      </c>
      <c r="AC1227" s="30" t="s">
        <v>31</v>
      </c>
      <c r="AD1227" s="30" t="s">
        <v>31</v>
      </c>
      <c r="AE1227" s="29">
        <f t="shared" si="63"/>
        <v>2020</v>
      </c>
      <c r="AF1227" s="29">
        <f t="shared" si="61"/>
        <v>2</v>
      </c>
      <c r="AK1227" t="e">
        <f t="shared" si="62"/>
        <v>#N/A</v>
      </c>
    </row>
    <row r="1228" spans="1:37" ht="30" customHeight="1" x14ac:dyDescent="0.25">
      <c r="A1228" s="30">
        <v>17907413</v>
      </c>
      <c r="B1228" s="29" t="s">
        <v>82</v>
      </c>
      <c r="C1228" s="29" t="s">
        <v>29</v>
      </c>
      <c r="D1228" s="29" t="s">
        <v>29</v>
      </c>
      <c r="E1228" s="31">
        <v>43921</v>
      </c>
      <c r="F1228" s="29" t="s">
        <v>31</v>
      </c>
      <c r="G1228" s="29" t="s">
        <v>103</v>
      </c>
      <c r="H1228" s="29" t="s">
        <v>104</v>
      </c>
      <c r="I1228" s="29">
        <v>1971</v>
      </c>
      <c r="J1228" s="30">
        <v>100</v>
      </c>
      <c r="K1228" s="30">
        <v>8872.4</v>
      </c>
      <c r="L1228" s="29" t="s">
        <v>31</v>
      </c>
      <c r="M1228" s="29" t="s">
        <v>31</v>
      </c>
      <c r="N1228" s="29" t="s">
        <v>31</v>
      </c>
      <c r="O1228" s="29" t="s">
        <v>31</v>
      </c>
      <c r="P1228" s="29" t="s">
        <v>31</v>
      </c>
      <c r="Q1228" s="29" t="s">
        <v>31</v>
      </c>
      <c r="R1228" s="29" t="s">
        <v>31</v>
      </c>
      <c r="S1228" s="29" t="s">
        <v>31</v>
      </c>
      <c r="T1228" s="29" t="s">
        <v>31</v>
      </c>
      <c r="U1228" s="29" t="s">
        <v>31</v>
      </c>
      <c r="V1228" s="29" t="s">
        <v>31</v>
      </c>
      <c r="W1228" s="30">
        <v>1.6084412465408477</v>
      </c>
      <c r="X1228" s="30">
        <v>1.7119413117302629</v>
      </c>
      <c r="Y1228" s="29" t="s">
        <v>31</v>
      </c>
      <c r="Z1228" s="29" t="s">
        <v>31</v>
      </c>
      <c r="AA1228" s="30" t="s">
        <v>31</v>
      </c>
      <c r="AB1228" s="30" t="s">
        <v>31</v>
      </c>
      <c r="AC1228" s="29" t="s">
        <v>31</v>
      </c>
      <c r="AD1228" s="29" t="s">
        <v>31</v>
      </c>
      <c r="AE1228" s="29">
        <f t="shared" si="63"/>
        <v>2020</v>
      </c>
      <c r="AF1228" s="29">
        <f t="shared" si="61"/>
        <v>3</v>
      </c>
      <c r="AK1228" t="e">
        <f t="shared" si="62"/>
        <v>#N/A</v>
      </c>
    </row>
    <row r="1229" spans="1:37" ht="30" customHeight="1" x14ac:dyDescent="0.25">
      <c r="A1229" s="30">
        <v>17907413</v>
      </c>
      <c r="B1229" s="29" t="s">
        <v>82</v>
      </c>
      <c r="C1229" s="29" t="s">
        <v>29</v>
      </c>
      <c r="D1229" s="29" t="s">
        <v>29</v>
      </c>
      <c r="E1229" s="31">
        <v>43951</v>
      </c>
      <c r="F1229" s="29" t="s">
        <v>31</v>
      </c>
      <c r="G1229" s="29" t="s">
        <v>103</v>
      </c>
      <c r="H1229" s="29" t="s">
        <v>104</v>
      </c>
      <c r="I1229" s="29">
        <v>1971</v>
      </c>
      <c r="J1229" s="30">
        <v>100</v>
      </c>
      <c r="K1229" s="30">
        <v>8872.4</v>
      </c>
      <c r="L1229" s="29" t="s">
        <v>31</v>
      </c>
      <c r="M1229" s="29" t="s">
        <v>31</v>
      </c>
      <c r="N1229" s="29" t="s">
        <v>31</v>
      </c>
      <c r="O1229" s="29" t="s">
        <v>31</v>
      </c>
      <c r="P1229" s="29" t="s">
        <v>31</v>
      </c>
      <c r="Q1229" s="29" t="s">
        <v>31</v>
      </c>
      <c r="R1229" s="29" t="s">
        <v>31</v>
      </c>
      <c r="S1229" s="29" t="s">
        <v>31</v>
      </c>
      <c r="T1229" s="29" t="s">
        <v>31</v>
      </c>
      <c r="U1229" s="29" t="s">
        <v>31</v>
      </c>
      <c r="V1229" s="29" t="s">
        <v>31</v>
      </c>
      <c r="W1229" s="30">
        <v>1.1922723897653695</v>
      </c>
      <c r="X1229" s="30">
        <v>1.4175047761658446</v>
      </c>
      <c r="Y1229" s="29" t="s">
        <v>31</v>
      </c>
      <c r="Z1229" s="29" t="s">
        <v>31</v>
      </c>
      <c r="AA1229" s="30" t="s">
        <v>31</v>
      </c>
      <c r="AB1229" s="30" t="s">
        <v>31</v>
      </c>
      <c r="AC1229" s="29" t="s">
        <v>31</v>
      </c>
      <c r="AD1229" s="29" t="s">
        <v>31</v>
      </c>
      <c r="AE1229" s="29">
        <f t="shared" si="63"/>
        <v>2020</v>
      </c>
      <c r="AF1229" s="29">
        <f t="shared" si="61"/>
        <v>4</v>
      </c>
      <c r="AK1229" t="e">
        <f t="shared" si="62"/>
        <v>#N/A</v>
      </c>
    </row>
    <row r="1230" spans="1:37" ht="30" customHeight="1" x14ac:dyDescent="0.25">
      <c r="A1230" s="30">
        <v>17907413</v>
      </c>
      <c r="B1230" s="29" t="s">
        <v>82</v>
      </c>
      <c r="C1230" s="29" t="s">
        <v>29</v>
      </c>
      <c r="D1230" s="29" t="s">
        <v>29</v>
      </c>
      <c r="E1230" s="31">
        <v>43982</v>
      </c>
      <c r="F1230" s="29" t="s">
        <v>31</v>
      </c>
      <c r="G1230" s="29" t="s">
        <v>103</v>
      </c>
      <c r="H1230" s="29" t="s">
        <v>104</v>
      </c>
      <c r="I1230" s="29">
        <v>1971</v>
      </c>
      <c r="J1230" s="30">
        <v>100</v>
      </c>
      <c r="K1230" s="30">
        <v>8872.4</v>
      </c>
      <c r="L1230" s="29" t="s">
        <v>31</v>
      </c>
      <c r="M1230" s="29" t="s">
        <v>31</v>
      </c>
      <c r="N1230" s="29" t="s">
        <v>31</v>
      </c>
      <c r="O1230" s="29" t="s">
        <v>31</v>
      </c>
      <c r="P1230" s="29" t="s">
        <v>31</v>
      </c>
      <c r="Q1230" s="29" t="s">
        <v>31</v>
      </c>
      <c r="R1230" s="29" t="s">
        <v>31</v>
      </c>
      <c r="S1230" s="29" t="s">
        <v>31</v>
      </c>
      <c r="T1230" s="29" t="s">
        <v>31</v>
      </c>
      <c r="U1230" s="29" t="s">
        <v>31</v>
      </c>
      <c r="V1230" s="29" t="s">
        <v>31</v>
      </c>
      <c r="W1230" s="30">
        <v>1.1575682890945991</v>
      </c>
      <c r="X1230" s="30">
        <v>1.8823303461808729</v>
      </c>
      <c r="Y1230" s="29" t="s">
        <v>31</v>
      </c>
      <c r="Z1230" s="29" t="s">
        <v>31</v>
      </c>
      <c r="AA1230" s="30" t="s">
        <v>31</v>
      </c>
      <c r="AB1230" s="30" t="s">
        <v>31</v>
      </c>
      <c r="AC1230" s="29" t="s">
        <v>31</v>
      </c>
      <c r="AD1230" s="29" t="s">
        <v>31</v>
      </c>
      <c r="AE1230" s="29">
        <f t="shared" si="63"/>
        <v>2020</v>
      </c>
      <c r="AF1230" s="29">
        <f t="shared" si="61"/>
        <v>5</v>
      </c>
      <c r="AK1230" t="e">
        <f t="shared" si="62"/>
        <v>#N/A</v>
      </c>
    </row>
    <row r="1231" spans="1:37" ht="30" customHeight="1" x14ac:dyDescent="0.25">
      <c r="A1231" s="30">
        <v>17907413</v>
      </c>
      <c r="B1231" s="29" t="s">
        <v>82</v>
      </c>
      <c r="C1231" s="29" t="s">
        <v>29</v>
      </c>
      <c r="D1231" s="29" t="s">
        <v>29</v>
      </c>
      <c r="E1231" s="31">
        <v>44012</v>
      </c>
      <c r="F1231" s="29" t="s">
        <v>31</v>
      </c>
      <c r="G1231" s="29" t="s">
        <v>103</v>
      </c>
      <c r="H1231" s="29" t="s">
        <v>104</v>
      </c>
      <c r="I1231" s="29">
        <v>1971</v>
      </c>
      <c r="J1231" s="30">
        <v>100</v>
      </c>
      <c r="K1231" s="30">
        <v>8872.4</v>
      </c>
      <c r="L1231" s="29" t="s">
        <v>31</v>
      </c>
      <c r="M1231" s="29" t="s">
        <v>31</v>
      </c>
      <c r="N1231" s="29" t="s">
        <v>31</v>
      </c>
      <c r="O1231" s="29" t="s">
        <v>31</v>
      </c>
      <c r="P1231" s="29" t="s">
        <v>31</v>
      </c>
      <c r="Q1231" s="29" t="s">
        <v>31</v>
      </c>
      <c r="R1231" s="29" t="s">
        <v>31</v>
      </c>
      <c r="S1231" s="29" t="s">
        <v>31</v>
      </c>
      <c r="T1231" s="29" t="s">
        <v>31</v>
      </c>
      <c r="U1231" s="29" t="s">
        <v>31</v>
      </c>
      <c r="V1231" s="29" t="s">
        <v>31</v>
      </c>
      <c r="W1231" s="30">
        <v>1.0056306270228543</v>
      </c>
      <c r="X1231" s="30">
        <v>1.1913097017823078</v>
      </c>
      <c r="Y1231" s="29" t="s">
        <v>31</v>
      </c>
      <c r="Z1231" s="29" t="s">
        <v>31</v>
      </c>
      <c r="AA1231" s="30" t="s">
        <v>31</v>
      </c>
      <c r="AB1231" s="30" t="s">
        <v>31</v>
      </c>
      <c r="AC1231" s="29" t="s">
        <v>31</v>
      </c>
      <c r="AD1231" s="29" t="s">
        <v>31</v>
      </c>
      <c r="AE1231" s="29">
        <f t="shared" si="63"/>
        <v>2020</v>
      </c>
      <c r="AF1231" s="29">
        <f t="shared" si="61"/>
        <v>6</v>
      </c>
      <c r="AK1231" t="e">
        <f t="shared" si="62"/>
        <v>#N/A</v>
      </c>
    </row>
    <row r="1232" spans="1:37" ht="30" customHeight="1" x14ac:dyDescent="0.25">
      <c r="A1232" s="30">
        <v>17907413</v>
      </c>
      <c r="B1232" s="29" t="s">
        <v>82</v>
      </c>
      <c r="C1232" s="29" t="s">
        <v>29</v>
      </c>
      <c r="D1232" s="29" t="s">
        <v>29</v>
      </c>
      <c r="E1232" s="31">
        <v>44043</v>
      </c>
      <c r="F1232" s="29" t="s">
        <v>31</v>
      </c>
      <c r="G1232" s="29" t="s">
        <v>103</v>
      </c>
      <c r="H1232" s="29" t="s">
        <v>104</v>
      </c>
      <c r="I1232" s="29">
        <v>1971</v>
      </c>
      <c r="J1232" s="30">
        <v>100</v>
      </c>
      <c r="K1232" s="30">
        <v>8872.4</v>
      </c>
      <c r="L1232" s="29" t="s">
        <v>31</v>
      </c>
      <c r="M1232" s="29" t="s">
        <v>31</v>
      </c>
      <c r="N1232" s="29" t="s">
        <v>31</v>
      </c>
      <c r="O1232" s="29" t="s">
        <v>31</v>
      </c>
      <c r="P1232" s="29" t="s">
        <v>31</v>
      </c>
      <c r="Q1232" s="29" t="s">
        <v>31</v>
      </c>
      <c r="R1232" s="29" t="s">
        <v>31</v>
      </c>
      <c r="S1232" s="29" t="s">
        <v>31</v>
      </c>
      <c r="T1232" s="29" t="s">
        <v>31</v>
      </c>
      <c r="U1232" s="29" t="s">
        <v>31</v>
      </c>
      <c r="V1232" s="29" t="s">
        <v>31</v>
      </c>
      <c r="W1232" s="30">
        <v>0.89099909315925696</v>
      </c>
      <c r="X1232" s="30">
        <v>1.44726109857015</v>
      </c>
      <c r="Y1232" s="29" t="s">
        <v>31</v>
      </c>
      <c r="Z1232" s="29" t="s">
        <v>31</v>
      </c>
      <c r="AA1232" s="30" t="s">
        <v>31</v>
      </c>
      <c r="AB1232" s="30" t="s">
        <v>31</v>
      </c>
      <c r="AC1232" s="29" t="s">
        <v>31</v>
      </c>
      <c r="AD1232" s="29" t="s">
        <v>31</v>
      </c>
      <c r="AE1232" s="29">
        <f t="shared" si="63"/>
        <v>2020</v>
      </c>
      <c r="AF1232" s="29">
        <f t="shared" si="61"/>
        <v>7</v>
      </c>
      <c r="AK1232" t="e">
        <f t="shared" si="62"/>
        <v>#N/A</v>
      </c>
    </row>
    <row r="1233" spans="1:37" ht="30" customHeight="1" x14ac:dyDescent="0.25">
      <c r="A1233" s="30">
        <v>17907413</v>
      </c>
      <c r="B1233" s="29" t="s">
        <v>82</v>
      </c>
      <c r="C1233" s="29" t="s">
        <v>29</v>
      </c>
      <c r="D1233" s="29" t="s">
        <v>29</v>
      </c>
      <c r="E1233" s="31">
        <v>44074</v>
      </c>
      <c r="F1233" s="29" t="s">
        <v>31</v>
      </c>
      <c r="G1233" s="29" t="s">
        <v>103</v>
      </c>
      <c r="H1233" s="29" t="s">
        <v>104</v>
      </c>
      <c r="I1233" s="29">
        <v>1971</v>
      </c>
      <c r="J1233" s="30">
        <v>100</v>
      </c>
      <c r="K1233" s="30">
        <v>8872.4</v>
      </c>
      <c r="L1233" s="29" t="s">
        <v>31</v>
      </c>
      <c r="M1233" s="29" t="s">
        <v>31</v>
      </c>
      <c r="N1233" s="29" t="s">
        <v>31</v>
      </c>
      <c r="O1233" s="29" t="s">
        <v>31</v>
      </c>
      <c r="P1233" s="29" t="s">
        <v>31</v>
      </c>
      <c r="Q1233" s="29" t="s">
        <v>31</v>
      </c>
      <c r="R1233" s="29" t="s">
        <v>31</v>
      </c>
      <c r="S1233" s="29" t="s">
        <v>31</v>
      </c>
      <c r="T1233" s="29" t="s">
        <v>31</v>
      </c>
      <c r="U1233" s="29" t="s">
        <v>31</v>
      </c>
      <c r="V1233" s="29" t="s">
        <v>31</v>
      </c>
      <c r="W1233" s="30">
        <v>1.4153508839557669</v>
      </c>
      <c r="X1233" s="30">
        <v>1.481319847092559</v>
      </c>
      <c r="Y1233" s="29" t="s">
        <v>31</v>
      </c>
      <c r="Z1233" s="29" t="s">
        <v>31</v>
      </c>
      <c r="AA1233" s="30" t="s">
        <v>31</v>
      </c>
      <c r="AB1233" s="30" t="s">
        <v>31</v>
      </c>
      <c r="AC1233" s="29" t="s">
        <v>31</v>
      </c>
      <c r="AD1233" s="29" t="s">
        <v>31</v>
      </c>
      <c r="AE1233" s="29">
        <f t="shared" si="63"/>
        <v>2020</v>
      </c>
      <c r="AF1233" s="29">
        <f t="shared" si="61"/>
        <v>8</v>
      </c>
      <c r="AK1233" t="e">
        <f t="shared" si="62"/>
        <v>#N/A</v>
      </c>
    </row>
    <row r="1234" spans="1:37" ht="30" customHeight="1" x14ac:dyDescent="0.25">
      <c r="A1234" s="30">
        <v>17907413</v>
      </c>
      <c r="B1234" s="29" t="s">
        <v>82</v>
      </c>
      <c r="C1234" s="29" t="s">
        <v>29</v>
      </c>
      <c r="D1234" s="29" t="s">
        <v>29</v>
      </c>
      <c r="E1234" s="31">
        <v>44104</v>
      </c>
      <c r="F1234" s="29" t="s">
        <v>31</v>
      </c>
      <c r="G1234" s="29" t="s">
        <v>103</v>
      </c>
      <c r="H1234" s="29" t="s">
        <v>104</v>
      </c>
      <c r="I1234" s="29">
        <v>1971</v>
      </c>
      <c r="J1234" s="30">
        <v>100</v>
      </c>
      <c r="K1234" s="30">
        <v>8872.4</v>
      </c>
      <c r="L1234" s="29" t="s">
        <v>31</v>
      </c>
      <c r="M1234" s="29" t="s">
        <v>31</v>
      </c>
      <c r="N1234" s="29" t="s">
        <v>31</v>
      </c>
      <c r="O1234" s="29" t="s">
        <v>31</v>
      </c>
      <c r="P1234" s="29" t="s">
        <v>31</v>
      </c>
      <c r="Q1234" s="29" t="s">
        <v>31</v>
      </c>
      <c r="R1234" s="29" t="s">
        <v>31</v>
      </c>
      <c r="S1234" s="29" t="s">
        <v>31</v>
      </c>
      <c r="T1234" s="29" t="s">
        <v>31</v>
      </c>
      <c r="U1234" s="29" t="s">
        <v>31</v>
      </c>
      <c r="V1234" s="29" t="s">
        <v>31</v>
      </c>
      <c r="W1234" s="30">
        <v>1.5486154169841289</v>
      </c>
      <c r="X1234" s="30">
        <v>1.8077718143277639</v>
      </c>
      <c r="Y1234" s="29" t="s">
        <v>31</v>
      </c>
      <c r="Z1234" s="29" t="s">
        <v>31</v>
      </c>
      <c r="AA1234" s="30" t="s">
        <v>31</v>
      </c>
      <c r="AB1234" s="30" t="s">
        <v>31</v>
      </c>
      <c r="AC1234" s="29" t="s">
        <v>31</v>
      </c>
      <c r="AD1234" s="29" t="s">
        <v>31</v>
      </c>
      <c r="AE1234" s="29">
        <f t="shared" si="63"/>
        <v>2020</v>
      </c>
      <c r="AF1234" s="29">
        <f t="shared" si="61"/>
        <v>9</v>
      </c>
      <c r="AK1234" t="e">
        <f t="shared" si="62"/>
        <v>#N/A</v>
      </c>
    </row>
    <row r="1235" spans="1:37" ht="30" customHeight="1" x14ac:dyDescent="0.25">
      <c r="A1235" s="30">
        <v>17907413</v>
      </c>
      <c r="B1235" s="29" t="s">
        <v>82</v>
      </c>
      <c r="C1235" s="29" t="s">
        <v>29</v>
      </c>
      <c r="D1235" s="29" t="s">
        <v>29</v>
      </c>
      <c r="E1235" s="31">
        <v>44135</v>
      </c>
      <c r="F1235" s="29" t="s">
        <v>31</v>
      </c>
      <c r="G1235" s="29" t="s">
        <v>103</v>
      </c>
      <c r="H1235" s="29" t="s">
        <v>104</v>
      </c>
      <c r="I1235" s="29">
        <v>1971</v>
      </c>
      <c r="J1235" s="30">
        <v>100</v>
      </c>
      <c r="K1235" s="30">
        <v>8872.4</v>
      </c>
      <c r="L1235" s="29" t="s">
        <v>31</v>
      </c>
      <c r="M1235" s="29" t="s">
        <v>31</v>
      </c>
      <c r="N1235" s="29" t="s">
        <v>31</v>
      </c>
      <c r="O1235" s="29" t="s">
        <v>31</v>
      </c>
      <c r="P1235" s="29" t="s">
        <v>31</v>
      </c>
      <c r="Q1235" s="29" t="s">
        <v>31</v>
      </c>
      <c r="R1235" s="29" t="s">
        <v>31</v>
      </c>
      <c r="S1235" s="29" t="s">
        <v>31</v>
      </c>
      <c r="T1235" s="29" t="s">
        <v>31</v>
      </c>
      <c r="U1235" s="29" t="s">
        <v>31</v>
      </c>
      <c r="V1235" s="29" t="s">
        <v>31</v>
      </c>
      <c r="W1235" s="30">
        <v>1.0704576112148902</v>
      </c>
      <c r="X1235" s="30">
        <v>1.5173405628105907</v>
      </c>
      <c r="Y1235" s="29" t="s">
        <v>31</v>
      </c>
      <c r="Z1235" s="29" t="s">
        <v>31</v>
      </c>
      <c r="AA1235" s="30" t="s">
        <v>31</v>
      </c>
      <c r="AB1235" s="30" t="s">
        <v>31</v>
      </c>
      <c r="AC1235" s="29" t="s">
        <v>31</v>
      </c>
      <c r="AD1235" s="29" t="s">
        <v>31</v>
      </c>
      <c r="AE1235" s="29">
        <f t="shared" si="63"/>
        <v>2020</v>
      </c>
      <c r="AF1235" s="29">
        <f t="shared" si="61"/>
        <v>10</v>
      </c>
      <c r="AK1235" t="e">
        <f t="shared" si="62"/>
        <v>#N/A</v>
      </c>
    </row>
    <row r="1236" spans="1:37" ht="30" customHeight="1" x14ac:dyDescent="0.25">
      <c r="A1236" s="30">
        <v>17907413</v>
      </c>
      <c r="B1236" s="29" t="s">
        <v>82</v>
      </c>
      <c r="C1236" s="29" t="s">
        <v>29</v>
      </c>
      <c r="D1236" s="29" t="s">
        <v>29</v>
      </c>
      <c r="E1236" s="31">
        <v>44165</v>
      </c>
      <c r="F1236" s="29" t="s">
        <v>31</v>
      </c>
      <c r="G1236" s="29" t="s">
        <v>103</v>
      </c>
      <c r="H1236" s="29" t="s">
        <v>104</v>
      </c>
      <c r="I1236" s="29">
        <v>1971</v>
      </c>
      <c r="J1236" s="30">
        <v>100</v>
      </c>
      <c r="K1236" s="30">
        <v>8872.4</v>
      </c>
      <c r="L1236" s="29" t="s">
        <v>31</v>
      </c>
      <c r="M1236" s="29" t="s">
        <v>31</v>
      </c>
      <c r="N1236" s="29" t="s">
        <v>31</v>
      </c>
      <c r="O1236" s="29" t="s">
        <v>31</v>
      </c>
      <c r="P1236" s="29" t="s">
        <v>31</v>
      </c>
      <c r="Q1236" s="29" t="s">
        <v>31</v>
      </c>
      <c r="R1236" s="29" t="s">
        <v>31</v>
      </c>
      <c r="S1236" s="29" t="s">
        <v>31</v>
      </c>
      <c r="T1236" s="29" t="s">
        <v>31</v>
      </c>
      <c r="U1236" s="29" t="s">
        <v>31</v>
      </c>
      <c r="V1236" s="29" t="s">
        <v>31</v>
      </c>
      <c r="W1236" s="30">
        <v>1.3775967672968232</v>
      </c>
      <c r="X1236" s="30">
        <v>1.3751041112161655</v>
      </c>
      <c r="Y1236" s="29" t="s">
        <v>31</v>
      </c>
      <c r="Z1236" s="29" t="s">
        <v>31</v>
      </c>
      <c r="AA1236" s="30" t="s">
        <v>31</v>
      </c>
      <c r="AB1236" s="30" t="s">
        <v>31</v>
      </c>
      <c r="AC1236" s="29" t="s">
        <v>31</v>
      </c>
      <c r="AD1236" s="29" t="s">
        <v>31</v>
      </c>
      <c r="AE1236" s="29">
        <f t="shared" si="63"/>
        <v>2020</v>
      </c>
      <c r="AF1236" s="29">
        <f t="shared" si="61"/>
        <v>11</v>
      </c>
      <c r="AK1236" t="e">
        <f t="shared" si="62"/>
        <v>#N/A</v>
      </c>
    </row>
    <row r="1237" spans="1:37" ht="30" customHeight="1" x14ac:dyDescent="0.25">
      <c r="A1237" s="30">
        <v>17907413</v>
      </c>
      <c r="B1237" s="29" t="s">
        <v>82</v>
      </c>
      <c r="C1237" s="29" t="s">
        <v>29</v>
      </c>
      <c r="D1237" s="29" t="s">
        <v>29</v>
      </c>
      <c r="E1237" s="31">
        <v>44196</v>
      </c>
      <c r="F1237" s="29">
        <v>134.52316754881173</v>
      </c>
      <c r="G1237" s="29" t="s">
        <v>103</v>
      </c>
      <c r="H1237" s="29" t="s">
        <v>104</v>
      </c>
      <c r="I1237" s="29">
        <v>1971</v>
      </c>
      <c r="J1237" s="30">
        <v>100</v>
      </c>
      <c r="K1237" s="30">
        <v>8872.4</v>
      </c>
      <c r="L1237" s="29">
        <v>351459.11222275777</v>
      </c>
      <c r="M1237" s="29">
        <v>1491.1081522627142</v>
      </c>
      <c r="N1237" s="29">
        <v>54.354249553119871</v>
      </c>
      <c r="O1237" s="29">
        <v>6872.207661051063</v>
      </c>
      <c r="P1237" s="29">
        <v>0.91460922398317712</v>
      </c>
      <c r="Q1237" s="29">
        <v>9031.9188488655764</v>
      </c>
      <c r="R1237" s="29">
        <v>8777.0416687299294</v>
      </c>
      <c r="S1237" s="29">
        <v>1.0648051950519568</v>
      </c>
      <c r="T1237" s="29">
        <v>0.96612314399623211</v>
      </c>
      <c r="U1237" s="29">
        <v>0.68441821378093481</v>
      </c>
      <c r="V1237" s="29">
        <v>0.90469788279940877</v>
      </c>
      <c r="W1237" s="30">
        <v>0.79641349902933078</v>
      </c>
      <c r="X1237" s="30">
        <v>1.5217052359600145</v>
      </c>
      <c r="Y1237" s="29">
        <v>-27.160997660699273</v>
      </c>
      <c r="Z1237" s="29">
        <v>-17.036225050703887</v>
      </c>
      <c r="AA1237" s="30">
        <v>71.697327033792533</v>
      </c>
      <c r="AB1237" s="30">
        <v>646.62343361492537</v>
      </c>
      <c r="AC1237" s="29">
        <v>2.276612947271484</v>
      </c>
      <c r="AD1237" s="29">
        <v>30505.334317650861</v>
      </c>
      <c r="AE1237" s="29">
        <f t="shared" si="63"/>
        <v>2020</v>
      </c>
      <c r="AF1237" s="29">
        <f t="shared" si="61"/>
        <v>12</v>
      </c>
      <c r="AK1237" t="e">
        <f t="shared" si="62"/>
        <v>#N/A</v>
      </c>
    </row>
    <row r="1238" spans="1:37" ht="30" customHeight="1" x14ac:dyDescent="0.25">
      <c r="A1238" s="30">
        <v>17907413</v>
      </c>
      <c r="B1238" s="29" t="s">
        <v>82</v>
      </c>
      <c r="C1238" s="29" t="s">
        <v>29</v>
      </c>
      <c r="D1238" s="29" t="s">
        <v>29</v>
      </c>
      <c r="E1238" s="31">
        <v>44227</v>
      </c>
      <c r="F1238" s="29">
        <v>73.323192658356717</v>
      </c>
      <c r="G1238" s="29" t="s">
        <v>103</v>
      </c>
      <c r="H1238" s="29" t="s">
        <v>104</v>
      </c>
      <c r="I1238" s="29">
        <v>1971</v>
      </c>
      <c r="J1238" s="30">
        <v>100</v>
      </c>
      <c r="K1238" s="30">
        <v>8872.4</v>
      </c>
      <c r="L1238" s="29">
        <v>584693.364999098</v>
      </c>
      <c r="M1238" s="29">
        <v>2167.7849468318868</v>
      </c>
      <c r="N1238" s="29">
        <v>51.74531536580929</v>
      </c>
      <c r="O1238" s="29">
        <v>4991.7701579241366</v>
      </c>
      <c r="P1238" s="29">
        <v>0.562947066170569</v>
      </c>
      <c r="Q1238" s="29">
        <v>9882.1062259825339</v>
      </c>
      <c r="R1238" s="29">
        <v>10422.847434986597</v>
      </c>
      <c r="S1238" s="29">
        <v>0.70270587203344159</v>
      </c>
      <c r="T1238" s="29">
        <v>1.4432735520482227</v>
      </c>
      <c r="U1238" s="29">
        <v>0.70955831234440103</v>
      </c>
      <c r="V1238" s="29">
        <v>1.2662381030369945</v>
      </c>
      <c r="W1238" s="30">
        <v>1.1781735473161403</v>
      </c>
      <c r="X1238" s="30">
        <v>1.7346188863777017</v>
      </c>
      <c r="Y1238" s="29">
        <v>-24.572055833259768</v>
      </c>
      <c r="Z1238" s="29">
        <v>-20.654148592515376</v>
      </c>
      <c r="AA1238" s="30">
        <v>90.931379980947</v>
      </c>
      <c r="AB1238" s="30">
        <v>445.64766064410668</v>
      </c>
      <c r="AC1238" s="29">
        <v>2.3429348048580092</v>
      </c>
      <c r="AD1238" s="29">
        <v>15801.599084549085</v>
      </c>
      <c r="AE1238" s="29">
        <f t="shared" si="63"/>
        <v>2021</v>
      </c>
      <c r="AF1238" s="29">
        <f t="shared" si="61"/>
        <v>1</v>
      </c>
      <c r="AK1238" t="e">
        <f t="shared" si="62"/>
        <v>#N/A</v>
      </c>
    </row>
    <row r="1239" spans="1:37" ht="30" customHeight="1" x14ac:dyDescent="0.25">
      <c r="A1239" s="30">
        <v>17907413</v>
      </c>
      <c r="B1239" s="29" t="s">
        <v>82</v>
      </c>
      <c r="C1239" s="29" t="s">
        <v>29</v>
      </c>
      <c r="D1239" s="29" t="s">
        <v>29</v>
      </c>
      <c r="E1239" s="31">
        <v>44255</v>
      </c>
      <c r="F1239" s="29">
        <v>116.84022659907038</v>
      </c>
      <c r="G1239" s="29" t="s">
        <v>103</v>
      </c>
      <c r="H1239" s="29" t="s">
        <v>104</v>
      </c>
      <c r="I1239" s="29">
        <v>1971</v>
      </c>
      <c r="J1239" s="30">
        <v>100</v>
      </c>
      <c r="K1239" s="30">
        <v>8872.4</v>
      </c>
      <c r="L1239" s="29">
        <v>581677.32277586055</v>
      </c>
      <c r="M1239" s="29">
        <v>1430.6944929807273</v>
      </c>
      <c r="N1239" s="29">
        <v>46.811741347367303</v>
      </c>
      <c r="O1239" s="29">
        <v>8694.4275998391931</v>
      </c>
      <c r="P1239" s="29">
        <v>0.86832774790144041</v>
      </c>
      <c r="Q1239" s="29">
        <v>11193.413091935274</v>
      </c>
      <c r="R1239" s="29">
        <v>11435.697771200148</v>
      </c>
      <c r="S1239" s="29">
        <v>0.78645912696331433</v>
      </c>
      <c r="T1239" s="29">
        <v>1.2458613440907544</v>
      </c>
      <c r="U1239" s="29">
        <v>1.1078900971499841</v>
      </c>
      <c r="V1239" s="29">
        <v>1.0700045796525477</v>
      </c>
      <c r="W1239" s="30">
        <v>1.2389337546459398</v>
      </c>
      <c r="X1239" s="30">
        <v>1.1679920763908882</v>
      </c>
      <c r="Y1239" s="29">
        <v>-25.967797452939376</v>
      </c>
      <c r="Z1239" s="29">
        <v>-19.069063173520043</v>
      </c>
      <c r="AA1239" s="30">
        <v>57.54337505619214</v>
      </c>
      <c r="AB1239" s="30">
        <v>614.4937344345085</v>
      </c>
      <c r="AC1239" s="29">
        <v>3.1186477831092856</v>
      </c>
      <c r="AD1239" s="29">
        <v>17571.852421596763</v>
      </c>
      <c r="AE1239" s="29">
        <f t="shared" si="63"/>
        <v>2021</v>
      </c>
      <c r="AF1239" s="29">
        <f t="shared" ref="AF1239:AF1302" si="64">IF(E1239 = "", "", MONTH(E1239))</f>
        <v>2</v>
      </c>
      <c r="AK1239" t="e">
        <f t="shared" si="62"/>
        <v>#N/A</v>
      </c>
    </row>
    <row r="1240" spans="1:37" ht="30" customHeight="1" x14ac:dyDescent="0.25">
      <c r="A1240" s="30">
        <v>17907413</v>
      </c>
      <c r="B1240" s="29" t="s">
        <v>82</v>
      </c>
      <c r="C1240" s="29" t="s">
        <v>29</v>
      </c>
      <c r="D1240" s="29" t="s">
        <v>29</v>
      </c>
      <c r="E1240" s="31">
        <v>44286</v>
      </c>
      <c r="F1240" s="29">
        <v>108.63668532383493</v>
      </c>
      <c r="G1240" s="29" t="s">
        <v>103</v>
      </c>
      <c r="H1240" s="29" t="s">
        <v>104</v>
      </c>
      <c r="I1240" s="29">
        <v>1971</v>
      </c>
      <c r="J1240" s="30">
        <v>100</v>
      </c>
      <c r="K1240" s="30">
        <v>8872.4</v>
      </c>
      <c r="L1240" s="29">
        <v>592711.9852095847</v>
      </c>
      <c r="M1240" s="29">
        <v>2004.6898169478957</v>
      </c>
      <c r="N1240" s="29">
        <v>52.137046171290557</v>
      </c>
      <c r="O1240" s="29">
        <v>7162.6235439962156</v>
      </c>
      <c r="P1240" s="29">
        <v>0.74983929939193195</v>
      </c>
      <c r="Q1240" s="29">
        <v>8660.3557030813863</v>
      </c>
      <c r="R1240" s="29">
        <v>10415.615291794878</v>
      </c>
      <c r="S1240" s="29">
        <v>0.78210827228775959</v>
      </c>
      <c r="T1240" s="29">
        <v>1.3298281927214615</v>
      </c>
      <c r="U1240" s="29">
        <v>0.7991952111139935</v>
      </c>
      <c r="V1240" s="29">
        <v>0.87826764904815102</v>
      </c>
      <c r="W1240" s="30">
        <v>1.0992018020071228</v>
      </c>
      <c r="X1240" s="30">
        <v>1.742142269511465</v>
      </c>
      <c r="Y1240" s="29">
        <v>-15.093825824983822</v>
      </c>
      <c r="Z1240" s="29">
        <v>-13.96408484603435</v>
      </c>
      <c r="AA1240" s="29">
        <v>65.813844420631753</v>
      </c>
      <c r="AB1240" s="29">
        <v>613.60958047739553</v>
      </c>
      <c r="AC1240" s="29">
        <v>3.3160761814970252</v>
      </c>
      <c r="AD1240" s="29">
        <v>21798.332361521756</v>
      </c>
      <c r="AE1240" s="29">
        <f t="shared" si="63"/>
        <v>2021</v>
      </c>
      <c r="AF1240" s="29">
        <f t="shared" si="64"/>
        <v>3</v>
      </c>
      <c r="AK1240" t="e">
        <f t="shared" si="62"/>
        <v>#N/A</v>
      </c>
    </row>
    <row r="1241" spans="1:37" ht="30" customHeight="1" x14ac:dyDescent="0.25">
      <c r="A1241" s="30">
        <v>17907413</v>
      </c>
      <c r="B1241" s="29" t="s">
        <v>82</v>
      </c>
      <c r="C1241" s="29" t="s">
        <v>29</v>
      </c>
      <c r="D1241" s="29" t="s">
        <v>29</v>
      </c>
      <c r="E1241" s="31">
        <v>44316</v>
      </c>
      <c r="F1241" s="29">
        <v>83.00359852610805</v>
      </c>
      <c r="G1241" s="29" t="s">
        <v>103</v>
      </c>
      <c r="H1241" s="29" t="s">
        <v>104</v>
      </c>
      <c r="I1241" s="29">
        <v>1971</v>
      </c>
      <c r="J1241" s="30">
        <v>100</v>
      </c>
      <c r="K1241" s="30">
        <v>8872.4</v>
      </c>
      <c r="L1241" s="29">
        <v>388783.14777819731</v>
      </c>
      <c r="M1241" s="29">
        <v>1694.461513025575</v>
      </c>
      <c r="N1241" s="29">
        <v>38.704281813974113</v>
      </c>
      <c r="O1241" s="29">
        <v>5368.0533595660954</v>
      </c>
      <c r="P1241" s="29">
        <v>0.85447856943093325</v>
      </c>
      <c r="Q1241" s="29">
        <v>5862.414862590249</v>
      </c>
      <c r="R1241" s="29">
        <v>8719.6853992768029</v>
      </c>
      <c r="S1241" s="29">
        <v>1.2113724472054386</v>
      </c>
      <c r="T1241" s="29">
        <v>0.83846314035439617</v>
      </c>
      <c r="U1241" s="29">
        <v>1.1845092170294207</v>
      </c>
      <c r="V1241" s="29">
        <v>1.382381572858367</v>
      </c>
      <c r="W1241" s="30">
        <v>0.81834376703716527</v>
      </c>
      <c r="X1241" s="30">
        <v>1.6078443987083642</v>
      </c>
      <c r="Y1241" s="29">
        <v>-15.336608049981352</v>
      </c>
      <c r="Z1241" s="29">
        <v>-17.415591259334338</v>
      </c>
      <c r="AA1241" s="29">
        <v>53.468076417471451</v>
      </c>
      <c r="AB1241" s="29">
        <v>487.21741917393769</v>
      </c>
      <c r="AC1241" s="29">
        <v>2.1972997838974497</v>
      </c>
      <c r="AD1241" s="29">
        <v>17085.126799097608</v>
      </c>
      <c r="AE1241" s="29">
        <f t="shared" si="63"/>
        <v>2021</v>
      </c>
      <c r="AF1241" s="29">
        <f t="shared" si="64"/>
        <v>4</v>
      </c>
      <c r="AK1241" t="e">
        <f t="shared" si="62"/>
        <v>#N/A</v>
      </c>
    </row>
    <row r="1242" spans="1:37" ht="30" customHeight="1" x14ac:dyDescent="0.25">
      <c r="A1242" s="30">
        <v>17907413</v>
      </c>
      <c r="B1242" s="29" t="s">
        <v>82</v>
      </c>
      <c r="C1242" s="29" t="s">
        <v>29</v>
      </c>
      <c r="D1242" s="29" t="s">
        <v>29</v>
      </c>
      <c r="E1242" s="31">
        <v>44347</v>
      </c>
      <c r="F1242" s="29">
        <v>69.964761457851964</v>
      </c>
      <c r="G1242" s="29" t="s">
        <v>103</v>
      </c>
      <c r="H1242" s="29" t="s">
        <v>104</v>
      </c>
      <c r="I1242" s="29">
        <v>1971</v>
      </c>
      <c r="J1242" s="30">
        <v>100</v>
      </c>
      <c r="K1242" s="30">
        <v>8872.4</v>
      </c>
      <c r="L1242" s="29">
        <v>444784.10773847153</v>
      </c>
      <c r="M1242" s="29">
        <v>1270.5784159143791</v>
      </c>
      <c r="N1242" s="29">
        <v>64.379797291671821</v>
      </c>
      <c r="O1242" s="29">
        <v>7356.432820755178</v>
      </c>
      <c r="P1242" s="29">
        <v>0.9405220250495604</v>
      </c>
      <c r="Q1242" s="29">
        <v>11659.100511996076</v>
      </c>
      <c r="R1242" s="29">
        <v>10376.692914291409</v>
      </c>
      <c r="S1242" s="29">
        <v>1.1252370740455804</v>
      </c>
      <c r="T1242" s="29">
        <v>0.8498397791731862</v>
      </c>
      <c r="U1242" s="29">
        <v>1.0327554196947488</v>
      </c>
      <c r="V1242" s="29">
        <v>1.2272128824909263</v>
      </c>
      <c r="W1242" s="30">
        <v>1.432350157081405</v>
      </c>
      <c r="X1242" s="30">
        <v>1.6934167145114309</v>
      </c>
      <c r="Y1242" s="29">
        <v>-16.845319473817984</v>
      </c>
      <c r="Z1242" s="29">
        <v>-21.373426213060625</v>
      </c>
      <c r="AA1242" s="29">
        <v>66.289952586276996</v>
      </c>
      <c r="AB1242" s="29">
        <v>570.84602514160963</v>
      </c>
      <c r="AC1242" s="29">
        <v>2.3142535657985732</v>
      </c>
      <c r="AD1242" s="29">
        <v>19527.339707344854</v>
      </c>
      <c r="AE1242" s="29">
        <f t="shared" si="63"/>
        <v>2021</v>
      </c>
      <c r="AF1242" s="29">
        <f t="shared" si="64"/>
        <v>5</v>
      </c>
      <c r="AK1242" t="e">
        <f t="shared" si="62"/>
        <v>#N/A</v>
      </c>
    </row>
    <row r="1243" spans="1:37" ht="30" customHeight="1" x14ac:dyDescent="0.25">
      <c r="A1243" s="30">
        <v>17907413</v>
      </c>
      <c r="B1243" s="29" t="s">
        <v>82</v>
      </c>
      <c r="C1243" s="29" t="s">
        <v>29</v>
      </c>
      <c r="D1243" s="29" t="s">
        <v>29</v>
      </c>
      <c r="E1243" s="31">
        <v>44377</v>
      </c>
      <c r="F1243" s="29">
        <v>104.41719808162827</v>
      </c>
      <c r="G1243" s="29" t="s">
        <v>103</v>
      </c>
      <c r="H1243" s="29" t="s">
        <v>104</v>
      </c>
      <c r="I1243" s="29">
        <v>1971</v>
      </c>
      <c r="J1243" s="30">
        <v>100</v>
      </c>
      <c r="K1243" s="30">
        <v>8872.4</v>
      </c>
      <c r="L1243" s="29">
        <v>336361.65239971154</v>
      </c>
      <c r="M1243" s="29">
        <v>1775.3363136079226</v>
      </c>
      <c r="N1243" s="29">
        <v>57.966511890436209</v>
      </c>
      <c r="O1243" s="29">
        <v>7242.2085185224087</v>
      </c>
      <c r="P1243" s="29">
        <v>0.96171455733770406</v>
      </c>
      <c r="Q1243" s="29">
        <v>9021.0579181802532</v>
      </c>
      <c r="R1243" s="29">
        <v>12476.706497808285</v>
      </c>
      <c r="S1243" s="29">
        <v>0.76904956156349302</v>
      </c>
      <c r="T1243" s="29">
        <v>0.85989518935660136</v>
      </c>
      <c r="U1243" s="29">
        <v>1.0722056052198714</v>
      </c>
      <c r="V1243" s="29">
        <v>1.0361371282749099</v>
      </c>
      <c r="W1243" s="30">
        <v>0.93456036659792985</v>
      </c>
      <c r="X1243" s="30">
        <v>0.94739959746254343</v>
      </c>
      <c r="Y1243" s="29">
        <v>-12.840722563519087</v>
      </c>
      <c r="Z1243" s="29">
        <v>-16.113816236800609</v>
      </c>
      <c r="AA1243" s="29">
        <v>72.495776644252203</v>
      </c>
      <c r="AB1243" s="29">
        <v>676.41289542987943</v>
      </c>
      <c r="AC1243" s="29">
        <v>2.0115533320249872</v>
      </c>
      <c r="AD1243" s="29">
        <v>28608.420224017624</v>
      </c>
      <c r="AE1243" s="29">
        <f t="shared" si="63"/>
        <v>2021</v>
      </c>
      <c r="AF1243" s="29">
        <f t="shared" si="64"/>
        <v>6</v>
      </c>
      <c r="AK1243" t="e">
        <f t="shared" si="62"/>
        <v>#N/A</v>
      </c>
    </row>
    <row r="1244" spans="1:37" ht="30" customHeight="1" x14ac:dyDescent="0.25">
      <c r="A1244" s="30">
        <v>17907413</v>
      </c>
      <c r="B1244" s="29" t="s">
        <v>82</v>
      </c>
      <c r="C1244" s="29" t="s">
        <v>29</v>
      </c>
      <c r="D1244" s="29" t="s">
        <v>29</v>
      </c>
      <c r="E1244" s="31">
        <v>44408</v>
      </c>
      <c r="F1244" s="29">
        <v>108.27617210718216</v>
      </c>
      <c r="G1244" s="29" t="s">
        <v>103</v>
      </c>
      <c r="H1244" s="29" t="s">
        <v>104</v>
      </c>
      <c r="I1244" s="29">
        <v>1971</v>
      </c>
      <c r="J1244" s="30">
        <v>100</v>
      </c>
      <c r="K1244" s="30">
        <v>8872.4</v>
      </c>
      <c r="L1244" s="29">
        <v>377932.49476551561</v>
      </c>
      <c r="M1244" s="29">
        <v>2050.6056470936692</v>
      </c>
      <c r="N1244" s="29">
        <v>67.116096430614036</v>
      </c>
      <c r="O1244" s="29">
        <v>8775.5281661570516</v>
      </c>
      <c r="P1244" s="29">
        <v>0.98962061694772807</v>
      </c>
      <c r="Q1244" s="29">
        <v>8744.0816314668118</v>
      </c>
      <c r="R1244" s="29">
        <v>13864.532448275377</v>
      </c>
      <c r="S1244" s="29">
        <v>0.88128618761319932</v>
      </c>
      <c r="T1244" s="29">
        <v>1.2485955420290082</v>
      </c>
      <c r="U1244" s="29">
        <v>0.71739221272348219</v>
      </c>
      <c r="V1244" s="29">
        <v>1.5986880251918927</v>
      </c>
      <c r="W1244" s="30">
        <v>1.0431761966876845</v>
      </c>
      <c r="X1244" s="30">
        <v>1.3804294740506986</v>
      </c>
      <c r="Y1244" s="29">
        <v>-11.759752578201901</v>
      </c>
      <c r="Z1244" s="29">
        <v>-21.648507018324008</v>
      </c>
      <c r="AA1244" s="29">
        <v>90.243587194263114</v>
      </c>
      <c r="AB1244" s="29">
        <v>574.86724423666669</v>
      </c>
      <c r="AC1244" s="29">
        <v>3.4000423618788931</v>
      </c>
      <c r="AD1244" s="29">
        <v>19183.616466348743</v>
      </c>
      <c r="AE1244" s="29">
        <f t="shared" si="63"/>
        <v>2021</v>
      </c>
      <c r="AF1244" s="29">
        <f t="shared" si="64"/>
        <v>7</v>
      </c>
      <c r="AK1244" t="e">
        <f t="shared" si="62"/>
        <v>#N/A</v>
      </c>
    </row>
    <row r="1245" spans="1:37" ht="30" customHeight="1" x14ac:dyDescent="0.25">
      <c r="A1245" s="30">
        <v>17907413</v>
      </c>
      <c r="B1245" s="29" t="s">
        <v>82</v>
      </c>
      <c r="C1245" s="29" t="s">
        <v>29</v>
      </c>
      <c r="D1245" s="29" t="s">
        <v>29</v>
      </c>
      <c r="E1245" s="31">
        <v>44439</v>
      </c>
      <c r="F1245" s="29">
        <v>86.234035384158943</v>
      </c>
      <c r="G1245" s="29" t="s">
        <v>103</v>
      </c>
      <c r="H1245" s="29" t="s">
        <v>104</v>
      </c>
      <c r="I1245" s="29">
        <v>1971</v>
      </c>
      <c r="J1245" s="30">
        <v>100</v>
      </c>
      <c r="K1245" s="30">
        <v>8872.4</v>
      </c>
      <c r="L1245" s="29">
        <v>370359.59250953939</v>
      </c>
      <c r="M1245" s="29">
        <v>1800.8619496752301</v>
      </c>
      <c r="N1245" s="29">
        <v>45.929329793945271</v>
      </c>
      <c r="O1245" s="29">
        <v>5215.0930694963999</v>
      </c>
      <c r="P1245" s="29">
        <v>0.9353646037814406</v>
      </c>
      <c r="Q1245" s="29">
        <v>7682.6007823923201</v>
      </c>
      <c r="R1245" s="29">
        <v>7386.0102103915224</v>
      </c>
      <c r="S1245" s="29">
        <v>0.79765860704584146</v>
      </c>
      <c r="T1245" s="29">
        <v>1.4758356470686795</v>
      </c>
      <c r="U1245" s="29">
        <v>1.3584558556205577</v>
      </c>
      <c r="V1245" s="29">
        <v>1.0006098524587614</v>
      </c>
      <c r="W1245" s="30">
        <v>1.3954496193265953</v>
      </c>
      <c r="X1245" s="30">
        <v>1.3299530913921624</v>
      </c>
      <c r="Y1245" s="29">
        <v>-18.257311154703142</v>
      </c>
      <c r="Z1245" s="29">
        <v>-13.277331750810497</v>
      </c>
      <c r="AA1245" s="29">
        <v>64.690135689461556</v>
      </c>
      <c r="AB1245" s="29">
        <v>704.03636772822404</v>
      </c>
      <c r="AC1245" s="29">
        <v>2.6095358583372485</v>
      </c>
      <c r="AD1245" s="29">
        <v>29245.319537455489</v>
      </c>
      <c r="AE1245" s="29">
        <f t="shared" si="63"/>
        <v>2021</v>
      </c>
      <c r="AF1245" s="29">
        <f t="shared" si="64"/>
        <v>8</v>
      </c>
      <c r="AK1245" t="e">
        <f t="shared" si="62"/>
        <v>#N/A</v>
      </c>
    </row>
    <row r="1246" spans="1:37" ht="30" customHeight="1" x14ac:dyDescent="0.25">
      <c r="A1246" s="30">
        <v>17907413</v>
      </c>
      <c r="B1246" s="29" t="s">
        <v>82</v>
      </c>
      <c r="C1246" s="29" t="s">
        <v>29</v>
      </c>
      <c r="D1246" s="29" t="s">
        <v>29</v>
      </c>
      <c r="E1246" s="31">
        <v>44469</v>
      </c>
      <c r="F1246" s="29">
        <v>64.750001574754165</v>
      </c>
      <c r="G1246" s="29" t="s">
        <v>103</v>
      </c>
      <c r="H1246" s="29" t="s">
        <v>104</v>
      </c>
      <c r="I1246" s="29">
        <v>1971</v>
      </c>
      <c r="J1246" s="30">
        <v>100</v>
      </c>
      <c r="K1246" s="30">
        <v>8872.4</v>
      </c>
      <c r="L1246" s="29">
        <v>393369.02003355662</v>
      </c>
      <c r="M1246" s="29">
        <v>1151.5615364776997</v>
      </c>
      <c r="N1246" s="29">
        <v>44.558537116647699</v>
      </c>
      <c r="O1246" s="29">
        <v>8245.0446647884255</v>
      </c>
      <c r="P1246" s="29">
        <v>1.0784460946752887</v>
      </c>
      <c r="Q1246" s="29">
        <v>7426.4888670499522</v>
      </c>
      <c r="R1246" s="29">
        <v>9083.5886532191562</v>
      </c>
      <c r="S1246" s="29">
        <v>0.72158969356532621</v>
      </c>
      <c r="T1246" s="29">
        <v>0.84892996147572541</v>
      </c>
      <c r="U1246" s="29">
        <v>1.3417513662673803</v>
      </c>
      <c r="V1246" s="29">
        <v>0.85275430426488441</v>
      </c>
      <c r="W1246" s="30">
        <v>1.1852686107353922</v>
      </c>
      <c r="X1246" s="30">
        <v>1.7228541385122083</v>
      </c>
      <c r="Y1246" s="29">
        <v>-12.430149356039726</v>
      </c>
      <c r="Z1246" s="29">
        <v>-11.999725760534513</v>
      </c>
      <c r="AA1246" s="29">
        <v>91.414846111951775</v>
      </c>
      <c r="AB1246" s="29">
        <v>830.25579945686525</v>
      </c>
      <c r="AC1246" s="29">
        <v>1.8050882761648315</v>
      </c>
      <c r="AD1246" s="29">
        <v>19681.732870501161</v>
      </c>
      <c r="AE1246" s="29">
        <f t="shared" si="63"/>
        <v>2021</v>
      </c>
      <c r="AF1246" s="29">
        <f t="shared" si="64"/>
        <v>9</v>
      </c>
      <c r="AK1246" t="e">
        <f t="shared" si="62"/>
        <v>#N/A</v>
      </c>
    </row>
    <row r="1247" spans="1:37" ht="30" customHeight="1" x14ac:dyDescent="0.25">
      <c r="A1247" s="30">
        <v>17907413</v>
      </c>
      <c r="B1247" s="29" t="s">
        <v>82</v>
      </c>
      <c r="C1247" s="29" t="s">
        <v>29</v>
      </c>
      <c r="D1247" s="29" t="s">
        <v>29</v>
      </c>
      <c r="E1247" s="31">
        <v>44500</v>
      </c>
      <c r="F1247" s="29">
        <v>83.873510863499476</v>
      </c>
      <c r="G1247" s="29" t="s">
        <v>103</v>
      </c>
      <c r="H1247" s="29" t="s">
        <v>104</v>
      </c>
      <c r="I1247" s="29">
        <v>1971</v>
      </c>
      <c r="J1247" s="30">
        <v>100</v>
      </c>
      <c r="K1247" s="30">
        <v>8872.4</v>
      </c>
      <c r="L1247" s="29">
        <v>540065.23333693587</v>
      </c>
      <c r="M1247" s="29">
        <v>1842.8101395949968</v>
      </c>
      <c r="N1247" s="29">
        <v>56.860676838781714</v>
      </c>
      <c r="O1247" s="29">
        <v>6991.6450115053422</v>
      </c>
      <c r="P1247" s="29">
        <v>0.91477685040881529</v>
      </c>
      <c r="Q1247" s="29">
        <v>10108.635991437293</v>
      </c>
      <c r="R1247" s="29">
        <v>12155.512252713019</v>
      </c>
      <c r="S1247" s="29">
        <v>0.80465493680876476</v>
      </c>
      <c r="T1247" s="29">
        <v>1.1561107235005703</v>
      </c>
      <c r="U1247" s="29">
        <v>1.128042016066289</v>
      </c>
      <c r="V1247" s="29">
        <v>1.0639212423393216</v>
      </c>
      <c r="W1247" s="30">
        <v>0.85160851766121581</v>
      </c>
      <c r="X1247" s="30">
        <v>1.1933978689511284</v>
      </c>
      <c r="Y1247" s="29">
        <v>-18.30018471450245</v>
      </c>
      <c r="Z1247" s="29">
        <v>-21.211425410864042</v>
      </c>
      <c r="AA1247" s="29">
        <v>75.041068853183631</v>
      </c>
      <c r="AB1247" s="29">
        <v>453.08476688246111</v>
      </c>
      <c r="AC1247" s="29">
        <v>2.0868850856740626</v>
      </c>
      <c r="AD1247" s="29">
        <v>24768.31505321258</v>
      </c>
      <c r="AE1247" s="29">
        <f t="shared" si="63"/>
        <v>2021</v>
      </c>
      <c r="AF1247" s="29">
        <f t="shared" si="64"/>
        <v>10</v>
      </c>
      <c r="AK1247" t="e">
        <f t="shared" si="62"/>
        <v>#N/A</v>
      </c>
    </row>
    <row r="1248" spans="1:37" ht="30" customHeight="1" x14ac:dyDescent="0.25">
      <c r="A1248" s="30">
        <v>17907413</v>
      </c>
      <c r="B1248" s="29" t="s">
        <v>82</v>
      </c>
      <c r="C1248" s="29" t="s">
        <v>29</v>
      </c>
      <c r="D1248" s="29" t="s">
        <v>29</v>
      </c>
      <c r="E1248" s="31">
        <v>44530</v>
      </c>
      <c r="F1248" s="29">
        <v>109.74921017181813</v>
      </c>
      <c r="G1248" s="29" t="s">
        <v>103</v>
      </c>
      <c r="H1248" s="29" t="s">
        <v>104</v>
      </c>
      <c r="I1248" s="29">
        <v>1971</v>
      </c>
      <c r="J1248" s="30">
        <v>100</v>
      </c>
      <c r="K1248" s="30">
        <v>8872.4</v>
      </c>
      <c r="L1248" s="29">
        <v>491954.40773616318</v>
      </c>
      <c r="M1248" s="29">
        <v>2202.1188293932883</v>
      </c>
      <c r="N1248" s="29">
        <v>66.124874863504473</v>
      </c>
      <c r="O1248" s="29">
        <v>5899.102273007119</v>
      </c>
      <c r="P1248" s="29">
        <v>0.87165180645967621</v>
      </c>
      <c r="Q1248" s="29">
        <v>10502.345369525785</v>
      </c>
      <c r="R1248" s="29">
        <v>7871.1450165069164</v>
      </c>
      <c r="S1248" s="29">
        <v>0.68049602860583547</v>
      </c>
      <c r="T1248" s="29">
        <v>1.3288869455379999</v>
      </c>
      <c r="U1248" s="29">
        <v>0.74948382607382924</v>
      </c>
      <c r="V1248" s="29">
        <v>1.1541700947856117</v>
      </c>
      <c r="W1248" s="30">
        <v>1.2358781573864188</v>
      </c>
      <c r="X1248" s="30">
        <v>1.7755089466150618</v>
      </c>
      <c r="Y1248" s="29">
        <v>-11.407078940980485</v>
      </c>
      <c r="Z1248" s="29">
        <v>-14.19074150631814</v>
      </c>
      <c r="AA1248" s="29">
        <v>62.125891366437926</v>
      </c>
      <c r="AB1248" s="29">
        <v>513.2266489095515</v>
      </c>
      <c r="AC1248" s="29">
        <v>3.4532555152288209</v>
      </c>
      <c r="AD1248" s="29">
        <v>15875.925876524205</v>
      </c>
      <c r="AE1248" s="29">
        <f t="shared" si="63"/>
        <v>2021</v>
      </c>
      <c r="AF1248" s="29">
        <f t="shared" si="64"/>
        <v>11</v>
      </c>
      <c r="AK1248" t="e">
        <f t="shared" si="62"/>
        <v>#N/A</v>
      </c>
    </row>
    <row r="1249" spans="1:37" ht="30" customHeight="1" x14ac:dyDescent="0.25">
      <c r="A1249" s="30">
        <v>17907413</v>
      </c>
      <c r="B1249" s="29" t="s">
        <v>82</v>
      </c>
      <c r="C1249" s="29" t="s">
        <v>29</v>
      </c>
      <c r="D1249" s="29" t="s">
        <v>29</v>
      </c>
      <c r="E1249" s="31">
        <v>44561</v>
      </c>
      <c r="F1249" s="29">
        <v>90.286413996156455</v>
      </c>
      <c r="G1249" s="29" t="s">
        <v>103</v>
      </c>
      <c r="H1249" s="29" t="s">
        <v>104</v>
      </c>
      <c r="I1249" s="29">
        <v>1971</v>
      </c>
      <c r="J1249" s="30">
        <v>100</v>
      </c>
      <c r="K1249" s="30">
        <v>8872.4</v>
      </c>
      <c r="L1249" s="29">
        <v>563085.32175570796</v>
      </c>
      <c r="M1249" s="29">
        <v>2294.8978287130335</v>
      </c>
      <c r="N1249" s="29">
        <v>38.483724773494821</v>
      </c>
      <c r="O1249" s="29">
        <v>8945.6713022932327</v>
      </c>
      <c r="P1249" s="29">
        <v>1.0078253934936436</v>
      </c>
      <c r="Q1249" s="29">
        <v>8384.8486208869563</v>
      </c>
      <c r="R1249" s="29">
        <v>9222.7322714358688</v>
      </c>
      <c r="S1249" s="29">
        <v>0.94441138438398009</v>
      </c>
      <c r="T1249" s="29">
        <v>1.2584602644736766</v>
      </c>
      <c r="U1249" s="29">
        <v>0.74788841505593395</v>
      </c>
      <c r="V1249" s="29">
        <v>1.5938296458494694</v>
      </c>
      <c r="W1249" s="30">
        <v>1.1294516880283683</v>
      </c>
      <c r="X1249" s="30">
        <v>1.4513809370478239</v>
      </c>
      <c r="Y1249" s="29">
        <v>-13.890793401387988</v>
      </c>
      <c r="Z1249" s="29">
        <v>-9.8179022934573972</v>
      </c>
      <c r="AA1249" s="29">
        <v>66.147325122693417</v>
      </c>
      <c r="AB1249" s="29">
        <v>762.60107459378185</v>
      </c>
      <c r="AC1249" s="29">
        <v>2.8811641828604113</v>
      </c>
      <c r="AD1249" s="29">
        <v>18959.251251516696</v>
      </c>
      <c r="AE1249" s="29">
        <f t="shared" si="63"/>
        <v>2021</v>
      </c>
      <c r="AF1249" s="29">
        <f t="shared" si="64"/>
        <v>12</v>
      </c>
      <c r="AK1249" t="e">
        <f t="shared" si="62"/>
        <v>#N/A</v>
      </c>
    </row>
    <row r="1250" spans="1:37" ht="30" customHeight="1" x14ac:dyDescent="0.25">
      <c r="A1250" s="30">
        <v>17907413</v>
      </c>
      <c r="B1250" s="29" t="s">
        <v>82</v>
      </c>
      <c r="C1250" s="29" t="s">
        <v>29</v>
      </c>
      <c r="D1250" s="29" t="s">
        <v>29</v>
      </c>
      <c r="E1250" s="31">
        <v>44592</v>
      </c>
      <c r="F1250" s="29">
        <v>97.076660123741263</v>
      </c>
      <c r="G1250" s="29" t="s">
        <v>103</v>
      </c>
      <c r="H1250" s="29" t="s">
        <v>104</v>
      </c>
      <c r="I1250" s="29">
        <v>1971</v>
      </c>
      <c r="J1250" s="30">
        <v>100</v>
      </c>
      <c r="K1250" s="30">
        <v>8872.4</v>
      </c>
      <c r="L1250" s="29">
        <v>358170.39639316808</v>
      </c>
      <c r="M1250" s="29">
        <v>2186.3331054348664</v>
      </c>
      <c r="N1250" s="29">
        <v>71.105018679910373</v>
      </c>
      <c r="O1250" s="29">
        <v>8739.6069326470715</v>
      </c>
      <c r="P1250" s="29">
        <v>0.99025773491784475</v>
      </c>
      <c r="Q1250" s="29">
        <v>7667.9007885025594</v>
      </c>
      <c r="R1250" s="29">
        <v>10161.436937811392</v>
      </c>
      <c r="S1250" s="29">
        <v>1.1902015099313308</v>
      </c>
      <c r="T1250" s="29">
        <v>1.5314850220008116</v>
      </c>
      <c r="U1250" s="29">
        <v>1.26713683114269</v>
      </c>
      <c r="V1250" s="29">
        <v>1.5292808758244634</v>
      </c>
      <c r="W1250" s="30">
        <v>1.0813248928041475</v>
      </c>
      <c r="X1250" s="30">
        <v>1.3024864418663864</v>
      </c>
      <c r="Y1250" s="29">
        <v>-18.047370201010683</v>
      </c>
      <c r="Z1250" s="29">
        <v>-11.302182802576519</v>
      </c>
      <c r="AA1250" s="29">
        <v>90.488174315787774</v>
      </c>
      <c r="AB1250" s="29">
        <v>597.82888111515388</v>
      </c>
      <c r="AC1250" s="29">
        <v>3.3722148472475348</v>
      </c>
      <c r="AD1250" s="29">
        <v>25802.215054087548</v>
      </c>
      <c r="AE1250" s="29">
        <f t="shared" si="63"/>
        <v>2022</v>
      </c>
      <c r="AF1250" s="29">
        <f t="shared" si="64"/>
        <v>1</v>
      </c>
      <c r="AK1250" t="e">
        <f t="shared" si="62"/>
        <v>#N/A</v>
      </c>
    </row>
    <row r="1251" spans="1:37" ht="30" customHeight="1" x14ac:dyDescent="0.25">
      <c r="A1251" s="30">
        <v>17907413</v>
      </c>
      <c r="B1251" s="29" t="s">
        <v>82</v>
      </c>
      <c r="C1251" s="29" t="s">
        <v>29</v>
      </c>
      <c r="D1251" s="29" t="s">
        <v>29</v>
      </c>
      <c r="E1251" s="31">
        <v>44620</v>
      </c>
      <c r="F1251" s="30">
        <v>118.51933639268431</v>
      </c>
      <c r="G1251" s="29" t="s">
        <v>103</v>
      </c>
      <c r="H1251" s="29" t="s">
        <v>104</v>
      </c>
      <c r="I1251" s="29">
        <v>1971</v>
      </c>
      <c r="J1251" s="30">
        <v>100</v>
      </c>
      <c r="K1251" s="30">
        <v>8872.4</v>
      </c>
      <c r="L1251" s="30">
        <v>515377.13000943663</v>
      </c>
      <c r="M1251" s="30">
        <v>1337.5779552424567</v>
      </c>
      <c r="N1251" s="30">
        <v>60.039444974821023</v>
      </c>
      <c r="O1251" s="30">
        <v>9497.8083154123524</v>
      </c>
      <c r="P1251" s="30">
        <v>0.84762776351929059</v>
      </c>
      <c r="Q1251" s="30">
        <v>8532.5716284460359</v>
      </c>
      <c r="R1251" s="30">
        <v>9992.6091125996245</v>
      </c>
      <c r="S1251" s="30">
        <v>0.75637930601049397</v>
      </c>
      <c r="T1251" s="30">
        <v>0.84589129419536102</v>
      </c>
      <c r="U1251" s="30">
        <v>1.2828303229503082</v>
      </c>
      <c r="V1251" s="30">
        <v>0.97802869251904967</v>
      </c>
      <c r="W1251" s="30">
        <v>1.4627293783035802</v>
      </c>
      <c r="X1251" s="30">
        <v>1.6368442044626654</v>
      </c>
      <c r="Y1251" s="30">
        <v>-16.037357291310887</v>
      </c>
      <c r="Z1251" s="30">
        <v>-10.389015761604773</v>
      </c>
      <c r="AA1251" s="30">
        <v>95.215917938161752</v>
      </c>
      <c r="AB1251" s="30">
        <v>778.75795545485471</v>
      </c>
      <c r="AC1251" s="30">
        <v>2.9523534763562171</v>
      </c>
      <c r="AD1251" s="30">
        <v>31012.328919994725</v>
      </c>
      <c r="AE1251" s="29">
        <f t="shared" si="63"/>
        <v>2022</v>
      </c>
      <c r="AF1251" s="29">
        <f t="shared" si="64"/>
        <v>2</v>
      </c>
      <c r="AK1251" t="e">
        <f t="shared" si="62"/>
        <v>#N/A</v>
      </c>
    </row>
    <row r="1252" spans="1:37" ht="30" customHeight="1" x14ac:dyDescent="0.25">
      <c r="A1252" s="30">
        <v>17907413</v>
      </c>
      <c r="B1252" s="29" t="s">
        <v>82</v>
      </c>
      <c r="C1252" s="29" t="s">
        <v>29</v>
      </c>
      <c r="D1252" s="29" t="s">
        <v>29</v>
      </c>
      <c r="E1252" s="31">
        <v>44651</v>
      </c>
      <c r="F1252" s="30">
        <v>122.86922470095384</v>
      </c>
      <c r="G1252" s="29" t="s">
        <v>103</v>
      </c>
      <c r="H1252" s="29" t="s">
        <v>104</v>
      </c>
      <c r="I1252" s="29">
        <v>1971</v>
      </c>
      <c r="J1252" s="30">
        <v>100</v>
      </c>
      <c r="K1252" s="30">
        <v>8872.4</v>
      </c>
      <c r="L1252" s="30">
        <v>458994.56776170176</v>
      </c>
      <c r="M1252" s="30">
        <v>1320.3054679881295</v>
      </c>
      <c r="N1252" s="30">
        <v>61.709130847921799</v>
      </c>
      <c r="O1252" s="30">
        <v>6077.6436517741386</v>
      </c>
      <c r="P1252" s="30">
        <v>0.9428780119177339</v>
      </c>
      <c r="Q1252" s="30">
        <v>11508.741305348745</v>
      </c>
      <c r="R1252" s="30">
        <v>11544.651853087009</v>
      </c>
      <c r="S1252" s="30">
        <v>1.1626287876797796</v>
      </c>
      <c r="T1252" s="30">
        <v>1.5540050513169117</v>
      </c>
      <c r="U1252" s="30">
        <v>1.3648842271371517</v>
      </c>
      <c r="V1252" s="30">
        <v>1.1618790508493377</v>
      </c>
      <c r="W1252" s="30">
        <v>1.0061626200660563</v>
      </c>
      <c r="X1252" s="30">
        <v>0.91275604411949729</v>
      </c>
      <c r="Y1252" s="30">
        <v>-12.580332124889294</v>
      </c>
      <c r="Z1252" s="30">
        <v>-16.847903042702058</v>
      </c>
      <c r="AA1252" s="30">
        <v>81.562175369341375</v>
      </c>
      <c r="AB1252" s="30">
        <v>871.49370227478107</v>
      </c>
      <c r="AC1252" s="30">
        <v>2.7156106677566498</v>
      </c>
      <c r="AD1252" s="30">
        <v>18486.412314597732</v>
      </c>
      <c r="AE1252" s="29">
        <f t="shared" si="63"/>
        <v>2022</v>
      </c>
      <c r="AF1252" s="29">
        <f t="shared" si="64"/>
        <v>3</v>
      </c>
      <c r="AK1252" t="e">
        <f t="shared" si="62"/>
        <v>#N/A</v>
      </c>
    </row>
    <row r="1253" spans="1:37" ht="30" customHeight="1" x14ac:dyDescent="0.25">
      <c r="A1253" s="30">
        <v>17907413</v>
      </c>
      <c r="B1253" s="29" t="s">
        <v>82</v>
      </c>
      <c r="C1253" s="29" t="s">
        <v>29</v>
      </c>
      <c r="D1253" s="29" t="s">
        <v>29</v>
      </c>
      <c r="E1253" s="31">
        <v>44681</v>
      </c>
      <c r="F1253" s="30">
        <v>64.271624032151408</v>
      </c>
      <c r="G1253" s="29" t="s">
        <v>103</v>
      </c>
      <c r="H1253" s="29" t="s">
        <v>104</v>
      </c>
      <c r="I1253" s="29">
        <v>1971</v>
      </c>
      <c r="J1253" s="30">
        <v>100</v>
      </c>
      <c r="K1253" s="30">
        <v>8872.4</v>
      </c>
      <c r="L1253" s="30">
        <v>427580.75127784314</v>
      </c>
      <c r="M1253" s="30">
        <v>1095.5627909396842</v>
      </c>
      <c r="N1253" s="30">
        <v>63.561690591801806</v>
      </c>
      <c r="O1253" s="30">
        <v>6492.5860895756969</v>
      </c>
      <c r="P1253" s="30">
        <v>0.79390032756789297</v>
      </c>
      <c r="Q1253" s="30">
        <v>7584.2088187997861</v>
      </c>
      <c r="R1253" s="30">
        <v>11864.790939635139</v>
      </c>
      <c r="S1253" s="30">
        <v>1.1923218937873361</v>
      </c>
      <c r="T1253" s="30">
        <v>1.0953276167319168</v>
      </c>
      <c r="U1253" s="30">
        <v>1.316957996791986</v>
      </c>
      <c r="V1253" s="30">
        <v>1.4724138548059311</v>
      </c>
      <c r="W1253" s="30">
        <v>1.2081121912296566</v>
      </c>
      <c r="X1253" s="30">
        <v>0.99078012616278699</v>
      </c>
      <c r="Y1253" s="30">
        <v>-18.782391869571669</v>
      </c>
      <c r="Z1253" s="30">
        <v>-11.898787149146958</v>
      </c>
      <c r="AA1253" s="30">
        <v>77.933068919422396</v>
      </c>
      <c r="AB1253" s="30">
        <v>581.96489849355225</v>
      </c>
      <c r="AC1253" s="30">
        <v>2.0971267012329156</v>
      </c>
      <c r="AD1253" s="30">
        <v>28215.64358416645</v>
      </c>
      <c r="AE1253" s="29">
        <f t="shared" si="63"/>
        <v>2022</v>
      </c>
      <c r="AF1253" s="29">
        <f t="shared" si="64"/>
        <v>4</v>
      </c>
      <c r="AK1253" t="e">
        <f t="shared" si="62"/>
        <v>#N/A</v>
      </c>
    </row>
    <row r="1254" spans="1:37" ht="30" customHeight="1" x14ac:dyDescent="0.25">
      <c r="A1254" s="30">
        <v>17907413</v>
      </c>
      <c r="B1254" s="29" t="s">
        <v>82</v>
      </c>
      <c r="C1254" s="29" t="s">
        <v>29</v>
      </c>
      <c r="D1254" s="29" t="s">
        <v>29</v>
      </c>
      <c r="E1254" s="31">
        <v>44712</v>
      </c>
      <c r="F1254" s="30">
        <v>99.362752791440926</v>
      </c>
      <c r="G1254" s="29" t="s">
        <v>103</v>
      </c>
      <c r="H1254" s="29" t="s">
        <v>104</v>
      </c>
      <c r="I1254" s="29">
        <v>1971</v>
      </c>
      <c r="J1254" s="30">
        <v>100</v>
      </c>
      <c r="K1254" s="30">
        <v>8872.4</v>
      </c>
      <c r="L1254" s="30">
        <v>577007.75742063508</v>
      </c>
      <c r="M1254" s="30">
        <v>1836.4564150230274</v>
      </c>
      <c r="N1254" s="30">
        <v>46.163164761876068</v>
      </c>
      <c r="O1254" s="30">
        <v>9501.7546153349467</v>
      </c>
      <c r="P1254" s="30">
        <v>0.67353174317417608</v>
      </c>
      <c r="Q1254" s="30">
        <v>6355.1417324616914</v>
      </c>
      <c r="R1254" s="30">
        <v>13319.537175009227</v>
      </c>
      <c r="S1254" s="30">
        <v>1.0672743354781042</v>
      </c>
      <c r="T1254" s="30">
        <v>1.4602955449978294</v>
      </c>
      <c r="U1254" s="30">
        <v>1.364960470131714</v>
      </c>
      <c r="V1254" s="30">
        <v>1.1443325213794042</v>
      </c>
      <c r="W1254" s="30">
        <v>1.2498524331242407</v>
      </c>
      <c r="X1254" s="30">
        <v>0.99957294287770715</v>
      </c>
      <c r="Y1254" s="30">
        <v>-11.379116973688465</v>
      </c>
      <c r="Z1254" s="30">
        <v>-10.399696518382674</v>
      </c>
      <c r="AA1254" s="30">
        <v>83.108525766092143</v>
      </c>
      <c r="AB1254" s="30">
        <v>678.76933740954132</v>
      </c>
      <c r="AC1254" s="30">
        <v>2.4422338805186001</v>
      </c>
      <c r="AD1254" s="30">
        <v>27662.632053167072</v>
      </c>
      <c r="AE1254" s="29">
        <f t="shared" si="63"/>
        <v>2022</v>
      </c>
      <c r="AF1254" s="29">
        <f t="shared" si="64"/>
        <v>5</v>
      </c>
      <c r="AK1254" t="e">
        <f t="shared" si="62"/>
        <v>#N/A</v>
      </c>
    </row>
    <row r="1255" spans="1:37" ht="30" customHeight="1" x14ac:dyDescent="0.25">
      <c r="A1255" s="30">
        <v>17907413</v>
      </c>
      <c r="B1255" s="29" t="s">
        <v>82</v>
      </c>
      <c r="C1255" s="29" t="s">
        <v>29</v>
      </c>
      <c r="D1255" s="29" t="s">
        <v>29</v>
      </c>
      <c r="E1255" s="31">
        <v>44742</v>
      </c>
      <c r="F1255" s="30">
        <v>75.706648487578093</v>
      </c>
      <c r="G1255" s="29" t="s">
        <v>103</v>
      </c>
      <c r="H1255" s="29" t="s">
        <v>104</v>
      </c>
      <c r="I1255" s="29">
        <v>1971</v>
      </c>
      <c r="J1255" s="30">
        <v>100</v>
      </c>
      <c r="K1255" s="30">
        <v>8872.4</v>
      </c>
      <c r="L1255" s="30">
        <v>538958.19029463478</v>
      </c>
      <c r="M1255" s="30">
        <v>2099.6718810038124</v>
      </c>
      <c r="N1255" s="30">
        <v>47.17594106250835</v>
      </c>
      <c r="O1255" s="30">
        <v>6222.292233444171</v>
      </c>
      <c r="P1255" s="30">
        <v>1.0942560143393123</v>
      </c>
      <c r="Q1255" s="30">
        <v>10591.156709280025</v>
      </c>
      <c r="R1255" s="30">
        <v>10483.852973320327</v>
      </c>
      <c r="S1255" s="30">
        <v>1.0670350019529327</v>
      </c>
      <c r="T1255" s="30">
        <v>1.2842686727387107</v>
      </c>
      <c r="U1255" s="30">
        <v>1.3844790807182579</v>
      </c>
      <c r="V1255" s="30">
        <v>1.2335529639511518</v>
      </c>
      <c r="W1255" s="30">
        <v>0.90532320198588412</v>
      </c>
      <c r="X1255" s="30">
        <v>1.6981288590074439</v>
      </c>
      <c r="Y1255" s="30">
        <v>-17.317045790427979</v>
      </c>
      <c r="Z1255" s="30">
        <v>-18.294865593767884</v>
      </c>
      <c r="AA1255" s="30">
        <v>81.415639477466598</v>
      </c>
      <c r="AB1255" s="30">
        <v>665.830154593408</v>
      </c>
      <c r="AC1255" s="30">
        <v>2.6664584987428954</v>
      </c>
      <c r="AD1255" s="30">
        <v>27850.457153921994</v>
      </c>
      <c r="AE1255" s="29">
        <f t="shared" si="63"/>
        <v>2022</v>
      </c>
      <c r="AF1255" s="29">
        <f t="shared" si="64"/>
        <v>6</v>
      </c>
      <c r="AK1255" t="e">
        <f t="shared" si="62"/>
        <v>#N/A</v>
      </c>
    </row>
    <row r="1256" spans="1:37" ht="30" customHeight="1" x14ac:dyDescent="0.25">
      <c r="A1256" s="30">
        <v>17907413</v>
      </c>
      <c r="B1256" s="29" t="s">
        <v>82</v>
      </c>
      <c r="C1256" s="29" t="s">
        <v>29</v>
      </c>
      <c r="D1256" s="29" t="s">
        <v>29</v>
      </c>
      <c r="E1256" s="31">
        <v>44773</v>
      </c>
      <c r="F1256" s="30">
        <v>70.291043505908888</v>
      </c>
      <c r="G1256" s="29" t="s">
        <v>103</v>
      </c>
      <c r="H1256" s="29" t="s">
        <v>104</v>
      </c>
      <c r="I1256" s="29">
        <v>1971</v>
      </c>
      <c r="J1256" s="30">
        <v>100</v>
      </c>
      <c r="K1256" s="30">
        <v>8872.4</v>
      </c>
      <c r="L1256" s="30">
        <v>581821.41689900111</v>
      </c>
      <c r="M1256" s="30">
        <v>1840.8913664076583</v>
      </c>
      <c r="N1256" s="30">
        <v>52.492744598602954</v>
      </c>
      <c r="O1256" s="30">
        <v>5260.2161751718068</v>
      </c>
      <c r="P1256" s="30">
        <v>1.047640250687216</v>
      </c>
      <c r="Q1256" s="30">
        <v>8892.9098039112705</v>
      </c>
      <c r="R1256" s="30">
        <v>9996.212702907922</v>
      </c>
      <c r="S1256" s="30">
        <v>0.87848012274863696</v>
      </c>
      <c r="T1256" s="30">
        <v>1.5426082751785639</v>
      </c>
      <c r="U1256" s="30">
        <v>0.93148620064635645</v>
      </c>
      <c r="V1256" s="30">
        <v>0.84159422741260359</v>
      </c>
      <c r="W1256" s="30">
        <v>1.3333222694103517</v>
      </c>
      <c r="X1256" s="30">
        <v>1.6656367033227708</v>
      </c>
      <c r="Y1256" s="30">
        <v>-14.691027947581691</v>
      </c>
      <c r="Z1256" s="30">
        <v>-11.948812242691538</v>
      </c>
      <c r="AA1256" s="30">
        <v>65.917559450737301</v>
      </c>
      <c r="AB1256" s="30">
        <v>781.46682110343147</v>
      </c>
      <c r="AC1256" s="30">
        <v>2.009616572862893</v>
      </c>
      <c r="AD1256" s="30">
        <v>27617.767760247341</v>
      </c>
      <c r="AE1256" s="29">
        <f t="shared" si="63"/>
        <v>2022</v>
      </c>
      <c r="AF1256" s="29">
        <f t="shared" si="64"/>
        <v>7</v>
      </c>
      <c r="AK1256" t="e">
        <f t="shared" si="62"/>
        <v>#N/A</v>
      </c>
    </row>
    <row r="1257" spans="1:37" ht="30" customHeight="1" x14ac:dyDescent="0.25">
      <c r="A1257" s="30">
        <v>17907413</v>
      </c>
      <c r="B1257" s="29" t="s">
        <v>82</v>
      </c>
      <c r="C1257" s="29" t="s">
        <v>29</v>
      </c>
      <c r="D1257" s="29" t="s">
        <v>29</v>
      </c>
      <c r="E1257" s="31">
        <v>44804</v>
      </c>
      <c r="F1257" s="30">
        <v>120.01870676318346</v>
      </c>
      <c r="G1257" s="29" t="s">
        <v>103</v>
      </c>
      <c r="H1257" s="29" t="s">
        <v>104</v>
      </c>
      <c r="I1257" s="29">
        <v>1971</v>
      </c>
      <c r="J1257" s="30">
        <v>100</v>
      </c>
      <c r="K1257" s="30">
        <v>8872.4</v>
      </c>
      <c r="L1257" s="30">
        <v>558591.50304399594</v>
      </c>
      <c r="M1257" s="30">
        <v>1375.9300262060951</v>
      </c>
      <c r="N1257" s="30">
        <v>64.185873880985241</v>
      </c>
      <c r="O1257" s="30">
        <v>4901.7271101288816</v>
      </c>
      <c r="P1257" s="30">
        <v>0.74869371477770419</v>
      </c>
      <c r="Q1257" s="30">
        <v>6985.6476604728268</v>
      </c>
      <c r="R1257" s="30">
        <v>8433.7770271506015</v>
      </c>
      <c r="S1257" s="30">
        <v>0.72999700696451297</v>
      </c>
      <c r="T1257" s="30">
        <v>1.4192257602220868</v>
      </c>
      <c r="U1257" s="30">
        <v>1.2673394044235753</v>
      </c>
      <c r="V1257" s="30">
        <v>1.0361893350131979</v>
      </c>
      <c r="W1257" s="30">
        <v>0.85480976469818881</v>
      </c>
      <c r="X1257" s="30">
        <v>1.6607565646615023</v>
      </c>
      <c r="Y1257" s="30">
        <v>-11.743344103277606</v>
      </c>
      <c r="Z1257" s="30">
        <v>-16.225143663026419</v>
      </c>
      <c r="AA1257" s="30">
        <v>78.753278680329416</v>
      </c>
      <c r="AB1257" s="30">
        <v>629.21876974342001</v>
      </c>
      <c r="AC1257" s="30">
        <v>2.7319195397268787</v>
      </c>
      <c r="AD1257" s="30">
        <v>29503.117010979167</v>
      </c>
      <c r="AE1257" s="29">
        <f t="shared" si="63"/>
        <v>2022</v>
      </c>
      <c r="AF1257" s="29">
        <f t="shared" si="64"/>
        <v>8</v>
      </c>
      <c r="AK1257" t="e">
        <f t="shared" si="62"/>
        <v>#N/A</v>
      </c>
    </row>
    <row r="1258" spans="1:37" ht="30" customHeight="1" x14ac:dyDescent="0.25">
      <c r="A1258" s="30">
        <v>17907413</v>
      </c>
      <c r="B1258" s="29" t="s">
        <v>82</v>
      </c>
      <c r="C1258" s="29" t="s">
        <v>29</v>
      </c>
      <c r="D1258" s="29" t="s">
        <v>29</v>
      </c>
      <c r="E1258" s="31">
        <v>44834</v>
      </c>
      <c r="F1258" s="30">
        <v>93.041678289576751</v>
      </c>
      <c r="G1258" s="29" t="s">
        <v>103</v>
      </c>
      <c r="H1258" s="29" t="s">
        <v>104</v>
      </c>
      <c r="I1258" s="29">
        <v>1971</v>
      </c>
      <c r="J1258" s="30">
        <v>100</v>
      </c>
      <c r="K1258" s="30">
        <v>8872.4</v>
      </c>
      <c r="L1258" s="30">
        <v>444920.55386680923</v>
      </c>
      <c r="M1258" s="30">
        <v>1277.4493319282926</v>
      </c>
      <c r="N1258" s="30">
        <v>66.805270461460125</v>
      </c>
      <c r="O1258" s="30">
        <v>5165.1158685742539</v>
      </c>
      <c r="P1258" s="30">
        <v>0.93874274769705546</v>
      </c>
      <c r="Q1258" s="30">
        <v>8470.2207572402276</v>
      </c>
      <c r="R1258" s="30">
        <v>14061.007310077479</v>
      </c>
      <c r="S1258" s="30">
        <v>1.2780059029693271</v>
      </c>
      <c r="T1258" s="30">
        <v>1.2151062048564063</v>
      </c>
      <c r="U1258" s="30">
        <v>0.82149092352258379</v>
      </c>
      <c r="V1258" s="30">
        <v>1.3733427540226411</v>
      </c>
      <c r="W1258" s="30">
        <v>0.7778563898917743</v>
      </c>
      <c r="X1258" s="30">
        <v>1.4283414424287217</v>
      </c>
      <c r="Y1258" s="30">
        <v>-20.143120086850594</v>
      </c>
      <c r="Z1258" s="30">
        <v>-13.94289417545718</v>
      </c>
      <c r="AA1258" s="30">
        <v>73.958121698261408</v>
      </c>
      <c r="AB1258" s="30">
        <v>459.70036346881551</v>
      </c>
      <c r="AC1258" s="30">
        <v>3.5954773705430627</v>
      </c>
      <c r="AD1258" s="30">
        <v>29094.718719695091</v>
      </c>
      <c r="AE1258" s="29">
        <f t="shared" si="63"/>
        <v>2022</v>
      </c>
      <c r="AF1258" s="29">
        <f t="shared" si="64"/>
        <v>9</v>
      </c>
      <c r="AK1258" t="e">
        <f t="shared" si="62"/>
        <v>#N/A</v>
      </c>
    </row>
    <row r="1259" spans="1:37" ht="30" customHeight="1" x14ac:dyDescent="0.25">
      <c r="A1259" s="30">
        <v>17907413</v>
      </c>
      <c r="B1259" s="29" t="s">
        <v>82</v>
      </c>
      <c r="C1259" s="29" t="s">
        <v>29</v>
      </c>
      <c r="D1259" s="29" t="s">
        <v>29</v>
      </c>
      <c r="E1259" s="31">
        <v>44865</v>
      </c>
      <c r="F1259" s="30">
        <v>104.22870016039948</v>
      </c>
      <c r="G1259" s="29" t="s">
        <v>103</v>
      </c>
      <c r="H1259" s="29" t="s">
        <v>104</v>
      </c>
      <c r="I1259" s="29">
        <v>1971</v>
      </c>
      <c r="J1259" s="30">
        <v>100</v>
      </c>
      <c r="K1259" s="30">
        <v>8872.4</v>
      </c>
      <c r="L1259" s="30">
        <v>375325.82597440196</v>
      </c>
      <c r="M1259" s="30">
        <v>1186.7896988426523</v>
      </c>
      <c r="N1259" s="30">
        <v>45.719596631893175</v>
      </c>
      <c r="O1259" s="30">
        <v>6913.7094766967321</v>
      </c>
      <c r="P1259" s="30">
        <v>1.041506981940427</v>
      </c>
      <c r="Q1259" s="30">
        <v>10847.216614317964</v>
      </c>
      <c r="R1259" s="30">
        <v>9139.9118707025445</v>
      </c>
      <c r="S1259" s="30">
        <v>0.95269014486757941</v>
      </c>
      <c r="T1259" s="30">
        <v>1.4162101542895704</v>
      </c>
      <c r="U1259" s="30">
        <v>1.3750619117020104</v>
      </c>
      <c r="V1259" s="30">
        <v>1.3275863869151714</v>
      </c>
      <c r="W1259" s="30">
        <v>0.85535342020756888</v>
      </c>
      <c r="X1259" s="30">
        <v>1.1841968478696514</v>
      </c>
      <c r="Y1259" s="30">
        <v>-10.375291187296483</v>
      </c>
      <c r="Z1259" s="30">
        <v>-12.940200560618566</v>
      </c>
      <c r="AA1259" s="30">
        <v>91.004486629236709</v>
      </c>
      <c r="AB1259" s="30">
        <v>745.95351826600449</v>
      </c>
      <c r="AC1259" s="30">
        <v>2.3550943175017038</v>
      </c>
      <c r="AD1259" s="30">
        <v>23473.679577388404</v>
      </c>
      <c r="AE1259" s="29">
        <f t="shared" si="63"/>
        <v>2022</v>
      </c>
      <c r="AF1259" s="29">
        <f t="shared" si="64"/>
        <v>10</v>
      </c>
      <c r="AK1259" t="e">
        <f t="shared" si="62"/>
        <v>#N/A</v>
      </c>
    </row>
    <row r="1260" spans="1:37" ht="30" customHeight="1" x14ac:dyDescent="0.25">
      <c r="A1260" s="30">
        <v>17907413</v>
      </c>
      <c r="B1260" s="29" t="s">
        <v>82</v>
      </c>
      <c r="C1260" s="29" t="s">
        <v>29</v>
      </c>
      <c r="D1260" s="29" t="s">
        <v>29</v>
      </c>
      <c r="E1260" s="31">
        <v>44895</v>
      </c>
      <c r="F1260" s="30">
        <v>78.269854762780284</v>
      </c>
      <c r="G1260" s="29" t="s">
        <v>103</v>
      </c>
      <c r="H1260" s="29" t="s">
        <v>104</v>
      </c>
      <c r="I1260" s="29">
        <v>1971</v>
      </c>
      <c r="J1260" s="30">
        <v>100</v>
      </c>
      <c r="K1260" s="30">
        <v>8872.4</v>
      </c>
      <c r="L1260" s="30">
        <v>430244.39122301369</v>
      </c>
      <c r="M1260" s="30">
        <v>1527.5995711851278</v>
      </c>
      <c r="N1260" s="30">
        <v>68.92743843408239</v>
      </c>
      <c r="O1260" s="30">
        <v>5276.2058221247335</v>
      </c>
      <c r="P1260" s="30">
        <v>1.015079848749203</v>
      </c>
      <c r="Q1260" s="30">
        <v>9382.231683529928</v>
      </c>
      <c r="R1260" s="30">
        <v>7771.4132894993581</v>
      </c>
      <c r="S1260" s="30">
        <v>0.72748141385044884</v>
      </c>
      <c r="T1260" s="30">
        <v>1.4478479285563082</v>
      </c>
      <c r="U1260" s="30">
        <v>0.84818672894674052</v>
      </c>
      <c r="V1260" s="30">
        <v>1.5598199750519959</v>
      </c>
      <c r="W1260" s="30">
        <v>1.370228257030969</v>
      </c>
      <c r="X1260" s="30">
        <v>1.4591321010263734</v>
      </c>
      <c r="Y1260" s="30">
        <v>-12.947897339901779</v>
      </c>
      <c r="Z1260" s="30">
        <v>-17.768174273609596</v>
      </c>
      <c r="AA1260" s="30">
        <v>61.040603852585761</v>
      </c>
      <c r="AB1260" s="30">
        <v>860.47940994983423</v>
      </c>
      <c r="AC1260" s="30">
        <v>2.0453666392625736</v>
      </c>
      <c r="AD1260" s="30">
        <v>26071.116554767839</v>
      </c>
      <c r="AE1260" s="29">
        <f t="shared" si="63"/>
        <v>2022</v>
      </c>
      <c r="AF1260" s="29">
        <f t="shared" si="64"/>
        <v>11</v>
      </c>
      <c r="AK1260" t="e">
        <f t="shared" si="62"/>
        <v>#N/A</v>
      </c>
    </row>
    <row r="1261" spans="1:37" ht="30" customHeight="1" x14ac:dyDescent="0.25">
      <c r="A1261" s="30">
        <v>17907413</v>
      </c>
      <c r="B1261" s="29" t="s">
        <v>82</v>
      </c>
      <c r="C1261" s="29" t="s">
        <v>29</v>
      </c>
      <c r="D1261" s="29" t="s">
        <v>29</v>
      </c>
      <c r="E1261" s="31">
        <v>44926</v>
      </c>
      <c r="F1261" s="30">
        <v>99.209083660138504</v>
      </c>
      <c r="G1261" s="29" t="s">
        <v>103</v>
      </c>
      <c r="H1261" s="29" t="s">
        <v>104</v>
      </c>
      <c r="I1261" s="29">
        <v>1971</v>
      </c>
      <c r="J1261" s="30">
        <v>100</v>
      </c>
      <c r="K1261" s="30">
        <v>8872.4</v>
      </c>
      <c r="L1261" s="30">
        <v>531990.84217977605</v>
      </c>
      <c r="M1261" s="30">
        <v>2236.3518394176135</v>
      </c>
      <c r="N1261" s="30">
        <v>37.186157646183908</v>
      </c>
      <c r="O1261" s="30">
        <v>7190.4508474066006</v>
      </c>
      <c r="P1261" s="30">
        <v>0.85096146146067486</v>
      </c>
      <c r="Q1261" s="30">
        <v>11673.039047449091</v>
      </c>
      <c r="R1261" s="30">
        <v>10696.056492069316</v>
      </c>
      <c r="S1261" s="30">
        <v>1.230756314767856</v>
      </c>
      <c r="T1261" s="30">
        <v>1.2550263720223751</v>
      </c>
      <c r="U1261" s="30">
        <v>0.81353499522184403</v>
      </c>
      <c r="V1261" s="30">
        <v>1.2667905530383736</v>
      </c>
      <c r="W1261" s="30">
        <v>1.1521053542163378</v>
      </c>
      <c r="X1261" s="30">
        <v>1.4351931589096441</v>
      </c>
      <c r="Y1261" s="30">
        <v>-17.130590439948328</v>
      </c>
      <c r="Z1261" s="30">
        <v>-10.816791607374881</v>
      </c>
      <c r="AA1261" s="30">
        <v>55.398844786025975</v>
      </c>
      <c r="AB1261" s="30">
        <v>880.06115825513723</v>
      </c>
      <c r="AC1261" s="30">
        <v>3.5452071011249831</v>
      </c>
      <c r="AD1261" s="30">
        <v>28257.459282177784</v>
      </c>
      <c r="AE1261" s="29">
        <f t="shared" si="63"/>
        <v>2022</v>
      </c>
      <c r="AF1261" s="29">
        <f t="shared" si="64"/>
        <v>12</v>
      </c>
      <c r="AK1261" t="e">
        <f t="shared" si="62"/>
        <v>#N/A</v>
      </c>
    </row>
    <row r="1262" spans="1:37" ht="30" customHeight="1" x14ac:dyDescent="0.25">
      <c r="A1262" s="30">
        <v>17907413</v>
      </c>
      <c r="B1262" s="29" t="s">
        <v>82</v>
      </c>
      <c r="C1262" s="29" t="s">
        <v>29</v>
      </c>
      <c r="D1262" s="29" t="s">
        <v>29</v>
      </c>
      <c r="E1262" s="31">
        <v>44957</v>
      </c>
      <c r="F1262" s="30">
        <v>92.541477120694097</v>
      </c>
      <c r="G1262" s="29" t="s">
        <v>103</v>
      </c>
      <c r="H1262" s="29" t="s">
        <v>104</v>
      </c>
      <c r="I1262" s="29">
        <v>1971</v>
      </c>
      <c r="J1262" s="30">
        <v>100</v>
      </c>
      <c r="K1262" s="30">
        <v>8872.4</v>
      </c>
      <c r="L1262" s="30">
        <v>429146.23058054148</v>
      </c>
      <c r="M1262" s="30">
        <v>2291.5001336028581</v>
      </c>
      <c r="N1262" s="30">
        <v>40.899586183718661</v>
      </c>
      <c r="O1262" s="30">
        <v>5102.3330596760188</v>
      </c>
      <c r="P1262" s="30">
        <v>0.82503590439967944</v>
      </c>
      <c r="Q1262" s="30">
        <v>8678.2599493584821</v>
      </c>
      <c r="R1262" s="30">
        <v>13931.032299650224</v>
      </c>
      <c r="S1262" s="30">
        <v>0.82344744648218771</v>
      </c>
      <c r="T1262" s="30">
        <v>1.3559661169394741</v>
      </c>
      <c r="U1262" s="30">
        <v>0.92037876934096319</v>
      </c>
      <c r="V1262" s="30">
        <v>0.87436935723980924</v>
      </c>
      <c r="W1262" s="30">
        <v>1.2946154141742912</v>
      </c>
      <c r="X1262" s="30">
        <v>1.4526439207502546</v>
      </c>
      <c r="Y1262" s="30">
        <v>-14.091529704128821</v>
      </c>
      <c r="Z1262" s="30">
        <v>-16.701630195566583</v>
      </c>
      <c r="AA1262" s="30">
        <v>99.443731785133679</v>
      </c>
      <c r="AB1262" s="30">
        <v>752.50939108608543</v>
      </c>
      <c r="AC1262" s="30">
        <v>2.7803479725118216</v>
      </c>
      <c r="AD1262" s="30">
        <v>30473.425891699713</v>
      </c>
      <c r="AE1262" s="29">
        <f t="shared" si="63"/>
        <v>2023</v>
      </c>
      <c r="AF1262" s="29">
        <f t="shared" si="64"/>
        <v>1</v>
      </c>
      <c r="AK1262" t="e">
        <f t="shared" si="62"/>
        <v>#N/A</v>
      </c>
    </row>
    <row r="1263" spans="1:37" ht="30" customHeight="1" x14ac:dyDescent="0.25">
      <c r="A1263" s="30">
        <v>17907413</v>
      </c>
      <c r="B1263" s="29" t="s">
        <v>82</v>
      </c>
      <c r="C1263" s="29" t="s">
        <v>29</v>
      </c>
      <c r="D1263" s="29" t="s">
        <v>29</v>
      </c>
      <c r="E1263" s="31">
        <v>44985</v>
      </c>
      <c r="F1263" s="30">
        <v>118.41807838896412</v>
      </c>
      <c r="G1263" s="29" t="s">
        <v>103</v>
      </c>
      <c r="H1263" s="29" t="s">
        <v>104</v>
      </c>
      <c r="I1263" s="29">
        <v>1971</v>
      </c>
      <c r="J1263" s="30">
        <v>100</v>
      </c>
      <c r="K1263" s="30">
        <v>8872.4</v>
      </c>
      <c r="L1263" s="30">
        <v>539235.81123349385</v>
      </c>
      <c r="M1263" s="30">
        <v>1567.7106815038844</v>
      </c>
      <c r="N1263" s="30">
        <v>38.574200279422818</v>
      </c>
      <c r="O1263" s="30">
        <v>8961.3337681766188</v>
      </c>
      <c r="P1263" s="30">
        <v>1.1107388594388752</v>
      </c>
      <c r="Q1263" s="30">
        <v>9973.1362829794562</v>
      </c>
      <c r="R1263" s="30">
        <v>11699.361034734178</v>
      </c>
      <c r="S1263" s="30">
        <v>1.1894346946537218</v>
      </c>
      <c r="T1263" s="30">
        <v>1.5714577469659985</v>
      </c>
      <c r="U1263" s="30">
        <v>1.3319101760218452</v>
      </c>
      <c r="V1263" s="30">
        <v>1.1317896999823647</v>
      </c>
      <c r="W1263" s="30">
        <v>1.2001319315285341</v>
      </c>
      <c r="X1263" s="30">
        <v>1.0471472159565614</v>
      </c>
      <c r="Y1263" s="30">
        <v>-15.238061473766887</v>
      </c>
      <c r="Z1263" s="30">
        <v>-9.2366375642635035</v>
      </c>
      <c r="AA1263" s="30">
        <v>66.987807202388638</v>
      </c>
      <c r="AB1263" s="30">
        <v>495.26702254734039</v>
      </c>
      <c r="AC1263" s="30">
        <v>1.8030539404688422</v>
      </c>
      <c r="AD1263" s="30">
        <v>18141.569372042548</v>
      </c>
      <c r="AE1263" s="29">
        <f t="shared" si="63"/>
        <v>2023</v>
      </c>
      <c r="AF1263" s="29">
        <f t="shared" si="64"/>
        <v>2</v>
      </c>
      <c r="AK1263" t="e">
        <f t="shared" ref="AK1263:AK1326" si="65">_xlfn.XLOOKUP(B1263, $AH$2:$AH$38,$AI$2:$AI$38)</f>
        <v>#N/A</v>
      </c>
    </row>
    <row r="1264" spans="1:37" ht="30" customHeight="1" x14ac:dyDescent="0.25">
      <c r="A1264" s="30">
        <v>17907413</v>
      </c>
      <c r="B1264" s="29" t="s">
        <v>82</v>
      </c>
      <c r="C1264" s="29" t="s">
        <v>29</v>
      </c>
      <c r="D1264" s="29" t="s">
        <v>29</v>
      </c>
      <c r="E1264" s="31">
        <v>45016</v>
      </c>
      <c r="F1264" s="30">
        <v>66.138498622826788</v>
      </c>
      <c r="G1264" s="29" t="s">
        <v>103</v>
      </c>
      <c r="H1264" s="29" t="s">
        <v>104</v>
      </c>
      <c r="I1264" s="29">
        <v>1971</v>
      </c>
      <c r="J1264" s="30">
        <v>100</v>
      </c>
      <c r="K1264" s="30">
        <v>8872.4</v>
      </c>
      <c r="L1264" s="30">
        <v>559565.09571190656</v>
      </c>
      <c r="M1264" s="30">
        <v>1180.329375584241</v>
      </c>
      <c r="N1264" s="30">
        <v>45.351289359375258</v>
      </c>
      <c r="O1264" s="30">
        <v>9398.7652561953455</v>
      </c>
      <c r="P1264" s="30">
        <v>0.82204791965362378</v>
      </c>
      <c r="Q1264" s="30">
        <v>10915.351586875511</v>
      </c>
      <c r="R1264" s="30">
        <v>14459.676453746793</v>
      </c>
      <c r="S1264" s="30">
        <v>1.0041389549445383</v>
      </c>
      <c r="T1264" s="30">
        <v>1.4222832835572032</v>
      </c>
      <c r="U1264" s="30">
        <v>1.3555881500706763</v>
      </c>
      <c r="V1264" s="30">
        <v>1.2535699299409306</v>
      </c>
      <c r="W1264" s="30">
        <v>1.4362284765302433</v>
      </c>
      <c r="X1264" s="30">
        <v>1.2221578480226116</v>
      </c>
      <c r="Y1264" s="30">
        <v>-17.178947892623349</v>
      </c>
      <c r="Z1264" s="30">
        <v>-16.771107918556233</v>
      </c>
      <c r="AA1264" s="30">
        <v>91.962146021919992</v>
      </c>
      <c r="AB1264" s="30">
        <v>569.70116715747201</v>
      </c>
      <c r="AC1264" s="30">
        <v>2.5415735458292508</v>
      </c>
      <c r="AD1264" s="30">
        <v>27076.98617012889</v>
      </c>
      <c r="AE1264" s="29">
        <f t="shared" si="63"/>
        <v>2023</v>
      </c>
      <c r="AF1264" s="29">
        <f t="shared" si="64"/>
        <v>3</v>
      </c>
      <c r="AK1264" t="e">
        <f t="shared" si="65"/>
        <v>#N/A</v>
      </c>
    </row>
    <row r="1265" spans="1:37" ht="30" customHeight="1" x14ac:dyDescent="0.25">
      <c r="A1265" s="30">
        <v>17907413</v>
      </c>
      <c r="B1265" s="29" t="s">
        <v>82</v>
      </c>
      <c r="C1265" s="29" t="s">
        <v>29</v>
      </c>
      <c r="D1265" s="29" t="s">
        <v>29</v>
      </c>
      <c r="E1265" s="31">
        <v>45046</v>
      </c>
      <c r="F1265" s="30">
        <v>79.399474684603319</v>
      </c>
      <c r="G1265" s="29" t="s">
        <v>103</v>
      </c>
      <c r="H1265" s="29" t="s">
        <v>104</v>
      </c>
      <c r="I1265" s="29">
        <v>1971</v>
      </c>
      <c r="J1265" s="30">
        <v>100</v>
      </c>
      <c r="K1265" s="30">
        <v>8872.4</v>
      </c>
      <c r="L1265" s="30">
        <v>653796.26666424249</v>
      </c>
      <c r="M1265" s="30">
        <v>2311.6883579485234</v>
      </c>
      <c r="N1265" s="30">
        <v>72.801252526010245</v>
      </c>
      <c r="O1265" s="30">
        <v>5266.9632176286823</v>
      </c>
      <c r="P1265" s="30">
        <v>0.7239444372247168</v>
      </c>
      <c r="Q1265" s="30">
        <v>10271.815761390655</v>
      </c>
      <c r="R1265" s="30">
        <v>11359.735468998419</v>
      </c>
      <c r="S1265" s="30">
        <v>0.90345691407283724</v>
      </c>
      <c r="T1265" s="30">
        <v>1.3852346518406249</v>
      </c>
      <c r="U1265" s="30">
        <v>0.87639677567763352</v>
      </c>
      <c r="V1265" s="30">
        <v>1.4864398492214055</v>
      </c>
      <c r="W1265" s="30">
        <v>1.1304228626025425</v>
      </c>
      <c r="X1265" s="30">
        <v>1.5870700756076843</v>
      </c>
      <c r="Y1265" s="30">
        <v>-9.0448567145804457</v>
      </c>
      <c r="Z1265" s="30">
        <v>-9.6431831023045245</v>
      </c>
      <c r="AA1265" s="30">
        <v>85.814278095621518</v>
      </c>
      <c r="AB1265" s="30">
        <v>718.99898186584846</v>
      </c>
      <c r="AC1265" s="30">
        <v>2.6612072212706139</v>
      </c>
      <c r="AD1265" s="30">
        <v>25965.007268498113</v>
      </c>
      <c r="AE1265" s="29">
        <f t="shared" si="63"/>
        <v>2023</v>
      </c>
      <c r="AF1265" s="29">
        <f t="shared" si="64"/>
        <v>4</v>
      </c>
      <c r="AK1265" t="e">
        <f t="shared" si="65"/>
        <v>#N/A</v>
      </c>
    </row>
    <row r="1266" spans="1:37" ht="30" customHeight="1" x14ac:dyDescent="0.25">
      <c r="A1266" s="30">
        <v>17907413</v>
      </c>
      <c r="B1266" s="29" t="s">
        <v>82</v>
      </c>
      <c r="C1266" s="29" t="s">
        <v>29</v>
      </c>
      <c r="D1266" s="29" t="s">
        <v>29</v>
      </c>
      <c r="E1266" s="31">
        <v>45077</v>
      </c>
      <c r="F1266" s="30">
        <v>91.993784109287816</v>
      </c>
      <c r="G1266" s="29" t="s">
        <v>103</v>
      </c>
      <c r="H1266" s="29" t="s">
        <v>104</v>
      </c>
      <c r="I1266" s="29">
        <v>1971</v>
      </c>
      <c r="J1266" s="30">
        <v>100</v>
      </c>
      <c r="K1266" s="30">
        <v>8872.4</v>
      </c>
      <c r="L1266" s="30">
        <v>362880.83297720726</v>
      </c>
      <c r="M1266" s="30">
        <v>1434.9884633825068</v>
      </c>
      <c r="N1266" s="30">
        <v>40.639786081676313</v>
      </c>
      <c r="O1266" s="30">
        <v>7774.2211746082758</v>
      </c>
      <c r="P1266" s="30">
        <v>0.94115938583958603</v>
      </c>
      <c r="Q1266" s="30">
        <v>6120.8163105256617</v>
      </c>
      <c r="R1266" s="30">
        <v>12259.096366576234</v>
      </c>
      <c r="S1266" s="30">
        <v>1.1320214950752656</v>
      </c>
      <c r="T1266" s="30">
        <v>1.13196808176663</v>
      </c>
      <c r="U1266" s="30">
        <v>0.98951510997601022</v>
      </c>
      <c r="V1266" s="30">
        <v>1.462195898474514</v>
      </c>
      <c r="W1266" s="30">
        <v>1.2715971747612451</v>
      </c>
      <c r="X1266" s="30">
        <v>1.4998058345829857</v>
      </c>
      <c r="Y1266" s="30">
        <v>-15.357201329198553</v>
      </c>
      <c r="Z1266" s="30">
        <v>-17.381311220872792</v>
      </c>
      <c r="AA1266" s="30">
        <v>91.591609671888648</v>
      </c>
      <c r="AB1266" s="30">
        <v>536.97993952672618</v>
      </c>
      <c r="AC1266" s="30">
        <v>2.7748564439774355</v>
      </c>
      <c r="AD1266" s="30">
        <v>23470.683536781115</v>
      </c>
      <c r="AE1266" s="29">
        <f t="shared" si="63"/>
        <v>2023</v>
      </c>
      <c r="AF1266" s="29">
        <f t="shared" si="64"/>
        <v>5</v>
      </c>
      <c r="AK1266" t="e">
        <f t="shared" si="65"/>
        <v>#N/A</v>
      </c>
    </row>
    <row r="1267" spans="1:37" ht="30" customHeight="1" x14ac:dyDescent="0.25">
      <c r="A1267" s="30">
        <v>17907413</v>
      </c>
      <c r="B1267" s="29" t="s">
        <v>82</v>
      </c>
      <c r="C1267" s="29" t="s">
        <v>29</v>
      </c>
      <c r="D1267" s="29" t="s">
        <v>29</v>
      </c>
      <c r="E1267" s="31">
        <v>45107</v>
      </c>
      <c r="F1267" s="30">
        <v>85.736200455645005</v>
      </c>
      <c r="G1267" s="29" t="s">
        <v>103</v>
      </c>
      <c r="H1267" s="29" t="s">
        <v>104</v>
      </c>
      <c r="I1267" s="29">
        <v>1971</v>
      </c>
      <c r="J1267" s="30">
        <v>100</v>
      </c>
      <c r="K1267" s="30">
        <v>8872.4</v>
      </c>
      <c r="L1267" s="30">
        <v>395094.87179305556</v>
      </c>
      <c r="M1267" s="30">
        <v>2188.6704814571472</v>
      </c>
      <c r="N1267" s="30">
        <v>51.845786945103633</v>
      </c>
      <c r="O1267" s="30">
        <v>7009.188551167621</v>
      </c>
      <c r="P1267" s="30">
        <v>0.92755898768705569</v>
      </c>
      <c r="Q1267" s="30">
        <v>8924.5244522155208</v>
      </c>
      <c r="R1267" s="30">
        <v>9768.8937139620612</v>
      </c>
      <c r="S1267" s="30">
        <v>1.333742023758544</v>
      </c>
      <c r="T1267" s="30">
        <v>0.87839413029096758</v>
      </c>
      <c r="U1267" s="30">
        <v>0.95033996619678551</v>
      </c>
      <c r="V1267" s="30">
        <v>1.5813016728316873</v>
      </c>
      <c r="W1267" s="30">
        <v>1.1774356036168838</v>
      </c>
      <c r="X1267" s="30">
        <v>1.1876811865193733</v>
      </c>
      <c r="Y1267" s="30">
        <v>-12.190757231943874</v>
      </c>
      <c r="Z1267" s="30">
        <v>-17.072050803364306</v>
      </c>
      <c r="AA1267" s="30">
        <v>61.775284987910304</v>
      </c>
      <c r="AB1267" s="30">
        <v>875.96607687096059</v>
      </c>
      <c r="AC1267" s="30">
        <v>2.9094569241066592</v>
      </c>
      <c r="AD1267" s="30">
        <v>21333.830251109939</v>
      </c>
      <c r="AE1267" s="29">
        <f t="shared" si="63"/>
        <v>2023</v>
      </c>
      <c r="AF1267" s="29">
        <f t="shared" si="64"/>
        <v>6</v>
      </c>
      <c r="AK1267" t="e">
        <f t="shared" si="65"/>
        <v>#N/A</v>
      </c>
    </row>
    <row r="1268" spans="1:37" ht="30" customHeight="1" x14ac:dyDescent="0.25">
      <c r="A1268" s="30">
        <v>17907413</v>
      </c>
      <c r="B1268" s="29" t="s">
        <v>82</v>
      </c>
      <c r="C1268" s="29" t="s">
        <v>29</v>
      </c>
      <c r="D1268" s="29" t="s">
        <v>29</v>
      </c>
      <c r="E1268" s="31">
        <v>45138</v>
      </c>
      <c r="F1268" s="30">
        <v>79.293616094718942</v>
      </c>
      <c r="G1268" s="29" t="s">
        <v>103</v>
      </c>
      <c r="H1268" s="29" t="s">
        <v>104</v>
      </c>
      <c r="I1268" s="29">
        <v>1971</v>
      </c>
      <c r="J1268" s="30">
        <v>100</v>
      </c>
      <c r="K1268" s="30">
        <v>8872.4</v>
      </c>
      <c r="L1268" s="30">
        <v>528137.02075011737</v>
      </c>
      <c r="M1268" s="30">
        <v>1717.8856227394845</v>
      </c>
      <c r="N1268" s="30">
        <v>51.197214984739226</v>
      </c>
      <c r="O1268" s="30">
        <v>9219.7020012317189</v>
      </c>
      <c r="P1268" s="30">
        <v>0.69492884068058081</v>
      </c>
      <c r="Q1268" s="30">
        <v>10434.090389129989</v>
      </c>
      <c r="R1268" s="30">
        <v>13773.643211648603</v>
      </c>
      <c r="S1268" s="30">
        <v>0.90046651225431462</v>
      </c>
      <c r="T1268" s="30">
        <v>1.0457032481526893</v>
      </c>
      <c r="U1268" s="30">
        <v>1.0708662411143417</v>
      </c>
      <c r="V1268" s="30">
        <v>0.96955780511836465</v>
      </c>
      <c r="W1268" s="30">
        <v>1.3803809584990798</v>
      </c>
      <c r="X1268" s="30">
        <v>1.0318613173353577</v>
      </c>
      <c r="Y1268" s="30">
        <v>-15.104705565897753</v>
      </c>
      <c r="Z1268" s="30">
        <v>-13.605099584861627</v>
      </c>
      <c r="AA1268" s="30">
        <v>78.828491685024389</v>
      </c>
      <c r="AB1268" s="30">
        <v>636.14856077865079</v>
      </c>
      <c r="AC1268" s="30">
        <v>3.465549662717375</v>
      </c>
      <c r="AD1268" s="30">
        <v>31117.100417761241</v>
      </c>
      <c r="AE1268" s="29">
        <f t="shared" si="63"/>
        <v>2023</v>
      </c>
      <c r="AF1268" s="29">
        <f t="shared" si="64"/>
        <v>7</v>
      </c>
      <c r="AK1268" t="e">
        <f t="shared" si="65"/>
        <v>#N/A</v>
      </c>
    </row>
    <row r="1269" spans="1:37" ht="30" customHeight="1" x14ac:dyDescent="0.25">
      <c r="A1269" s="30">
        <v>17907413</v>
      </c>
      <c r="B1269" s="29" t="s">
        <v>82</v>
      </c>
      <c r="C1269" s="29" t="s">
        <v>29</v>
      </c>
      <c r="D1269" s="29" t="s">
        <v>29</v>
      </c>
      <c r="E1269" s="31">
        <v>45169</v>
      </c>
      <c r="F1269" s="30">
        <v>61.691141944819279</v>
      </c>
      <c r="G1269" s="29" t="s">
        <v>103</v>
      </c>
      <c r="H1269" s="29" t="s">
        <v>104</v>
      </c>
      <c r="I1269" s="29">
        <v>1971</v>
      </c>
      <c r="J1269" s="30">
        <v>100</v>
      </c>
      <c r="K1269" s="30">
        <v>8872.4</v>
      </c>
      <c r="L1269" s="30">
        <v>685424.67459062091</v>
      </c>
      <c r="M1269" s="30">
        <v>2320.0722698064933</v>
      </c>
      <c r="N1269" s="30">
        <v>67.855986547889728</v>
      </c>
      <c r="O1269" s="30">
        <v>7632.7790150628389</v>
      </c>
      <c r="P1269" s="30">
        <v>0.90465186600375358</v>
      </c>
      <c r="Q1269" s="30">
        <v>7686.2399696123075</v>
      </c>
      <c r="R1269" s="30">
        <v>13571.221648615861</v>
      </c>
      <c r="S1269" s="30">
        <v>0.83615425985280267</v>
      </c>
      <c r="T1269" s="30">
        <v>0.83591939592300279</v>
      </c>
      <c r="U1269" s="30">
        <v>0.90048703056041957</v>
      </c>
      <c r="V1269" s="30">
        <v>1.5418499072887788</v>
      </c>
      <c r="W1269" s="30">
        <v>0.75314819841832237</v>
      </c>
      <c r="X1269" s="30">
        <v>1.2574281634250626</v>
      </c>
      <c r="Y1269" s="30">
        <v>-9.6159737241426182</v>
      </c>
      <c r="Z1269" s="30">
        <v>-9.7846908760948708</v>
      </c>
      <c r="AA1269" s="30">
        <v>65.053938439921325</v>
      </c>
      <c r="AB1269" s="30">
        <v>465.06742180028255</v>
      </c>
      <c r="AC1269" s="30">
        <v>1.8350133047697406</v>
      </c>
      <c r="AD1269" s="30">
        <v>18095.250884012537</v>
      </c>
      <c r="AE1269" s="29">
        <f t="shared" si="63"/>
        <v>2023</v>
      </c>
      <c r="AF1269" s="29">
        <f t="shared" si="64"/>
        <v>8</v>
      </c>
      <c r="AK1269" t="e">
        <f t="shared" si="65"/>
        <v>#N/A</v>
      </c>
    </row>
    <row r="1270" spans="1:37" ht="30" customHeight="1" x14ac:dyDescent="0.25">
      <c r="A1270" s="30">
        <v>17907413</v>
      </c>
      <c r="B1270" s="29" t="s">
        <v>82</v>
      </c>
      <c r="C1270" s="29" t="s">
        <v>29</v>
      </c>
      <c r="D1270" s="29" t="s">
        <v>29</v>
      </c>
      <c r="E1270" s="31">
        <v>45199</v>
      </c>
      <c r="F1270" s="30">
        <v>81.66133346616796</v>
      </c>
      <c r="G1270" s="29" t="s">
        <v>103</v>
      </c>
      <c r="H1270" s="29" t="s">
        <v>104</v>
      </c>
      <c r="I1270" s="29">
        <v>1971</v>
      </c>
      <c r="J1270" s="30">
        <v>100</v>
      </c>
      <c r="K1270" s="30">
        <v>8872.4</v>
      </c>
      <c r="L1270" s="30">
        <v>396076.55683746858</v>
      </c>
      <c r="M1270" s="30">
        <v>2444.0456345392631</v>
      </c>
      <c r="N1270" s="30">
        <v>69.508706941537525</v>
      </c>
      <c r="O1270" s="30">
        <v>8932.0948467010003</v>
      </c>
      <c r="P1270" s="30">
        <v>0.92876003179710775</v>
      </c>
      <c r="Q1270" s="30">
        <v>9659.6320520778409</v>
      </c>
      <c r="R1270" s="30">
        <v>7610.2731773171326</v>
      </c>
      <c r="S1270" s="30">
        <v>0.85621789236181878</v>
      </c>
      <c r="T1270" s="30">
        <v>1.4039956905911595</v>
      </c>
      <c r="U1270" s="30">
        <v>0.85203547957054782</v>
      </c>
      <c r="V1270" s="30">
        <v>1.1826963709363252</v>
      </c>
      <c r="W1270" s="30">
        <v>0.84308035992212638</v>
      </c>
      <c r="X1270" s="30">
        <v>1.7517013953388672</v>
      </c>
      <c r="Y1270" s="30">
        <v>-14.104005327347073</v>
      </c>
      <c r="Z1270" s="30">
        <v>-16.22361847219911</v>
      </c>
      <c r="AA1270" s="30">
        <v>63.246978702272315</v>
      </c>
      <c r="AB1270" s="30">
        <v>552.8394527936025</v>
      </c>
      <c r="AC1270" s="30">
        <v>3.2316474409263214</v>
      </c>
      <c r="AD1270" s="30">
        <v>18150.11493759264</v>
      </c>
      <c r="AE1270" s="29">
        <f t="shared" si="63"/>
        <v>2023</v>
      </c>
      <c r="AF1270" s="29">
        <f t="shared" si="64"/>
        <v>9</v>
      </c>
      <c r="AK1270" t="e">
        <f t="shared" si="65"/>
        <v>#N/A</v>
      </c>
    </row>
    <row r="1271" spans="1:37" ht="30" customHeight="1" x14ac:dyDescent="0.25">
      <c r="A1271" s="30">
        <v>17907413</v>
      </c>
      <c r="B1271" s="29" t="s">
        <v>82</v>
      </c>
      <c r="C1271" s="29" t="s">
        <v>29</v>
      </c>
      <c r="D1271" s="29" t="s">
        <v>29</v>
      </c>
      <c r="E1271" s="31">
        <v>45230</v>
      </c>
      <c r="F1271" s="30">
        <v>112.85567680335254</v>
      </c>
      <c r="G1271" s="29" t="s">
        <v>103</v>
      </c>
      <c r="H1271" s="29" t="s">
        <v>104</v>
      </c>
      <c r="I1271" s="29">
        <v>1971</v>
      </c>
      <c r="J1271" s="30">
        <v>100</v>
      </c>
      <c r="K1271" s="30">
        <v>8872.4</v>
      </c>
      <c r="L1271" s="30">
        <v>416440.79664957745</v>
      </c>
      <c r="M1271" s="30">
        <v>1979.97360185619</v>
      </c>
      <c r="N1271" s="30">
        <v>40.779793292987598</v>
      </c>
      <c r="O1271" s="30">
        <v>5505.2988345104859</v>
      </c>
      <c r="P1271" s="30">
        <v>1.1010898211315578</v>
      </c>
      <c r="Q1271" s="30">
        <v>9667.4518097859127</v>
      </c>
      <c r="R1271" s="30">
        <v>8127.1936281809458</v>
      </c>
      <c r="S1271" s="30">
        <v>1.1893681010288817</v>
      </c>
      <c r="T1271" s="30">
        <v>1.1250147085832776</v>
      </c>
      <c r="U1271" s="30">
        <v>1.3519639282142535</v>
      </c>
      <c r="V1271" s="30">
        <v>1.620986782581497</v>
      </c>
      <c r="W1271" s="30">
        <v>1.4828750620564466</v>
      </c>
      <c r="X1271" s="30">
        <v>1.0075508338950661</v>
      </c>
      <c r="Y1271" s="30">
        <v>-10.922016371106215</v>
      </c>
      <c r="Z1271" s="30">
        <v>-10.92867921202027</v>
      </c>
      <c r="AA1271" s="30">
        <v>97.774263376324427</v>
      </c>
      <c r="AB1271" s="30">
        <v>684.03014571601295</v>
      </c>
      <c r="AC1271" s="30">
        <v>1.9774592646382814</v>
      </c>
      <c r="AD1271" s="30">
        <v>25456.13055107091</v>
      </c>
      <c r="AE1271" s="29">
        <f t="shared" si="63"/>
        <v>2023</v>
      </c>
      <c r="AF1271" s="29">
        <f t="shared" si="64"/>
        <v>10</v>
      </c>
      <c r="AK1271" t="e">
        <f t="shared" si="65"/>
        <v>#N/A</v>
      </c>
    </row>
    <row r="1272" spans="1:37" ht="30" customHeight="1" x14ac:dyDescent="0.25">
      <c r="A1272" s="30">
        <v>17907413</v>
      </c>
      <c r="B1272" s="29" t="s">
        <v>82</v>
      </c>
      <c r="C1272" s="29" t="s">
        <v>29</v>
      </c>
      <c r="D1272" s="29" t="s">
        <v>29</v>
      </c>
      <c r="E1272" s="31">
        <v>45260</v>
      </c>
      <c r="F1272" s="30">
        <v>76.956661609244051</v>
      </c>
      <c r="G1272" s="29" t="s">
        <v>103</v>
      </c>
      <c r="H1272" s="29" t="s">
        <v>104</v>
      </c>
      <c r="I1272" s="29">
        <v>1971</v>
      </c>
      <c r="J1272" s="30">
        <v>100</v>
      </c>
      <c r="K1272" s="30">
        <v>8872.4</v>
      </c>
      <c r="L1272" s="30">
        <v>675674.37915223115</v>
      </c>
      <c r="M1272" s="30">
        <v>2438.5748251215373</v>
      </c>
      <c r="N1272" s="30">
        <v>67.737135952078333</v>
      </c>
      <c r="O1272" s="30">
        <v>9291.9198348063383</v>
      </c>
      <c r="P1272" s="30">
        <v>1.1198249438136278</v>
      </c>
      <c r="Q1272" s="30">
        <v>9116.2698965545969</v>
      </c>
      <c r="R1272" s="30">
        <v>9590.2558808057056</v>
      </c>
      <c r="S1272" s="30">
        <v>0.96942790777039678</v>
      </c>
      <c r="T1272" s="30">
        <v>1.6427889066545582</v>
      </c>
      <c r="U1272" s="30">
        <v>0.96557644469269754</v>
      </c>
      <c r="V1272" s="30">
        <v>1.4481553933825373</v>
      </c>
      <c r="W1272" s="30">
        <v>0.74914050918924258</v>
      </c>
      <c r="X1272" s="30">
        <v>1.1045826552113707</v>
      </c>
      <c r="Y1272" s="30">
        <v>-10.701991596703813</v>
      </c>
      <c r="Z1272" s="30">
        <v>-8.4839295602774545</v>
      </c>
      <c r="AA1272" s="30">
        <v>90.173844030867471</v>
      </c>
      <c r="AB1272" s="30">
        <v>726.97622307766812</v>
      </c>
      <c r="AC1272" s="30">
        <v>3.5674197996047226</v>
      </c>
      <c r="AD1272" s="30">
        <v>19481.450310368542</v>
      </c>
      <c r="AE1272" s="29">
        <f t="shared" ref="AE1272:AE1335" si="66">IF(E1272 = "", "", YEAR(E1272))</f>
        <v>2023</v>
      </c>
      <c r="AF1272" s="29">
        <f t="shared" si="64"/>
        <v>11</v>
      </c>
      <c r="AK1272" t="e">
        <f t="shared" si="65"/>
        <v>#N/A</v>
      </c>
    </row>
    <row r="1273" spans="1:37" ht="30" customHeight="1" x14ac:dyDescent="0.25">
      <c r="A1273" s="30">
        <v>17907413</v>
      </c>
      <c r="B1273" s="29" t="s">
        <v>82</v>
      </c>
      <c r="C1273" s="29" t="s">
        <v>29</v>
      </c>
      <c r="D1273" s="29" t="s">
        <v>29</v>
      </c>
      <c r="E1273" s="31">
        <v>45291</v>
      </c>
      <c r="F1273" s="30">
        <v>98.840436950327316</v>
      </c>
      <c r="G1273" s="29" t="s">
        <v>103</v>
      </c>
      <c r="H1273" s="29" t="s">
        <v>104</v>
      </c>
      <c r="I1273" s="29">
        <v>1971</v>
      </c>
      <c r="J1273" s="30">
        <v>100</v>
      </c>
      <c r="K1273" s="30">
        <v>8872.4</v>
      </c>
      <c r="L1273" s="30">
        <v>649739.56910033606</v>
      </c>
      <c r="M1273" s="30">
        <v>2069.6423942267547</v>
      </c>
      <c r="N1273" s="30">
        <v>69.984741658954789</v>
      </c>
      <c r="O1273" s="30">
        <v>4994.9360596156657</v>
      </c>
      <c r="P1273" s="30">
        <v>1.0608523910961576</v>
      </c>
      <c r="Q1273" s="30">
        <v>6652.2357593831739</v>
      </c>
      <c r="R1273" s="30">
        <v>8844.3351563046308</v>
      </c>
      <c r="S1273" s="30">
        <v>1.0487371346677763</v>
      </c>
      <c r="T1273" s="30">
        <v>1.3021560072437222</v>
      </c>
      <c r="U1273" s="30">
        <v>0.90666744187907899</v>
      </c>
      <c r="V1273" s="30">
        <v>1.4993847718129238</v>
      </c>
      <c r="W1273" s="30">
        <v>0.79971857814515601</v>
      </c>
      <c r="X1273" s="30">
        <v>1.3843520969624197</v>
      </c>
      <c r="Y1273" s="30">
        <v>-14.551060839813386</v>
      </c>
      <c r="Z1273" s="30">
        <v>-12.060906240352727</v>
      </c>
      <c r="AA1273" s="30">
        <v>91.769943714221782</v>
      </c>
      <c r="AB1273" s="30">
        <v>603.15151347636652</v>
      </c>
      <c r="AC1273" s="30">
        <v>2.3007549990014562</v>
      </c>
      <c r="AD1273" s="30">
        <v>25317.814890836544</v>
      </c>
      <c r="AE1273" s="29">
        <f t="shared" si="66"/>
        <v>2023</v>
      </c>
      <c r="AF1273" s="29">
        <f t="shared" si="64"/>
        <v>12</v>
      </c>
      <c r="AK1273" t="e">
        <f t="shared" si="65"/>
        <v>#N/A</v>
      </c>
    </row>
    <row r="1274" spans="1:37" ht="30" customHeight="1" x14ac:dyDescent="0.25">
      <c r="A1274" s="30">
        <v>17907413</v>
      </c>
      <c r="B1274" s="29" t="s">
        <v>82</v>
      </c>
      <c r="C1274" s="29" t="s">
        <v>29</v>
      </c>
      <c r="D1274" s="29" t="s">
        <v>29</v>
      </c>
      <c r="E1274" s="31">
        <v>45322</v>
      </c>
      <c r="F1274" s="30">
        <v>73.867971269083043</v>
      </c>
      <c r="G1274" s="29" t="s">
        <v>103</v>
      </c>
      <c r="H1274" s="29" t="s">
        <v>104</v>
      </c>
      <c r="I1274" s="29">
        <v>1971</v>
      </c>
      <c r="J1274" s="30">
        <v>100</v>
      </c>
      <c r="K1274" s="30">
        <v>8872.4</v>
      </c>
      <c r="L1274" s="30">
        <v>370901.87132443744</v>
      </c>
      <c r="M1274" s="30">
        <v>2110.5043637178605</v>
      </c>
      <c r="N1274" s="30">
        <v>58.083113599839997</v>
      </c>
      <c r="O1274" s="30">
        <v>5110.8507857257146</v>
      </c>
      <c r="P1274" s="30">
        <v>1.0818384443462101</v>
      </c>
      <c r="Q1274" s="30">
        <v>6506.6844799499395</v>
      </c>
      <c r="R1274" s="30">
        <v>9603.9172623645136</v>
      </c>
      <c r="S1274" s="30">
        <v>0.75933031886488733</v>
      </c>
      <c r="T1274" s="30">
        <v>1.193808435839931</v>
      </c>
      <c r="U1274" s="30">
        <v>1.2991598654336445</v>
      </c>
      <c r="V1274" s="30">
        <v>1.5961453169350932</v>
      </c>
      <c r="W1274" s="30">
        <v>0.84676790694423199</v>
      </c>
      <c r="X1274" s="30">
        <v>1.6783770110772371</v>
      </c>
      <c r="Y1274" s="30">
        <v>-14.491319066530377</v>
      </c>
      <c r="Z1274" s="30">
        <v>-13.532454588875179</v>
      </c>
      <c r="AA1274" s="30">
        <v>53.639000995420666</v>
      </c>
      <c r="AB1274" s="30">
        <v>636.84568483893167</v>
      </c>
      <c r="AC1274" s="30" t="s">
        <v>31</v>
      </c>
      <c r="AD1274" s="30" t="s">
        <v>31</v>
      </c>
      <c r="AE1274" s="29">
        <f t="shared" si="66"/>
        <v>2024</v>
      </c>
      <c r="AF1274" s="29">
        <f t="shared" si="64"/>
        <v>1</v>
      </c>
      <c r="AK1274" t="e">
        <f t="shared" si="65"/>
        <v>#N/A</v>
      </c>
    </row>
    <row r="1275" spans="1:37" ht="30" customHeight="1" x14ac:dyDescent="0.25">
      <c r="A1275" s="30">
        <v>17907413</v>
      </c>
      <c r="B1275" s="29" t="s">
        <v>82</v>
      </c>
      <c r="C1275" s="29" t="s">
        <v>29</v>
      </c>
      <c r="D1275" s="29" t="s">
        <v>29</v>
      </c>
      <c r="E1275" s="31">
        <v>45351</v>
      </c>
      <c r="F1275" s="30">
        <v>105.78873152278274</v>
      </c>
      <c r="G1275" s="29" t="s">
        <v>103</v>
      </c>
      <c r="H1275" s="29" t="s">
        <v>104</v>
      </c>
      <c r="I1275" s="29">
        <v>1971</v>
      </c>
      <c r="J1275" s="30">
        <v>100</v>
      </c>
      <c r="K1275" s="30">
        <v>8872.4</v>
      </c>
      <c r="L1275" s="30">
        <v>473185.56031271524</v>
      </c>
      <c r="M1275" s="30">
        <v>2107.084521327617</v>
      </c>
      <c r="N1275" s="30">
        <v>54.049420363256971</v>
      </c>
      <c r="O1275" s="30">
        <v>6798.3142446922329</v>
      </c>
      <c r="P1275" s="30">
        <v>0.81262889948736494</v>
      </c>
      <c r="Q1275" s="30">
        <v>10631.919906545034</v>
      </c>
      <c r="R1275" s="30">
        <v>11468.566374257498</v>
      </c>
      <c r="S1275" s="30">
        <v>0.95419113237093844</v>
      </c>
      <c r="T1275" s="30">
        <v>1.5926037317162709</v>
      </c>
      <c r="U1275" s="30">
        <v>0.7495847338250321</v>
      </c>
      <c r="V1275" s="30">
        <v>1.0855894474816243</v>
      </c>
      <c r="W1275" s="30">
        <v>1.0593472573140768</v>
      </c>
      <c r="X1275" s="30">
        <v>1.4759565287179106</v>
      </c>
      <c r="Y1275" s="30">
        <v>-11.092075417742739</v>
      </c>
      <c r="Z1275" s="30">
        <v>-15.889914438889731</v>
      </c>
      <c r="AA1275" s="30">
        <v>79.9208061425133</v>
      </c>
      <c r="AB1275" s="30">
        <v>744.07353882634402</v>
      </c>
      <c r="AC1275" s="30" t="s">
        <v>31</v>
      </c>
      <c r="AD1275" s="30" t="s">
        <v>31</v>
      </c>
      <c r="AE1275" s="29">
        <f t="shared" si="66"/>
        <v>2024</v>
      </c>
      <c r="AF1275" s="29">
        <f t="shared" si="64"/>
        <v>2</v>
      </c>
      <c r="AK1275" t="e">
        <f t="shared" si="65"/>
        <v>#N/A</v>
      </c>
    </row>
    <row r="1276" spans="1:37" ht="30" customHeight="1" x14ac:dyDescent="0.25">
      <c r="A1276" s="30">
        <v>17907413</v>
      </c>
      <c r="B1276" s="29" t="s">
        <v>82</v>
      </c>
      <c r="C1276" s="29" t="s">
        <v>29</v>
      </c>
      <c r="D1276" s="29" t="s">
        <v>29</v>
      </c>
      <c r="E1276" s="31">
        <v>45382</v>
      </c>
      <c r="F1276" s="29">
        <v>114.19999841955284</v>
      </c>
      <c r="G1276" s="29" t="s">
        <v>103</v>
      </c>
      <c r="H1276" s="29" t="s">
        <v>104</v>
      </c>
      <c r="I1276" s="29">
        <v>1971</v>
      </c>
      <c r="J1276" s="30">
        <v>100</v>
      </c>
      <c r="K1276" s="30">
        <v>8872.4</v>
      </c>
      <c r="L1276" s="29">
        <v>361721.25108937646</v>
      </c>
      <c r="M1276" s="29">
        <v>1684.2533428307358</v>
      </c>
      <c r="N1276" s="29">
        <v>65.512958588382148</v>
      </c>
      <c r="O1276" s="30">
        <v>7265.6363105181636</v>
      </c>
      <c r="P1276" s="30">
        <v>1.0096470151075219</v>
      </c>
      <c r="Q1276" s="29">
        <v>9954.2262464198084</v>
      </c>
      <c r="R1276" s="29">
        <v>7499.1894949552034</v>
      </c>
      <c r="S1276" s="29">
        <v>1.0452435499508566</v>
      </c>
      <c r="T1276" s="29">
        <v>1.6038437562550831</v>
      </c>
      <c r="U1276" s="29">
        <v>0.94696992224398802</v>
      </c>
      <c r="V1276" s="29">
        <v>1.6812750891625883</v>
      </c>
      <c r="W1276" s="30">
        <v>1.4548898374091674</v>
      </c>
      <c r="X1276" s="30">
        <v>1.4796620829293414</v>
      </c>
      <c r="Y1276" s="29">
        <v>-9.331382317700907</v>
      </c>
      <c r="Z1276" s="29">
        <v>-9.5421189618442686</v>
      </c>
      <c r="AA1276" s="29">
        <v>98.217741110133289</v>
      </c>
      <c r="AB1276" s="29">
        <v>775.06498207849256</v>
      </c>
      <c r="AC1276" s="30" t="s">
        <v>31</v>
      </c>
      <c r="AD1276" s="30" t="s">
        <v>31</v>
      </c>
      <c r="AE1276" s="29">
        <f t="shared" si="66"/>
        <v>2024</v>
      </c>
      <c r="AF1276" s="29">
        <f t="shared" si="64"/>
        <v>3</v>
      </c>
      <c r="AK1276" t="e">
        <f t="shared" si="65"/>
        <v>#N/A</v>
      </c>
    </row>
    <row r="1277" spans="1:37" ht="30" customHeight="1" x14ac:dyDescent="0.25">
      <c r="A1277" s="30">
        <v>17907413</v>
      </c>
      <c r="B1277" s="29" t="s">
        <v>82</v>
      </c>
      <c r="C1277" s="29" t="s">
        <v>29</v>
      </c>
      <c r="D1277" s="29" t="s">
        <v>29</v>
      </c>
      <c r="E1277" s="31">
        <v>45412</v>
      </c>
      <c r="F1277" s="29">
        <v>80.799428463137431</v>
      </c>
      <c r="G1277" s="29" t="s">
        <v>103</v>
      </c>
      <c r="H1277" s="29" t="s">
        <v>104</v>
      </c>
      <c r="I1277" s="29">
        <v>1971</v>
      </c>
      <c r="J1277" s="30">
        <v>100</v>
      </c>
      <c r="K1277" s="30">
        <v>8872.4</v>
      </c>
      <c r="L1277" s="29">
        <v>402336.97523275914</v>
      </c>
      <c r="M1277" s="29">
        <v>2350.4409640629488</v>
      </c>
      <c r="N1277" s="29">
        <v>71.61136027502225</v>
      </c>
      <c r="O1277" s="30">
        <v>8007.0364491293103</v>
      </c>
      <c r="P1277" s="30">
        <v>0.69945613022794317</v>
      </c>
      <c r="Q1277" s="29">
        <v>7861.4645700506044</v>
      </c>
      <c r="R1277" s="29">
        <v>9071.6707064057227</v>
      </c>
      <c r="S1277" s="29">
        <v>0.91745894787583693</v>
      </c>
      <c r="T1277" s="29">
        <v>1.3723797949319434</v>
      </c>
      <c r="U1277" s="29">
        <v>1.1364314230895334</v>
      </c>
      <c r="V1277" s="29">
        <v>1.2178762220919659</v>
      </c>
      <c r="W1277" s="30">
        <v>1.2230860801749814</v>
      </c>
      <c r="X1277" s="30">
        <v>1.6041910867202873</v>
      </c>
      <c r="Y1277" s="29">
        <v>-13.7450824885039</v>
      </c>
      <c r="Z1277" s="29">
        <v>-14.758885684445946</v>
      </c>
      <c r="AA1277" s="29">
        <v>52.603664926994668</v>
      </c>
      <c r="AB1277" s="29">
        <v>878.65456993753662</v>
      </c>
      <c r="AC1277" s="30" t="s">
        <v>31</v>
      </c>
      <c r="AD1277" s="30" t="s">
        <v>31</v>
      </c>
      <c r="AE1277" s="29">
        <f t="shared" si="66"/>
        <v>2024</v>
      </c>
      <c r="AF1277" s="29">
        <f t="shared" si="64"/>
        <v>4</v>
      </c>
      <c r="AK1277" t="e">
        <f t="shared" si="65"/>
        <v>#N/A</v>
      </c>
    </row>
    <row r="1278" spans="1:37" ht="30" customHeight="1" x14ac:dyDescent="0.25">
      <c r="A1278" s="30">
        <v>17907413</v>
      </c>
      <c r="B1278" s="29" t="s">
        <v>82</v>
      </c>
      <c r="C1278" s="29" t="s">
        <v>29</v>
      </c>
      <c r="D1278" s="29" t="s">
        <v>29</v>
      </c>
      <c r="E1278" s="31">
        <v>45443</v>
      </c>
      <c r="F1278" s="29">
        <v>91.255296886578989</v>
      </c>
      <c r="G1278" s="29" t="s">
        <v>103</v>
      </c>
      <c r="H1278" s="29" t="s">
        <v>104</v>
      </c>
      <c r="I1278" s="29">
        <v>1971</v>
      </c>
      <c r="J1278" s="30">
        <v>100</v>
      </c>
      <c r="K1278" s="30">
        <v>8872.4</v>
      </c>
      <c r="L1278" s="29">
        <v>517579.80547627027</v>
      </c>
      <c r="M1278" s="29">
        <v>2200.3774206377202</v>
      </c>
      <c r="N1278" s="29">
        <v>47.04925266142277</v>
      </c>
      <c r="O1278" s="30">
        <v>8236.3297755953336</v>
      </c>
      <c r="P1278" s="30">
        <v>1.0494779548884019</v>
      </c>
      <c r="Q1278" s="29">
        <v>7586.1174137876633</v>
      </c>
      <c r="R1278" s="29">
        <v>9818.90439534494</v>
      </c>
      <c r="S1278" s="29">
        <v>1.3436501879396281</v>
      </c>
      <c r="T1278" s="29">
        <v>1.3317282896009572</v>
      </c>
      <c r="U1278" s="29">
        <v>1.0543244673681103</v>
      </c>
      <c r="V1278" s="29">
        <v>1.7182322765962363</v>
      </c>
      <c r="W1278" s="30">
        <v>0.77766480766510726</v>
      </c>
      <c r="X1278" s="30">
        <v>1.2930987903735995</v>
      </c>
      <c r="Y1278" s="29">
        <v>-12.851973059741539</v>
      </c>
      <c r="Z1278" s="29">
        <v>-12.006379197373514</v>
      </c>
      <c r="AA1278" s="29">
        <v>96.123054037878703</v>
      </c>
      <c r="AB1278" s="29">
        <v>877.10816005506331</v>
      </c>
      <c r="AC1278" s="30" t="s">
        <v>31</v>
      </c>
      <c r="AD1278" s="30" t="s">
        <v>31</v>
      </c>
      <c r="AE1278" s="29">
        <f t="shared" si="66"/>
        <v>2024</v>
      </c>
      <c r="AF1278" s="29">
        <f t="shared" si="64"/>
        <v>5</v>
      </c>
      <c r="AK1278" t="e">
        <f t="shared" si="65"/>
        <v>#N/A</v>
      </c>
    </row>
    <row r="1279" spans="1:37" ht="30" customHeight="1" x14ac:dyDescent="0.25">
      <c r="A1279" s="30">
        <v>17907413</v>
      </c>
      <c r="B1279" s="29" t="s">
        <v>82</v>
      </c>
      <c r="C1279" s="29" t="s">
        <v>29</v>
      </c>
      <c r="D1279" s="29" t="s">
        <v>29</v>
      </c>
      <c r="E1279" s="31">
        <v>45473</v>
      </c>
      <c r="F1279" s="29">
        <v>97.229200234044583</v>
      </c>
      <c r="G1279" s="29" t="s">
        <v>103</v>
      </c>
      <c r="H1279" s="29" t="s">
        <v>104</v>
      </c>
      <c r="I1279" s="29">
        <v>1971</v>
      </c>
      <c r="J1279" s="30">
        <v>100</v>
      </c>
      <c r="K1279" s="30">
        <v>8872.4</v>
      </c>
      <c r="L1279" s="29">
        <v>581480.64085491188</v>
      </c>
      <c r="M1279" s="29">
        <v>1902.0679843288003</v>
      </c>
      <c r="N1279" s="29">
        <v>65.494156476729714</v>
      </c>
      <c r="O1279" s="30">
        <v>7846.0799983605211</v>
      </c>
      <c r="P1279" s="30">
        <v>1.0545965966862618</v>
      </c>
      <c r="Q1279" s="29">
        <v>10635.119764861283</v>
      </c>
      <c r="R1279" s="29">
        <v>11733.912009252324</v>
      </c>
      <c r="S1279" s="29">
        <v>1.2581759863145321</v>
      </c>
      <c r="T1279" s="29">
        <v>1.5728610634687354</v>
      </c>
      <c r="U1279" s="29">
        <v>0.83832238686224481</v>
      </c>
      <c r="V1279" s="29">
        <v>1.1096855385367781</v>
      </c>
      <c r="W1279" s="30">
        <v>1.3209380630690766</v>
      </c>
      <c r="X1279" s="30">
        <v>1.2497505763467396</v>
      </c>
      <c r="Y1279" s="29">
        <v>-10.891105280400591</v>
      </c>
      <c r="Z1279" s="29">
        <v>-11.99027606643684</v>
      </c>
      <c r="AA1279" s="29">
        <v>94.317344617778375</v>
      </c>
      <c r="AB1279" s="29">
        <v>671.5275249196693</v>
      </c>
      <c r="AC1279" s="30" t="s">
        <v>31</v>
      </c>
      <c r="AD1279" s="30" t="s">
        <v>31</v>
      </c>
      <c r="AE1279" s="29">
        <f t="shared" si="66"/>
        <v>2024</v>
      </c>
      <c r="AF1279" s="29">
        <f t="shared" si="64"/>
        <v>6</v>
      </c>
      <c r="AK1279" t="e">
        <f t="shared" si="65"/>
        <v>#N/A</v>
      </c>
    </row>
    <row r="1280" spans="1:37" ht="30" customHeight="1" x14ac:dyDescent="0.25">
      <c r="A1280" s="30">
        <v>17907413</v>
      </c>
      <c r="B1280" s="29" t="s">
        <v>82</v>
      </c>
      <c r="C1280" s="29" t="s">
        <v>29</v>
      </c>
      <c r="D1280" s="29" t="s">
        <v>29</v>
      </c>
      <c r="E1280" s="31">
        <v>45504</v>
      </c>
      <c r="F1280" s="29" t="s">
        <v>31</v>
      </c>
      <c r="G1280" s="29" t="s">
        <v>103</v>
      </c>
      <c r="H1280" s="29" t="s">
        <v>104</v>
      </c>
      <c r="I1280" s="29">
        <v>1971</v>
      </c>
      <c r="J1280" s="30">
        <v>100</v>
      </c>
      <c r="K1280" s="30">
        <v>8872.4</v>
      </c>
      <c r="L1280" s="29" t="s">
        <v>31</v>
      </c>
      <c r="M1280" s="29" t="s">
        <v>31</v>
      </c>
      <c r="N1280" s="29" t="s">
        <v>31</v>
      </c>
      <c r="O1280" s="30" t="s">
        <v>31</v>
      </c>
      <c r="P1280" s="30" t="s">
        <v>31</v>
      </c>
      <c r="Q1280" s="29" t="s">
        <v>31</v>
      </c>
      <c r="R1280" s="29" t="s">
        <v>31</v>
      </c>
      <c r="S1280" s="29" t="s">
        <v>31</v>
      </c>
      <c r="T1280" s="29" t="s">
        <v>31</v>
      </c>
      <c r="U1280" s="29" t="s">
        <v>31</v>
      </c>
      <c r="V1280" s="29" t="s">
        <v>31</v>
      </c>
      <c r="W1280" s="30">
        <v>1.351286734786322</v>
      </c>
      <c r="X1280" s="30">
        <v>2.083468467545702</v>
      </c>
      <c r="Y1280" s="29" t="s">
        <v>31</v>
      </c>
      <c r="Z1280" s="29" t="s">
        <v>31</v>
      </c>
      <c r="AA1280" s="29" t="s">
        <v>31</v>
      </c>
      <c r="AB1280" s="29" t="s">
        <v>31</v>
      </c>
      <c r="AC1280" s="30" t="s">
        <v>31</v>
      </c>
      <c r="AD1280" s="30" t="s">
        <v>31</v>
      </c>
      <c r="AE1280" s="29">
        <f t="shared" si="66"/>
        <v>2024</v>
      </c>
      <c r="AF1280" s="29">
        <f t="shared" si="64"/>
        <v>7</v>
      </c>
      <c r="AK1280" t="e">
        <f t="shared" si="65"/>
        <v>#N/A</v>
      </c>
    </row>
    <row r="1281" spans="1:37" ht="30" customHeight="1" x14ac:dyDescent="0.25">
      <c r="A1281" s="30">
        <v>17907413</v>
      </c>
      <c r="B1281" s="29" t="s">
        <v>82</v>
      </c>
      <c r="C1281" s="29" t="s">
        <v>29</v>
      </c>
      <c r="D1281" s="29" t="s">
        <v>29</v>
      </c>
      <c r="E1281" s="31">
        <v>45535</v>
      </c>
      <c r="F1281" s="29" t="s">
        <v>31</v>
      </c>
      <c r="G1281" s="29" t="s">
        <v>103</v>
      </c>
      <c r="H1281" s="29" t="s">
        <v>104</v>
      </c>
      <c r="I1281" s="29">
        <v>1971</v>
      </c>
      <c r="J1281" s="30">
        <v>100</v>
      </c>
      <c r="K1281" s="30">
        <v>8872.4</v>
      </c>
      <c r="L1281" s="29" t="s">
        <v>31</v>
      </c>
      <c r="M1281" s="29" t="s">
        <v>31</v>
      </c>
      <c r="N1281" s="29" t="s">
        <v>31</v>
      </c>
      <c r="O1281" s="30" t="s">
        <v>31</v>
      </c>
      <c r="P1281" s="30" t="s">
        <v>31</v>
      </c>
      <c r="Q1281" s="29" t="s">
        <v>31</v>
      </c>
      <c r="R1281" s="29" t="s">
        <v>31</v>
      </c>
      <c r="S1281" s="29" t="s">
        <v>31</v>
      </c>
      <c r="T1281" s="29" t="s">
        <v>31</v>
      </c>
      <c r="U1281" s="29" t="s">
        <v>31</v>
      </c>
      <c r="V1281" s="29" t="s">
        <v>31</v>
      </c>
      <c r="W1281" s="30">
        <v>0.90384243300225753</v>
      </c>
      <c r="X1281" s="30">
        <v>1.3635608754149355</v>
      </c>
      <c r="Y1281" s="29" t="s">
        <v>31</v>
      </c>
      <c r="Z1281" s="29" t="s">
        <v>31</v>
      </c>
      <c r="AA1281" s="29" t="s">
        <v>31</v>
      </c>
      <c r="AB1281" s="29" t="s">
        <v>31</v>
      </c>
      <c r="AC1281" s="30" t="s">
        <v>31</v>
      </c>
      <c r="AD1281" s="30" t="s">
        <v>31</v>
      </c>
      <c r="AE1281" s="29">
        <f t="shared" si="66"/>
        <v>2024</v>
      </c>
      <c r="AF1281" s="29">
        <f t="shared" si="64"/>
        <v>8</v>
      </c>
      <c r="AK1281" t="e">
        <f t="shared" si="65"/>
        <v>#N/A</v>
      </c>
    </row>
    <row r="1282" spans="1:37" ht="30" customHeight="1" x14ac:dyDescent="0.25">
      <c r="A1282" s="30">
        <v>17907413</v>
      </c>
      <c r="B1282" s="29" t="s">
        <v>82</v>
      </c>
      <c r="C1282" s="29" t="s">
        <v>29</v>
      </c>
      <c r="D1282" s="29" t="s">
        <v>29</v>
      </c>
      <c r="E1282" s="31">
        <v>45565</v>
      </c>
      <c r="F1282" s="29" t="s">
        <v>31</v>
      </c>
      <c r="G1282" s="29" t="s">
        <v>103</v>
      </c>
      <c r="H1282" s="29" t="s">
        <v>104</v>
      </c>
      <c r="I1282" s="29">
        <v>1971</v>
      </c>
      <c r="J1282" s="30">
        <v>100</v>
      </c>
      <c r="K1282" s="30">
        <v>8872.4</v>
      </c>
      <c r="L1282" s="29" t="s">
        <v>31</v>
      </c>
      <c r="M1282" s="29" t="s">
        <v>31</v>
      </c>
      <c r="N1282" s="29" t="s">
        <v>31</v>
      </c>
      <c r="O1282" s="30" t="s">
        <v>31</v>
      </c>
      <c r="P1282" s="30" t="s">
        <v>31</v>
      </c>
      <c r="Q1282" s="29" t="s">
        <v>31</v>
      </c>
      <c r="R1282" s="29" t="s">
        <v>31</v>
      </c>
      <c r="S1282" s="29" t="s">
        <v>31</v>
      </c>
      <c r="T1282" s="29" t="s">
        <v>31</v>
      </c>
      <c r="U1282" s="29" t="s">
        <v>31</v>
      </c>
      <c r="V1282" s="29" t="s">
        <v>31</v>
      </c>
      <c r="W1282" s="30">
        <v>1.544681390580025</v>
      </c>
      <c r="X1282" s="30">
        <v>1.6682833016427949</v>
      </c>
      <c r="Y1282" s="29" t="s">
        <v>31</v>
      </c>
      <c r="Z1282" s="29" t="s">
        <v>31</v>
      </c>
      <c r="AA1282" s="29" t="s">
        <v>31</v>
      </c>
      <c r="AB1282" s="29" t="s">
        <v>31</v>
      </c>
      <c r="AC1282" s="30" t="s">
        <v>31</v>
      </c>
      <c r="AD1282" s="30" t="s">
        <v>31</v>
      </c>
      <c r="AE1282" s="29">
        <f t="shared" si="66"/>
        <v>2024</v>
      </c>
      <c r="AF1282" s="29">
        <f t="shared" si="64"/>
        <v>9</v>
      </c>
      <c r="AK1282" t="e">
        <f t="shared" si="65"/>
        <v>#N/A</v>
      </c>
    </row>
    <row r="1283" spans="1:37" ht="30" customHeight="1" x14ac:dyDescent="0.25">
      <c r="A1283" s="30">
        <v>17907413</v>
      </c>
      <c r="B1283" s="29" t="s">
        <v>82</v>
      </c>
      <c r="C1283" s="29" t="s">
        <v>29</v>
      </c>
      <c r="D1283" s="29" t="s">
        <v>29</v>
      </c>
      <c r="E1283" s="31">
        <v>45596</v>
      </c>
      <c r="F1283" s="29" t="s">
        <v>31</v>
      </c>
      <c r="G1283" s="29" t="s">
        <v>103</v>
      </c>
      <c r="H1283" s="29" t="s">
        <v>104</v>
      </c>
      <c r="I1283" s="29">
        <v>1971</v>
      </c>
      <c r="J1283" s="30">
        <v>100</v>
      </c>
      <c r="K1283" s="30">
        <v>8872.4</v>
      </c>
      <c r="L1283" s="29" t="s">
        <v>31</v>
      </c>
      <c r="M1283" s="29" t="s">
        <v>31</v>
      </c>
      <c r="N1283" s="29" t="s">
        <v>31</v>
      </c>
      <c r="O1283" s="30" t="s">
        <v>31</v>
      </c>
      <c r="P1283" s="30" t="s">
        <v>31</v>
      </c>
      <c r="Q1283" s="29" t="s">
        <v>31</v>
      </c>
      <c r="R1283" s="29" t="s">
        <v>31</v>
      </c>
      <c r="S1283" s="29" t="s">
        <v>31</v>
      </c>
      <c r="T1283" s="29" t="s">
        <v>31</v>
      </c>
      <c r="U1283" s="29" t="s">
        <v>31</v>
      </c>
      <c r="V1283" s="29" t="s">
        <v>31</v>
      </c>
      <c r="W1283" s="30">
        <v>1.141540147742715</v>
      </c>
      <c r="X1283" s="30">
        <v>2.1461320904771877</v>
      </c>
      <c r="Y1283" s="29" t="s">
        <v>31</v>
      </c>
      <c r="Z1283" s="29" t="s">
        <v>31</v>
      </c>
      <c r="AA1283" s="29" t="s">
        <v>31</v>
      </c>
      <c r="AB1283" s="29" t="s">
        <v>31</v>
      </c>
      <c r="AC1283" s="30" t="s">
        <v>31</v>
      </c>
      <c r="AD1283" s="30" t="s">
        <v>31</v>
      </c>
      <c r="AE1283" s="29">
        <f t="shared" si="66"/>
        <v>2024</v>
      </c>
      <c r="AF1283" s="29">
        <f t="shared" si="64"/>
        <v>10</v>
      </c>
      <c r="AK1283" t="e">
        <f t="shared" si="65"/>
        <v>#N/A</v>
      </c>
    </row>
    <row r="1284" spans="1:37" ht="30" customHeight="1" x14ac:dyDescent="0.25">
      <c r="A1284" s="30">
        <v>17907413</v>
      </c>
      <c r="B1284" s="29" t="s">
        <v>82</v>
      </c>
      <c r="C1284" s="29" t="s">
        <v>29</v>
      </c>
      <c r="D1284" s="29" t="s">
        <v>29</v>
      </c>
      <c r="E1284" s="31">
        <v>45626</v>
      </c>
      <c r="F1284" s="29" t="s">
        <v>31</v>
      </c>
      <c r="G1284" s="29" t="s">
        <v>103</v>
      </c>
      <c r="H1284" s="29" t="s">
        <v>104</v>
      </c>
      <c r="I1284" s="29">
        <v>1971</v>
      </c>
      <c r="J1284" s="30">
        <v>100</v>
      </c>
      <c r="K1284" s="30">
        <v>8872.4</v>
      </c>
      <c r="L1284" s="29" t="s">
        <v>31</v>
      </c>
      <c r="M1284" s="29" t="s">
        <v>31</v>
      </c>
      <c r="N1284" s="29" t="s">
        <v>31</v>
      </c>
      <c r="O1284" s="30" t="s">
        <v>31</v>
      </c>
      <c r="P1284" s="30" t="s">
        <v>31</v>
      </c>
      <c r="Q1284" s="29" t="s">
        <v>31</v>
      </c>
      <c r="R1284" s="29" t="s">
        <v>31</v>
      </c>
      <c r="S1284" s="29" t="s">
        <v>31</v>
      </c>
      <c r="T1284" s="29" t="s">
        <v>31</v>
      </c>
      <c r="U1284" s="29" t="s">
        <v>31</v>
      </c>
      <c r="V1284" s="29" t="s">
        <v>31</v>
      </c>
      <c r="W1284" s="30">
        <v>0.92541643144141428</v>
      </c>
      <c r="X1284" s="30">
        <v>2.0034802725535381</v>
      </c>
      <c r="Y1284" s="29" t="s">
        <v>31</v>
      </c>
      <c r="Z1284" s="29" t="s">
        <v>31</v>
      </c>
      <c r="AA1284" s="29" t="s">
        <v>31</v>
      </c>
      <c r="AB1284" s="29" t="s">
        <v>31</v>
      </c>
      <c r="AC1284" s="30" t="s">
        <v>31</v>
      </c>
      <c r="AD1284" s="30" t="s">
        <v>31</v>
      </c>
      <c r="AE1284" s="29">
        <f t="shared" si="66"/>
        <v>2024</v>
      </c>
      <c r="AF1284" s="29">
        <f t="shared" si="64"/>
        <v>11</v>
      </c>
      <c r="AK1284" t="e">
        <f t="shared" si="65"/>
        <v>#N/A</v>
      </c>
    </row>
    <row r="1285" spans="1:37" ht="30" customHeight="1" x14ac:dyDescent="0.25">
      <c r="A1285" s="30">
        <v>17907413</v>
      </c>
      <c r="B1285" s="29" t="s">
        <v>82</v>
      </c>
      <c r="C1285" s="29" t="s">
        <v>29</v>
      </c>
      <c r="D1285" s="29" t="s">
        <v>29</v>
      </c>
      <c r="E1285" s="31">
        <v>45657</v>
      </c>
      <c r="F1285" s="29" t="s">
        <v>31</v>
      </c>
      <c r="G1285" s="29" t="s">
        <v>103</v>
      </c>
      <c r="H1285" s="29" t="s">
        <v>104</v>
      </c>
      <c r="I1285" s="29">
        <v>1971</v>
      </c>
      <c r="J1285" s="30">
        <v>100</v>
      </c>
      <c r="K1285" s="30">
        <v>8872.4</v>
      </c>
      <c r="L1285" s="29" t="s">
        <v>31</v>
      </c>
      <c r="M1285" s="29" t="s">
        <v>31</v>
      </c>
      <c r="N1285" s="29" t="s">
        <v>31</v>
      </c>
      <c r="O1285" s="30" t="s">
        <v>31</v>
      </c>
      <c r="P1285" s="30" t="s">
        <v>31</v>
      </c>
      <c r="Q1285" s="29" t="s">
        <v>31</v>
      </c>
      <c r="R1285" s="29" t="s">
        <v>31</v>
      </c>
      <c r="S1285" s="29" t="s">
        <v>31</v>
      </c>
      <c r="T1285" s="29" t="s">
        <v>31</v>
      </c>
      <c r="U1285" s="29" t="s">
        <v>31</v>
      </c>
      <c r="V1285" s="29" t="s">
        <v>31</v>
      </c>
      <c r="W1285" s="30">
        <v>0.95877987279099752</v>
      </c>
      <c r="X1285" s="30">
        <v>1.1870941283427945</v>
      </c>
      <c r="Y1285" s="29" t="s">
        <v>31</v>
      </c>
      <c r="Z1285" s="29" t="s">
        <v>31</v>
      </c>
      <c r="AA1285" s="29" t="s">
        <v>31</v>
      </c>
      <c r="AB1285" s="29" t="s">
        <v>31</v>
      </c>
      <c r="AC1285" s="30" t="s">
        <v>31</v>
      </c>
      <c r="AD1285" s="30" t="s">
        <v>31</v>
      </c>
      <c r="AE1285" s="29">
        <f t="shared" si="66"/>
        <v>2024</v>
      </c>
      <c r="AF1285" s="29">
        <f t="shared" si="64"/>
        <v>12</v>
      </c>
      <c r="AK1285" t="e">
        <f t="shared" si="65"/>
        <v>#N/A</v>
      </c>
    </row>
    <row r="1286" spans="1:37" ht="30" customHeight="1" x14ac:dyDescent="0.25">
      <c r="A1286" s="30">
        <v>17907414</v>
      </c>
      <c r="B1286" s="29" t="s">
        <v>83</v>
      </c>
      <c r="C1286" s="29" t="s">
        <v>29</v>
      </c>
      <c r="D1286" s="29" t="s">
        <v>29</v>
      </c>
      <c r="E1286" s="31">
        <v>43496</v>
      </c>
      <c r="F1286" s="29" t="s">
        <v>31</v>
      </c>
      <c r="G1286" s="29" t="s">
        <v>103</v>
      </c>
      <c r="H1286" s="29" t="s">
        <v>104</v>
      </c>
      <c r="I1286" s="29">
        <v>1973</v>
      </c>
      <c r="J1286" s="30">
        <v>100</v>
      </c>
      <c r="K1286" s="30">
        <v>14098</v>
      </c>
      <c r="L1286" s="29" t="s">
        <v>31</v>
      </c>
      <c r="M1286" s="29" t="s">
        <v>31</v>
      </c>
      <c r="N1286" s="29" t="s">
        <v>31</v>
      </c>
      <c r="O1286" s="30" t="s">
        <v>31</v>
      </c>
      <c r="P1286" s="30" t="s">
        <v>31</v>
      </c>
      <c r="Q1286" s="29" t="s">
        <v>31</v>
      </c>
      <c r="R1286" s="29" t="s">
        <v>31</v>
      </c>
      <c r="S1286" s="29" t="s">
        <v>31</v>
      </c>
      <c r="T1286" s="29" t="s">
        <v>31</v>
      </c>
      <c r="U1286" s="29" t="s">
        <v>31</v>
      </c>
      <c r="V1286" s="29" t="s">
        <v>31</v>
      </c>
      <c r="W1286" s="30">
        <v>0.95854316545901885</v>
      </c>
      <c r="X1286" s="30">
        <v>1.6602634056010581</v>
      </c>
      <c r="Y1286" s="29" t="s">
        <v>31</v>
      </c>
      <c r="Z1286" s="29" t="s">
        <v>31</v>
      </c>
      <c r="AA1286" s="29">
        <v>0</v>
      </c>
      <c r="AB1286" s="29">
        <v>0</v>
      </c>
      <c r="AC1286" s="30" t="s">
        <v>31</v>
      </c>
      <c r="AD1286" s="30" t="s">
        <v>31</v>
      </c>
      <c r="AE1286" s="29">
        <f t="shared" si="66"/>
        <v>2019</v>
      </c>
      <c r="AF1286" s="29">
        <f t="shared" si="64"/>
        <v>1</v>
      </c>
      <c r="AK1286" t="e">
        <f t="shared" si="65"/>
        <v>#N/A</v>
      </c>
    </row>
    <row r="1287" spans="1:37" ht="30" customHeight="1" x14ac:dyDescent="0.25">
      <c r="A1287" s="30">
        <v>17907414</v>
      </c>
      <c r="B1287" s="29" t="s">
        <v>83</v>
      </c>
      <c r="C1287" s="29" t="s">
        <v>29</v>
      </c>
      <c r="D1287" s="29" t="s">
        <v>29</v>
      </c>
      <c r="E1287" s="31">
        <v>43524</v>
      </c>
      <c r="F1287" s="29" t="s">
        <v>31</v>
      </c>
      <c r="G1287" s="29" t="s">
        <v>103</v>
      </c>
      <c r="H1287" s="29" t="s">
        <v>104</v>
      </c>
      <c r="I1287" s="29">
        <v>1973</v>
      </c>
      <c r="J1287" s="30">
        <v>100</v>
      </c>
      <c r="K1287" s="30">
        <v>14098</v>
      </c>
      <c r="L1287" s="29" t="s">
        <v>31</v>
      </c>
      <c r="M1287" s="29" t="s">
        <v>31</v>
      </c>
      <c r="N1287" s="29" t="s">
        <v>31</v>
      </c>
      <c r="O1287" s="30" t="s">
        <v>31</v>
      </c>
      <c r="P1287" s="30" t="s">
        <v>31</v>
      </c>
      <c r="Q1287" s="29" t="s">
        <v>31</v>
      </c>
      <c r="R1287" s="29" t="s">
        <v>31</v>
      </c>
      <c r="S1287" s="29" t="s">
        <v>31</v>
      </c>
      <c r="T1287" s="29" t="s">
        <v>31</v>
      </c>
      <c r="U1287" s="29" t="s">
        <v>31</v>
      </c>
      <c r="V1287" s="29" t="s">
        <v>31</v>
      </c>
      <c r="W1287" s="30">
        <v>1.3600120102417743</v>
      </c>
      <c r="X1287" s="30">
        <v>1.8040684031585772</v>
      </c>
      <c r="Y1287" s="29" t="s">
        <v>31</v>
      </c>
      <c r="Z1287" s="29" t="s">
        <v>31</v>
      </c>
      <c r="AA1287" s="29">
        <v>0</v>
      </c>
      <c r="AB1287" s="29">
        <v>0</v>
      </c>
      <c r="AC1287" s="30" t="s">
        <v>31</v>
      </c>
      <c r="AD1287" s="30" t="s">
        <v>31</v>
      </c>
      <c r="AE1287" s="29">
        <f t="shared" si="66"/>
        <v>2019</v>
      </c>
      <c r="AF1287" s="29">
        <f t="shared" si="64"/>
        <v>2</v>
      </c>
      <c r="AK1287" t="e">
        <f t="shared" si="65"/>
        <v>#N/A</v>
      </c>
    </row>
    <row r="1288" spans="1:37" ht="30" customHeight="1" x14ac:dyDescent="0.25">
      <c r="A1288" s="30">
        <v>17907414</v>
      </c>
      <c r="B1288" s="29" t="s">
        <v>83</v>
      </c>
      <c r="C1288" s="29" t="s">
        <v>29</v>
      </c>
      <c r="D1288" s="29" t="s">
        <v>29</v>
      </c>
      <c r="E1288" s="31">
        <v>43555</v>
      </c>
      <c r="F1288" s="29" t="s">
        <v>31</v>
      </c>
      <c r="G1288" s="29" t="s">
        <v>103</v>
      </c>
      <c r="H1288" s="29" t="s">
        <v>104</v>
      </c>
      <c r="I1288" s="29">
        <v>1973</v>
      </c>
      <c r="J1288" s="30">
        <v>100</v>
      </c>
      <c r="K1288" s="30">
        <v>14098</v>
      </c>
      <c r="L1288" s="29" t="s">
        <v>31</v>
      </c>
      <c r="M1288" s="29" t="s">
        <v>31</v>
      </c>
      <c r="N1288" s="29" t="s">
        <v>31</v>
      </c>
      <c r="O1288" s="29" t="s">
        <v>31</v>
      </c>
      <c r="P1288" s="29" t="s">
        <v>31</v>
      </c>
      <c r="Q1288" s="29" t="s">
        <v>31</v>
      </c>
      <c r="R1288" s="29" t="s">
        <v>31</v>
      </c>
      <c r="S1288" s="29" t="s">
        <v>31</v>
      </c>
      <c r="T1288" s="29" t="s">
        <v>31</v>
      </c>
      <c r="U1288" s="29" t="s">
        <v>31</v>
      </c>
      <c r="V1288" s="29" t="s">
        <v>31</v>
      </c>
      <c r="W1288" s="30">
        <v>1.2360411912175737</v>
      </c>
      <c r="X1288" s="30">
        <v>1.2819466311020074</v>
      </c>
      <c r="Y1288" s="29" t="s">
        <v>31</v>
      </c>
      <c r="Z1288" s="29" t="s">
        <v>31</v>
      </c>
      <c r="AA1288" s="30">
        <v>0</v>
      </c>
      <c r="AB1288" s="30">
        <v>0</v>
      </c>
      <c r="AC1288" s="29" t="s">
        <v>31</v>
      </c>
      <c r="AD1288" s="29" t="s">
        <v>31</v>
      </c>
      <c r="AE1288" s="29">
        <f t="shared" si="66"/>
        <v>2019</v>
      </c>
      <c r="AF1288" s="29">
        <f t="shared" si="64"/>
        <v>3</v>
      </c>
      <c r="AK1288" t="e">
        <f t="shared" si="65"/>
        <v>#N/A</v>
      </c>
    </row>
    <row r="1289" spans="1:37" ht="30" customHeight="1" x14ac:dyDescent="0.25">
      <c r="A1289" s="30">
        <v>17907414</v>
      </c>
      <c r="B1289" s="29" t="s">
        <v>83</v>
      </c>
      <c r="C1289" s="29" t="s">
        <v>29</v>
      </c>
      <c r="D1289" s="29" t="s">
        <v>29</v>
      </c>
      <c r="E1289" s="31">
        <v>43585</v>
      </c>
      <c r="F1289" s="29" t="s">
        <v>31</v>
      </c>
      <c r="G1289" s="29" t="s">
        <v>103</v>
      </c>
      <c r="H1289" s="29" t="s">
        <v>104</v>
      </c>
      <c r="I1289" s="29">
        <v>1973</v>
      </c>
      <c r="J1289" s="30">
        <v>100</v>
      </c>
      <c r="K1289" s="30">
        <v>14098</v>
      </c>
      <c r="L1289" s="29" t="s">
        <v>31</v>
      </c>
      <c r="M1289" s="29" t="s">
        <v>31</v>
      </c>
      <c r="N1289" s="29" t="s">
        <v>31</v>
      </c>
      <c r="O1289" s="29" t="s">
        <v>31</v>
      </c>
      <c r="P1289" s="29" t="s">
        <v>31</v>
      </c>
      <c r="Q1289" s="29" t="s">
        <v>31</v>
      </c>
      <c r="R1289" s="29" t="s">
        <v>31</v>
      </c>
      <c r="S1289" s="29" t="s">
        <v>31</v>
      </c>
      <c r="T1289" s="29" t="s">
        <v>31</v>
      </c>
      <c r="U1289" s="29" t="s">
        <v>31</v>
      </c>
      <c r="V1289" s="29" t="s">
        <v>31</v>
      </c>
      <c r="W1289" s="30">
        <v>1.2712705997419651</v>
      </c>
      <c r="X1289" s="30">
        <v>1.7878869817029561</v>
      </c>
      <c r="Y1289" s="29" t="s">
        <v>31</v>
      </c>
      <c r="Z1289" s="29" t="s">
        <v>31</v>
      </c>
      <c r="AA1289" s="30">
        <v>0</v>
      </c>
      <c r="AB1289" s="30">
        <v>0</v>
      </c>
      <c r="AC1289" s="29" t="s">
        <v>31</v>
      </c>
      <c r="AD1289" s="29" t="s">
        <v>31</v>
      </c>
      <c r="AE1289" s="29">
        <f t="shared" si="66"/>
        <v>2019</v>
      </c>
      <c r="AF1289" s="29">
        <f t="shared" si="64"/>
        <v>4</v>
      </c>
      <c r="AK1289" t="e">
        <f t="shared" si="65"/>
        <v>#N/A</v>
      </c>
    </row>
    <row r="1290" spans="1:37" ht="30" customHeight="1" x14ac:dyDescent="0.25">
      <c r="A1290" s="30">
        <v>17907414</v>
      </c>
      <c r="B1290" s="29" t="s">
        <v>83</v>
      </c>
      <c r="C1290" s="29" t="s">
        <v>29</v>
      </c>
      <c r="D1290" s="29" t="s">
        <v>29</v>
      </c>
      <c r="E1290" s="31">
        <v>43616</v>
      </c>
      <c r="F1290" s="29" t="s">
        <v>31</v>
      </c>
      <c r="G1290" s="29" t="s">
        <v>103</v>
      </c>
      <c r="H1290" s="29" t="s">
        <v>104</v>
      </c>
      <c r="I1290" s="29">
        <v>1973</v>
      </c>
      <c r="J1290" s="30">
        <v>100</v>
      </c>
      <c r="K1290" s="30">
        <v>14098</v>
      </c>
      <c r="L1290" s="29" t="s">
        <v>31</v>
      </c>
      <c r="M1290" s="29" t="s">
        <v>31</v>
      </c>
      <c r="N1290" s="29" t="s">
        <v>31</v>
      </c>
      <c r="O1290" s="29" t="s">
        <v>31</v>
      </c>
      <c r="P1290" s="29" t="s">
        <v>31</v>
      </c>
      <c r="Q1290" s="29" t="s">
        <v>31</v>
      </c>
      <c r="R1290" s="29" t="s">
        <v>31</v>
      </c>
      <c r="S1290" s="29" t="s">
        <v>31</v>
      </c>
      <c r="T1290" s="29" t="s">
        <v>31</v>
      </c>
      <c r="U1290" s="29" t="s">
        <v>31</v>
      </c>
      <c r="V1290" s="29" t="s">
        <v>31</v>
      </c>
      <c r="W1290" s="30">
        <v>1.5531982783089329</v>
      </c>
      <c r="X1290" s="30">
        <v>1.3210786726999828</v>
      </c>
      <c r="Y1290" s="29" t="s">
        <v>31</v>
      </c>
      <c r="Z1290" s="29" t="s">
        <v>31</v>
      </c>
      <c r="AA1290" s="30">
        <v>0</v>
      </c>
      <c r="AB1290" s="30">
        <v>0</v>
      </c>
      <c r="AC1290" s="29" t="s">
        <v>31</v>
      </c>
      <c r="AD1290" s="29" t="s">
        <v>31</v>
      </c>
      <c r="AE1290" s="29">
        <f t="shared" si="66"/>
        <v>2019</v>
      </c>
      <c r="AF1290" s="29">
        <f t="shared" si="64"/>
        <v>5</v>
      </c>
      <c r="AK1290" t="e">
        <f t="shared" si="65"/>
        <v>#N/A</v>
      </c>
    </row>
    <row r="1291" spans="1:37" ht="30" customHeight="1" x14ac:dyDescent="0.25">
      <c r="A1291" s="30">
        <v>17907414</v>
      </c>
      <c r="B1291" s="29" t="s">
        <v>83</v>
      </c>
      <c r="C1291" s="29" t="s">
        <v>29</v>
      </c>
      <c r="D1291" s="29" t="s">
        <v>29</v>
      </c>
      <c r="E1291" s="31">
        <v>43646</v>
      </c>
      <c r="F1291" s="29" t="s">
        <v>31</v>
      </c>
      <c r="G1291" s="29" t="s">
        <v>103</v>
      </c>
      <c r="H1291" s="29" t="s">
        <v>104</v>
      </c>
      <c r="I1291" s="29">
        <v>1973</v>
      </c>
      <c r="J1291" s="30">
        <v>100</v>
      </c>
      <c r="K1291" s="30">
        <v>14098</v>
      </c>
      <c r="L1291" s="29" t="s">
        <v>31</v>
      </c>
      <c r="M1291" s="29" t="s">
        <v>31</v>
      </c>
      <c r="N1291" s="29" t="s">
        <v>31</v>
      </c>
      <c r="O1291" s="29" t="s">
        <v>31</v>
      </c>
      <c r="P1291" s="29" t="s">
        <v>31</v>
      </c>
      <c r="Q1291" s="29" t="s">
        <v>31</v>
      </c>
      <c r="R1291" s="29" t="s">
        <v>31</v>
      </c>
      <c r="S1291" s="29" t="s">
        <v>31</v>
      </c>
      <c r="T1291" s="29" t="s">
        <v>31</v>
      </c>
      <c r="U1291" s="29" t="s">
        <v>31</v>
      </c>
      <c r="V1291" s="29" t="s">
        <v>31</v>
      </c>
      <c r="W1291" s="30">
        <v>1.0364984917738067</v>
      </c>
      <c r="X1291" s="30">
        <v>1.4608148497891835</v>
      </c>
      <c r="Y1291" s="29" t="s">
        <v>31</v>
      </c>
      <c r="Z1291" s="29" t="s">
        <v>31</v>
      </c>
      <c r="AA1291" s="30">
        <v>0</v>
      </c>
      <c r="AB1291" s="30">
        <v>0</v>
      </c>
      <c r="AC1291" s="29" t="s">
        <v>31</v>
      </c>
      <c r="AD1291" s="29" t="s">
        <v>31</v>
      </c>
      <c r="AE1291" s="29">
        <f t="shared" si="66"/>
        <v>2019</v>
      </c>
      <c r="AF1291" s="29">
        <f t="shared" si="64"/>
        <v>6</v>
      </c>
      <c r="AK1291" t="e">
        <f t="shared" si="65"/>
        <v>#N/A</v>
      </c>
    </row>
    <row r="1292" spans="1:37" ht="30" customHeight="1" x14ac:dyDescent="0.25">
      <c r="A1292" s="30">
        <v>17907414</v>
      </c>
      <c r="B1292" s="29" t="s">
        <v>83</v>
      </c>
      <c r="C1292" s="29" t="s">
        <v>29</v>
      </c>
      <c r="D1292" s="29" t="s">
        <v>29</v>
      </c>
      <c r="E1292" s="31">
        <v>43677</v>
      </c>
      <c r="F1292" s="29" t="s">
        <v>31</v>
      </c>
      <c r="G1292" s="29" t="s">
        <v>103</v>
      </c>
      <c r="H1292" s="29" t="s">
        <v>104</v>
      </c>
      <c r="I1292" s="29">
        <v>1973</v>
      </c>
      <c r="J1292" s="30">
        <v>100</v>
      </c>
      <c r="K1292" s="30">
        <v>14098</v>
      </c>
      <c r="L1292" s="29" t="s">
        <v>31</v>
      </c>
      <c r="M1292" s="29" t="s">
        <v>31</v>
      </c>
      <c r="N1292" s="29" t="s">
        <v>31</v>
      </c>
      <c r="O1292" s="29" t="s">
        <v>31</v>
      </c>
      <c r="P1292" s="29" t="s">
        <v>31</v>
      </c>
      <c r="Q1292" s="29" t="s">
        <v>31</v>
      </c>
      <c r="R1292" s="29" t="s">
        <v>31</v>
      </c>
      <c r="S1292" s="29" t="s">
        <v>31</v>
      </c>
      <c r="T1292" s="29" t="s">
        <v>31</v>
      </c>
      <c r="U1292" s="29" t="s">
        <v>31</v>
      </c>
      <c r="V1292" s="29" t="s">
        <v>31</v>
      </c>
      <c r="W1292" s="30">
        <v>1.0907970707231227</v>
      </c>
      <c r="X1292" s="30">
        <v>2.209294813383099</v>
      </c>
      <c r="Y1292" s="29" t="s">
        <v>31</v>
      </c>
      <c r="Z1292" s="29" t="s">
        <v>31</v>
      </c>
      <c r="AA1292" s="30">
        <v>0</v>
      </c>
      <c r="AB1292" s="30">
        <v>0</v>
      </c>
      <c r="AC1292" s="29" t="s">
        <v>31</v>
      </c>
      <c r="AD1292" s="29" t="s">
        <v>31</v>
      </c>
      <c r="AE1292" s="29">
        <f t="shared" si="66"/>
        <v>2019</v>
      </c>
      <c r="AF1292" s="29">
        <f t="shared" si="64"/>
        <v>7</v>
      </c>
      <c r="AK1292" t="e">
        <f t="shared" si="65"/>
        <v>#N/A</v>
      </c>
    </row>
    <row r="1293" spans="1:37" ht="30" customHeight="1" x14ac:dyDescent="0.25">
      <c r="A1293" s="30">
        <v>17907414</v>
      </c>
      <c r="B1293" s="29" t="s">
        <v>83</v>
      </c>
      <c r="C1293" s="29" t="s">
        <v>29</v>
      </c>
      <c r="D1293" s="29" t="s">
        <v>29</v>
      </c>
      <c r="E1293" s="31">
        <v>43708</v>
      </c>
      <c r="F1293" s="29" t="s">
        <v>31</v>
      </c>
      <c r="G1293" s="29" t="s">
        <v>103</v>
      </c>
      <c r="H1293" s="29" t="s">
        <v>104</v>
      </c>
      <c r="I1293" s="29">
        <v>1973</v>
      </c>
      <c r="J1293" s="30">
        <v>100</v>
      </c>
      <c r="K1293" s="30">
        <v>14098</v>
      </c>
      <c r="L1293" s="29" t="s">
        <v>31</v>
      </c>
      <c r="M1293" s="29" t="s">
        <v>31</v>
      </c>
      <c r="N1293" s="29" t="s">
        <v>31</v>
      </c>
      <c r="O1293" s="29" t="s">
        <v>31</v>
      </c>
      <c r="P1293" s="29" t="s">
        <v>31</v>
      </c>
      <c r="Q1293" s="29" t="s">
        <v>31</v>
      </c>
      <c r="R1293" s="29" t="s">
        <v>31</v>
      </c>
      <c r="S1293" s="29" t="s">
        <v>31</v>
      </c>
      <c r="T1293" s="29" t="s">
        <v>31</v>
      </c>
      <c r="U1293" s="29" t="s">
        <v>31</v>
      </c>
      <c r="V1293" s="29" t="s">
        <v>31</v>
      </c>
      <c r="W1293" s="30">
        <v>1.5888959883911655</v>
      </c>
      <c r="X1293" s="30">
        <v>2.017569317958023</v>
      </c>
      <c r="Y1293" s="29" t="s">
        <v>31</v>
      </c>
      <c r="Z1293" s="29" t="s">
        <v>31</v>
      </c>
      <c r="AA1293" s="30">
        <v>0</v>
      </c>
      <c r="AB1293" s="30">
        <v>0</v>
      </c>
      <c r="AC1293" s="29" t="s">
        <v>31</v>
      </c>
      <c r="AD1293" s="29" t="s">
        <v>31</v>
      </c>
      <c r="AE1293" s="29">
        <f t="shared" si="66"/>
        <v>2019</v>
      </c>
      <c r="AF1293" s="29">
        <f t="shared" si="64"/>
        <v>8</v>
      </c>
      <c r="AK1293" t="e">
        <f t="shared" si="65"/>
        <v>#N/A</v>
      </c>
    </row>
    <row r="1294" spans="1:37" ht="30" customHeight="1" x14ac:dyDescent="0.25">
      <c r="A1294" s="30">
        <v>17907414</v>
      </c>
      <c r="B1294" s="29" t="s">
        <v>83</v>
      </c>
      <c r="C1294" s="29" t="s">
        <v>29</v>
      </c>
      <c r="D1294" s="29" t="s">
        <v>29</v>
      </c>
      <c r="E1294" s="31">
        <v>43738</v>
      </c>
      <c r="F1294" s="29" t="s">
        <v>31</v>
      </c>
      <c r="G1294" s="29" t="s">
        <v>103</v>
      </c>
      <c r="H1294" s="29" t="s">
        <v>104</v>
      </c>
      <c r="I1294" s="29">
        <v>1973</v>
      </c>
      <c r="J1294" s="30">
        <v>100</v>
      </c>
      <c r="K1294" s="30">
        <v>14098</v>
      </c>
      <c r="L1294" s="29" t="s">
        <v>31</v>
      </c>
      <c r="M1294" s="29" t="s">
        <v>31</v>
      </c>
      <c r="N1294" s="29" t="s">
        <v>31</v>
      </c>
      <c r="O1294" s="29" t="s">
        <v>31</v>
      </c>
      <c r="P1294" s="29" t="s">
        <v>31</v>
      </c>
      <c r="Q1294" s="29" t="s">
        <v>31</v>
      </c>
      <c r="R1294" s="29" t="s">
        <v>31</v>
      </c>
      <c r="S1294" s="29" t="s">
        <v>31</v>
      </c>
      <c r="T1294" s="29" t="s">
        <v>31</v>
      </c>
      <c r="U1294" s="29" t="s">
        <v>31</v>
      </c>
      <c r="V1294" s="29" t="s">
        <v>31</v>
      </c>
      <c r="W1294" s="30">
        <v>1.3274496345204267</v>
      </c>
      <c r="X1294" s="30">
        <v>1.9973964777833926</v>
      </c>
      <c r="Y1294" s="29" t="s">
        <v>31</v>
      </c>
      <c r="Z1294" s="29" t="s">
        <v>31</v>
      </c>
      <c r="AA1294" s="30">
        <v>0</v>
      </c>
      <c r="AB1294" s="30">
        <v>0</v>
      </c>
      <c r="AC1294" s="29" t="s">
        <v>31</v>
      </c>
      <c r="AD1294" s="29" t="s">
        <v>31</v>
      </c>
      <c r="AE1294" s="29">
        <f t="shared" si="66"/>
        <v>2019</v>
      </c>
      <c r="AF1294" s="29">
        <f t="shared" si="64"/>
        <v>9</v>
      </c>
      <c r="AK1294" t="e">
        <f t="shared" si="65"/>
        <v>#N/A</v>
      </c>
    </row>
    <row r="1295" spans="1:37" ht="30" customHeight="1" x14ac:dyDescent="0.25">
      <c r="A1295" s="30">
        <v>17907414</v>
      </c>
      <c r="B1295" s="29" t="s">
        <v>83</v>
      </c>
      <c r="C1295" s="29" t="s">
        <v>29</v>
      </c>
      <c r="D1295" s="29" t="s">
        <v>29</v>
      </c>
      <c r="E1295" s="31">
        <v>43769</v>
      </c>
      <c r="F1295" s="29" t="s">
        <v>31</v>
      </c>
      <c r="G1295" s="29" t="s">
        <v>103</v>
      </c>
      <c r="H1295" s="29" t="s">
        <v>104</v>
      </c>
      <c r="I1295" s="29">
        <v>1973</v>
      </c>
      <c r="J1295" s="30">
        <v>100</v>
      </c>
      <c r="K1295" s="30">
        <v>14098</v>
      </c>
      <c r="L1295" s="29" t="s">
        <v>31</v>
      </c>
      <c r="M1295" s="29" t="s">
        <v>31</v>
      </c>
      <c r="N1295" s="29" t="s">
        <v>31</v>
      </c>
      <c r="O1295" s="29" t="s">
        <v>31</v>
      </c>
      <c r="P1295" s="29" t="s">
        <v>31</v>
      </c>
      <c r="Q1295" s="29" t="s">
        <v>31</v>
      </c>
      <c r="R1295" s="29" t="s">
        <v>31</v>
      </c>
      <c r="S1295" s="29" t="s">
        <v>31</v>
      </c>
      <c r="T1295" s="29" t="s">
        <v>31</v>
      </c>
      <c r="U1295" s="29" t="s">
        <v>31</v>
      </c>
      <c r="V1295" s="29" t="s">
        <v>31</v>
      </c>
      <c r="W1295" s="30">
        <v>1.4427471569124997</v>
      </c>
      <c r="X1295" s="30">
        <v>1.6560023367360865</v>
      </c>
      <c r="Y1295" s="29" t="s">
        <v>31</v>
      </c>
      <c r="Z1295" s="29" t="s">
        <v>31</v>
      </c>
      <c r="AA1295" s="30">
        <v>0</v>
      </c>
      <c r="AB1295" s="30">
        <v>0</v>
      </c>
      <c r="AC1295" s="29" t="s">
        <v>31</v>
      </c>
      <c r="AD1295" s="29" t="s">
        <v>31</v>
      </c>
      <c r="AE1295" s="29">
        <f t="shared" si="66"/>
        <v>2019</v>
      </c>
      <c r="AF1295" s="29">
        <f t="shared" si="64"/>
        <v>10</v>
      </c>
      <c r="AK1295" t="e">
        <f t="shared" si="65"/>
        <v>#N/A</v>
      </c>
    </row>
    <row r="1296" spans="1:37" ht="30" customHeight="1" x14ac:dyDescent="0.25">
      <c r="A1296" s="30">
        <v>17907414</v>
      </c>
      <c r="B1296" s="29" t="s">
        <v>83</v>
      </c>
      <c r="C1296" s="29" t="s">
        <v>29</v>
      </c>
      <c r="D1296" s="29" t="s">
        <v>29</v>
      </c>
      <c r="E1296" s="31">
        <v>43799</v>
      </c>
      <c r="F1296" s="29" t="s">
        <v>31</v>
      </c>
      <c r="G1296" s="29" t="s">
        <v>103</v>
      </c>
      <c r="H1296" s="29" t="s">
        <v>104</v>
      </c>
      <c r="I1296" s="29">
        <v>1973</v>
      </c>
      <c r="J1296" s="30">
        <v>100</v>
      </c>
      <c r="K1296" s="30">
        <v>14098</v>
      </c>
      <c r="L1296" s="29" t="s">
        <v>31</v>
      </c>
      <c r="M1296" s="29" t="s">
        <v>31</v>
      </c>
      <c r="N1296" s="29" t="s">
        <v>31</v>
      </c>
      <c r="O1296" s="29" t="s">
        <v>31</v>
      </c>
      <c r="P1296" s="29" t="s">
        <v>31</v>
      </c>
      <c r="Q1296" s="29" t="s">
        <v>31</v>
      </c>
      <c r="R1296" s="29" t="s">
        <v>31</v>
      </c>
      <c r="S1296" s="29" t="s">
        <v>31</v>
      </c>
      <c r="T1296" s="29" t="s">
        <v>31</v>
      </c>
      <c r="U1296" s="29" t="s">
        <v>31</v>
      </c>
      <c r="V1296" s="29" t="s">
        <v>31</v>
      </c>
      <c r="W1296" s="30">
        <v>1.4087540628708595</v>
      </c>
      <c r="X1296" s="30">
        <v>1.2766362948356711</v>
      </c>
      <c r="Y1296" s="29" t="s">
        <v>31</v>
      </c>
      <c r="Z1296" s="29" t="s">
        <v>31</v>
      </c>
      <c r="AA1296" s="30">
        <v>0</v>
      </c>
      <c r="AB1296" s="30">
        <v>0</v>
      </c>
      <c r="AC1296" s="29" t="s">
        <v>31</v>
      </c>
      <c r="AD1296" s="29" t="s">
        <v>31</v>
      </c>
      <c r="AE1296" s="29">
        <f t="shared" si="66"/>
        <v>2019</v>
      </c>
      <c r="AF1296" s="29">
        <f t="shared" si="64"/>
        <v>11</v>
      </c>
      <c r="AK1296" t="e">
        <f t="shared" si="65"/>
        <v>#N/A</v>
      </c>
    </row>
    <row r="1297" spans="1:37" ht="30" customHeight="1" x14ac:dyDescent="0.25">
      <c r="A1297" s="30">
        <v>17907414</v>
      </c>
      <c r="B1297" s="29" t="s">
        <v>83</v>
      </c>
      <c r="C1297" s="29" t="s">
        <v>29</v>
      </c>
      <c r="D1297" s="29" t="s">
        <v>29</v>
      </c>
      <c r="E1297" s="31">
        <v>43830</v>
      </c>
      <c r="F1297" s="29" t="s">
        <v>31</v>
      </c>
      <c r="G1297" s="29" t="s">
        <v>103</v>
      </c>
      <c r="H1297" s="29" t="s">
        <v>104</v>
      </c>
      <c r="I1297" s="29">
        <v>1973</v>
      </c>
      <c r="J1297" s="30">
        <v>100</v>
      </c>
      <c r="K1297" s="30">
        <v>14098</v>
      </c>
      <c r="L1297" s="29" t="s">
        <v>31</v>
      </c>
      <c r="M1297" s="29" t="s">
        <v>31</v>
      </c>
      <c r="N1297" s="29" t="s">
        <v>31</v>
      </c>
      <c r="O1297" s="29" t="s">
        <v>31</v>
      </c>
      <c r="P1297" s="29" t="s">
        <v>31</v>
      </c>
      <c r="Q1297" s="29" t="s">
        <v>31</v>
      </c>
      <c r="R1297" s="29" t="s">
        <v>31</v>
      </c>
      <c r="S1297" s="29" t="s">
        <v>31</v>
      </c>
      <c r="T1297" s="29" t="s">
        <v>31</v>
      </c>
      <c r="U1297" s="29" t="s">
        <v>31</v>
      </c>
      <c r="V1297" s="29" t="s">
        <v>31</v>
      </c>
      <c r="W1297" s="30">
        <v>1.4297308909668087</v>
      </c>
      <c r="X1297" s="30">
        <v>1.4209260793749559</v>
      </c>
      <c r="Y1297" s="29" t="s">
        <v>31</v>
      </c>
      <c r="Z1297" s="29" t="s">
        <v>31</v>
      </c>
      <c r="AA1297" s="30">
        <v>0</v>
      </c>
      <c r="AB1297" s="30">
        <v>0</v>
      </c>
      <c r="AC1297" s="29" t="s">
        <v>31</v>
      </c>
      <c r="AD1297" s="29" t="s">
        <v>31</v>
      </c>
      <c r="AE1297" s="29">
        <f t="shared" si="66"/>
        <v>2019</v>
      </c>
      <c r="AF1297" s="29">
        <f t="shared" si="64"/>
        <v>12</v>
      </c>
      <c r="AK1297" t="e">
        <f t="shared" si="65"/>
        <v>#N/A</v>
      </c>
    </row>
    <row r="1298" spans="1:37" ht="30" customHeight="1" x14ac:dyDescent="0.25">
      <c r="A1298" s="30">
        <v>17907414</v>
      </c>
      <c r="B1298" s="29" t="s">
        <v>83</v>
      </c>
      <c r="C1298" s="29" t="s">
        <v>29</v>
      </c>
      <c r="D1298" s="29" t="s">
        <v>29</v>
      </c>
      <c r="E1298" s="31">
        <v>43861</v>
      </c>
      <c r="F1298" s="29" t="s">
        <v>31</v>
      </c>
      <c r="G1298" s="29" t="s">
        <v>103</v>
      </c>
      <c r="H1298" s="29" t="s">
        <v>104</v>
      </c>
      <c r="I1298" s="29">
        <v>1973</v>
      </c>
      <c r="J1298" s="30">
        <v>100</v>
      </c>
      <c r="K1298" s="30">
        <v>14098</v>
      </c>
      <c r="L1298" s="29" t="s">
        <v>31</v>
      </c>
      <c r="M1298" s="29" t="s">
        <v>31</v>
      </c>
      <c r="N1298" s="29" t="s">
        <v>31</v>
      </c>
      <c r="O1298" s="29" t="s">
        <v>31</v>
      </c>
      <c r="P1298" s="29" t="s">
        <v>31</v>
      </c>
      <c r="Q1298" s="29" t="s">
        <v>31</v>
      </c>
      <c r="R1298" s="29" t="s">
        <v>31</v>
      </c>
      <c r="S1298" s="29" t="s">
        <v>31</v>
      </c>
      <c r="T1298" s="29" t="s">
        <v>31</v>
      </c>
      <c r="U1298" s="29" t="s">
        <v>31</v>
      </c>
      <c r="V1298" s="29" t="s">
        <v>31</v>
      </c>
      <c r="W1298" s="30">
        <v>1.2717079496211119</v>
      </c>
      <c r="X1298" s="30">
        <v>2.0823896133831732</v>
      </c>
      <c r="Y1298" s="29" t="s">
        <v>31</v>
      </c>
      <c r="Z1298" s="29" t="s">
        <v>31</v>
      </c>
      <c r="AA1298" s="30" t="s">
        <v>31</v>
      </c>
      <c r="AB1298" s="30" t="s">
        <v>31</v>
      </c>
      <c r="AC1298" s="29" t="s">
        <v>31</v>
      </c>
      <c r="AD1298" s="29" t="s">
        <v>31</v>
      </c>
      <c r="AE1298" s="29">
        <f t="shared" si="66"/>
        <v>2020</v>
      </c>
      <c r="AF1298" s="29">
        <f t="shared" si="64"/>
        <v>1</v>
      </c>
      <c r="AK1298" t="e">
        <f t="shared" si="65"/>
        <v>#N/A</v>
      </c>
    </row>
    <row r="1299" spans="1:37" ht="30" customHeight="1" x14ac:dyDescent="0.25">
      <c r="A1299" s="30">
        <v>17907414</v>
      </c>
      <c r="B1299" s="29" t="s">
        <v>83</v>
      </c>
      <c r="C1299" s="29" t="s">
        <v>29</v>
      </c>
      <c r="D1299" s="29" t="s">
        <v>29</v>
      </c>
      <c r="E1299" s="31">
        <v>43890</v>
      </c>
      <c r="F1299" s="29" t="s">
        <v>31</v>
      </c>
      <c r="G1299" s="29" t="s">
        <v>103</v>
      </c>
      <c r="H1299" s="29" t="s">
        <v>104</v>
      </c>
      <c r="I1299" s="29">
        <v>1973</v>
      </c>
      <c r="J1299" s="30">
        <v>100</v>
      </c>
      <c r="K1299" s="30">
        <v>14098</v>
      </c>
      <c r="L1299" s="29" t="s">
        <v>31</v>
      </c>
      <c r="M1299" s="29" t="s">
        <v>31</v>
      </c>
      <c r="N1299" s="29" t="s">
        <v>31</v>
      </c>
      <c r="O1299" s="29" t="s">
        <v>31</v>
      </c>
      <c r="P1299" s="29" t="s">
        <v>31</v>
      </c>
      <c r="Q1299" s="29" t="s">
        <v>31</v>
      </c>
      <c r="R1299" s="29" t="s">
        <v>31</v>
      </c>
      <c r="S1299" s="29" t="s">
        <v>31</v>
      </c>
      <c r="T1299" s="29" t="s">
        <v>31</v>
      </c>
      <c r="U1299" s="29" t="s">
        <v>31</v>
      </c>
      <c r="V1299" s="29" t="s">
        <v>31</v>
      </c>
      <c r="W1299" s="30">
        <v>0.97854626088985164</v>
      </c>
      <c r="X1299" s="30">
        <v>1.7900562649977312</v>
      </c>
      <c r="Y1299" s="29" t="s">
        <v>31</v>
      </c>
      <c r="Z1299" s="29" t="s">
        <v>31</v>
      </c>
      <c r="AA1299" s="30" t="s">
        <v>31</v>
      </c>
      <c r="AB1299" s="30" t="s">
        <v>31</v>
      </c>
      <c r="AC1299" s="29" t="s">
        <v>31</v>
      </c>
      <c r="AD1299" s="29" t="s">
        <v>31</v>
      </c>
      <c r="AE1299" s="29">
        <f t="shared" si="66"/>
        <v>2020</v>
      </c>
      <c r="AF1299" s="29">
        <f t="shared" si="64"/>
        <v>2</v>
      </c>
      <c r="AK1299" t="e">
        <f t="shared" si="65"/>
        <v>#N/A</v>
      </c>
    </row>
    <row r="1300" spans="1:37" ht="30" customHeight="1" x14ac:dyDescent="0.25">
      <c r="A1300" s="30">
        <v>17907414</v>
      </c>
      <c r="B1300" s="29" t="s">
        <v>83</v>
      </c>
      <c r="C1300" s="29" t="s">
        <v>29</v>
      </c>
      <c r="D1300" s="29" t="s">
        <v>29</v>
      </c>
      <c r="E1300" s="31">
        <v>43921</v>
      </c>
      <c r="F1300" s="29" t="s">
        <v>31</v>
      </c>
      <c r="G1300" s="29" t="s">
        <v>103</v>
      </c>
      <c r="H1300" s="29" t="s">
        <v>104</v>
      </c>
      <c r="I1300" s="29">
        <v>1973</v>
      </c>
      <c r="J1300" s="30">
        <v>100</v>
      </c>
      <c r="K1300" s="30">
        <v>14098</v>
      </c>
      <c r="L1300" s="29" t="s">
        <v>31</v>
      </c>
      <c r="M1300" s="29" t="s">
        <v>31</v>
      </c>
      <c r="N1300" s="29" t="s">
        <v>31</v>
      </c>
      <c r="O1300" s="29" t="s">
        <v>31</v>
      </c>
      <c r="P1300" s="29" t="s">
        <v>31</v>
      </c>
      <c r="Q1300" s="29" t="s">
        <v>31</v>
      </c>
      <c r="R1300" s="29" t="s">
        <v>31</v>
      </c>
      <c r="S1300" s="29" t="s">
        <v>31</v>
      </c>
      <c r="T1300" s="29" t="s">
        <v>31</v>
      </c>
      <c r="U1300" s="29" t="s">
        <v>31</v>
      </c>
      <c r="V1300" s="29" t="s">
        <v>31</v>
      </c>
      <c r="W1300" s="30">
        <v>1.6079718972762045</v>
      </c>
      <c r="X1300" s="30">
        <v>1.9904834684224406</v>
      </c>
      <c r="Y1300" s="29" t="s">
        <v>31</v>
      </c>
      <c r="Z1300" s="29" t="s">
        <v>31</v>
      </c>
      <c r="AA1300" s="29" t="s">
        <v>31</v>
      </c>
      <c r="AB1300" s="29" t="s">
        <v>31</v>
      </c>
      <c r="AC1300" s="29" t="s">
        <v>31</v>
      </c>
      <c r="AD1300" s="29" t="s">
        <v>31</v>
      </c>
      <c r="AE1300" s="29">
        <f t="shared" si="66"/>
        <v>2020</v>
      </c>
      <c r="AF1300" s="29">
        <f t="shared" si="64"/>
        <v>3</v>
      </c>
      <c r="AK1300" t="e">
        <f t="shared" si="65"/>
        <v>#N/A</v>
      </c>
    </row>
    <row r="1301" spans="1:37" ht="30" customHeight="1" x14ac:dyDescent="0.25">
      <c r="A1301" s="30">
        <v>17907414</v>
      </c>
      <c r="B1301" s="29" t="s">
        <v>83</v>
      </c>
      <c r="C1301" s="29" t="s">
        <v>29</v>
      </c>
      <c r="D1301" s="29" t="s">
        <v>29</v>
      </c>
      <c r="E1301" s="31">
        <v>43951</v>
      </c>
      <c r="F1301" s="29" t="s">
        <v>31</v>
      </c>
      <c r="G1301" s="29" t="s">
        <v>103</v>
      </c>
      <c r="H1301" s="29" t="s">
        <v>104</v>
      </c>
      <c r="I1301" s="29">
        <v>1973</v>
      </c>
      <c r="J1301" s="30">
        <v>100</v>
      </c>
      <c r="K1301" s="30">
        <v>14098</v>
      </c>
      <c r="L1301" s="29" t="s">
        <v>31</v>
      </c>
      <c r="M1301" s="29" t="s">
        <v>31</v>
      </c>
      <c r="N1301" s="29" t="s">
        <v>31</v>
      </c>
      <c r="O1301" s="29" t="s">
        <v>31</v>
      </c>
      <c r="P1301" s="29" t="s">
        <v>31</v>
      </c>
      <c r="Q1301" s="29" t="s">
        <v>31</v>
      </c>
      <c r="R1301" s="29" t="s">
        <v>31</v>
      </c>
      <c r="S1301" s="29" t="s">
        <v>31</v>
      </c>
      <c r="T1301" s="29" t="s">
        <v>31</v>
      </c>
      <c r="U1301" s="29" t="s">
        <v>31</v>
      </c>
      <c r="V1301" s="29" t="s">
        <v>31</v>
      </c>
      <c r="W1301" s="30">
        <v>0.93950865718990184</v>
      </c>
      <c r="X1301" s="30">
        <v>1.587636304252952</v>
      </c>
      <c r="Y1301" s="29" t="s">
        <v>31</v>
      </c>
      <c r="Z1301" s="29" t="s">
        <v>31</v>
      </c>
      <c r="AA1301" s="29" t="s">
        <v>31</v>
      </c>
      <c r="AB1301" s="29" t="s">
        <v>31</v>
      </c>
      <c r="AC1301" s="29" t="s">
        <v>31</v>
      </c>
      <c r="AD1301" s="29" t="s">
        <v>31</v>
      </c>
      <c r="AE1301" s="29">
        <f t="shared" si="66"/>
        <v>2020</v>
      </c>
      <c r="AF1301" s="29">
        <f t="shared" si="64"/>
        <v>4</v>
      </c>
      <c r="AK1301" t="e">
        <f t="shared" si="65"/>
        <v>#N/A</v>
      </c>
    </row>
    <row r="1302" spans="1:37" ht="30" customHeight="1" x14ac:dyDescent="0.25">
      <c r="A1302" s="30">
        <v>17907414</v>
      </c>
      <c r="B1302" s="29" t="s">
        <v>83</v>
      </c>
      <c r="C1302" s="29" t="s">
        <v>29</v>
      </c>
      <c r="D1302" s="29" t="s">
        <v>29</v>
      </c>
      <c r="E1302" s="31">
        <v>43982</v>
      </c>
      <c r="F1302" s="29" t="s">
        <v>31</v>
      </c>
      <c r="G1302" s="29" t="s">
        <v>103</v>
      </c>
      <c r="H1302" s="29" t="s">
        <v>104</v>
      </c>
      <c r="I1302" s="29">
        <v>1973</v>
      </c>
      <c r="J1302" s="30">
        <v>100</v>
      </c>
      <c r="K1302" s="30">
        <v>14098</v>
      </c>
      <c r="L1302" s="29" t="s">
        <v>31</v>
      </c>
      <c r="M1302" s="29" t="s">
        <v>31</v>
      </c>
      <c r="N1302" s="29" t="s">
        <v>31</v>
      </c>
      <c r="O1302" s="29" t="s">
        <v>31</v>
      </c>
      <c r="P1302" s="29" t="s">
        <v>31</v>
      </c>
      <c r="Q1302" s="29" t="s">
        <v>31</v>
      </c>
      <c r="R1302" s="29" t="s">
        <v>31</v>
      </c>
      <c r="S1302" s="29" t="s">
        <v>31</v>
      </c>
      <c r="T1302" s="29" t="s">
        <v>31</v>
      </c>
      <c r="U1302" s="29" t="s">
        <v>31</v>
      </c>
      <c r="V1302" s="29" t="s">
        <v>31</v>
      </c>
      <c r="W1302" s="30">
        <v>0.83251400183727131</v>
      </c>
      <c r="X1302" s="30">
        <v>2.0195930188797924</v>
      </c>
      <c r="Y1302" s="29" t="s">
        <v>31</v>
      </c>
      <c r="Z1302" s="29" t="s">
        <v>31</v>
      </c>
      <c r="AA1302" s="29" t="s">
        <v>31</v>
      </c>
      <c r="AB1302" s="29" t="s">
        <v>31</v>
      </c>
      <c r="AC1302" s="29" t="s">
        <v>31</v>
      </c>
      <c r="AD1302" s="29" t="s">
        <v>31</v>
      </c>
      <c r="AE1302" s="29">
        <f t="shared" si="66"/>
        <v>2020</v>
      </c>
      <c r="AF1302" s="29">
        <f t="shared" si="64"/>
        <v>5</v>
      </c>
      <c r="AK1302" t="e">
        <f t="shared" si="65"/>
        <v>#N/A</v>
      </c>
    </row>
    <row r="1303" spans="1:37" ht="30" customHeight="1" x14ac:dyDescent="0.25">
      <c r="A1303" s="30">
        <v>17907414</v>
      </c>
      <c r="B1303" s="29" t="s">
        <v>83</v>
      </c>
      <c r="C1303" s="29" t="s">
        <v>29</v>
      </c>
      <c r="D1303" s="29" t="s">
        <v>29</v>
      </c>
      <c r="E1303" s="31">
        <v>44012</v>
      </c>
      <c r="F1303" s="29" t="s">
        <v>31</v>
      </c>
      <c r="G1303" s="29" t="s">
        <v>103</v>
      </c>
      <c r="H1303" s="29" t="s">
        <v>104</v>
      </c>
      <c r="I1303" s="29">
        <v>1973</v>
      </c>
      <c r="J1303" s="30">
        <v>100</v>
      </c>
      <c r="K1303" s="30">
        <v>14098</v>
      </c>
      <c r="L1303" s="29" t="s">
        <v>31</v>
      </c>
      <c r="M1303" s="29" t="s">
        <v>31</v>
      </c>
      <c r="N1303" s="29" t="s">
        <v>31</v>
      </c>
      <c r="O1303" s="29" t="s">
        <v>31</v>
      </c>
      <c r="P1303" s="29" t="s">
        <v>31</v>
      </c>
      <c r="Q1303" s="29" t="s">
        <v>31</v>
      </c>
      <c r="R1303" s="29" t="s">
        <v>31</v>
      </c>
      <c r="S1303" s="29" t="s">
        <v>31</v>
      </c>
      <c r="T1303" s="29" t="s">
        <v>31</v>
      </c>
      <c r="U1303" s="29" t="s">
        <v>31</v>
      </c>
      <c r="V1303" s="29" t="s">
        <v>31</v>
      </c>
      <c r="W1303" s="30">
        <v>1.1538492733608925</v>
      </c>
      <c r="X1303" s="30">
        <v>2.0717188429610474</v>
      </c>
      <c r="Y1303" s="29" t="s">
        <v>31</v>
      </c>
      <c r="Z1303" s="29" t="s">
        <v>31</v>
      </c>
      <c r="AA1303" s="29" t="s">
        <v>31</v>
      </c>
      <c r="AB1303" s="29" t="s">
        <v>31</v>
      </c>
      <c r="AC1303" s="29" t="s">
        <v>31</v>
      </c>
      <c r="AD1303" s="29" t="s">
        <v>31</v>
      </c>
      <c r="AE1303" s="29">
        <f t="shared" si="66"/>
        <v>2020</v>
      </c>
      <c r="AF1303" s="29">
        <f t="shared" ref="AF1303:AF1366" si="67">IF(E1303 = "", "", MONTH(E1303))</f>
        <v>6</v>
      </c>
      <c r="AK1303" t="e">
        <f t="shared" si="65"/>
        <v>#N/A</v>
      </c>
    </row>
    <row r="1304" spans="1:37" ht="30" customHeight="1" x14ac:dyDescent="0.25">
      <c r="A1304" s="30">
        <v>17907414</v>
      </c>
      <c r="B1304" s="29" t="s">
        <v>83</v>
      </c>
      <c r="C1304" s="29" t="s">
        <v>29</v>
      </c>
      <c r="D1304" s="29" t="s">
        <v>29</v>
      </c>
      <c r="E1304" s="31">
        <v>44043</v>
      </c>
      <c r="F1304" s="29" t="s">
        <v>31</v>
      </c>
      <c r="G1304" s="29" t="s">
        <v>103</v>
      </c>
      <c r="H1304" s="29" t="s">
        <v>104</v>
      </c>
      <c r="I1304" s="29">
        <v>1973</v>
      </c>
      <c r="J1304" s="30">
        <v>100</v>
      </c>
      <c r="K1304" s="30">
        <v>14098</v>
      </c>
      <c r="L1304" s="29" t="s">
        <v>31</v>
      </c>
      <c r="M1304" s="29" t="s">
        <v>31</v>
      </c>
      <c r="N1304" s="29" t="s">
        <v>31</v>
      </c>
      <c r="O1304" s="29" t="s">
        <v>31</v>
      </c>
      <c r="P1304" s="29" t="s">
        <v>31</v>
      </c>
      <c r="Q1304" s="29" t="s">
        <v>31</v>
      </c>
      <c r="R1304" s="29" t="s">
        <v>31</v>
      </c>
      <c r="S1304" s="29" t="s">
        <v>31</v>
      </c>
      <c r="T1304" s="29" t="s">
        <v>31</v>
      </c>
      <c r="U1304" s="29" t="s">
        <v>31</v>
      </c>
      <c r="V1304" s="29" t="s">
        <v>31</v>
      </c>
      <c r="W1304" s="30">
        <v>1.2918465921447202</v>
      </c>
      <c r="X1304" s="30">
        <v>2.0070803401246824</v>
      </c>
      <c r="Y1304" s="29" t="s">
        <v>31</v>
      </c>
      <c r="Z1304" s="29" t="s">
        <v>31</v>
      </c>
      <c r="AA1304" s="29" t="s">
        <v>31</v>
      </c>
      <c r="AB1304" s="29" t="s">
        <v>31</v>
      </c>
      <c r="AC1304" s="29" t="s">
        <v>31</v>
      </c>
      <c r="AD1304" s="29" t="s">
        <v>31</v>
      </c>
      <c r="AE1304" s="29">
        <f t="shared" si="66"/>
        <v>2020</v>
      </c>
      <c r="AF1304" s="29">
        <f t="shared" si="67"/>
        <v>7</v>
      </c>
      <c r="AK1304" t="e">
        <f t="shared" si="65"/>
        <v>#N/A</v>
      </c>
    </row>
    <row r="1305" spans="1:37" ht="30" customHeight="1" x14ac:dyDescent="0.25">
      <c r="A1305" s="30">
        <v>17907414</v>
      </c>
      <c r="B1305" s="29" t="s">
        <v>83</v>
      </c>
      <c r="C1305" s="29" t="s">
        <v>29</v>
      </c>
      <c r="D1305" s="29" t="s">
        <v>29</v>
      </c>
      <c r="E1305" s="31">
        <v>44074</v>
      </c>
      <c r="F1305" s="29" t="s">
        <v>31</v>
      </c>
      <c r="G1305" s="29" t="s">
        <v>103</v>
      </c>
      <c r="H1305" s="29" t="s">
        <v>104</v>
      </c>
      <c r="I1305" s="29">
        <v>1973</v>
      </c>
      <c r="J1305" s="30">
        <v>100</v>
      </c>
      <c r="K1305" s="30">
        <v>14098</v>
      </c>
      <c r="L1305" s="29" t="s">
        <v>31</v>
      </c>
      <c r="M1305" s="29" t="s">
        <v>31</v>
      </c>
      <c r="N1305" s="29" t="s">
        <v>31</v>
      </c>
      <c r="O1305" s="29" t="s">
        <v>31</v>
      </c>
      <c r="P1305" s="29" t="s">
        <v>31</v>
      </c>
      <c r="Q1305" s="29" t="s">
        <v>31</v>
      </c>
      <c r="R1305" s="29" t="s">
        <v>31</v>
      </c>
      <c r="S1305" s="29" t="s">
        <v>31</v>
      </c>
      <c r="T1305" s="29" t="s">
        <v>31</v>
      </c>
      <c r="U1305" s="29" t="s">
        <v>31</v>
      </c>
      <c r="V1305" s="29" t="s">
        <v>31</v>
      </c>
      <c r="W1305" s="30">
        <v>1.2080584301449775</v>
      </c>
      <c r="X1305" s="30">
        <v>2.021727248067736</v>
      </c>
      <c r="Y1305" s="29" t="s">
        <v>31</v>
      </c>
      <c r="Z1305" s="29" t="s">
        <v>31</v>
      </c>
      <c r="AA1305" s="29" t="s">
        <v>31</v>
      </c>
      <c r="AB1305" s="29" t="s">
        <v>31</v>
      </c>
      <c r="AC1305" s="29" t="s">
        <v>31</v>
      </c>
      <c r="AD1305" s="29" t="s">
        <v>31</v>
      </c>
      <c r="AE1305" s="29">
        <f t="shared" si="66"/>
        <v>2020</v>
      </c>
      <c r="AF1305" s="29">
        <f t="shared" si="67"/>
        <v>8</v>
      </c>
      <c r="AK1305" t="e">
        <f t="shared" si="65"/>
        <v>#N/A</v>
      </c>
    </row>
    <row r="1306" spans="1:37" ht="30" customHeight="1" x14ac:dyDescent="0.25">
      <c r="A1306" s="30">
        <v>17907414</v>
      </c>
      <c r="B1306" s="29" t="s">
        <v>83</v>
      </c>
      <c r="C1306" s="29" t="s">
        <v>29</v>
      </c>
      <c r="D1306" s="29" t="s">
        <v>29</v>
      </c>
      <c r="E1306" s="31">
        <v>44104</v>
      </c>
      <c r="F1306" s="29" t="s">
        <v>31</v>
      </c>
      <c r="G1306" s="29" t="s">
        <v>103</v>
      </c>
      <c r="H1306" s="29" t="s">
        <v>104</v>
      </c>
      <c r="I1306" s="29">
        <v>1973</v>
      </c>
      <c r="J1306" s="30">
        <v>100</v>
      </c>
      <c r="K1306" s="30">
        <v>14098</v>
      </c>
      <c r="L1306" s="29" t="s">
        <v>31</v>
      </c>
      <c r="M1306" s="29" t="s">
        <v>31</v>
      </c>
      <c r="N1306" s="29" t="s">
        <v>31</v>
      </c>
      <c r="O1306" s="29" t="s">
        <v>31</v>
      </c>
      <c r="P1306" s="29" t="s">
        <v>31</v>
      </c>
      <c r="Q1306" s="29" t="s">
        <v>31</v>
      </c>
      <c r="R1306" s="29" t="s">
        <v>31</v>
      </c>
      <c r="S1306" s="29" t="s">
        <v>31</v>
      </c>
      <c r="T1306" s="29" t="s">
        <v>31</v>
      </c>
      <c r="U1306" s="29" t="s">
        <v>31</v>
      </c>
      <c r="V1306" s="29" t="s">
        <v>31</v>
      </c>
      <c r="W1306" s="30">
        <v>1.5286590273294403</v>
      </c>
      <c r="X1306" s="30">
        <v>2.10185694845392</v>
      </c>
      <c r="Y1306" s="29" t="s">
        <v>31</v>
      </c>
      <c r="Z1306" s="29" t="s">
        <v>31</v>
      </c>
      <c r="AA1306" s="29" t="s">
        <v>31</v>
      </c>
      <c r="AB1306" s="29" t="s">
        <v>31</v>
      </c>
      <c r="AC1306" s="29" t="s">
        <v>31</v>
      </c>
      <c r="AD1306" s="29" t="s">
        <v>31</v>
      </c>
      <c r="AE1306" s="29">
        <f t="shared" si="66"/>
        <v>2020</v>
      </c>
      <c r="AF1306" s="29">
        <f t="shared" si="67"/>
        <v>9</v>
      </c>
      <c r="AK1306" t="e">
        <f t="shared" si="65"/>
        <v>#N/A</v>
      </c>
    </row>
    <row r="1307" spans="1:37" ht="30" customHeight="1" x14ac:dyDescent="0.25">
      <c r="A1307" s="30">
        <v>17907414</v>
      </c>
      <c r="B1307" s="29" t="s">
        <v>83</v>
      </c>
      <c r="C1307" s="29" t="s">
        <v>29</v>
      </c>
      <c r="D1307" s="29" t="s">
        <v>29</v>
      </c>
      <c r="E1307" s="31">
        <v>44135</v>
      </c>
      <c r="F1307" s="29" t="s">
        <v>31</v>
      </c>
      <c r="G1307" s="29" t="s">
        <v>103</v>
      </c>
      <c r="H1307" s="29" t="s">
        <v>104</v>
      </c>
      <c r="I1307" s="29">
        <v>1973</v>
      </c>
      <c r="J1307" s="30">
        <v>100</v>
      </c>
      <c r="K1307" s="30">
        <v>14098</v>
      </c>
      <c r="L1307" s="29" t="s">
        <v>31</v>
      </c>
      <c r="M1307" s="29" t="s">
        <v>31</v>
      </c>
      <c r="N1307" s="29" t="s">
        <v>31</v>
      </c>
      <c r="O1307" s="29" t="s">
        <v>31</v>
      </c>
      <c r="P1307" s="29" t="s">
        <v>31</v>
      </c>
      <c r="Q1307" s="29" t="s">
        <v>31</v>
      </c>
      <c r="R1307" s="29" t="s">
        <v>31</v>
      </c>
      <c r="S1307" s="29" t="s">
        <v>31</v>
      </c>
      <c r="T1307" s="29" t="s">
        <v>31</v>
      </c>
      <c r="U1307" s="29" t="s">
        <v>31</v>
      </c>
      <c r="V1307" s="29" t="s">
        <v>31</v>
      </c>
      <c r="W1307" s="30">
        <v>1.071731510386595</v>
      </c>
      <c r="X1307" s="30">
        <v>1.60752357161229</v>
      </c>
      <c r="Y1307" s="29" t="s">
        <v>31</v>
      </c>
      <c r="Z1307" s="29" t="s">
        <v>31</v>
      </c>
      <c r="AA1307" s="29" t="s">
        <v>31</v>
      </c>
      <c r="AB1307" s="29" t="s">
        <v>31</v>
      </c>
      <c r="AC1307" s="29" t="s">
        <v>31</v>
      </c>
      <c r="AD1307" s="29" t="s">
        <v>31</v>
      </c>
      <c r="AE1307" s="29">
        <f t="shared" si="66"/>
        <v>2020</v>
      </c>
      <c r="AF1307" s="29">
        <f t="shared" si="67"/>
        <v>10</v>
      </c>
      <c r="AK1307" t="e">
        <f t="shared" si="65"/>
        <v>#N/A</v>
      </c>
    </row>
    <row r="1308" spans="1:37" ht="30" customHeight="1" x14ac:dyDescent="0.25">
      <c r="A1308" s="30">
        <v>17907414</v>
      </c>
      <c r="B1308" s="29" t="s">
        <v>83</v>
      </c>
      <c r="C1308" s="29" t="s">
        <v>29</v>
      </c>
      <c r="D1308" s="29" t="s">
        <v>29</v>
      </c>
      <c r="E1308" s="31">
        <v>44165</v>
      </c>
      <c r="F1308" s="29" t="s">
        <v>31</v>
      </c>
      <c r="G1308" s="29" t="s">
        <v>103</v>
      </c>
      <c r="H1308" s="29" t="s">
        <v>104</v>
      </c>
      <c r="I1308" s="29">
        <v>1973</v>
      </c>
      <c r="J1308" s="30">
        <v>100</v>
      </c>
      <c r="K1308" s="30">
        <v>14098</v>
      </c>
      <c r="L1308" s="29" t="s">
        <v>31</v>
      </c>
      <c r="M1308" s="29" t="s">
        <v>31</v>
      </c>
      <c r="N1308" s="29" t="s">
        <v>31</v>
      </c>
      <c r="O1308" s="29" t="s">
        <v>31</v>
      </c>
      <c r="P1308" s="29" t="s">
        <v>31</v>
      </c>
      <c r="Q1308" s="29" t="s">
        <v>31</v>
      </c>
      <c r="R1308" s="29" t="s">
        <v>31</v>
      </c>
      <c r="S1308" s="29" t="s">
        <v>31</v>
      </c>
      <c r="T1308" s="29" t="s">
        <v>31</v>
      </c>
      <c r="U1308" s="29" t="s">
        <v>31</v>
      </c>
      <c r="V1308" s="29" t="s">
        <v>31</v>
      </c>
      <c r="W1308" s="30">
        <v>1.2797720829365835</v>
      </c>
      <c r="X1308" s="30">
        <v>2.2071151252410304</v>
      </c>
      <c r="Y1308" s="29" t="s">
        <v>31</v>
      </c>
      <c r="Z1308" s="29" t="s">
        <v>31</v>
      </c>
      <c r="AA1308" s="29" t="s">
        <v>31</v>
      </c>
      <c r="AB1308" s="29" t="s">
        <v>31</v>
      </c>
      <c r="AC1308" s="29" t="s">
        <v>31</v>
      </c>
      <c r="AD1308" s="29" t="s">
        <v>31</v>
      </c>
      <c r="AE1308" s="29">
        <f t="shared" si="66"/>
        <v>2020</v>
      </c>
      <c r="AF1308" s="29">
        <f t="shared" si="67"/>
        <v>11</v>
      </c>
      <c r="AK1308" t="e">
        <f t="shared" si="65"/>
        <v>#N/A</v>
      </c>
    </row>
    <row r="1309" spans="1:37" ht="30" customHeight="1" x14ac:dyDescent="0.25">
      <c r="A1309" s="30">
        <v>17907414</v>
      </c>
      <c r="B1309" s="29" t="s">
        <v>83</v>
      </c>
      <c r="C1309" s="29" t="s">
        <v>29</v>
      </c>
      <c r="D1309" s="29" t="s">
        <v>29</v>
      </c>
      <c r="E1309" s="31">
        <v>44196</v>
      </c>
      <c r="F1309" s="29">
        <v>75.297288918014019</v>
      </c>
      <c r="G1309" s="29" t="s">
        <v>103</v>
      </c>
      <c r="H1309" s="29" t="s">
        <v>104</v>
      </c>
      <c r="I1309" s="29">
        <v>1973</v>
      </c>
      <c r="J1309" s="30">
        <v>100</v>
      </c>
      <c r="K1309" s="30">
        <v>14098</v>
      </c>
      <c r="L1309" s="29">
        <v>962223.6620042182</v>
      </c>
      <c r="M1309" s="29">
        <v>2118.58262402631</v>
      </c>
      <c r="N1309" s="29">
        <v>69.238812696327415</v>
      </c>
      <c r="O1309" s="29">
        <v>8272.4494859660681</v>
      </c>
      <c r="P1309" s="29">
        <v>0.83228123688068667</v>
      </c>
      <c r="Q1309" s="29">
        <v>18489.592698228247</v>
      </c>
      <c r="R1309" s="29">
        <v>15411.914925399582</v>
      </c>
      <c r="S1309" s="29">
        <v>1.0448545139016789</v>
      </c>
      <c r="T1309" s="29">
        <v>0.85242573793299858</v>
      </c>
      <c r="U1309" s="29">
        <v>1.1553595375420107</v>
      </c>
      <c r="V1309" s="29">
        <v>0.98360114608047522</v>
      </c>
      <c r="W1309" s="30">
        <v>0.78884767927041044</v>
      </c>
      <c r="X1309" s="30">
        <v>0.98047176482284593</v>
      </c>
      <c r="Y1309" s="29">
        <v>-3.6158973370297378</v>
      </c>
      <c r="Z1309" s="29">
        <v>-2.7397382580380323</v>
      </c>
      <c r="AA1309" s="29">
        <v>95.718946072507535</v>
      </c>
      <c r="AB1309" s="29">
        <v>987.53012415738215</v>
      </c>
      <c r="AC1309" s="29">
        <v>2.7676176958710381</v>
      </c>
      <c r="AD1309" s="29">
        <v>27412.20573265526</v>
      </c>
      <c r="AE1309" s="29">
        <f t="shared" si="66"/>
        <v>2020</v>
      </c>
      <c r="AF1309" s="29">
        <f t="shared" si="67"/>
        <v>12</v>
      </c>
      <c r="AK1309" t="e">
        <f t="shared" si="65"/>
        <v>#N/A</v>
      </c>
    </row>
    <row r="1310" spans="1:37" ht="30" customHeight="1" x14ac:dyDescent="0.25">
      <c r="A1310" s="30">
        <v>17907414</v>
      </c>
      <c r="B1310" s="29" t="s">
        <v>83</v>
      </c>
      <c r="C1310" s="29" t="s">
        <v>29</v>
      </c>
      <c r="D1310" s="29" t="s">
        <v>29</v>
      </c>
      <c r="E1310" s="31">
        <v>44227</v>
      </c>
      <c r="F1310" s="29">
        <v>76.091921493234977</v>
      </c>
      <c r="G1310" s="29" t="s">
        <v>103</v>
      </c>
      <c r="H1310" s="29" t="s">
        <v>104</v>
      </c>
      <c r="I1310" s="29">
        <v>1973</v>
      </c>
      <c r="J1310" s="30">
        <v>100</v>
      </c>
      <c r="K1310" s="30">
        <v>14098</v>
      </c>
      <c r="L1310" s="29">
        <v>614602.12701190205</v>
      </c>
      <c r="M1310" s="29">
        <v>2357.1752715005596</v>
      </c>
      <c r="N1310" s="29">
        <v>56.895007392161212</v>
      </c>
      <c r="O1310" s="29">
        <v>13381.433799342396</v>
      </c>
      <c r="P1310" s="29">
        <v>0.88670668333563674</v>
      </c>
      <c r="Q1310" s="29">
        <v>14445.356039802888</v>
      </c>
      <c r="R1310" s="29">
        <v>14074.758893343858</v>
      </c>
      <c r="S1310" s="29">
        <v>0.74022122657585954</v>
      </c>
      <c r="T1310" s="29">
        <v>1.3084198900517079</v>
      </c>
      <c r="U1310" s="29">
        <v>0.94517322323628039</v>
      </c>
      <c r="V1310" s="29">
        <v>0.91011442948233623</v>
      </c>
      <c r="W1310" s="30">
        <v>0.84735600051714033</v>
      </c>
      <c r="X1310" s="30">
        <v>0.86544821984980114</v>
      </c>
      <c r="Y1310" s="29">
        <v>-5.7864244224288433</v>
      </c>
      <c r="Z1310" s="29">
        <v>-4.6025086636703918</v>
      </c>
      <c r="AA1310" s="29">
        <v>80.814242913332748</v>
      </c>
      <c r="AB1310" s="29">
        <v>690.71440551835178</v>
      </c>
      <c r="AC1310" s="29">
        <v>2.7765388032121141</v>
      </c>
      <c r="AD1310" s="29">
        <v>34724.122533459355</v>
      </c>
      <c r="AE1310" s="29">
        <f t="shared" si="66"/>
        <v>2021</v>
      </c>
      <c r="AF1310" s="29">
        <f t="shared" si="67"/>
        <v>1</v>
      </c>
      <c r="AK1310" t="e">
        <f t="shared" si="65"/>
        <v>#N/A</v>
      </c>
    </row>
    <row r="1311" spans="1:37" ht="30" customHeight="1" x14ac:dyDescent="0.25">
      <c r="A1311" s="30">
        <v>17907414</v>
      </c>
      <c r="B1311" s="29" t="s">
        <v>83</v>
      </c>
      <c r="C1311" s="29" t="s">
        <v>29</v>
      </c>
      <c r="D1311" s="29" t="s">
        <v>29</v>
      </c>
      <c r="E1311" s="31">
        <v>44255</v>
      </c>
      <c r="F1311" s="30">
        <v>77.85774846771605</v>
      </c>
      <c r="G1311" s="29" t="s">
        <v>103</v>
      </c>
      <c r="H1311" s="29" t="s">
        <v>104</v>
      </c>
      <c r="I1311" s="29">
        <v>1973</v>
      </c>
      <c r="J1311" s="30">
        <v>100</v>
      </c>
      <c r="K1311" s="30">
        <v>14098</v>
      </c>
      <c r="L1311" s="30">
        <v>673755.34450577851</v>
      </c>
      <c r="M1311" s="30">
        <v>3045.5075672115645</v>
      </c>
      <c r="N1311" s="30">
        <v>60.530672029162119</v>
      </c>
      <c r="O1311" s="30">
        <v>12347.564613128503</v>
      </c>
      <c r="P1311" s="30">
        <v>1.024352666882878</v>
      </c>
      <c r="Q1311" s="30">
        <v>12961.086779366506</v>
      </c>
      <c r="R1311" s="30">
        <v>12421.674171623534</v>
      </c>
      <c r="S1311" s="30">
        <v>1.0090807542826195</v>
      </c>
      <c r="T1311" s="30">
        <v>0.81404137072850069</v>
      </c>
      <c r="U1311" s="30">
        <v>0.91275334231230765</v>
      </c>
      <c r="V1311" s="30">
        <v>0.91360751688838837</v>
      </c>
      <c r="W1311" s="30">
        <v>1.147387527640011</v>
      </c>
      <c r="X1311" s="30">
        <v>1.3131436705887112</v>
      </c>
      <c r="Y1311" s="30">
        <v>-5.1677478844310532</v>
      </c>
      <c r="Z1311" s="30">
        <v>-4.7722303801953059</v>
      </c>
      <c r="AA1311" s="30">
        <v>75.612812259839373</v>
      </c>
      <c r="AB1311" s="30">
        <v>691.52119739321631</v>
      </c>
      <c r="AC1311" s="30">
        <v>1.7389364341363251</v>
      </c>
      <c r="AD1311" s="30">
        <v>42563.37694770941</v>
      </c>
      <c r="AE1311" s="29">
        <f t="shared" si="66"/>
        <v>2021</v>
      </c>
      <c r="AF1311" s="29">
        <f t="shared" si="67"/>
        <v>2</v>
      </c>
      <c r="AK1311" t="e">
        <f t="shared" si="65"/>
        <v>#N/A</v>
      </c>
    </row>
    <row r="1312" spans="1:37" ht="30" customHeight="1" x14ac:dyDescent="0.25">
      <c r="A1312" s="30">
        <v>17907414</v>
      </c>
      <c r="B1312" s="29" t="s">
        <v>83</v>
      </c>
      <c r="C1312" s="29" t="s">
        <v>29</v>
      </c>
      <c r="D1312" s="29" t="s">
        <v>29</v>
      </c>
      <c r="E1312" s="31">
        <v>44286</v>
      </c>
      <c r="F1312" s="30">
        <v>62.931754921930356</v>
      </c>
      <c r="G1312" s="29" t="s">
        <v>103</v>
      </c>
      <c r="H1312" s="29" t="s">
        <v>104</v>
      </c>
      <c r="I1312" s="29">
        <v>1973</v>
      </c>
      <c r="J1312" s="30">
        <v>100</v>
      </c>
      <c r="K1312" s="30">
        <v>14098</v>
      </c>
      <c r="L1312" s="30">
        <v>583154.25635183998</v>
      </c>
      <c r="M1312" s="30">
        <v>2582.3997668802499</v>
      </c>
      <c r="N1312" s="30">
        <v>61.089935706620444</v>
      </c>
      <c r="O1312" s="30">
        <v>10725.57210526374</v>
      </c>
      <c r="P1312" s="30">
        <v>0.71346251687367579</v>
      </c>
      <c r="Q1312" s="30">
        <v>13831.419763840531</v>
      </c>
      <c r="R1312" s="30">
        <v>10620.455352755569</v>
      </c>
      <c r="S1312" s="30">
        <v>0.63617133659059877</v>
      </c>
      <c r="T1312" s="30">
        <v>1.2430018141066359</v>
      </c>
      <c r="U1312" s="30">
        <v>1.1859927949786424</v>
      </c>
      <c r="V1312" s="30">
        <v>1.3332254714578988</v>
      </c>
      <c r="W1312" s="30">
        <v>1.290717985256375</v>
      </c>
      <c r="X1312" s="30">
        <v>1.218868593529991</v>
      </c>
      <c r="Y1312" s="30">
        <v>-11.547786276553669</v>
      </c>
      <c r="Z1312" s="30">
        <v>-9.7213847676614957</v>
      </c>
      <c r="AA1312" s="30">
        <v>49.594669269293746</v>
      </c>
      <c r="AB1312" s="30">
        <v>759.54664252256975</v>
      </c>
      <c r="AC1312" s="30">
        <v>2.2941561307665128</v>
      </c>
      <c r="AD1312" s="30">
        <v>35577.60161063094</v>
      </c>
      <c r="AE1312" s="29">
        <f t="shared" si="66"/>
        <v>2021</v>
      </c>
      <c r="AF1312" s="29">
        <f t="shared" si="67"/>
        <v>3</v>
      </c>
      <c r="AK1312" t="e">
        <f t="shared" si="65"/>
        <v>#N/A</v>
      </c>
    </row>
    <row r="1313" spans="1:37" ht="30" customHeight="1" x14ac:dyDescent="0.25">
      <c r="A1313" s="30">
        <v>17907414</v>
      </c>
      <c r="B1313" s="29" t="s">
        <v>83</v>
      </c>
      <c r="C1313" s="29" t="s">
        <v>29</v>
      </c>
      <c r="D1313" s="29" t="s">
        <v>29</v>
      </c>
      <c r="E1313" s="31">
        <v>44316</v>
      </c>
      <c r="F1313" s="30">
        <v>97.71497854733822</v>
      </c>
      <c r="G1313" s="29" t="s">
        <v>103</v>
      </c>
      <c r="H1313" s="29" t="s">
        <v>104</v>
      </c>
      <c r="I1313" s="29">
        <v>1973</v>
      </c>
      <c r="J1313" s="30">
        <v>100</v>
      </c>
      <c r="K1313" s="30">
        <v>14098</v>
      </c>
      <c r="L1313" s="30">
        <v>751027.90918021998</v>
      </c>
      <c r="M1313" s="30">
        <v>2042.2362875409181</v>
      </c>
      <c r="N1313" s="30">
        <v>56.776394759307514</v>
      </c>
      <c r="O1313" s="30">
        <v>10940.281165565741</v>
      </c>
      <c r="P1313" s="30">
        <v>0.9543256342364983</v>
      </c>
      <c r="Q1313" s="30">
        <v>13301.48376810843</v>
      </c>
      <c r="R1313" s="30">
        <v>16773.303259062941</v>
      </c>
      <c r="S1313" s="30">
        <v>1.0267783345471568</v>
      </c>
      <c r="T1313" s="30">
        <v>0.80955893585614225</v>
      </c>
      <c r="U1313" s="30">
        <v>0.68269946496431999</v>
      </c>
      <c r="V1313" s="30">
        <v>0.78486249564604704</v>
      </c>
      <c r="W1313" s="30">
        <v>0.73892481159302359</v>
      </c>
      <c r="X1313" s="30">
        <v>0.92853554112370884</v>
      </c>
      <c r="Y1313" s="30">
        <v>-13.787659375425246</v>
      </c>
      <c r="Z1313" s="30">
        <v>-12.977731708623653</v>
      </c>
      <c r="AA1313" s="30">
        <v>53.724742024611018</v>
      </c>
      <c r="AB1313" s="30">
        <v>1128.3326955249006</v>
      </c>
      <c r="AC1313" s="30">
        <v>2.2457176618983117</v>
      </c>
      <c r="AD1313" s="30">
        <v>32156.548115678201</v>
      </c>
      <c r="AE1313" s="29">
        <f t="shared" si="66"/>
        <v>2021</v>
      </c>
      <c r="AF1313" s="29">
        <f t="shared" si="67"/>
        <v>4</v>
      </c>
      <c r="AK1313" t="e">
        <f t="shared" si="65"/>
        <v>#N/A</v>
      </c>
    </row>
    <row r="1314" spans="1:37" ht="30" customHeight="1" x14ac:dyDescent="0.25">
      <c r="A1314" s="30">
        <v>17907414</v>
      </c>
      <c r="B1314" s="29" t="s">
        <v>83</v>
      </c>
      <c r="C1314" s="29" t="s">
        <v>29</v>
      </c>
      <c r="D1314" s="29" t="s">
        <v>29</v>
      </c>
      <c r="E1314" s="31">
        <v>44347</v>
      </c>
      <c r="F1314" s="30">
        <v>99.470302526134276</v>
      </c>
      <c r="G1314" s="29" t="s">
        <v>103</v>
      </c>
      <c r="H1314" s="29" t="s">
        <v>104</v>
      </c>
      <c r="I1314" s="29">
        <v>1973</v>
      </c>
      <c r="J1314" s="30">
        <v>100</v>
      </c>
      <c r="K1314" s="30">
        <v>14098</v>
      </c>
      <c r="L1314" s="30">
        <v>743632.25674085796</v>
      </c>
      <c r="M1314" s="30">
        <v>1924.9190813076721</v>
      </c>
      <c r="N1314" s="30">
        <v>30.438970223507074</v>
      </c>
      <c r="O1314" s="30">
        <v>7351.5161404730115</v>
      </c>
      <c r="P1314" s="30">
        <v>0.83539306751061737</v>
      </c>
      <c r="Q1314" s="30">
        <v>12655.421756536494</v>
      </c>
      <c r="R1314" s="30">
        <v>11910.00563603189</v>
      </c>
      <c r="S1314" s="30">
        <v>1.06034388161349</v>
      </c>
      <c r="T1314" s="30">
        <v>0.7420141658340943</v>
      </c>
      <c r="U1314" s="30">
        <v>0.8958771540846372</v>
      </c>
      <c r="V1314" s="30">
        <v>0.87682190584410868</v>
      </c>
      <c r="W1314" s="30">
        <v>0.82619473968204149</v>
      </c>
      <c r="X1314" s="30">
        <v>1.11143504527291</v>
      </c>
      <c r="Y1314" s="30">
        <v>-10.352511873540644</v>
      </c>
      <c r="Z1314" s="30">
        <v>-18.185696921488962</v>
      </c>
      <c r="AA1314" s="30">
        <v>61.315795633169081</v>
      </c>
      <c r="AB1314" s="30">
        <v>1064.8226098886844</v>
      </c>
      <c r="AC1314" s="30">
        <v>1.6629894613253589</v>
      </c>
      <c r="AD1314" s="30">
        <v>36015.281996471</v>
      </c>
      <c r="AE1314" s="29">
        <f t="shared" si="66"/>
        <v>2021</v>
      </c>
      <c r="AF1314" s="29">
        <f t="shared" si="67"/>
        <v>5</v>
      </c>
      <c r="AK1314" t="e">
        <f t="shared" si="65"/>
        <v>#N/A</v>
      </c>
    </row>
    <row r="1315" spans="1:37" ht="30" customHeight="1" x14ac:dyDescent="0.25">
      <c r="A1315" s="30">
        <v>17907414</v>
      </c>
      <c r="B1315" s="29" t="s">
        <v>83</v>
      </c>
      <c r="C1315" s="29" t="s">
        <v>29</v>
      </c>
      <c r="D1315" s="29" t="s">
        <v>29</v>
      </c>
      <c r="E1315" s="31">
        <v>44377</v>
      </c>
      <c r="F1315" s="30">
        <v>97.52977477117453</v>
      </c>
      <c r="G1315" s="29" t="s">
        <v>103</v>
      </c>
      <c r="H1315" s="29" t="s">
        <v>104</v>
      </c>
      <c r="I1315" s="29">
        <v>1973</v>
      </c>
      <c r="J1315" s="30">
        <v>100</v>
      </c>
      <c r="K1315" s="30">
        <v>14098</v>
      </c>
      <c r="L1315" s="30">
        <v>577020.112579145</v>
      </c>
      <c r="M1315" s="30">
        <v>2002.5267845345488</v>
      </c>
      <c r="N1315" s="30">
        <v>35.277961456708653</v>
      </c>
      <c r="O1315" s="30">
        <v>7291.4625227219103</v>
      </c>
      <c r="P1315" s="30">
        <v>0.66492113481287629</v>
      </c>
      <c r="Q1315" s="30">
        <v>16463.728041165497</v>
      </c>
      <c r="R1315" s="30">
        <v>11468.430469799601</v>
      </c>
      <c r="S1315" s="30">
        <v>1.0680947579167437</v>
      </c>
      <c r="T1315" s="30">
        <v>1.2712501697758321</v>
      </c>
      <c r="U1315" s="30">
        <v>1.0425429276280909</v>
      </c>
      <c r="V1315" s="30">
        <v>1.3850857622903545</v>
      </c>
      <c r="W1315" s="30">
        <v>1.0661209916786785</v>
      </c>
      <c r="X1315" s="30">
        <v>0.85826054784965045</v>
      </c>
      <c r="Y1315" s="30">
        <v>-13.42766499458029</v>
      </c>
      <c r="Z1315" s="30">
        <v>-15.317586744730624</v>
      </c>
      <c r="AA1315" s="30">
        <v>64.942585637963688</v>
      </c>
      <c r="AB1315" s="30">
        <v>948.27429391207374</v>
      </c>
      <c r="AC1315" s="30">
        <v>2.4619997534091538</v>
      </c>
      <c r="AD1315" s="30">
        <v>44149.161632333984</v>
      </c>
      <c r="AE1315" s="29">
        <f t="shared" si="66"/>
        <v>2021</v>
      </c>
      <c r="AF1315" s="29">
        <f t="shared" si="67"/>
        <v>6</v>
      </c>
      <c r="AK1315" t="e">
        <f t="shared" si="65"/>
        <v>#N/A</v>
      </c>
    </row>
    <row r="1316" spans="1:37" ht="30" customHeight="1" x14ac:dyDescent="0.25">
      <c r="A1316" s="30">
        <v>17907414</v>
      </c>
      <c r="B1316" s="29" t="s">
        <v>83</v>
      </c>
      <c r="C1316" s="29" t="s">
        <v>29</v>
      </c>
      <c r="D1316" s="29" t="s">
        <v>29</v>
      </c>
      <c r="E1316" s="31">
        <v>44408</v>
      </c>
      <c r="F1316" s="30">
        <v>72.581136408052501</v>
      </c>
      <c r="G1316" s="29" t="s">
        <v>103</v>
      </c>
      <c r="H1316" s="29" t="s">
        <v>104</v>
      </c>
      <c r="I1316" s="29">
        <v>1973</v>
      </c>
      <c r="J1316" s="30">
        <v>100</v>
      </c>
      <c r="K1316" s="30">
        <v>14098</v>
      </c>
      <c r="L1316" s="30">
        <v>532207.32500447554</v>
      </c>
      <c r="M1316" s="30">
        <v>2294.7312259756204</v>
      </c>
      <c r="N1316" s="30">
        <v>26.901716767605606</v>
      </c>
      <c r="O1316" s="30">
        <v>13147.153853243364</v>
      </c>
      <c r="P1316" s="30">
        <v>0.824906814301965</v>
      </c>
      <c r="Q1316" s="30">
        <v>16323.053446313568</v>
      </c>
      <c r="R1316" s="30">
        <v>10579.826853173983</v>
      </c>
      <c r="S1316" s="30">
        <v>1.1147274479834433</v>
      </c>
      <c r="T1316" s="30">
        <v>1.0253780519238034</v>
      </c>
      <c r="U1316" s="30">
        <v>0.74814791379227175</v>
      </c>
      <c r="V1316" s="30">
        <v>1.4503763349003882</v>
      </c>
      <c r="W1316" s="30">
        <v>1.2091507162973303</v>
      </c>
      <c r="X1316" s="30">
        <v>1.0007793538643071</v>
      </c>
      <c r="Y1316" s="30">
        <v>-22.174726858909878</v>
      </c>
      <c r="Z1316" s="30">
        <v>-20.301778625155642</v>
      </c>
      <c r="AA1316" s="30">
        <v>67.750405837475768</v>
      </c>
      <c r="AB1316" s="30">
        <v>911.3111946463689</v>
      </c>
      <c r="AC1316" s="30">
        <v>2.6960244940965783</v>
      </c>
      <c r="AD1316" s="30">
        <v>28025.313854769276</v>
      </c>
      <c r="AE1316" s="29">
        <f t="shared" si="66"/>
        <v>2021</v>
      </c>
      <c r="AF1316" s="29">
        <f t="shared" si="67"/>
        <v>7</v>
      </c>
      <c r="AK1316" t="e">
        <f t="shared" si="65"/>
        <v>#N/A</v>
      </c>
    </row>
    <row r="1317" spans="1:37" ht="30" customHeight="1" x14ac:dyDescent="0.25">
      <c r="A1317" s="30">
        <v>17907414</v>
      </c>
      <c r="B1317" s="29" t="s">
        <v>83</v>
      </c>
      <c r="C1317" s="29" t="s">
        <v>29</v>
      </c>
      <c r="D1317" s="29" t="s">
        <v>29</v>
      </c>
      <c r="E1317" s="31">
        <v>44439</v>
      </c>
      <c r="F1317" s="30">
        <v>123.22344257728957</v>
      </c>
      <c r="G1317" s="29" t="s">
        <v>103</v>
      </c>
      <c r="H1317" s="29" t="s">
        <v>104</v>
      </c>
      <c r="I1317" s="29">
        <v>1973</v>
      </c>
      <c r="J1317" s="30">
        <v>100</v>
      </c>
      <c r="K1317" s="30">
        <v>14098</v>
      </c>
      <c r="L1317" s="30">
        <v>638624.8539505644</v>
      </c>
      <c r="M1317" s="30">
        <v>1465.172673877154</v>
      </c>
      <c r="N1317" s="30">
        <v>25.919846117522447</v>
      </c>
      <c r="O1317" s="30">
        <v>12102.195321312029</v>
      </c>
      <c r="P1317" s="30">
        <v>0.86916292204873458</v>
      </c>
      <c r="Q1317" s="30">
        <v>11706.002641825258</v>
      </c>
      <c r="R1317" s="30">
        <v>12651.34836330601</v>
      </c>
      <c r="S1317" s="30">
        <v>1.1692756947982266</v>
      </c>
      <c r="T1317" s="30">
        <v>1.0209771627953186</v>
      </c>
      <c r="U1317" s="30">
        <v>0.7188006984184645</v>
      </c>
      <c r="V1317" s="30">
        <v>1.4136383108981518</v>
      </c>
      <c r="W1317" s="30">
        <v>0.87857291086094247</v>
      </c>
      <c r="X1317" s="30">
        <v>1.5242980112614484</v>
      </c>
      <c r="Y1317" s="30">
        <v>-24.984976550286628</v>
      </c>
      <c r="Z1317" s="30">
        <v>-18.356084424126987</v>
      </c>
      <c r="AA1317" s="30">
        <v>49.146438091056346</v>
      </c>
      <c r="AB1317" s="30">
        <v>1029.5006173070299</v>
      </c>
      <c r="AC1317" s="30">
        <v>2.59537958846879</v>
      </c>
      <c r="AD1317" s="30">
        <v>44773.622039514332</v>
      </c>
      <c r="AE1317" s="29">
        <f t="shared" si="66"/>
        <v>2021</v>
      </c>
      <c r="AF1317" s="29">
        <f t="shared" si="67"/>
        <v>8</v>
      </c>
      <c r="AK1317" t="e">
        <f t="shared" si="65"/>
        <v>#N/A</v>
      </c>
    </row>
    <row r="1318" spans="1:37" ht="30" customHeight="1" x14ac:dyDescent="0.25">
      <c r="A1318" s="30">
        <v>17907414</v>
      </c>
      <c r="B1318" s="29" t="s">
        <v>83</v>
      </c>
      <c r="C1318" s="29" t="s">
        <v>29</v>
      </c>
      <c r="D1318" s="29" t="s">
        <v>29</v>
      </c>
      <c r="E1318" s="31">
        <v>44469</v>
      </c>
      <c r="F1318" s="30">
        <v>103.92539641189227</v>
      </c>
      <c r="G1318" s="29" t="s">
        <v>103</v>
      </c>
      <c r="H1318" s="29" t="s">
        <v>104</v>
      </c>
      <c r="I1318" s="29">
        <v>1973</v>
      </c>
      <c r="J1318" s="30">
        <v>100</v>
      </c>
      <c r="K1318" s="30">
        <v>14098</v>
      </c>
      <c r="L1318" s="30">
        <v>383783.25443714648</v>
      </c>
      <c r="M1318" s="30">
        <v>2362.3021955263162</v>
      </c>
      <c r="N1318" s="30">
        <v>45.831993950948956</v>
      </c>
      <c r="O1318" s="30">
        <v>9924.2567700848176</v>
      </c>
      <c r="P1318" s="30">
        <v>1.0510249622856156</v>
      </c>
      <c r="Q1318" s="30">
        <v>15761.812983129874</v>
      </c>
      <c r="R1318" s="30">
        <v>10496.471823102054</v>
      </c>
      <c r="S1318" s="30">
        <v>0.8152261037459575</v>
      </c>
      <c r="T1318" s="30">
        <v>1.0021782791694231</v>
      </c>
      <c r="U1318" s="30">
        <v>1.0416791193810835</v>
      </c>
      <c r="V1318" s="30">
        <v>1.0735519267964024</v>
      </c>
      <c r="W1318" s="30">
        <v>0.9305914449626782</v>
      </c>
      <c r="X1318" s="30">
        <v>1.3169449172230099</v>
      </c>
      <c r="Y1318" s="30">
        <v>-16.17488871577315</v>
      </c>
      <c r="Z1318" s="30">
        <v>-22.957710942452749</v>
      </c>
      <c r="AA1318" s="30">
        <v>42.135411343876356</v>
      </c>
      <c r="AB1318" s="30">
        <v>860.28044381340726</v>
      </c>
      <c r="AC1318" s="30">
        <v>3.0234872245368072</v>
      </c>
      <c r="AD1318" s="30">
        <v>35565.066888452617</v>
      </c>
      <c r="AE1318" s="29">
        <f t="shared" si="66"/>
        <v>2021</v>
      </c>
      <c r="AF1318" s="29">
        <f t="shared" si="67"/>
        <v>9</v>
      </c>
      <c r="AK1318" t="e">
        <f t="shared" si="65"/>
        <v>#N/A</v>
      </c>
    </row>
    <row r="1319" spans="1:37" ht="30" customHeight="1" x14ac:dyDescent="0.25">
      <c r="A1319" s="30">
        <v>17907414</v>
      </c>
      <c r="B1319" s="29" t="s">
        <v>83</v>
      </c>
      <c r="C1319" s="29" t="s">
        <v>29</v>
      </c>
      <c r="D1319" s="29" t="s">
        <v>29</v>
      </c>
      <c r="E1319" s="31">
        <v>44500</v>
      </c>
      <c r="F1319" s="30">
        <v>100.64670590906277</v>
      </c>
      <c r="G1319" s="29" t="s">
        <v>103</v>
      </c>
      <c r="H1319" s="29" t="s">
        <v>104</v>
      </c>
      <c r="I1319" s="29">
        <v>1973</v>
      </c>
      <c r="J1319" s="30">
        <v>100</v>
      </c>
      <c r="K1319" s="30">
        <v>14098</v>
      </c>
      <c r="L1319" s="30">
        <v>636193.09729911073</v>
      </c>
      <c r="M1319" s="30">
        <v>1893.1134321554759</v>
      </c>
      <c r="N1319" s="30">
        <v>27.839902541838271</v>
      </c>
      <c r="O1319" s="30">
        <v>7103.8717935465756</v>
      </c>
      <c r="P1319" s="30">
        <v>0.56691263416019821</v>
      </c>
      <c r="Q1319" s="30">
        <v>14717.596606532474</v>
      </c>
      <c r="R1319" s="30">
        <v>15304.301677164969</v>
      </c>
      <c r="S1319" s="30">
        <v>1.0485106371883015</v>
      </c>
      <c r="T1319" s="30">
        <v>1.1015451616208998</v>
      </c>
      <c r="U1319" s="30">
        <v>0.83783003379755072</v>
      </c>
      <c r="V1319" s="30">
        <v>0.76052057423438357</v>
      </c>
      <c r="W1319" s="30">
        <v>0.79203891054914632</v>
      </c>
      <c r="X1319" s="30">
        <v>0.92632389293295758</v>
      </c>
      <c r="Y1319" s="30">
        <v>-20.539034441372497</v>
      </c>
      <c r="Z1319" s="30">
        <v>-22.532533152559761</v>
      </c>
      <c r="AA1319" s="30">
        <v>76.732729868480916</v>
      </c>
      <c r="AB1319" s="30">
        <v>578.96361398637794</v>
      </c>
      <c r="AC1319" s="30">
        <v>2.0304098951824039</v>
      </c>
      <c r="AD1319" s="30">
        <v>21721.979037124907</v>
      </c>
      <c r="AE1319" s="29">
        <f t="shared" si="66"/>
        <v>2021</v>
      </c>
      <c r="AF1319" s="29">
        <f t="shared" si="67"/>
        <v>10</v>
      </c>
      <c r="AK1319" t="e">
        <f t="shared" si="65"/>
        <v>#N/A</v>
      </c>
    </row>
    <row r="1320" spans="1:37" ht="30" customHeight="1" x14ac:dyDescent="0.25">
      <c r="A1320" s="30">
        <v>17907414</v>
      </c>
      <c r="B1320" s="29" t="s">
        <v>83</v>
      </c>
      <c r="C1320" s="29" t="s">
        <v>29</v>
      </c>
      <c r="D1320" s="29" t="s">
        <v>29</v>
      </c>
      <c r="E1320" s="31">
        <v>44530</v>
      </c>
      <c r="F1320" s="30">
        <v>88.241150472938259</v>
      </c>
      <c r="G1320" s="29" t="s">
        <v>103</v>
      </c>
      <c r="H1320" s="29" t="s">
        <v>104</v>
      </c>
      <c r="I1320" s="29">
        <v>1973</v>
      </c>
      <c r="J1320" s="30">
        <v>100</v>
      </c>
      <c r="K1320" s="30">
        <v>14098</v>
      </c>
      <c r="L1320" s="30">
        <v>450418.06471447955</v>
      </c>
      <c r="M1320" s="30">
        <v>1192.7839973598284</v>
      </c>
      <c r="N1320" s="30">
        <v>32.090451080450642</v>
      </c>
      <c r="O1320" s="30">
        <v>9934.8687020565631</v>
      </c>
      <c r="P1320" s="30">
        <v>0.62199620383016119</v>
      </c>
      <c r="Q1320" s="30">
        <v>10679.83317462014</v>
      </c>
      <c r="R1320" s="30">
        <v>12915.186677753103</v>
      </c>
      <c r="S1320" s="30">
        <v>0.72004187728523783</v>
      </c>
      <c r="T1320" s="30">
        <v>1.2288922781544724</v>
      </c>
      <c r="U1320" s="30">
        <v>0.76957075623390392</v>
      </c>
      <c r="V1320" s="30">
        <v>1.3756544504664396</v>
      </c>
      <c r="W1320" s="30">
        <v>1.3044427282375972</v>
      </c>
      <c r="X1320" s="30">
        <v>1.5378469627304774</v>
      </c>
      <c r="Y1320" s="30">
        <v>-20.158803615207088</v>
      </c>
      <c r="Z1320" s="30">
        <v>-21.921499361519626</v>
      </c>
      <c r="AA1320" s="30">
        <v>43.313745153905792</v>
      </c>
      <c r="AB1320" s="30">
        <v>1002.8729318503097</v>
      </c>
      <c r="AC1320" s="30">
        <v>2.3435778807023908</v>
      </c>
      <c r="AD1320" s="30">
        <v>34159.974156052973</v>
      </c>
      <c r="AE1320" s="29">
        <f t="shared" si="66"/>
        <v>2021</v>
      </c>
      <c r="AF1320" s="29">
        <f t="shared" si="67"/>
        <v>11</v>
      </c>
      <c r="AK1320" t="e">
        <f t="shared" si="65"/>
        <v>#N/A</v>
      </c>
    </row>
    <row r="1321" spans="1:37" ht="30" customHeight="1" x14ac:dyDescent="0.25">
      <c r="A1321" s="30">
        <v>17907414</v>
      </c>
      <c r="B1321" s="29" t="s">
        <v>83</v>
      </c>
      <c r="C1321" s="29" t="s">
        <v>29</v>
      </c>
      <c r="D1321" s="29" t="s">
        <v>29</v>
      </c>
      <c r="E1321" s="31">
        <v>44561</v>
      </c>
      <c r="F1321" s="30">
        <v>135.69688096193519</v>
      </c>
      <c r="G1321" s="29" t="s">
        <v>103</v>
      </c>
      <c r="H1321" s="29" t="s">
        <v>104</v>
      </c>
      <c r="I1321" s="29">
        <v>1973</v>
      </c>
      <c r="J1321" s="30">
        <v>100</v>
      </c>
      <c r="K1321" s="30">
        <v>14098</v>
      </c>
      <c r="L1321" s="30">
        <v>332503.44044226268</v>
      </c>
      <c r="M1321" s="30">
        <v>1899.0184821284788</v>
      </c>
      <c r="N1321" s="30">
        <v>24.790244490151935</v>
      </c>
      <c r="O1321" s="30">
        <v>9005.297689293775</v>
      </c>
      <c r="P1321" s="30">
        <v>0.99224444423446545</v>
      </c>
      <c r="Q1321" s="30">
        <v>11921.523097839283</v>
      </c>
      <c r="R1321" s="30">
        <v>16382.778171101203</v>
      </c>
      <c r="S1321" s="30">
        <v>0.88740122490047046</v>
      </c>
      <c r="T1321" s="30">
        <v>1.2751909457391553</v>
      </c>
      <c r="U1321" s="30">
        <v>0.77856791699854777</v>
      </c>
      <c r="V1321" s="30">
        <v>0.97451027649667255</v>
      </c>
      <c r="W1321" s="30">
        <v>1.1932688917614864</v>
      </c>
      <c r="X1321" s="30">
        <v>1.5447198049137736</v>
      </c>
      <c r="Y1321" s="30">
        <v>-31.468843002832156</v>
      </c>
      <c r="Z1321" s="30">
        <v>-21.261668050408243</v>
      </c>
      <c r="AA1321" s="30">
        <v>64.549653064701388</v>
      </c>
      <c r="AB1321" s="30">
        <v>641.74949843710044</v>
      </c>
      <c r="AC1321" s="30">
        <v>1.5460096062257123</v>
      </c>
      <c r="AD1321" s="30">
        <v>37435.392027289083</v>
      </c>
      <c r="AE1321" s="29">
        <f t="shared" si="66"/>
        <v>2021</v>
      </c>
      <c r="AF1321" s="29">
        <f t="shared" si="67"/>
        <v>12</v>
      </c>
      <c r="AK1321" t="e">
        <f t="shared" si="65"/>
        <v>#N/A</v>
      </c>
    </row>
    <row r="1322" spans="1:37" ht="30" customHeight="1" x14ac:dyDescent="0.25">
      <c r="A1322" s="30">
        <v>17907414</v>
      </c>
      <c r="B1322" s="29" t="s">
        <v>83</v>
      </c>
      <c r="C1322" s="29" t="s">
        <v>29</v>
      </c>
      <c r="D1322" s="29" t="s">
        <v>29</v>
      </c>
      <c r="E1322" s="31">
        <v>44592</v>
      </c>
      <c r="F1322" s="30">
        <v>109.26962295340901</v>
      </c>
      <c r="G1322" s="29" t="s">
        <v>103</v>
      </c>
      <c r="H1322" s="29" t="s">
        <v>104</v>
      </c>
      <c r="I1322" s="29">
        <v>1973</v>
      </c>
      <c r="J1322" s="30">
        <v>100</v>
      </c>
      <c r="K1322" s="30">
        <v>14098</v>
      </c>
      <c r="L1322" s="30">
        <v>463105.02956788806</v>
      </c>
      <c r="M1322" s="30">
        <v>2233.1403969438284</v>
      </c>
      <c r="N1322" s="30">
        <v>42.079811230204484</v>
      </c>
      <c r="O1322" s="30">
        <v>8140.2587157415255</v>
      </c>
      <c r="P1322" s="30">
        <v>0.92641662906139288</v>
      </c>
      <c r="Q1322" s="30">
        <v>12075.821595912619</v>
      </c>
      <c r="R1322" s="30">
        <v>18349.722578030578</v>
      </c>
      <c r="S1322" s="30">
        <v>0.93219163443518283</v>
      </c>
      <c r="T1322" s="30">
        <v>1.1017500318328572</v>
      </c>
      <c r="U1322" s="30">
        <v>0.78599906993257662</v>
      </c>
      <c r="V1322" s="30">
        <v>1.0230705940816223</v>
      </c>
      <c r="W1322" s="30">
        <v>1.1709562050920863</v>
      </c>
      <c r="X1322" s="30">
        <v>1.589261370002353</v>
      </c>
      <c r="Y1322" s="30">
        <v>-19.31349593820898</v>
      </c>
      <c r="Z1322" s="30">
        <v>-20.028488796357802</v>
      </c>
      <c r="AA1322" s="30">
        <v>58.126671741037335</v>
      </c>
      <c r="AB1322" s="30">
        <v>991.95814635819625</v>
      </c>
      <c r="AC1322" s="30">
        <v>1.7397405554475549</v>
      </c>
      <c r="AD1322" s="30">
        <v>25378.766124745278</v>
      </c>
      <c r="AE1322" s="29">
        <f t="shared" si="66"/>
        <v>2022</v>
      </c>
      <c r="AF1322" s="29">
        <f t="shared" si="67"/>
        <v>1</v>
      </c>
      <c r="AK1322" t="e">
        <f t="shared" si="65"/>
        <v>#N/A</v>
      </c>
    </row>
    <row r="1323" spans="1:37" ht="30" customHeight="1" x14ac:dyDescent="0.25">
      <c r="A1323" s="30">
        <v>17907414</v>
      </c>
      <c r="B1323" s="29" t="s">
        <v>83</v>
      </c>
      <c r="C1323" s="29" t="s">
        <v>29</v>
      </c>
      <c r="D1323" s="29" t="s">
        <v>29</v>
      </c>
      <c r="E1323" s="31">
        <v>44620</v>
      </c>
      <c r="F1323" s="30">
        <v>121.75410227697736</v>
      </c>
      <c r="G1323" s="29" t="s">
        <v>103</v>
      </c>
      <c r="H1323" s="29" t="s">
        <v>104</v>
      </c>
      <c r="I1323" s="29">
        <v>1973</v>
      </c>
      <c r="J1323" s="30">
        <v>100</v>
      </c>
      <c r="K1323" s="30">
        <v>14098</v>
      </c>
      <c r="L1323" s="30">
        <v>343609.85640684271</v>
      </c>
      <c r="M1323" s="30">
        <v>2320.4551311865484</v>
      </c>
      <c r="N1323" s="30">
        <v>36.490513204573311</v>
      </c>
      <c r="O1323" s="30">
        <v>11280.854462978037</v>
      </c>
      <c r="P1323" s="30">
        <v>0.95290028666093918</v>
      </c>
      <c r="Q1323" s="30">
        <v>13787.233436074079</v>
      </c>
      <c r="R1323" s="30">
        <v>9857.1980508813449</v>
      </c>
      <c r="S1323" s="30">
        <v>0.65716762596849865</v>
      </c>
      <c r="T1323" s="30">
        <v>0.97867898395134278</v>
      </c>
      <c r="U1323" s="30">
        <v>1.1329930416769483</v>
      </c>
      <c r="V1323" s="30">
        <v>0.9628692065192902</v>
      </c>
      <c r="W1323" s="30">
        <v>0.80657848808649979</v>
      </c>
      <c r="X1323" s="30">
        <v>0.8258008414586655</v>
      </c>
      <c r="Y1323" s="30">
        <v>-23.596178345628047</v>
      </c>
      <c r="Z1323" s="30">
        <v>-20.682622657304407</v>
      </c>
      <c r="AA1323" s="30">
        <v>73.859125353019039</v>
      </c>
      <c r="AB1323" s="30">
        <v>707.51443685855486</v>
      </c>
      <c r="AC1323" s="30">
        <v>2.2604774328037083</v>
      </c>
      <c r="AD1323" s="30">
        <v>21325.879481029038</v>
      </c>
      <c r="AE1323" s="29">
        <f t="shared" si="66"/>
        <v>2022</v>
      </c>
      <c r="AF1323" s="29">
        <f t="shared" si="67"/>
        <v>2</v>
      </c>
      <c r="AK1323" t="e">
        <f t="shared" si="65"/>
        <v>#N/A</v>
      </c>
    </row>
    <row r="1324" spans="1:37" ht="30" customHeight="1" x14ac:dyDescent="0.25">
      <c r="A1324" s="30">
        <v>17907414</v>
      </c>
      <c r="B1324" s="29" t="s">
        <v>83</v>
      </c>
      <c r="C1324" s="29" t="s">
        <v>29</v>
      </c>
      <c r="D1324" s="29" t="s">
        <v>29</v>
      </c>
      <c r="E1324" s="31">
        <v>44651</v>
      </c>
      <c r="F1324" s="30">
        <v>118.16275110337304</v>
      </c>
      <c r="G1324" s="29" t="s">
        <v>103</v>
      </c>
      <c r="H1324" s="29" t="s">
        <v>104</v>
      </c>
      <c r="I1324" s="29">
        <v>1973</v>
      </c>
      <c r="J1324" s="30">
        <v>100</v>
      </c>
      <c r="K1324" s="30">
        <v>14098</v>
      </c>
      <c r="L1324" s="30">
        <v>466543.70674080553</v>
      </c>
      <c r="M1324" s="30">
        <v>1360.867356423531</v>
      </c>
      <c r="N1324" s="30">
        <v>36.403160324945759</v>
      </c>
      <c r="O1324" s="30">
        <v>11242.926734892646</v>
      </c>
      <c r="P1324" s="30">
        <v>0.70588727861237555</v>
      </c>
      <c r="Q1324" s="30">
        <v>15869.554296744716</v>
      </c>
      <c r="R1324" s="30">
        <v>13067.485591948303</v>
      </c>
      <c r="S1324" s="30">
        <v>1.1193682652793209</v>
      </c>
      <c r="T1324" s="30">
        <v>1.1781390496480004</v>
      </c>
      <c r="U1324" s="30">
        <v>0.69298956592336669</v>
      </c>
      <c r="V1324" s="30">
        <v>0.85344591371884848</v>
      </c>
      <c r="W1324" s="30">
        <v>1.0093025502175315</v>
      </c>
      <c r="X1324" s="30">
        <v>1.5139159359334959</v>
      </c>
      <c r="Y1324" s="30">
        <v>-15.14454360102776</v>
      </c>
      <c r="Z1324" s="30">
        <v>-13.616352275696801</v>
      </c>
      <c r="AA1324" s="30">
        <v>78.305267044577022</v>
      </c>
      <c r="AB1324" s="30">
        <v>1033.1719138755147</v>
      </c>
      <c r="AC1324" s="30">
        <v>2.5852271122254757</v>
      </c>
      <c r="AD1324" s="30">
        <v>22938.872706512033</v>
      </c>
      <c r="AE1324" s="29">
        <f t="shared" si="66"/>
        <v>2022</v>
      </c>
      <c r="AF1324" s="29">
        <f t="shared" si="67"/>
        <v>3</v>
      </c>
      <c r="AK1324" t="e">
        <f t="shared" si="65"/>
        <v>#N/A</v>
      </c>
    </row>
    <row r="1325" spans="1:37" ht="30" customHeight="1" x14ac:dyDescent="0.25">
      <c r="A1325" s="30">
        <v>17907414</v>
      </c>
      <c r="B1325" s="29" t="s">
        <v>83</v>
      </c>
      <c r="C1325" s="29" t="s">
        <v>29</v>
      </c>
      <c r="D1325" s="29" t="s">
        <v>29</v>
      </c>
      <c r="E1325" s="31">
        <v>44681</v>
      </c>
      <c r="F1325" s="30">
        <v>72.418343519011316</v>
      </c>
      <c r="G1325" s="29" t="s">
        <v>103</v>
      </c>
      <c r="H1325" s="29" t="s">
        <v>104</v>
      </c>
      <c r="I1325" s="29">
        <v>1973</v>
      </c>
      <c r="J1325" s="30">
        <v>100</v>
      </c>
      <c r="K1325" s="30">
        <v>14098</v>
      </c>
      <c r="L1325" s="30">
        <v>431345.73682704428</v>
      </c>
      <c r="M1325" s="30">
        <v>1910.3443631956957</v>
      </c>
      <c r="N1325" s="30">
        <v>26.879647923739512</v>
      </c>
      <c r="O1325" s="30">
        <v>7986.2812391800699</v>
      </c>
      <c r="P1325" s="30">
        <v>0.66880952607485444</v>
      </c>
      <c r="Q1325" s="30">
        <v>14113.591601741919</v>
      </c>
      <c r="R1325" s="30">
        <v>16343.252613696372</v>
      </c>
      <c r="S1325" s="30">
        <v>1.1403238775244</v>
      </c>
      <c r="T1325" s="30">
        <v>0.74761938122560689</v>
      </c>
      <c r="U1325" s="30">
        <v>1.0944880824147729</v>
      </c>
      <c r="V1325" s="30">
        <v>1.3534403532412498</v>
      </c>
      <c r="W1325" s="30">
        <v>1.0011462768549138</v>
      </c>
      <c r="X1325" s="30">
        <v>1.0598993073690319</v>
      </c>
      <c r="Y1325" s="30">
        <v>-11.527285612144704</v>
      </c>
      <c r="Z1325" s="30">
        <v>-16.514346502926639</v>
      </c>
      <c r="AA1325" s="30">
        <v>77.346667288941958</v>
      </c>
      <c r="AB1325" s="30">
        <v>1197.1596767472279</v>
      </c>
      <c r="AC1325" s="30">
        <v>2.3761592177396462</v>
      </c>
      <c r="AD1325" s="30">
        <v>38646.933230190662</v>
      </c>
      <c r="AE1325" s="29">
        <f t="shared" si="66"/>
        <v>2022</v>
      </c>
      <c r="AF1325" s="29">
        <f t="shared" si="67"/>
        <v>4</v>
      </c>
      <c r="AK1325" t="e">
        <f t="shared" si="65"/>
        <v>#N/A</v>
      </c>
    </row>
    <row r="1326" spans="1:37" ht="30" customHeight="1" x14ac:dyDescent="0.25">
      <c r="A1326" s="30">
        <v>17907414</v>
      </c>
      <c r="B1326" s="29" t="s">
        <v>83</v>
      </c>
      <c r="C1326" s="29" t="s">
        <v>29</v>
      </c>
      <c r="D1326" s="29" t="s">
        <v>29</v>
      </c>
      <c r="E1326" s="31">
        <v>44712</v>
      </c>
      <c r="F1326" s="30">
        <v>73.28581572059052</v>
      </c>
      <c r="G1326" s="29" t="s">
        <v>103</v>
      </c>
      <c r="H1326" s="29" t="s">
        <v>104</v>
      </c>
      <c r="I1326" s="29">
        <v>1973</v>
      </c>
      <c r="J1326" s="30">
        <v>100</v>
      </c>
      <c r="K1326" s="30">
        <v>14098</v>
      </c>
      <c r="L1326" s="30">
        <v>572730.58846939169</v>
      </c>
      <c r="M1326" s="30">
        <v>2256.6002607549713</v>
      </c>
      <c r="N1326" s="30">
        <v>31.261818727236694</v>
      </c>
      <c r="O1326" s="30">
        <v>13027.8546783047</v>
      </c>
      <c r="P1326" s="30">
        <v>0.71768640518754212</v>
      </c>
      <c r="Q1326" s="30">
        <v>11779.824377809347</v>
      </c>
      <c r="R1326" s="30">
        <v>18262.093439999328</v>
      </c>
      <c r="S1326" s="30">
        <v>0.66208526310125826</v>
      </c>
      <c r="T1326" s="30">
        <v>0.83873137419050603</v>
      </c>
      <c r="U1326" s="30">
        <v>1.1776833019178026</v>
      </c>
      <c r="V1326" s="30">
        <v>1.3679037313892082</v>
      </c>
      <c r="W1326" s="30">
        <v>1.0062177025573316</v>
      </c>
      <c r="X1326" s="30">
        <v>1.3250011726130719</v>
      </c>
      <c r="Y1326" s="30">
        <v>-11.614811454557939</v>
      </c>
      <c r="Z1326" s="30">
        <v>-17.097319625633379</v>
      </c>
      <c r="AA1326" s="30">
        <v>84.759482105012083</v>
      </c>
      <c r="AB1326" s="30">
        <v>978.90715491012634</v>
      </c>
      <c r="AC1326" s="30">
        <v>2.6974628214646303</v>
      </c>
      <c r="AD1326" s="30">
        <v>27451.422525607919</v>
      </c>
      <c r="AE1326" s="29">
        <f t="shared" si="66"/>
        <v>2022</v>
      </c>
      <c r="AF1326" s="29">
        <f t="shared" si="67"/>
        <v>5</v>
      </c>
      <c r="AK1326" t="e">
        <f t="shared" si="65"/>
        <v>#N/A</v>
      </c>
    </row>
    <row r="1327" spans="1:37" ht="30" customHeight="1" x14ac:dyDescent="0.25">
      <c r="A1327" s="30">
        <v>17907414</v>
      </c>
      <c r="B1327" s="29" t="s">
        <v>83</v>
      </c>
      <c r="C1327" s="29" t="s">
        <v>29</v>
      </c>
      <c r="D1327" s="29" t="s">
        <v>29</v>
      </c>
      <c r="E1327" s="31">
        <v>44742</v>
      </c>
      <c r="F1327" s="30">
        <v>71.190777980820926</v>
      </c>
      <c r="G1327" s="29" t="s">
        <v>103</v>
      </c>
      <c r="H1327" s="29" t="s">
        <v>104</v>
      </c>
      <c r="I1327" s="29">
        <v>1973</v>
      </c>
      <c r="J1327" s="30">
        <v>100</v>
      </c>
      <c r="K1327" s="30">
        <v>14098</v>
      </c>
      <c r="L1327" s="30">
        <v>517756.5199724203</v>
      </c>
      <c r="M1327" s="30">
        <v>1887.3891445625106</v>
      </c>
      <c r="N1327" s="30">
        <v>45.43300384867527</v>
      </c>
      <c r="O1327" s="30">
        <v>9018.6359803106607</v>
      </c>
      <c r="P1327" s="30">
        <v>0.57395247764270385</v>
      </c>
      <c r="Q1327" s="30">
        <v>15094.076260016542</v>
      </c>
      <c r="R1327" s="30">
        <v>11890.208820254387</v>
      </c>
      <c r="S1327" s="30">
        <v>0.95429268478471729</v>
      </c>
      <c r="T1327" s="30">
        <v>0.76895266863578193</v>
      </c>
      <c r="U1327" s="30">
        <v>1.2464759523241136</v>
      </c>
      <c r="V1327" s="30">
        <v>1.2590826425050226</v>
      </c>
      <c r="W1327" s="30">
        <v>1.2720344863966893</v>
      </c>
      <c r="X1327" s="30">
        <v>1.2827027732975853</v>
      </c>
      <c r="Y1327" s="30">
        <v>-12.538151535045271</v>
      </c>
      <c r="Z1327" s="30">
        <v>-17.516056289770013</v>
      </c>
      <c r="AA1327" s="30">
        <v>86.571574517915252</v>
      </c>
      <c r="AB1327" s="30">
        <v>1009.3121793552605</v>
      </c>
      <c r="AC1327" s="30">
        <v>2.531306471133564</v>
      </c>
      <c r="AD1327" s="30">
        <v>32294.859054030156</v>
      </c>
      <c r="AE1327" s="29">
        <f t="shared" si="66"/>
        <v>2022</v>
      </c>
      <c r="AF1327" s="29">
        <f t="shared" si="67"/>
        <v>6</v>
      </c>
      <c r="AK1327" t="e">
        <f t="shared" ref="AK1327:AK1390" si="68">_xlfn.XLOOKUP(B1327, $AH$2:$AH$38,$AI$2:$AI$38)</f>
        <v>#N/A</v>
      </c>
    </row>
    <row r="1328" spans="1:37" ht="30" customHeight="1" x14ac:dyDescent="0.25">
      <c r="A1328" s="30">
        <v>17907414</v>
      </c>
      <c r="B1328" s="29" t="s">
        <v>83</v>
      </c>
      <c r="C1328" s="29" t="s">
        <v>29</v>
      </c>
      <c r="D1328" s="29" t="s">
        <v>29</v>
      </c>
      <c r="E1328" s="31">
        <v>44773</v>
      </c>
      <c r="F1328" s="30">
        <v>69.435189697530618</v>
      </c>
      <c r="G1328" s="29" t="s">
        <v>103</v>
      </c>
      <c r="H1328" s="29" t="s">
        <v>104</v>
      </c>
      <c r="I1328" s="29">
        <v>1973</v>
      </c>
      <c r="J1328" s="30">
        <v>100</v>
      </c>
      <c r="K1328" s="30">
        <v>14098</v>
      </c>
      <c r="L1328" s="30">
        <v>750490.85495528544</v>
      </c>
      <c r="M1328" s="30">
        <v>1785.5792895982029</v>
      </c>
      <c r="N1328" s="30">
        <v>39.209440148793753</v>
      </c>
      <c r="O1328" s="30">
        <v>10795.105692442197</v>
      </c>
      <c r="P1328" s="30">
        <v>1.0009724772680137</v>
      </c>
      <c r="Q1328" s="30">
        <v>12212.573913599879</v>
      </c>
      <c r="R1328" s="30">
        <v>18567.879908130169</v>
      </c>
      <c r="S1328" s="30">
        <v>1.0302342116191141</v>
      </c>
      <c r="T1328" s="30">
        <v>1.2124767395572587</v>
      </c>
      <c r="U1328" s="30">
        <v>0.70687242415990381</v>
      </c>
      <c r="V1328" s="30">
        <v>1.4331374906377183</v>
      </c>
      <c r="W1328" s="30">
        <v>0.79249942552114028</v>
      </c>
      <c r="X1328" s="30">
        <v>1.1968772496401532</v>
      </c>
      <c r="Y1328" s="30">
        <v>-11.673522181336315</v>
      </c>
      <c r="Z1328" s="30">
        <v>-14.369039324888082</v>
      </c>
      <c r="AA1328" s="30">
        <v>73.206094950550892</v>
      </c>
      <c r="AB1328" s="30">
        <v>706.86158103044636</v>
      </c>
      <c r="AC1328" s="30">
        <v>1.6696221660436485</v>
      </c>
      <c r="AD1328" s="30">
        <v>19554.881142596132</v>
      </c>
      <c r="AE1328" s="29">
        <f t="shared" si="66"/>
        <v>2022</v>
      </c>
      <c r="AF1328" s="29">
        <f t="shared" si="67"/>
        <v>7</v>
      </c>
      <c r="AK1328" t="e">
        <f t="shared" si="68"/>
        <v>#N/A</v>
      </c>
    </row>
    <row r="1329" spans="1:37" ht="30" customHeight="1" x14ac:dyDescent="0.25">
      <c r="A1329" s="30">
        <v>17907414</v>
      </c>
      <c r="B1329" s="29" t="s">
        <v>83</v>
      </c>
      <c r="C1329" s="29" t="s">
        <v>29</v>
      </c>
      <c r="D1329" s="29" t="s">
        <v>29</v>
      </c>
      <c r="E1329" s="31">
        <v>44804</v>
      </c>
      <c r="F1329" s="30">
        <v>64.75754622954382</v>
      </c>
      <c r="G1329" s="29" t="s">
        <v>103</v>
      </c>
      <c r="H1329" s="29" t="s">
        <v>104</v>
      </c>
      <c r="I1329" s="29">
        <v>1973</v>
      </c>
      <c r="J1329" s="30">
        <v>100</v>
      </c>
      <c r="K1329" s="30">
        <v>14098</v>
      </c>
      <c r="L1329" s="30">
        <v>553217.83438611508</v>
      </c>
      <c r="M1329" s="30">
        <v>2139.9291039850632</v>
      </c>
      <c r="N1329" s="30">
        <v>55.745228498760284</v>
      </c>
      <c r="O1329" s="30">
        <v>8839.7406449100854</v>
      </c>
      <c r="P1329" s="30">
        <v>0.65776325548306525</v>
      </c>
      <c r="Q1329" s="30">
        <v>11798.457747997367</v>
      </c>
      <c r="R1329" s="30">
        <v>18058.11372351072</v>
      </c>
      <c r="S1329" s="30">
        <v>1.1838199157527971</v>
      </c>
      <c r="T1329" s="30">
        <v>0.9978965550782779</v>
      </c>
      <c r="U1329" s="30">
        <v>1.1132142541529513</v>
      </c>
      <c r="V1329" s="30">
        <v>1.3558485262743067</v>
      </c>
      <c r="W1329" s="30">
        <v>0.75249111093880383</v>
      </c>
      <c r="X1329" s="30">
        <v>0.92184592293231027</v>
      </c>
      <c r="Y1329" s="30">
        <v>-14.101443559897247</v>
      </c>
      <c r="Z1329" s="30">
        <v>-10.351784913447926</v>
      </c>
      <c r="AA1329" s="30">
        <v>64.972540815165104</v>
      </c>
      <c r="AB1329" s="30">
        <v>958.34014756891247</v>
      </c>
      <c r="AC1329" s="30">
        <v>2.0466737706544968</v>
      </c>
      <c r="AD1329" s="30">
        <v>22738.543800062249</v>
      </c>
      <c r="AE1329" s="29">
        <f t="shared" si="66"/>
        <v>2022</v>
      </c>
      <c r="AF1329" s="29">
        <f t="shared" si="67"/>
        <v>8</v>
      </c>
      <c r="AK1329" t="e">
        <f t="shared" si="68"/>
        <v>#N/A</v>
      </c>
    </row>
    <row r="1330" spans="1:37" ht="30" customHeight="1" x14ac:dyDescent="0.25">
      <c r="A1330" s="30">
        <v>17907414</v>
      </c>
      <c r="B1330" s="29" t="s">
        <v>83</v>
      </c>
      <c r="C1330" s="29" t="s">
        <v>29</v>
      </c>
      <c r="D1330" s="29" t="s">
        <v>29</v>
      </c>
      <c r="E1330" s="31">
        <v>44834</v>
      </c>
      <c r="F1330" s="30">
        <v>106.02219458274786</v>
      </c>
      <c r="G1330" s="29" t="s">
        <v>103</v>
      </c>
      <c r="H1330" s="29" t="s">
        <v>104</v>
      </c>
      <c r="I1330" s="29">
        <v>1973</v>
      </c>
      <c r="J1330" s="30">
        <v>100</v>
      </c>
      <c r="K1330" s="30">
        <v>14098</v>
      </c>
      <c r="L1330" s="30">
        <v>541252.95814844</v>
      </c>
      <c r="M1330" s="30">
        <v>2895.6415230393691</v>
      </c>
      <c r="N1330" s="30">
        <v>42.195616915633181</v>
      </c>
      <c r="O1330" s="30">
        <v>11593.972988677417</v>
      </c>
      <c r="P1330" s="30">
        <v>0.93224271388566726</v>
      </c>
      <c r="Q1330" s="30">
        <v>14266.434531080497</v>
      </c>
      <c r="R1330" s="30">
        <v>12814.916537788396</v>
      </c>
      <c r="S1330" s="30">
        <v>1.0295207286066992</v>
      </c>
      <c r="T1330" s="30">
        <v>1.2038205364262167</v>
      </c>
      <c r="U1330" s="30">
        <v>1.0096670763167872</v>
      </c>
      <c r="V1330" s="30">
        <v>1.2103850319810541</v>
      </c>
      <c r="W1330" s="30">
        <v>1.0019546177975125</v>
      </c>
      <c r="X1330" s="30">
        <v>1.3010075768298526</v>
      </c>
      <c r="Y1330" s="30">
        <v>-13.75752394087875</v>
      </c>
      <c r="Z1330" s="30">
        <v>-16.190826228122603</v>
      </c>
      <c r="AA1330" s="30">
        <v>72.133162315353118</v>
      </c>
      <c r="AB1330" s="30">
        <v>770.89480722547989</v>
      </c>
      <c r="AC1330" s="30">
        <v>2.4601446532205693</v>
      </c>
      <c r="AD1330" s="30">
        <v>35454.458510736084</v>
      </c>
      <c r="AE1330" s="29">
        <f t="shared" si="66"/>
        <v>2022</v>
      </c>
      <c r="AF1330" s="29">
        <f t="shared" si="67"/>
        <v>9</v>
      </c>
      <c r="AK1330" t="e">
        <f t="shared" si="68"/>
        <v>#N/A</v>
      </c>
    </row>
    <row r="1331" spans="1:37" ht="30" customHeight="1" x14ac:dyDescent="0.25">
      <c r="A1331" s="30">
        <v>17907414</v>
      </c>
      <c r="B1331" s="29" t="s">
        <v>83</v>
      </c>
      <c r="C1331" s="29" t="s">
        <v>29</v>
      </c>
      <c r="D1331" s="29" t="s">
        <v>29</v>
      </c>
      <c r="E1331" s="31">
        <v>44865</v>
      </c>
      <c r="F1331" s="30">
        <v>66.485018429361588</v>
      </c>
      <c r="G1331" s="29" t="s">
        <v>103</v>
      </c>
      <c r="H1331" s="29" t="s">
        <v>104</v>
      </c>
      <c r="I1331" s="29">
        <v>1973</v>
      </c>
      <c r="J1331" s="30">
        <v>100</v>
      </c>
      <c r="K1331" s="30">
        <v>14098</v>
      </c>
      <c r="L1331" s="30">
        <v>574365.00192173827</v>
      </c>
      <c r="M1331" s="30">
        <v>2130.5148062550979</v>
      </c>
      <c r="N1331" s="30">
        <v>62.555709962304398</v>
      </c>
      <c r="O1331" s="30">
        <v>9341.5846804538069</v>
      </c>
      <c r="P1331" s="30">
        <v>0.87374181411737151</v>
      </c>
      <c r="Q1331" s="30">
        <v>10437.344390432872</v>
      </c>
      <c r="R1331" s="30">
        <v>16522.954150751299</v>
      </c>
      <c r="S1331" s="30">
        <v>0.65006816234722531</v>
      </c>
      <c r="T1331" s="30">
        <v>1.3938006627497355</v>
      </c>
      <c r="U1331" s="30">
        <v>0.85896033025501695</v>
      </c>
      <c r="V1331" s="30">
        <v>1.1667924594361063</v>
      </c>
      <c r="W1331" s="30">
        <v>0.69539185541493487</v>
      </c>
      <c r="X1331" s="30">
        <v>0.85545727558538764</v>
      </c>
      <c r="Y1331" s="30">
        <v>-12.239796990774025</v>
      </c>
      <c r="Z1331" s="30">
        <v>-17.980103056293352</v>
      </c>
      <c r="AA1331" s="30">
        <v>84.791059198233086</v>
      </c>
      <c r="AB1331" s="30">
        <v>815.81004973920608</v>
      </c>
      <c r="AC1331" s="30">
        <v>1.9104236268834998</v>
      </c>
      <c r="AD1331" s="30">
        <v>21751.637619802776</v>
      </c>
      <c r="AE1331" s="29">
        <f t="shared" si="66"/>
        <v>2022</v>
      </c>
      <c r="AF1331" s="29">
        <f t="shared" si="67"/>
        <v>10</v>
      </c>
      <c r="AK1331" t="e">
        <f t="shared" si="68"/>
        <v>#N/A</v>
      </c>
    </row>
    <row r="1332" spans="1:37" ht="30" customHeight="1" x14ac:dyDescent="0.25">
      <c r="A1332" s="30">
        <v>17907414</v>
      </c>
      <c r="B1332" s="29" t="s">
        <v>83</v>
      </c>
      <c r="C1332" s="29" t="s">
        <v>29</v>
      </c>
      <c r="D1332" s="29" t="s">
        <v>29</v>
      </c>
      <c r="E1332" s="31">
        <v>44895</v>
      </c>
      <c r="F1332" s="30">
        <v>64.410423859290006</v>
      </c>
      <c r="G1332" s="29" t="s">
        <v>103</v>
      </c>
      <c r="H1332" s="29" t="s">
        <v>104</v>
      </c>
      <c r="I1332" s="29">
        <v>1973</v>
      </c>
      <c r="J1332" s="30">
        <v>100</v>
      </c>
      <c r="K1332" s="30">
        <v>14098</v>
      </c>
      <c r="L1332" s="30">
        <v>804376.18355705845</v>
      </c>
      <c r="M1332" s="30">
        <v>1981.3187474377926</v>
      </c>
      <c r="N1332" s="30">
        <v>62.960432041711357</v>
      </c>
      <c r="O1332" s="30">
        <v>12729.484512469315</v>
      </c>
      <c r="P1332" s="30">
        <v>0.56927679028943556</v>
      </c>
      <c r="Q1332" s="30">
        <v>11566.419246817348</v>
      </c>
      <c r="R1332" s="30">
        <v>10536.77456499903</v>
      </c>
      <c r="S1332" s="30">
        <v>0.88423564679412914</v>
      </c>
      <c r="T1332" s="30">
        <v>0.76828924683593547</v>
      </c>
      <c r="U1332" s="30">
        <v>1.1953904847704966</v>
      </c>
      <c r="V1332" s="30">
        <v>1.4906241107414757</v>
      </c>
      <c r="W1332" s="30">
        <v>1.1224700648651691</v>
      </c>
      <c r="X1332" s="30">
        <v>1.1781768992262318</v>
      </c>
      <c r="Y1332" s="30">
        <v>-11.704126362933536</v>
      </c>
      <c r="Z1332" s="30">
        <v>-13.894613718376473</v>
      </c>
      <c r="AA1332" s="30">
        <v>54.667738567999557</v>
      </c>
      <c r="AB1332" s="30">
        <v>898.16028119146733</v>
      </c>
      <c r="AC1332" s="30">
        <v>2.5791825052427453</v>
      </c>
      <c r="AD1332" s="30">
        <v>28096.478471611968</v>
      </c>
      <c r="AE1332" s="29">
        <f t="shared" si="66"/>
        <v>2022</v>
      </c>
      <c r="AF1332" s="29">
        <f t="shared" si="67"/>
        <v>11</v>
      </c>
      <c r="AK1332" t="e">
        <f t="shared" si="68"/>
        <v>#N/A</v>
      </c>
    </row>
    <row r="1333" spans="1:37" ht="30" customHeight="1" x14ac:dyDescent="0.25">
      <c r="A1333" s="30">
        <v>17907414</v>
      </c>
      <c r="B1333" s="29" t="s">
        <v>83</v>
      </c>
      <c r="C1333" s="29" t="s">
        <v>29</v>
      </c>
      <c r="D1333" s="29" t="s">
        <v>29</v>
      </c>
      <c r="E1333" s="31">
        <v>44926</v>
      </c>
      <c r="F1333" s="30">
        <v>69.858494764223721</v>
      </c>
      <c r="G1333" s="29" t="s">
        <v>103</v>
      </c>
      <c r="H1333" s="29" t="s">
        <v>104</v>
      </c>
      <c r="I1333" s="29">
        <v>1973</v>
      </c>
      <c r="J1333" s="30">
        <v>100</v>
      </c>
      <c r="K1333" s="30">
        <v>14098</v>
      </c>
      <c r="L1333" s="30">
        <v>509092.13063028321</v>
      </c>
      <c r="M1333" s="30">
        <v>2916.0043577990132</v>
      </c>
      <c r="N1333" s="30">
        <v>42.810788975576259</v>
      </c>
      <c r="O1333" s="30">
        <v>10320.237300954586</v>
      </c>
      <c r="P1333" s="30">
        <v>0.65701075367054296</v>
      </c>
      <c r="Q1333" s="30">
        <v>12186.005837954772</v>
      </c>
      <c r="R1333" s="30">
        <v>16506.271804344429</v>
      </c>
      <c r="S1333" s="30">
        <v>1.190902564623433</v>
      </c>
      <c r="T1333" s="30">
        <v>1.4060883866175158</v>
      </c>
      <c r="U1333" s="30">
        <v>1.100066813378247</v>
      </c>
      <c r="V1333" s="30">
        <v>1.2393714752621627</v>
      </c>
      <c r="W1333" s="30">
        <v>0.98017335583796017</v>
      </c>
      <c r="X1333" s="30">
        <v>1.3578697651562699</v>
      </c>
      <c r="Y1333" s="30">
        <v>-8.7631898266122334</v>
      </c>
      <c r="Z1333" s="30">
        <v>-13.27646818071114</v>
      </c>
      <c r="AA1333" s="30">
        <v>81.837071110104219</v>
      </c>
      <c r="AB1333" s="30">
        <v>717.02493188875167</v>
      </c>
      <c r="AC1333" s="30">
        <v>2.0115053820557618</v>
      </c>
      <c r="AD1333" s="30">
        <v>28254.441353933755</v>
      </c>
      <c r="AE1333" s="29">
        <f t="shared" si="66"/>
        <v>2022</v>
      </c>
      <c r="AF1333" s="29">
        <f t="shared" si="67"/>
        <v>12</v>
      </c>
      <c r="AK1333" t="e">
        <f t="shared" si="68"/>
        <v>#N/A</v>
      </c>
    </row>
    <row r="1334" spans="1:37" ht="30" customHeight="1" x14ac:dyDescent="0.25">
      <c r="A1334" s="30">
        <v>17907414</v>
      </c>
      <c r="B1334" s="29" t="s">
        <v>83</v>
      </c>
      <c r="C1334" s="29" t="s">
        <v>29</v>
      </c>
      <c r="D1334" s="29" t="s">
        <v>29</v>
      </c>
      <c r="E1334" s="31">
        <v>44957</v>
      </c>
      <c r="F1334" s="30">
        <v>89.74638845174799</v>
      </c>
      <c r="G1334" s="29" t="s">
        <v>103</v>
      </c>
      <c r="H1334" s="29" t="s">
        <v>104</v>
      </c>
      <c r="I1334" s="29">
        <v>1973</v>
      </c>
      <c r="J1334" s="30">
        <v>100</v>
      </c>
      <c r="K1334" s="30">
        <v>14098</v>
      </c>
      <c r="L1334" s="30">
        <v>783380.1763744799</v>
      </c>
      <c r="M1334" s="30">
        <v>2452.9332552779706</v>
      </c>
      <c r="N1334" s="30">
        <v>68.543749975563514</v>
      </c>
      <c r="O1334" s="30">
        <v>8192.1779657204825</v>
      </c>
      <c r="P1334" s="30">
        <v>0.73347565594806097</v>
      </c>
      <c r="Q1334" s="30">
        <v>17284.749226608103</v>
      </c>
      <c r="R1334" s="30">
        <v>12632.561006210028</v>
      </c>
      <c r="S1334" s="30">
        <v>0.76041063782829854</v>
      </c>
      <c r="T1334" s="30">
        <v>1.1423190684760036</v>
      </c>
      <c r="U1334" s="30">
        <v>1.0437038560726297</v>
      </c>
      <c r="V1334" s="30">
        <v>1.0493581705533352</v>
      </c>
      <c r="W1334" s="30">
        <v>0.72851890516314222</v>
      </c>
      <c r="X1334" s="30">
        <v>0.98328537328924848</v>
      </c>
      <c r="Y1334" s="30">
        <v>-13.070634089990271</v>
      </c>
      <c r="Z1334" s="30">
        <v>-8.5262489694666783</v>
      </c>
      <c r="AA1334" s="30">
        <v>91.715931515300099</v>
      </c>
      <c r="AB1334" s="30">
        <v>758.25975844914672</v>
      </c>
      <c r="AC1334" s="30">
        <v>2.3371903082658498</v>
      </c>
      <c r="AD1334" s="30">
        <v>29903.161833170576</v>
      </c>
      <c r="AE1334" s="29">
        <f t="shared" si="66"/>
        <v>2023</v>
      </c>
      <c r="AF1334" s="29">
        <f t="shared" si="67"/>
        <v>1</v>
      </c>
      <c r="AK1334" t="e">
        <f t="shared" si="68"/>
        <v>#N/A</v>
      </c>
    </row>
    <row r="1335" spans="1:37" ht="30" customHeight="1" x14ac:dyDescent="0.25">
      <c r="A1335" s="30">
        <v>17907414</v>
      </c>
      <c r="B1335" s="29" t="s">
        <v>83</v>
      </c>
      <c r="C1335" s="29" t="s">
        <v>29</v>
      </c>
      <c r="D1335" s="29" t="s">
        <v>29</v>
      </c>
      <c r="E1335" s="31">
        <v>44985</v>
      </c>
      <c r="F1335" s="30">
        <v>90.859701202491763</v>
      </c>
      <c r="G1335" s="29" t="s">
        <v>103</v>
      </c>
      <c r="H1335" s="29" t="s">
        <v>104</v>
      </c>
      <c r="I1335" s="29">
        <v>1973</v>
      </c>
      <c r="J1335" s="30">
        <v>100</v>
      </c>
      <c r="K1335" s="30">
        <v>14098</v>
      </c>
      <c r="L1335" s="30">
        <v>508127.77186108421</v>
      </c>
      <c r="M1335" s="30">
        <v>2923.2860298419055</v>
      </c>
      <c r="N1335" s="30">
        <v>45.999874364736002</v>
      </c>
      <c r="O1335" s="30">
        <v>10686.903547576809</v>
      </c>
      <c r="P1335" s="30">
        <v>0.65943981504787774</v>
      </c>
      <c r="Q1335" s="30">
        <v>8877.2509106860816</v>
      </c>
      <c r="R1335" s="30">
        <v>16529.156140481224</v>
      </c>
      <c r="S1335" s="30">
        <v>0.67391002829932978</v>
      </c>
      <c r="T1335" s="30">
        <v>1.0835211209304882</v>
      </c>
      <c r="U1335" s="30">
        <v>1.1463321037783394</v>
      </c>
      <c r="V1335" s="30">
        <v>1.4455433546439611</v>
      </c>
      <c r="W1335" s="30">
        <v>1.1043644255359295</v>
      </c>
      <c r="X1335" s="30">
        <v>1.397638450834034</v>
      </c>
      <c r="Y1335" s="30">
        <v>-10.787873955553167</v>
      </c>
      <c r="Z1335" s="30">
        <v>-12.073557265279346</v>
      </c>
      <c r="AA1335" s="30">
        <v>50.209471256746966</v>
      </c>
      <c r="AB1335" s="30">
        <v>1310.4312641896022</v>
      </c>
      <c r="AC1335" s="30">
        <v>1.8564701011248752</v>
      </c>
      <c r="AD1335" s="30">
        <v>27018.237965359589</v>
      </c>
      <c r="AE1335" s="29">
        <f t="shared" si="66"/>
        <v>2023</v>
      </c>
      <c r="AF1335" s="29">
        <f t="shared" si="67"/>
        <v>2</v>
      </c>
      <c r="AK1335" t="e">
        <f t="shared" si="68"/>
        <v>#N/A</v>
      </c>
    </row>
    <row r="1336" spans="1:37" ht="30" customHeight="1" x14ac:dyDescent="0.25">
      <c r="A1336" s="30">
        <v>17907414</v>
      </c>
      <c r="B1336" s="29" t="s">
        <v>83</v>
      </c>
      <c r="C1336" s="29" t="s">
        <v>29</v>
      </c>
      <c r="D1336" s="29" t="s">
        <v>29</v>
      </c>
      <c r="E1336" s="31">
        <v>45016</v>
      </c>
      <c r="F1336" s="29">
        <v>69.670490509366914</v>
      </c>
      <c r="G1336" s="29" t="s">
        <v>103</v>
      </c>
      <c r="H1336" s="29" t="s">
        <v>104</v>
      </c>
      <c r="I1336" s="29">
        <v>1973</v>
      </c>
      <c r="J1336" s="30">
        <v>100</v>
      </c>
      <c r="K1336" s="30">
        <v>14098</v>
      </c>
      <c r="L1336" s="29">
        <v>522496.15572141676</v>
      </c>
      <c r="M1336" s="29">
        <v>1816.4341590237407</v>
      </c>
      <c r="N1336" s="29">
        <v>51.093805242291801</v>
      </c>
      <c r="O1336" s="30">
        <v>12261.593399927535</v>
      </c>
      <c r="P1336" s="30">
        <v>0.88773956058367098</v>
      </c>
      <c r="Q1336" s="29">
        <v>8980.7669387297155</v>
      </c>
      <c r="R1336" s="29">
        <v>12076.416976369732</v>
      </c>
      <c r="S1336" s="29">
        <v>1.1135496367829194</v>
      </c>
      <c r="T1336" s="29">
        <v>1.3464499528845293</v>
      </c>
      <c r="U1336" s="29">
        <v>0.77562694408041344</v>
      </c>
      <c r="V1336" s="29">
        <v>1.3498346279631952</v>
      </c>
      <c r="W1336" s="30">
        <v>1.2749267244368767</v>
      </c>
      <c r="X1336" s="30">
        <v>1.473879747969874</v>
      </c>
      <c r="Y1336" s="29">
        <v>-10.211332183323044</v>
      </c>
      <c r="Z1336" s="29">
        <v>-8.9686545786958991</v>
      </c>
      <c r="AA1336" s="29">
        <v>88.973701135083942</v>
      </c>
      <c r="AB1336" s="29">
        <v>1262.4309994837752</v>
      </c>
      <c r="AC1336" s="30">
        <v>2.5656517974962112</v>
      </c>
      <c r="AD1336" s="30">
        <v>27266.645699989735</v>
      </c>
      <c r="AE1336" s="29">
        <f t="shared" ref="AE1336:AE1399" si="69">IF(E1336 = "", "", YEAR(E1336))</f>
        <v>2023</v>
      </c>
      <c r="AF1336" s="29">
        <f t="shared" si="67"/>
        <v>3</v>
      </c>
      <c r="AK1336" t="e">
        <f t="shared" si="68"/>
        <v>#N/A</v>
      </c>
    </row>
    <row r="1337" spans="1:37" ht="30" customHeight="1" x14ac:dyDescent="0.25">
      <c r="A1337" s="30">
        <v>17907414</v>
      </c>
      <c r="B1337" s="29" t="s">
        <v>83</v>
      </c>
      <c r="C1337" s="29" t="s">
        <v>29</v>
      </c>
      <c r="D1337" s="29" t="s">
        <v>29</v>
      </c>
      <c r="E1337" s="31">
        <v>45046</v>
      </c>
      <c r="F1337" s="29">
        <v>97.604738364458782</v>
      </c>
      <c r="G1337" s="29" t="s">
        <v>103</v>
      </c>
      <c r="H1337" s="29" t="s">
        <v>104</v>
      </c>
      <c r="I1337" s="29">
        <v>1973</v>
      </c>
      <c r="J1337" s="30">
        <v>100</v>
      </c>
      <c r="K1337" s="30">
        <v>14098</v>
      </c>
      <c r="L1337" s="29">
        <v>730200.50068023289</v>
      </c>
      <c r="M1337" s="29">
        <v>2783.7820656299218</v>
      </c>
      <c r="N1337" s="29">
        <v>51.536727406263104</v>
      </c>
      <c r="O1337" s="30">
        <v>11182.282564525258</v>
      </c>
      <c r="P1337" s="30">
        <v>0.60084488292643201</v>
      </c>
      <c r="Q1337" s="29">
        <v>13231.200938529984</v>
      </c>
      <c r="R1337" s="29">
        <v>19425.110478925235</v>
      </c>
      <c r="S1337" s="29">
        <v>1.2321093864956945</v>
      </c>
      <c r="T1337" s="29">
        <v>1.0381808667940127</v>
      </c>
      <c r="U1337" s="29">
        <v>0.66588328852764733</v>
      </c>
      <c r="V1337" s="29">
        <v>1.375934181108758</v>
      </c>
      <c r="W1337" s="30">
        <v>0.8615597647673825</v>
      </c>
      <c r="X1337" s="30">
        <v>1.0904699461183816</v>
      </c>
      <c r="Y1337" s="29">
        <v>-7.6868634394962685</v>
      </c>
      <c r="Z1337" s="29">
        <v>-10.037385459951901</v>
      </c>
      <c r="AA1337" s="29">
        <v>89.457627765828633</v>
      </c>
      <c r="AB1337" s="29">
        <v>917.12400263262487</v>
      </c>
      <c r="AC1337" s="30">
        <v>2.1748073770439826</v>
      </c>
      <c r="AD1337" s="30">
        <v>25673.334283397755</v>
      </c>
      <c r="AE1337" s="29">
        <f t="shared" si="69"/>
        <v>2023</v>
      </c>
      <c r="AF1337" s="29">
        <f t="shared" si="67"/>
        <v>4</v>
      </c>
      <c r="AK1337" t="e">
        <f t="shared" si="68"/>
        <v>#N/A</v>
      </c>
    </row>
    <row r="1338" spans="1:37" ht="30" customHeight="1" x14ac:dyDescent="0.25">
      <c r="A1338" s="30">
        <v>17907414</v>
      </c>
      <c r="B1338" s="29" t="s">
        <v>83</v>
      </c>
      <c r="C1338" s="29" t="s">
        <v>29</v>
      </c>
      <c r="D1338" s="29" t="s">
        <v>29</v>
      </c>
      <c r="E1338" s="31">
        <v>45077</v>
      </c>
      <c r="F1338" s="29">
        <v>76.403045186105203</v>
      </c>
      <c r="G1338" s="29" t="s">
        <v>103</v>
      </c>
      <c r="H1338" s="29" t="s">
        <v>104</v>
      </c>
      <c r="I1338" s="29">
        <v>1973</v>
      </c>
      <c r="J1338" s="30">
        <v>100</v>
      </c>
      <c r="K1338" s="30">
        <v>14098</v>
      </c>
      <c r="L1338" s="29">
        <v>834048.8365267691</v>
      </c>
      <c r="M1338" s="29">
        <v>2374.9080358765486</v>
      </c>
      <c r="N1338" s="29">
        <v>57.846774552608089</v>
      </c>
      <c r="O1338" s="30">
        <v>9262.1753148777643</v>
      </c>
      <c r="P1338" s="30">
        <v>0.80707659655228048</v>
      </c>
      <c r="Q1338" s="29">
        <v>10457.560576662463</v>
      </c>
      <c r="R1338" s="29">
        <v>18894.87507789351</v>
      </c>
      <c r="S1338" s="29">
        <v>1.0829098832917905</v>
      </c>
      <c r="T1338" s="29">
        <v>1.4809916841413198</v>
      </c>
      <c r="U1338" s="29">
        <v>1.0249259069306578</v>
      </c>
      <c r="V1338" s="29">
        <v>0.97979774425417554</v>
      </c>
      <c r="W1338" s="30">
        <v>0.68058467425035463</v>
      </c>
      <c r="X1338" s="30">
        <v>0.84497635720736575</v>
      </c>
      <c r="Y1338" s="29">
        <v>-12.002922191014441</v>
      </c>
      <c r="Z1338" s="29">
        <v>-11.434173090036433</v>
      </c>
      <c r="AA1338" s="29">
        <v>47.519036876580614</v>
      </c>
      <c r="AB1338" s="29">
        <v>1171.460650707651</v>
      </c>
      <c r="AC1338" s="30">
        <v>1.589833804836793</v>
      </c>
      <c r="AD1338" s="30">
        <v>32684.845862870192</v>
      </c>
      <c r="AE1338" s="29">
        <f t="shared" si="69"/>
        <v>2023</v>
      </c>
      <c r="AF1338" s="29">
        <f t="shared" si="67"/>
        <v>5</v>
      </c>
      <c r="AK1338" t="e">
        <f t="shared" si="68"/>
        <v>#N/A</v>
      </c>
    </row>
    <row r="1339" spans="1:37" ht="30" customHeight="1" x14ac:dyDescent="0.25">
      <c r="A1339" s="30">
        <v>17907414</v>
      </c>
      <c r="B1339" s="29" t="s">
        <v>83</v>
      </c>
      <c r="C1339" s="29" t="s">
        <v>29</v>
      </c>
      <c r="D1339" s="29" t="s">
        <v>29</v>
      </c>
      <c r="E1339" s="31">
        <v>45107</v>
      </c>
      <c r="F1339" s="29">
        <v>74.242570408005008</v>
      </c>
      <c r="G1339" s="29" t="s">
        <v>103</v>
      </c>
      <c r="H1339" s="29" t="s">
        <v>104</v>
      </c>
      <c r="I1339" s="29">
        <v>1973</v>
      </c>
      <c r="J1339" s="30">
        <v>100</v>
      </c>
      <c r="K1339" s="30">
        <v>14098</v>
      </c>
      <c r="L1339" s="29">
        <v>962038.42151764629</v>
      </c>
      <c r="M1339" s="29">
        <v>2570.9371171606867</v>
      </c>
      <c r="N1339" s="29">
        <v>67.875347565219613</v>
      </c>
      <c r="O1339" s="30">
        <v>8126.7299031912162</v>
      </c>
      <c r="P1339" s="30">
        <v>0.92300631649173082</v>
      </c>
      <c r="Q1339" s="29">
        <v>11293.137621126572</v>
      </c>
      <c r="R1339" s="29">
        <v>20180.151479089564</v>
      </c>
      <c r="S1339" s="29">
        <v>1.1311932477601006</v>
      </c>
      <c r="T1339" s="29">
        <v>1.4832925331592235</v>
      </c>
      <c r="U1339" s="29">
        <v>1.1835081637016178</v>
      </c>
      <c r="V1339" s="29">
        <v>1.0624408606972011</v>
      </c>
      <c r="W1339" s="30">
        <v>0.75857507421138515</v>
      </c>
      <c r="X1339" s="30">
        <v>0.80696591353850833</v>
      </c>
      <c r="Y1339" s="29">
        <v>-8.6974210649312855</v>
      </c>
      <c r="Z1339" s="29">
        <v>-8.5050409171378316</v>
      </c>
      <c r="AA1339" s="29">
        <v>86.6065641727985</v>
      </c>
      <c r="AB1339" s="29">
        <v>1291.9569039169817</v>
      </c>
      <c r="AC1339" s="30">
        <v>2.7129607661529942</v>
      </c>
      <c r="AD1339" s="30">
        <v>38845.962353860137</v>
      </c>
      <c r="AE1339" s="29">
        <f t="shared" si="69"/>
        <v>2023</v>
      </c>
      <c r="AF1339" s="29">
        <f t="shared" si="67"/>
        <v>6</v>
      </c>
      <c r="AK1339" t="e">
        <f t="shared" si="68"/>
        <v>#N/A</v>
      </c>
    </row>
    <row r="1340" spans="1:37" ht="30" customHeight="1" x14ac:dyDescent="0.25">
      <c r="A1340" s="30">
        <v>17907414</v>
      </c>
      <c r="B1340" s="29" t="s">
        <v>83</v>
      </c>
      <c r="C1340" s="29" t="s">
        <v>29</v>
      </c>
      <c r="D1340" s="29" t="s">
        <v>29</v>
      </c>
      <c r="E1340" s="31">
        <v>45138</v>
      </c>
      <c r="F1340" s="29">
        <v>79.227268824984193</v>
      </c>
      <c r="G1340" s="29" t="s">
        <v>103</v>
      </c>
      <c r="H1340" s="29" t="s">
        <v>104</v>
      </c>
      <c r="I1340" s="29">
        <v>1973</v>
      </c>
      <c r="J1340" s="30">
        <v>100</v>
      </c>
      <c r="K1340" s="30">
        <v>14098</v>
      </c>
      <c r="L1340" s="29">
        <v>786224.49809040618</v>
      </c>
      <c r="M1340" s="29">
        <v>2952.153582657576</v>
      </c>
      <c r="N1340" s="29">
        <v>42.733048445204744</v>
      </c>
      <c r="O1340" s="30">
        <v>8944.0626353992047</v>
      </c>
      <c r="P1340" s="30">
        <v>0.78184573582585715</v>
      </c>
      <c r="Q1340" s="29">
        <v>14076.604869188377</v>
      </c>
      <c r="R1340" s="29">
        <v>13085.505192151344</v>
      </c>
      <c r="S1340" s="29">
        <v>1.149859430994574</v>
      </c>
      <c r="T1340" s="29">
        <v>0.80979022758344166</v>
      </c>
      <c r="U1340" s="29">
        <v>0.71889541858774042</v>
      </c>
      <c r="V1340" s="29">
        <v>0.99031640184196135</v>
      </c>
      <c r="W1340" s="30">
        <v>1.2343440745151821</v>
      </c>
      <c r="X1340" s="30">
        <v>1.4331797982817118</v>
      </c>
      <c r="Y1340" s="29">
        <v>-12.547473583178251</v>
      </c>
      <c r="Z1340" s="29">
        <v>-12.396801906775886</v>
      </c>
      <c r="AA1340" s="29">
        <v>91.683909621590772</v>
      </c>
      <c r="AB1340" s="29">
        <v>1022.1374584072692</v>
      </c>
      <c r="AC1340" s="30">
        <v>2.1932901941912233</v>
      </c>
      <c r="AD1340" s="30">
        <v>27920.381955852674</v>
      </c>
      <c r="AE1340" s="29">
        <f t="shared" si="69"/>
        <v>2023</v>
      </c>
      <c r="AF1340" s="29">
        <f t="shared" si="67"/>
        <v>7</v>
      </c>
      <c r="AK1340" t="e">
        <f t="shared" si="68"/>
        <v>#N/A</v>
      </c>
    </row>
    <row r="1341" spans="1:37" ht="30" customHeight="1" x14ac:dyDescent="0.25">
      <c r="A1341" s="30">
        <v>17907414</v>
      </c>
      <c r="B1341" s="29" t="s">
        <v>83</v>
      </c>
      <c r="C1341" s="29" t="s">
        <v>29</v>
      </c>
      <c r="D1341" s="29" t="s">
        <v>29</v>
      </c>
      <c r="E1341" s="31">
        <v>45169</v>
      </c>
      <c r="F1341" s="29">
        <v>91.981290383292233</v>
      </c>
      <c r="G1341" s="29" t="s">
        <v>103</v>
      </c>
      <c r="H1341" s="29" t="s">
        <v>104</v>
      </c>
      <c r="I1341" s="29">
        <v>1973</v>
      </c>
      <c r="J1341" s="30">
        <v>100</v>
      </c>
      <c r="K1341" s="30">
        <v>14098</v>
      </c>
      <c r="L1341" s="29">
        <v>968971.54373973666</v>
      </c>
      <c r="M1341" s="29">
        <v>1884.4336152301626</v>
      </c>
      <c r="N1341" s="29">
        <v>53.927136337303011</v>
      </c>
      <c r="O1341" s="30">
        <v>9907.2250024545083</v>
      </c>
      <c r="P1341" s="30">
        <v>0.91798367371541456</v>
      </c>
      <c r="Q1341" s="29">
        <v>14949.776138789251</v>
      </c>
      <c r="R1341" s="29">
        <v>17569.941928415188</v>
      </c>
      <c r="S1341" s="29">
        <v>1.1038056555562861</v>
      </c>
      <c r="T1341" s="29">
        <v>0.87663515012091819</v>
      </c>
      <c r="U1341" s="29">
        <v>0.99194391055066788</v>
      </c>
      <c r="V1341" s="29">
        <v>1.1633279046202947</v>
      </c>
      <c r="W1341" s="30">
        <v>0.78248844865838285</v>
      </c>
      <c r="X1341" s="30">
        <v>0.93245647451286828</v>
      </c>
      <c r="Y1341" s="29">
        <v>-8.0755774667980429</v>
      </c>
      <c r="Z1341" s="29">
        <v>-12.206136119627681</v>
      </c>
      <c r="AA1341" s="29">
        <v>87.043746300332074</v>
      </c>
      <c r="AB1341" s="29">
        <v>1008.851233801324</v>
      </c>
      <c r="AC1341" s="30">
        <v>2.8781775441269932</v>
      </c>
      <c r="AD1341" s="30">
        <v>32252.97405769024</v>
      </c>
      <c r="AE1341" s="29">
        <f t="shared" si="69"/>
        <v>2023</v>
      </c>
      <c r="AF1341" s="29">
        <f t="shared" si="67"/>
        <v>8</v>
      </c>
      <c r="AK1341" t="e">
        <f t="shared" si="68"/>
        <v>#N/A</v>
      </c>
    </row>
    <row r="1342" spans="1:37" ht="30" customHeight="1" x14ac:dyDescent="0.25">
      <c r="A1342" s="30">
        <v>17907414</v>
      </c>
      <c r="B1342" s="29" t="s">
        <v>83</v>
      </c>
      <c r="C1342" s="29" t="s">
        <v>29</v>
      </c>
      <c r="D1342" s="29" t="s">
        <v>29</v>
      </c>
      <c r="E1342" s="31">
        <v>45199</v>
      </c>
      <c r="F1342" s="29">
        <v>62.042741839114953</v>
      </c>
      <c r="G1342" s="29" t="s">
        <v>103</v>
      </c>
      <c r="H1342" s="29" t="s">
        <v>104</v>
      </c>
      <c r="I1342" s="29">
        <v>1973</v>
      </c>
      <c r="J1342" s="30">
        <v>100</v>
      </c>
      <c r="K1342" s="30">
        <v>14098</v>
      </c>
      <c r="L1342" s="29">
        <v>975390.91130907484</v>
      </c>
      <c r="M1342" s="29">
        <v>2846.742936361492</v>
      </c>
      <c r="N1342" s="29">
        <v>71.48057745763326</v>
      </c>
      <c r="O1342" s="30">
        <v>8955.7194761098071</v>
      </c>
      <c r="P1342" s="30">
        <v>0.59592350588742082</v>
      </c>
      <c r="Q1342" s="29">
        <v>8838.0938471927584</v>
      </c>
      <c r="R1342" s="29">
        <v>17569.515402958619</v>
      </c>
      <c r="S1342" s="29">
        <v>1.1393106011891199</v>
      </c>
      <c r="T1342" s="29">
        <v>1.4847756217721986</v>
      </c>
      <c r="U1342" s="29">
        <v>0.91939080438276077</v>
      </c>
      <c r="V1342" s="29">
        <v>1.1081625678661937</v>
      </c>
      <c r="W1342" s="30">
        <v>1.138461652162549</v>
      </c>
      <c r="X1342" s="30">
        <v>1.4918537163781311</v>
      </c>
      <c r="Y1342" s="29">
        <v>-11.872485954358478</v>
      </c>
      <c r="Z1342" s="29">
        <v>-8.8390836279960698</v>
      </c>
      <c r="AA1342" s="29">
        <v>86.109869423886551</v>
      </c>
      <c r="AB1342" s="29">
        <v>906.89971286030425</v>
      </c>
      <c r="AC1342" s="30">
        <v>1.6923001292069493</v>
      </c>
      <c r="AD1342" s="30">
        <v>36341.878772513606</v>
      </c>
      <c r="AE1342" s="29">
        <f t="shared" si="69"/>
        <v>2023</v>
      </c>
      <c r="AF1342" s="29">
        <f t="shared" si="67"/>
        <v>9</v>
      </c>
      <c r="AK1342" t="e">
        <f t="shared" si="68"/>
        <v>#N/A</v>
      </c>
    </row>
    <row r="1343" spans="1:37" ht="30" customHeight="1" x14ac:dyDescent="0.25">
      <c r="A1343" s="30">
        <v>17907414</v>
      </c>
      <c r="B1343" s="29" t="s">
        <v>83</v>
      </c>
      <c r="C1343" s="29" t="s">
        <v>29</v>
      </c>
      <c r="D1343" s="29" t="s">
        <v>29</v>
      </c>
      <c r="E1343" s="31">
        <v>45230</v>
      </c>
      <c r="F1343" s="29">
        <v>95.536605790804984</v>
      </c>
      <c r="G1343" s="29" t="s">
        <v>103</v>
      </c>
      <c r="H1343" s="29" t="s">
        <v>104</v>
      </c>
      <c r="I1343" s="29">
        <v>1973</v>
      </c>
      <c r="J1343" s="30">
        <v>100</v>
      </c>
      <c r="K1343" s="30">
        <v>14098</v>
      </c>
      <c r="L1343" s="29">
        <v>921790.16325942636</v>
      </c>
      <c r="M1343" s="29">
        <v>2047.5823679828284</v>
      </c>
      <c r="N1343" s="29">
        <v>59.301116715864481</v>
      </c>
      <c r="O1343" s="30">
        <v>9439.0637709031216</v>
      </c>
      <c r="P1343" s="30">
        <v>0.66040458974727001</v>
      </c>
      <c r="Q1343" s="29">
        <v>15449.493254958477</v>
      </c>
      <c r="R1343" s="29">
        <v>16407.151436388143</v>
      </c>
      <c r="S1343" s="29">
        <v>0.71991943906059686</v>
      </c>
      <c r="T1343" s="29">
        <v>0.93317703697763643</v>
      </c>
      <c r="U1343" s="29">
        <v>1.1961642353693915</v>
      </c>
      <c r="V1343" s="29">
        <v>1.5230818195098286</v>
      </c>
      <c r="W1343" s="30">
        <v>0.76283778177805139</v>
      </c>
      <c r="X1343" s="30">
        <v>1.416968224857911</v>
      </c>
      <c r="Y1343" s="29">
        <v>-9.5629986468823187</v>
      </c>
      <c r="Z1343" s="29">
        <v>-10.928842659570426</v>
      </c>
      <c r="AA1343" s="29">
        <v>50.913465036629823</v>
      </c>
      <c r="AB1343" s="29">
        <v>859.4133201973076</v>
      </c>
      <c r="AC1343" s="30">
        <v>2.4052168229763744</v>
      </c>
      <c r="AD1343" s="30">
        <v>32786.763636524993</v>
      </c>
      <c r="AE1343" s="29">
        <f t="shared" si="69"/>
        <v>2023</v>
      </c>
      <c r="AF1343" s="29">
        <f t="shared" si="67"/>
        <v>10</v>
      </c>
      <c r="AK1343" t="e">
        <f t="shared" si="68"/>
        <v>#N/A</v>
      </c>
    </row>
    <row r="1344" spans="1:37" ht="30" customHeight="1" x14ac:dyDescent="0.25">
      <c r="A1344" s="30">
        <v>17907414</v>
      </c>
      <c r="B1344" s="29" t="s">
        <v>83</v>
      </c>
      <c r="C1344" s="29" t="s">
        <v>29</v>
      </c>
      <c r="D1344" s="29" t="s">
        <v>29</v>
      </c>
      <c r="E1344" s="31">
        <v>45260</v>
      </c>
      <c r="F1344" s="29">
        <v>104.24860237685206</v>
      </c>
      <c r="G1344" s="29" t="s">
        <v>103</v>
      </c>
      <c r="H1344" s="29" t="s">
        <v>104</v>
      </c>
      <c r="I1344" s="29">
        <v>1973</v>
      </c>
      <c r="J1344" s="30">
        <v>100</v>
      </c>
      <c r="K1344" s="30">
        <v>14098</v>
      </c>
      <c r="L1344" s="29">
        <v>804179.01195679943</v>
      </c>
      <c r="M1344" s="29">
        <v>2107.7723232436706</v>
      </c>
      <c r="N1344" s="29">
        <v>50.013041193828506</v>
      </c>
      <c r="O1344" s="30">
        <v>11757.433095162858</v>
      </c>
      <c r="P1344" s="30">
        <v>0.78036524143059949</v>
      </c>
      <c r="Q1344" s="29">
        <v>14727.979809463017</v>
      </c>
      <c r="R1344" s="29">
        <v>19132.309118336165</v>
      </c>
      <c r="S1344" s="29">
        <v>0.67985202282541335</v>
      </c>
      <c r="T1344" s="29">
        <v>1.1608960929927545</v>
      </c>
      <c r="U1344" s="29">
        <v>0.87030177260257835</v>
      </c>
      <c r="V1344" s="29">
        <v>1.1244968653486282</v>
      </c>
      <c r="W1344" s="30">
        <v>0.91124245485560407</v>
      </c>
      <c r="X1344" s="30">
        <v>0.87261164627956589</v>
      </c>
      <c r="Y1344" s="29">
        <v>-14.375479354053283</v>
      </c>
      <c r="Z1344" s="29">
        <v>-8.2567569887131071</v>
      </c>
      <c r="AA1344" s="29">
        <v>69.17552010010894</v>
      </c>
      <c r="AB1344" s="29">
        <v>878.72342620700147</v>
      </c>
      <c r="AC1344" s="30">
        <v>1.8729252799668274</v>
      </c>
      <c r="AD1344" s="30">
        <v>36902.364761339966</v>
      </c>
      <c r="AE1344" s="29">
        <f t="shared" si="69"/>
        <v>2023</v>
      </c>
      <c r="AF1344" s="29">
        <f t="shared" si="67"/>
        <v>11</v>
      </c>
      <c r="AK1344" t="e">
        <f t="shared" si="68"/>
        <v>#N/A</v>
      </c>
    </row>
    <row r="1345" spans="1:37" ht="30" customHeight="1" x14ac:dyDescent="0.25">
      <c r="A1345" s="30">
        <v>17907414</v>
      </c>
      <c r="B1345" s="29" t="s">
        <v>83</v>
      </c>
      <c r="C1345" s="29" t="s">
        <v>29</v>
      </c>
      <c r="D1345" s="29" t="s">
        <v>29</v>
      </c>
      <c r="E1345" s="31">
        <v>45291</v>
      </c>
      <c r="F1345" s="29">
        <v>80.899336914415386</v>
      </c>
      <c r="G1345" s="29" t="s">
        <v>103</v>
      </c>
      <c r="H1345" s="29" t="s">
        <v>104</v>
      </c>
      <c r="I1345" s="29">
        <v>1973</v>
      </c>
      <c r="J1345" s="30">
        <v>100</v>
      </c>
      <c r="K1345" s="30">
        <v>14098</v>
      </c>
      <c r="L1345" s="29">
        <v>919107.50019304326</v>
      </c>
      <c r="M1345" s="29">
        <v>3253.3197064686074</v>
      </c>
      <c r="N1345" s="29">
        <v>55.845682917381147</v>
      </c>
      <c r="O1345" s="30">
        <v>11090.087095396013</v>
      </c>
      <c r="P1345" s="30">
        <v>0.60690839725304768</v>
      </c>
      <c r="Q1345" s="29">
        <v>12537.786898092838</v>
      </c>
      <c r="R1345" s="29">
        <v>19373.713878418283</v>
      </c>
      <c r="S1345" s="29">
        <v>0.59805991658648261</v>
      </c>
      <c r="T1345" s="29">
        <v>1.089961626496126</v>
      </c>
      <c r="U1345" s="29">
        <v>0.99996052912052391</v>
      </c>
      <c r="V1345" s="29">
        <v>1.5344505435023821</v>
      </c>
      <c r="W1345" s="30">
        <v>1.0849951676204621</v>
      </c>
      <c r="X1345" s="30">
        <v>1.4086323093053761</v>
      </c>
      <c r="Y1345" s="29">
        <v>-16.154769773187937</v>
      </c>
      <c r="Z1345" s="29">
        <v>-13.388755156950813</v>
      </c>
      <c r="AA1345" s="29">
        <v>48.860342844587137</v>
      </c>
      <c r="AB1345" s="29">
        <v>1003.4241729070299</v>
      </c>
      <c r="AC1345" s="30">
        <v>1.9203222854370827</v>
      </c>
      <c r="AD1345" s="30">
        <v>20325.881922502565</v>
      </c>
      <c r="AE1345" s="29">
        <f t="shared" si="69"/>
        <v>2023</v>
      </c>
      <c r="AF1345" s="29">
        <f t="shared" si="67"/>
        <v>12</v>
      </c>
      <c r="AK1345" t="e">
        <f t="shared" si="68"/>
        <v>#N/A</v>
      </c>
    </row>
    <row r="1346" spans="1:37" ht="30" customHeight="1" x14ac:dyDescent="0.25">
      <c r="A1346" s="30">
        <v>17907414</v>
      </c>
      <c r="B1346" s="29" t="s">
        <v>83</v>
      </c>
      <c r="C1346" s="29" t="s">
        <v>29</v>
      </c>
      <c r="D1346" s="29" t="s">
        <v>29</v>
      </c>
      <c r="E1346" s="31">
        <v>45322</v>
      </c>
      <c r="F1346" s="29">
        <v>99.596434169381808</v>
      </c>
      <c r="G1346" s="29" t="s">
        <v>103</v>
      </c>
      <c r="H1346" s="29" t="s">
        <v>104</v>
      </c>
      <c r="I1346" s="29">
        <v>1973</v>
      </c>
      <c r="J1346" s="30">
        <v>100</v>
      </c>
      <c r="K1346" s="30">
        <v>14098</v>
      </c>
      <c r="L1346" s="29">
        <v>895764.79135378078</v>
      </c>
      <c r="M1346" s="29">
        <v>2852.0532105597295</v>
      </c>
      <c r="N1346" s="29">
        <v>40.947733250369524</v>
      </c>
      <c r="O1346" s="30">
        <v>7608.9386808406371</v>
      </c>
      <c r="P1346" s="30">
        <v>0.8790948160331391</v>
      </c>
      <c r="Q1346" s="29">
        <v>16220.242606876922</v>
      </c>
      <c r="R1346" s="29">
        <v>10940.024787241071</v>
      </c>
      <c r="S1346" s="29">
        <v>1.160349511594553</v>
      </c>
      <c r="T1346" s="29">
        <v>1.3976604849944489</v>
      </c>
      <c r="U1346" s="29">
        <v>1.1768136381991763</v>
      </c>
      <c r="V1346" s="29">
        <v>1.4992649528723894</v>
      </c>
      <c r="W1346" s="30">
        <v>0.98989022826575657</v>
      </c>
      <c r="X1346" s="30">
        <v>0.86641899352770124</v>
      </c>
      <c r="Y1346" s="29">
        <v>-14.427662032287824</v>
      </c>
      <c r="Z1346" s="29">
        <v>-13.249754646307792</v>
      </c>
      <c r="AA1346" s="29">
        <v>51.13586147293951</v>
      </c>
      <c r="AB1346" s="29">
        <v>727.984456002907</v>
      </c>
      <c r="AC1346" s="30" t="s">
        <v>31</v>
      </c>
      <c r="AD1346" s="30" t="s">
        <v>31</v>
      </c>
      <c r="AE1346" s="29">
        <f t="shared" si="69"/>
        <v>2024</v>
      </c>
      <c r="AF1346" s="29">
        <f t="shared" si="67"/>
        <v>1</v>
      </c>
      <c r="AK1346" t="e">
        <f t="shared" si="68"/>
        <v>#N/A</v>
      </c>
    </row>
    <row r="1347" spans="1:37" ht="30" customHeight="1" x14ac:dyDescent="0.25">
      <c r="A1347" s="30">
        <v>17907414</v>
      </c>
      <c r="B1347" s="29" t="s">
        <v>83</v>
      </c>
      <c r="C1347" s="29" t="s">
        <v>29</v>
      </c>
      <c r="D1347" s="29" t="s">
        <v>29</v>
      </c>
      <c r="E1347" s="31">
        <v>45351</v>
      </c>
      <c r="F1347" s="29">
        <v>89.19207123376755</v>
      </c>
      <c r="G1347" s="29" t="s">
        <v>103</v>
      </c>
      <c r="H1347" s="29" t="s">
        <v>104</v>
      </c>
      <c r="I1347" s="29">
        <v>1973</v>
      </c>
      <c r="J1347" s="30">
        <v>100</v>
      </c>
      <c r="K1347" s="30">
        <v>14098</v>
      </c>
      <c r="L1347" s="29">
        <v>512479.94360000209</v>
      </c>
      <c r="M1347" s="29">
        <v>3402.1548450903956</v>
      </c>
      <c r="N1347" s="29">
        <v>68.487844414873649</v>
      </c>
      <c r="O1347" s="30">
        <v>11397.059908401599</v>
      </c>
      <c r="P1347" s="30">
        <v>0.90269832085280688</v>
      </c>
      <c r="Q1347" s="29">
        <v>9202.2304351790681</v>
      </c>
      <c r="R1347" s="29">
        <v>11644.414156956109</v>
      </c>
      <c r="S1347" s="29">
        <v>1.0348614838275862</v>
      </c>
      <c r="T1347" s="29">
        <v>0.98700174128108942</v>
      </c>
      <c r="U1347" s="29">
        <v>1.0806039891535379</v>
      </c>
      <c r="V1347" s="29">
        <v>1.4740290686301634</v>
      </c>
      <c r="W1347" s="30">
        <v>1.0261863753363487</v>
      </c>
      <c r="X1347" s="30">
        <v>0.83241281750667595</v>
      </c>
      <c r="Y1347" s="29">
        <v>-11.559553423645035</v>
      </c>
      <c r="Z1347" s="29">
        <v>-15.987656170558079</v>
      </c>
      <c r="AA1347" s="29">
        <v>81.556521280942619</v>
      </c>
      <c r="AB1347" s="29">
        <v>659.23812244397141</v>
      </c>
      <c r="AC1347" s="30" t="s">
        <v>31</v>
      </c>
      <c r="AD1347" s="30" t="s">
        <v>31</v>
      </c>
      <c r="AE1347" s="29">
        <f t="shared" si="69"/>
        <v>2024</v>
      </c>
      <c r="AF1347" s="29">
        <f t="shared" si="67"/>
        <v>2</v>
      </c>
      <c r="AK1347" t="e">
        <f t="shared" si="68"/>
        <v>#N/A</v>
      </c>
    </row>
    <row r="1348" spans="1:37" ht="30" customHeight="1" x14ac:dyDescent="0.25">
      <c r="A1348" s="30">
        <v>17907414</v>
      </c>
      <c r="B1348" s="29" t="s">
        <v>83</v>
      </c>
      <c r="C1348" s="29" t="s">
        <v>29</v>
      </c>
      <c r="D1348" s="29" t="s">
        <v>29</v>
      </c>
      <c r="E1348" s="31">
        <v>45382</v>
      </c>
      <c r="F1348" s="29">
        <v>122.29987636728136</v>
      </c>
      <c r="G1348" s="29" t="s">
        <v>103</v>
      </c>
      <c r="H1348" s="29" t="s">
        <v>104</v>
      </c>
      <c r="I1348" s="29">
        <v>1973</v>
      </c>
      <c r="J1348" s="30">
        <v>100</v>
      </c>
      <c r="K1348" s="30">
        <v>14098</v>
      </c>
      <c r="L1348" s="29">
        <v>572341.6733543817</v>
      </c>
      <c r="M1348" s="29">
        <v>2740.8611188624509</v>
      </c>
      <c r="N1348" s="29">
        <v>65.504658852146051</v>
      </c>
      <c r="O1348" s="29">
        <v>12730.359887806437</v>
      </c>
      <c r="P1348" s="29">
        <v>0.83496688701416732</v>
      </c>
      <c r="Q1348" s="29">
        <v>12634.919920107703</v>
      </c>
      <c r="R1348" s="29">
        <v>18649.09890902288</v>
      </c>
      <c r="S1348" s="29">
        <v>0.6675385136272648</v>
      </c>
      <c r="T1348" s="29">
        <v>0.99491216043292519</v>
      </c>
      <c r="U1348" s="29">
        <v>1.1651671909256296</v>
      </c>
      <c r="V1348" s="29">
        <v>1.0738274398581922</v>
      </c>
      <c r="W1348" s="30">
        <v>1.0545005886046119</v>
      </c>
      <c r="X1348" s="30">
        <v>1.5425805816458698</v>
      </c>
      <c r="Y1348" s="29">
        <v>-11.827047715629186</v>
      </c>
      <c r="Z1348" s="29">
        <v>-15.45218952597109</v>
      </c>
      <c r="AA1348" s="30">
        <v>80.060061930688775</v>
      </c>
      <c r="AB1348" s="30">
        <v>922.74128555211428</v>
      </c>
      <c r="AC1348" s="29" t="s">
        <v>31</v>
      </c>
      <c r="AD1348" s="29" t="s">
        <v>31</v>
      </c>
      <c r="AE1348" s="29">
        <f t="shared" si="69"/>
        <v>2024</v>
      </c>
      <c r="AF1348" s="29">
        <f t="shared" si="67"/>
        <v>3</v>
      </c>
      <c r="AK1348" t="e">
        <f t="shared" si="68"/>
        <v>#N/A</v>
      </c>
    </row>
    <row r="1349" spans="1:37" ht="30" customHeight="1" x14ac:dyDescent="0.25">
      <c r="A1349" s="30">
        <v>17907414</v>
      </c>
      <c r="B1349" s="29" t="s">
        <v>83</v>
      </c>
      <c r="C1349" s="29" t="s">
        <v>29</v>
      </c>
      <c r="D1349" s="29" t="s">
        <v>29</v>
      </c>
      <c r="E1349" s="31">
        <v>45412</v>
      </c>
      <c r="F1349" s="29">
        <v>91.856086195405567</v>
      </c>
      <c r="G1349" s="29" t="s">
        <v>103</v>
      </c>
      <c r="H1349" s="29" t="s">
        <v>104</v>
      </c>
      <c r="I1349" s="29">
        <v>1973</v>
      </c>
      <c r="J1349" s="30">
        <v>100</v>
      </c>
      <c r="K1349" s="30">
        <v>14098</v>
      </c>
      <c r="L1349" s="29">
        <v>594467.56198402436</v>
      </c>
      <c r="M1349" s="29">
        <v>1804.2322469824185</v>
      </c>
      <c r="N1349" s="29">
        <v>42.923996505492084</v>
      </c>
      <c r="O1349" s="29">
        <v>12662.983737115399</v>
      </c>
      <c r="P1349" s="29">
        <v>0.68193464264851533</v>
      </c>
      <c r="Q1349" s="29">
        <v>10724.999401671774</v>
      </c>
      <c r="R1349" s="29">
        <v>17808.316554988854</v>
      </c>
      <c r="S1349" s="29">
        <v>1.0635181595234411</v>
      </c>
      <c r="T1349" s="29">
        <v>0.81001083284248709</v>
      </c>
      <c r="U1349" s="29">
        <v>0.93708841368871132</v>
      </c>
      <c r="V1349" s="29">
        <v>0.97266765951793299</v>
      </c>
      <c r="W1349" s="30">
        <v>0.87554085994323061</v>
      </c>
      <c r="X1349" s="30">
        <v>1.5146754769140212</v>
      </c>
      <c r="Y1349" s="29">
        <v>-15.650004745786052</v>
      </c>
      <c r="Z1349" s="29">
        <v>-11.641732813197571</v>
      </c>
      <c r="AA1349" s="30">
        <v>82.580613513341063</v>
      </c>
      <c r="AB1349" s="30">
        <v>651.6323180647787</v>
      </c>
      <c r="AC1349" s="29" t="s">
        <v>31</v>
      </c>
      <c r="AD1349" s="29" t="s">
        <v>31</v>
      </c>
      <c r="AE1349" s="29">
        <f t="shared" si="69"/>
        <v>2024</v>
      </c>
      <c r="AF1349" s="29">
        <f t="shared" si="67"/>
        <v>4</v>
      </c>
      <c r="AK1349" t="e">
        <f t="shared" si="68"/>
        <v>#N/A</v>
      </c>
    </row>
    <row r="1350" spans="1:37" ht="30" customHeight="1" x14ac:dyDescent="0.25">
      <c r="A1350" s="30">
        <v>17907414</v>
      </c>
      <c r="B1350" s="29" t="s">
        <v>83</v>
      </c>
      <c r="C1350" s="29" t="s">
        <v>29</v>
      </c>
      <c r="D1350" s="29" t="s">
        <v>29</v>
      </c>
      <c r="E1350" s="31">
        <v>45443</v>
      </c>
      <c r="F1350" s="29">
        <v>101.0213725963323</v>
      </c>
      <c r="G1350" s="29" t="s">
        <v>103</v>
      </c>
      <c r="H1350" s="29" t="s">
        <v>104</v>
      </c>
      <c r="I1350" s="29">
        <v>1973</v>
      </c>
      <c r="J1350" s="30">
        <v>100</v>
      </c>
      <c r="K1350" s="30">
        <v>14098</v>
      </c>
      <c r="L1350" s="29">
        <v>929596.26284247602</v>
      </c>
      <c r="M1350" s="29">
        <v>2836.6292828528449</v>
      </c>
      <c r="N1350" s="29">
        <v>67.358991739993144</v>
      </c>
      <c r="O1350" s="29">
        <v>8870.0872832811401</v>
      </c>
      <c r="P1350" s="29">
        <v>0.95015287249689839</v>
      </c>
      <c r="Q1350" s="29">
        <v>15040.98027139061</v>
      </c>
      <c r="R1350" s="29">
        <v>10686.145766699557</v>
      </c>
      <c r="S1350" s="29">
        <v>0.98276785740519157</v>
      </c>
      <c r="T1350" s="29">
        <v>1.2744075085563151</v>
      </c>
      <c r="U1350" s="29">
        <v>0.89072522030569956</v>
      </c>
      <c r="V1350" s="29">
        <v>1.5170865022611093</v>
      </c>
      <c r="W1350" s="30">
        <v>0.7379385595778537</v>
      </c>
      <c r="X1350" s="30">
        <v>1.2729309341559991</v>
      </c>
      <c r="Y1350" s="29">
        <v>-9.3788525563100613</v>
      </c>
      <c r="Z1350" s="29">
        <v>-14.471410996470404</v>
      </c>
      <c r="AA1350" s="30">
        <v>62.147210130350807</v>
      </c>
      <c r="AB1350" s="30">
        <v>747.15411109118907</v>
      </c>
      <c r="AC1350" s="29" t="s">
        <v>31</v>
      </c>
      <c r="AD1350" s="29" t="s">
        <v>31</v>
      </c>
      <c r="AE1350" s="29">
        <f t="shared" si="69"/>
        <v>2024</v>
      </c>
      <c r="AF1350" s="29">
        <f t="shared" si="67"/>
        <v>5</v>
      </c>
      <c r="AK1350" t="e">
        <f t="shared" si="68"/>
        <v>#N/A</v>
      </c>
    </row>
    <row r="1351" spans="1:37" ht="30" customHeight="1" x14ac:dyDescent="0.25">
      <c r="A1351" s="30">
        <v>17907414</v>
      </c>
      <c r="B1351" s="29" t="s">
        <v>83</v>
      </c>
      <c r="C1351" s="29" t="s">
        <v>29</v>
      </c>
      <c r="D1351" s="29" t="s">
        <v>29</v>
      </c>
      <c r="E1351" s="31">
        <v>45473</v>
      </c>
      <c r="F1351" s="29">
        <v>97.764652424320388</v>
      </c>
      <c r="G1351" s="29" t="s">
        <v>103</v>
      </c>
      <c r="H1351" s="29" t="s">
        <v>104</v>
      </c>
      <c r="I1351" s="29">
        <v>1973</v>
      </c>
      <c r="J1351" s="30">
        <v>100</v>
      </c>
      <c r="K1351" s="30">
        <v>14098</v>
      </c>
      <c r="L1351" s="29">
        <v>600486.97259968973</v>
      </c>
      <c r="M1351" s="29">
        <v>3252.7900387660097</v>
      </c>
      <c r="N1351" s="29">
        <v>47.824243930972415</v>
      </c>
      <c r="O1351" s="29">
        <v>12217.783260089123</v>
      </c>
      <c r="P1351" s="29">
        <v>0.87841066167666182</v>
      </c>
      <c r="Q1351" s="29">
        <v>10628.765955424724</v>
      </c>
      <c r="R1351" s="29">
        <v>17509.506164426642</v>
      </c>
      <c r="S1351" s="29">
        <v>1.1347427722980183</v>
      </c>
      <c r="T1351" s="29">
        <v>1.4230768785659111</v>
      </c>
      <c r="U1351" s="29">
        <v>0.87878425413446171</v>
      </c>
      <c r="V1351" s="29">
        <v>0.78593222346172498</v>
      </c>
      <c r="W1351" s="30">
        <v>0.95339180508389088</v>
      </c>
      <c r="X1351" s="30">
        <v>0.93760242285988982</v>
      </c>
      <c r="Y1351" s="29">
        <v>-17.664522779950278</v>
      </c>
      <c r="Z1351" s="29">
        <v>-11.383940959895472</v>
      </c>
      <c r="AA1351" s="30">
        <v>86.152233814100171</v>
      </c>
      <c r="AB1351" s="30">
        <v>715.37604097482824</v>
      </c>
      <c r="AC1351" s="29" t="s">
        <v>31</v>
      </c>
      <c r="AD1351" s="29" t="s">
        <v>31</v>
      </c>
      <c r="AE1351" s="29">
        <f t="shared" si="69"/>
        <v>2024</v>
      </c>
      <c r="AF1351" s="29">
        <f t="shared" si="67"/>
        <v>6</v>
      </c>
      <c r="AK1351" t="e">
        <f t="shared" si="68"/>
        <v>#N/A</v>
      </c>
    </row>
    <row r="1352" spans="1:37" ht="30" customHeight="1" x14ac:dyDescent="0.25">
      <c r="A1352" s="30">
        <v>17907414</v>
      </c>
      <c r="B1352" s="29" t="s">
        <v>83</v>
      </c>
      <c r="C1352" s="29" t="s">
        <v>29</v>
      </c>
      <c r="D1352" s="29" t="s">
        <v>29</v>
      </c>
      <c r="E1352" s="31">
        <v>45504</v>
      </c>
      <c r="F1352" s="29" t="s">
        <v>31</v>
      </c>
      <c r="G1352" s="29" t="s">
        <v>103</v>
      </c>
      <c r="H1352" s="29" t="s">
        <v>104</v>
      </c>
      <c r="I1352" s="29">
        <v>1973</v>
      </c>
      <c r="J1352" s="30">
        <v>100</v>
      </c>
      <c r="K1352" s="30">
        <v>14098</v>
      </c>
      <c r="L1352" s="29" t="s">
        <v>31</v>
      </c>
      <c r="M1352" s="29" t="s">
        <v>31</v>
      </c>
      <c r="N1352" s="29" t="s">
        <v>31</v>
      </c>
      <c r="O1352" s="29" t="s">
        <v>31</v>
      </c>
      <c r="P1352" s="29" t="s">
        <v>31</v>
      </c>
      <c r="Q1352" s="29" t="s">
        <v>31</v>
      </c>
      <c r="R1352" s="29" t="s">
        <v>31</v>
      </c>
      <c r="S1352" s="29" t="s">
        <v>31</v>
      </c>
      <c r="T1352" s="29" t="s">
        <v>31</v>
      </c>
      <c r="U1352" s="29" t="s">
        <v>31</v>
      </c>
      <c r="V1352" s="29" t="s">
        <v>31</v>
      </c>
      <c r="W1352" s="30">
        <v>1.6035044685494986</v>
      </c>
      <c r="X1352" s="30">
        <v>2.1714336651581632</v>
      </c>
      <c r="Y1352" s="29" t="s">
        <v>31</v>
      </c>
      <c r="Z1352" s="29" t="s">
        <v>31</v>
      </c>
      <c r="AA1352" s="30" t="s">
        <v>31</v>
      </c>
      <c r="AB1352" s="30" t="s">
        <v>31</v>
      </c>
      <c r="AC1352" s="29" t="s">
        <v>31</v>
      </c>
      <c r="AD1352" s="29" t="s">
        <v>31</v>
      </c>
      <c r="AE1352" s="29">
        <f t="shared" si="69"/>
        <v>2024</v>
      </c>
      <c r="AF1352" s="29">
        <f t="shared" si="67"/>
        <v>7</v>
      </c>
      <c r="AK1352" t="e">
        <f t="shared" si="68"/>
        <v>#N/A</v>
      </c>
    </row>
    <row r="1353" spans="1:37" ht="30" customHeight="1" x14ac:dyDescent="0.25">
      <c r="A1353" s="30">
        <v>17907414</v>
      </c>
      <c r="B1353" s="29" t="s">
        <v>83</v>
      </c>
      <c r="C1353" s="29" t="s">
        <v>29</v>
      </c>
      <c r="D1353" s="29" t="s">
        <v>29</v>
      </c>
      <c r="E1353" s="31">
        <v>45535</v>
      </c>
      <c r="F1353" s="29" t="s">
        <v>31</v>
      </c>
      <c r="G1353" s="29" t="s">
        <v>103</v>
      </c>
      <c r="H1353" s="29" t="s">
        <v>104</v>
      </c>
      <c r="I1353" s="29">
        <v>1973</v>
      </c>
      <c r="J1353" s="30">
        <v>100</v>
      </c>
      <c r="K1353" s="30">
        <v>14098</v>
      </c>
      <c r="L1353" s="29" t="s">
        <v>31</v>
      </c>
      <c r="M1353" s="29" t="s">
        <v>31</v>
      </c>
      <c r="N1353" s="29" t="s">
        <v>31</v>
      </c>
      <c r="O1353" s="29" t="s">
        <v>31</v>
      </c>
      <c r="P1353" s="29" t="s">
        <v>31</v>
      </c>
      <c r="Q1353" s="29" t="s">
        <v>31</v>
      </c>
      <c r="R1353" s="29" t="s">
        <v>31</v>
      </c>
      <c r="S1353" s="29" t="s">
        <v>31</v>
      </c>
      <c r="T1353" s="29" t="s">
        <v>31</v>
      </c>
      <c r="U1353" s="29" t="s">
        <v>31</v>
      </c>
      <c r="V1353" s="29" t="s">
        <v>31</v>
      </c>
      <c r="W1353" s="30">
        <v>1.122959138422378</v>
      </c>
      <c r="X1353" s="30">
        <v>1.1798170150474609</v>
      </c>
      <c r="Y1353" s="29" t="s">
        <v>31</v>
      </c>
      <c r="Z1353" s="29" t="s">
        <v>31</v>
      </c>
      <c r="AA1353" s="30" t="s">
        <v>31</v>
      </c>
      <c r="AB1353" s="30" t="s">
        <v>31</v>
      </c>
      <c r="AC1353" s="29" t="s">
        <v>31</v>
      </c>
      <c r="AD1353" s="29" t="s">
        <v>31</v>
      </c>
      <c r="AE1353" s="29">
        <f t="shared" si="69"/>
        <v>2024</v>
      </c>
      <c r="AF1353" s="29">
        <f t="shared" si="67"/>
        <v>8</v>
      </c>
      <c r="AK1353" t="e">
        <f t="shared" si="68"/>
        <v>#N/A</v>
      </c>
    </row>
    <row r="1354" spans="1:37" ht="30" customHeight="1" x14ac:dyDescent="0.25">
      <c r="A1354" s="30">
        <v>17907414</v>
      </c>
      <c r="B1354" s="29" t="s">
        <v>83</v>
      </c>
      <c r="C1354" s="29" t="s">
        <v>29</v>
      </c>
      <c r="D1354" s="29" t="s">
        <v>29</v>
      </c>
      <c r="E1354" s="31">
        <v>45565</v>
      </c>
      <c r="F1354" s="29" t="s">
        <v>31</v>
      </c>
      <c r="G1354" s="29" t="s">
        <v>103</v>
      </c>
      <c r="H1354" s="29" t="s">
        <v>104</v>
      </c>
      <c r="I1354" s="29">
        <v>1973</v>
      </c>
      <c r="J1354" s="30">
        <v>100</v>
      </c>
      <c r="K1354" s="30">
        <v>14098</v>
      </c>
      <c r="L1354" s="29" t="s">
        <v>31</v>
      </c>
      <c r="M1354" s="29" t="s">
        <v>31</v>
      </c>
      <c r="N1354" s="29" t="s">
        <v>31</v>
      </c>
      <c r="O1354" s="29" t="s">
        <v>31</v>
      </c>
      <c r="P1354" s="29" t="s">
        <v>31</v>
      </c>
      <c r="Q1354" s="29" t="s">
        <v>31</v>
      </c>
      <c r="R1354" s="29" t="s">
        <v>31</v>
      </c>
      <c r="S1354" s="29" t="s">
        <v>31</v>
      </c>
      <c r="T1354" s="29" t="s">
        <v>31</v>
      </c>
      <c r="U1354" s="29" t="s">
        <v>31</v>
      </c>
      <c r="V1354" s="29" t="s">
        <v>31</v>
      </c>
      <c r="W1354" s="30">
        <v>0.91132805843468601</v>
      </c>
      <c r="X1354" s="30">
        <v>1.3037632353643642</v>
      </c>
      <c r="Y1354" s="29" t="s">
        <v>31</v>
      </c>
      <c r="Z1354" s="29" t="s">
        <v>31</v>
      </c>
      <c r="AA1354" s="30" t="s">
        <v>31</v>
      </c>
      <c r="AB1354" s="30" t="s">
        <v>31</v>
      </c>
      <c r="AC1354" s="29" t="s">
        <v>31</v>
      </c>
      <c r="AD1354" s="29" t="s">
        <v>31</v>
      </c>
      <c r="AE1354" s="29">
        <f t="shared" si="69"/>
        <v>2024</v>
      </c>
      <c r="AF1354" s="29">
        <f t="shared" si="67"/>
        <v>9</v>
      </c>
      <c r="AK1354" t="e">
        <f t="shared" si="68"/>
        <v>#N/A</v>
      </c>
    </row>
    <row r="1355" spans="1:37" ht="30" customHeight="1" x14ac:dyDescent="0.25">
      <c r="A1355" s="30">
        <v>17907414</v>
      </c>
      <c r="B1355" s="29" t="s">
        <v>83</v>
      </c>
      <c r="C1355" s="29" t="s">
        <v>29</v>
      </c>
      <c r="D1355" s="29" t="s">
        <v>29</v>
      </c>
      <c r="E1355" s="31">
        <v>45596</v>
      </c>
      <c r="F1355" s="29" t="s">
        <v>31</v>
      </c>
      <c r="G1355" s="29" t="s">
        <v>103</v>
      </c>
      <c r="H1355" s="29" t="s">
        <v>104</v>
      </c>
      <c r="I1355" s="29">
        <v>1973</v>
      </c>
      <c r="J1355" s="30">
        <v>100</v>
      </c>
      <c r="K1355" s="30">
        <v>14098</v>
      </c>
      <c r="L1355" s="29" t="s">
        <v>31</v>
      </c>
      <c r="M1355" s="29" t="s">
        <v>31</v>
      </c>
      <c r="N1355" s="29" t="s">
        <v>31</v>
      </c>
      <c r="O1355" s="29" t="s">
        <v>31</v>
      </c>
      <c r="P1355" s="29" t="s">
        <v>31</v>
      </c>
      <c r="Q1355" s="29" t="s">
        <v>31</v>
      </c>
      <c r="R1355" s="29" t="s">
        <v>31</v>
      </c>
      <c r="S1355" s="29" t="s">
        <v>31</v>
      </c>
      <c r="T1355" s="29" t="s">
        <v>31</v>
      </c>
      <c r="U1355" s="29" t="s">
        <v>31</v>
      </c>
      <c r="V1355" s="29" t="s">
        <v>31</v>
      </c>
      <c r="W1355" s="30">
        <v>1.4267879294251666</v>
      </c>
      <c r="X1355" s="30">
        <v>1.3012705656477601</v>
      </c>
      <c r="Y1355" s="29" t="s">
        <v>31</v>
      </c>
      <c r="Z1355" s="29" t="s">
        <v>31</v>
      </c>
      <c r="AA1355" s="30" t="s">
        <v>31</v>
      </c>
      <c r="AB1355" s="30" t="s">
        <v>31</v>
      </c>
      <c r="AC1355" s="29" t="s">
        <v>31</v>
      </c>
      <c r="AD1355" s="29" t="s">
        <v>31</v>
      </c>
      <c r="AE1355" s="29">
        <f t="shared" si="69"/>
        <v>2024</v>
      </c>
      <c r="AF1355" s="29">
        <f t="shared" si="67"/>
        <v>10</v>
      </c>
      <c r="AK1355" t="e">
        <f t="shared" si="68"/>
        <v>#N/A</v>
      </c>
    </row>
    <row r="1356" spans="1:37" ht="30" customHeight="1" x14ac:dyDescent="0.25">
      <c r="A1356" s="30">
        <v>17907414</v>
      </c>
      <c r="B1356" s="29" t="s">
        <v>83</v>
      </c>
      <c r="C1356" s="29" t="s">
        <v>29</v>
      </c>
      <c r="D1356" s="29" t="s">
        <v>29</v>
      </c>
      <c r="E1356" s="31">
        <v>45626</v>
      </c>
      <c r="F1356" s="29" t="s">
        <v>31</v>
      </c>
      <c r="G1356" s="29" t="s">
        <v>103</v>
      </c>
      <c r="H1356" s="29" t="s">
        <v>104</v>
      </c>
      <c r="I1356" s="29">
        <v>1973</v>
      </c>
      <c r="J1356" s="30">
        <v>100</v>
      </c>
      <c r="K1356" s="30">
        <v>14098</v>
      </c>
      <c r="L1356" s="29" t="s">
        <v>31</v>
      </c>
      <c r="M1356" s="29" t="s">
        <v>31</v>
      </c>
      <c r="N1356" s="29" t="s">
        <v>31</v>
      </c>
      <c r="O1356" s="29" t="s">
        <v>31</v>
      </c>
      <c r="P1356" s="29" t="s">
        <v>31</v>
      </c>
      <c r="Q1356" s="29" t="s">
        <v>31</v>
      </c>
      <c r="R1356" s="29" t="s">
        <v>31</v>
      </c>
      <c r="S1356" s="29" t="s">
        <v>31</v>
      </c>
      <c r="T1356" s="29" t="s">
        <v>31</v>
      </c>
      <c r="U1356" s="29" t="s">
        <v>31</v>
      </c>
      <c r="V1356" s="29" t="s">
        <v>31</v>
      </c>
      <c r="W1356" s="30">
        <v>1.1387110879062288</v>
      </c>
      <c r="X1356" s="30">
        <v>1.3293218575122316</v>
      </c>
      <c r="Y1356" s="29" t="s">
        <v>31</v>
      </c>
      <c r="Z1356" s="29" t="s">
        <v>31</v>
      </c>
      <c r="AA1356" s="30" t="s">
        <v>31</v>
      </c>
      <c r="AB1356" s="30" t="s">
        <v>31</v>
      </c>
      <c r="AC1356" s="29" t="s">
        <v>31</v>
      </c>
      <c r="AD1356" s="29" t="s">
        <v>31</v>
      </c>
      <c r="AE1356" s="29">
        <f t="shared" si="69"/>
        <v>2024</v>
      </c>
      <c r="AF1356" s="29">
        <f t="shared" si="67"/>
        <v>11</v>
      </c>
      <c r="AK1356" t="e">
        <f t="shared" si="68"/>
        <v>#N/A</v>
      </c>
    </row>
    <row r="1357" spans="1:37" ht="30" customHeight="1" x14ac:dyDescent="0.25">
      <c r="A1357" s="30">
        <v>17907414</v>
      </c>
      <c r="B1357" s="29" t="s">
        <v>83</v>
      </c>
      <c r="C1357" s="29" t="s">
        <v>29</v>
      </c>
      <c r="D1357" s="29" t="s">
        <v>29</v>
      </c>
      <c r="E1357" s="31">
        <v>45657</v>
      </c>
      <c r="F1357" s="29" t="s">
        <v>31</v>
      </c>
      <c r="G1357" s="29" t="s">
        <v>103</v>
      </c>
      <c r="H1357" s="29" t="s">
        <v>104</v>
      </c>
      <c r="I1357" s="29">
        <v>1973</v>
      </c>
      <c r="J1357" s="30">
        <v>100</v>
      </c>
      <c r="K1357" s="30">
        <v>14098</v>
      </c>
      <c r="L1357" s="29" t="s">
        <v>31</v>
      </c>
      <c r="M1357" s="29" t="s">
        <v>31</v>
      </c>
      <c r="N1357" s="29" t="s">
        <v>31</v>
      </c>
      <c r="O1357" s="29" t="s">
        <v>31</v>
      </c>
      <c r="P1357" s="29" t="s">
        <v>31</v>
      </c>
      <c r="Q1357" s="29" t="s">
        <v>31</v>
      </c>
      <c r="R1357" s="29" t="s">
        <v>31</v>
      </c>
      <c r="S1357" s="29" t="s">
        <v>31</v>
      </c>
      <c r="T1357" s="29" t="s">
        <v>31</v>
      </c>
      <c r="U1357" s="29" t="s">
        <v>31</v>
      </c>
      <c r="V1357" s="29" t="s">
        <v>31</v>
      </c>
      <c r="W1357" s="30">
        <v>1.4745136891813515</v>
      </c>
      <c r="X1357" s="30">
        <v>1.7204791343221448</v>
      </c>
      <c r="Y1357" s="29" t="s">
        <v>31</v>
      </c>
      <c r="Z1357" s="29" t="s">
        <v>31</v>
      </c>
      <c r="AA1357" s="30" t="s">
        <v>31</v>
      </c>
      <c r="AB1357" s="30" t="s">
        <v>31</v>
      </c>
      <c r="AC1357" s="29" t="s">
        <v>31</v>
      </c>
      <c r="AD1357" s="29" t="s">
        <v>31</v>
      </c>
      <c r="AE1357" s="29">
        <f t="shared" si="69"/>
        <v>2024</v>
      </c>
      <c r="AF1357" s="29">
        <f t="shared" si="67"/>
        <v>12</v>
      </c>
      <c r="AK1357" t="e">
        <f t="shared" si="68"/>
        <v>#N/A</v>
      </c>
    </row>
    <row r="1358" spans="1:37" ht="30" customHeight="1" x14ac:dyDescent="0.25">
      <c r="A1358" s="30">
        <v>17907415</v>
      </c>
      <c r="B1358" s="29" t="s">
        <v>84</v>
      </c>
      <c r="C1358" s="29" t="s">
        <v>29</v>
      </c>
      <c r="D1358" s="29" t="s">
        <v>29</v>
      </c>
      <c r="E1358" s="31">
        <v>43496</v>
      </c>
      <c r="F1358" s="29" t="s">
        <v>31</v>
      </c>
      <c r="G1358" s="29" t="s">
        <v>51</v>
      </c>
      <c r="H1358" s="29" t="s">
        <v>30</v>
      </c>
      <c r="I1358" s="29">
        <v>1981</v>
      </c>
      <c r="J1358" s="30">
        <v>100</v>
      </c>
      <c r="K1358" s="30">
        <v>4650.5</v>
      </c>
      <c r="L1358" s="29" t="s">
        <v>31</v>
      </c>
      <c r="M1358" s="29" t="s">
        <v>31</v>
      </c>
      <c r="N1358" s="29" t="s">
        <v>31</v>
      </c>
      <c r="O1358" s="29" t="s">
        <v>31</v>
      </c>
      <c r="P1358" s="29" t="s">
        <v>31</v>
      </c>
      <c r="Q1358" s="29" t="s">
        <v>31</v>
      </c>
      <c r="R1358" s="29" t="s">
        <v>31</v>
      </c>
      <c r="S1358" s="29" t="s">
        <v>31</v>
      </c>
      <c r="T1358" s="29" t="s">
        <v>31</v>
      </c>
      <c r="U1358" s="29" t="s">
        <v>31</v>
      </c>
      <c r="V1358" s="29" t="s">
        <v>31</v>
      </c>
      <c r="W1358" s="30">
        <v>1.2839967280476723</v>
      </c>
      <c r="X1358" s="30">
        <v>1.2866724373752685</v>
      </c>
      <c r="Y1358" s="29" t="s">
        <v>31</v>
      </c>
      <c r="Z1358" s="29" t="s">
        <v>31</v>
      </c>
      <c r="AA1358" s="30">
        <v>0</v>
      </c>
      <c r="AB1358" s="30">
        <v>0</v>
      </c>
      <c r="AC1358" s="29" t="s">
        <v>31</v>
      </c>
      <c r="AD1358" s="29" t="s">
        <v>31</v>
      </c>
      <c r="AE1358" s="29">
        <f t="shared" si="69"/>
        <v>2019</v>
      </c>
      <c r="AF1358" s="29">
        <f t="shared" si="67"/>
        <v>1</v>
      </c>
      <c r="AK1358" t="e">
        <f t="shared" si="68"/>
        <v>#N/A</v>
      </c>
    </row>
    <row r="1359" spans="1:37" ht="30" customHeight="1" x14ac:dyDescent="0.25">
      <c r="A1359" s="30">
        <v>17907415</v>
      </c>
      <c r="B1359" s="29" t="s">
        <v>84</v>
      </c>
      <c r="C1359" s="29" t="s">
        <v>29</v>
      </c>
      <c r="D1359" s="29" t="s">
        <v>29</v>
      </c>
      <c r="E1359" s="31">
        <v>43524</v>
      </c>
      <c r="F1359" s="29" t="s">
        <v>31</v>
      </c>
      <c r="G1359" s="29" t="s">
        <v>51</v>
      </c>
      <c r="H1359" s="29" t="s">
        <v>30</v>
      </c>
      <c r="I1359" s="29">
        <v>1981</v>
      </c>
      <c r="J1359" s="30">
        <v>100</v>
      </c>
      <c r="K1359" s="30">
        <v>4650.5</v>
      </c>
      <c r="L1359" s="29" t="s">
        <v>31</v>
      </c>
      <c r="M1359" s="29" t="s">
        <v>31</v>
      </c>
      <c r="N1359" s="29" t="s">
        <v>31</v>
      </c>
      <c r="O1359" s="29" t="s">
        <v>31</v>
      </c>
      <c r="P1359" s="29" t="s">
        <v>31</v>
      </c>
      <c r="Q1359" s="29" t="s">
        <v>31</v>
      </c>
      <c r="R1359" s="29" t="s">
        <v>31</v>
      </c>
      <c r="S1359" s="29" t="s">
        <v>31</v>
      </c>
      <c r="T1359" s="29" t="s">
        <v>31</v>
      </c>
      <c r="U1359" s="29" t="s">
        <v>31</v>
      </c>
      <c r="V1359" s="29" t="s">
        <v>31</v>
      </c>
      <c r="W1359" s="30">
        <v>1.0513166575600781</v>
      </c>
      <c r="X1359" s="30">
        <v>1.205548861041783</v>
      </c>
      <c r="Y1359" s="29" t="s">
        <v>31</v>
      </c>
      <c r="Z1359" s="29" t="s">
        <v>31</v>
      </c>
      <c r="AA1359" s="30">
        <v>0</v>
      </c>
      <c r="AB1359" s="30">
        <v>0</v>
      </c>
      <c r="AC1359" s="29" t="s">
        <v>31</v>
      </c>
      <c r="AD1359" s="29" t="s">
        <v>31</v>
      </c>
      <c r="AE1359" s="29">
        <f t="shared" si="69"/>
        <v>2019</v>
      </c>
      <c r="AF1359" s="29">
        <f t="shared" si="67"/>
        <v>2</v>
      </c>
      <c r="AK1359" t="e">
        <f t="shared" si="68"/>
        <v>#N/A</v>
      </c>
    </row>
    <row r="1360" spans="1:37" ht="30" customHeight="1" x14ac:dyDescent="0.25">
      <c r="A1360" s="30">
        <v>17907415</v>
      </c>
      <c r="B1360" s="29" t="s">
        <v>84</v>
      </c>
      <c r="C1360" s="29" t="s">
        <v>29</v>
      </c>
      <c r="D1360" s="29" t="s">
        <v>29</v>
      </c>
      <c r="E1360" s="31">
        <v>43555</v>
      </c>
      <c r="F1360" s="29" t="s">
        <v>31</v>
      </c>
      <c r="G1360" s="29" t="s">
        <v>51</v>
      </c>
      <c r="H1360" s="29" t="s">
        <v>30</v>
      </c>
      <c r="I1360" s="29">
        <v>1981</v>
      </c>
      <c r="J1360" s="30">
        <v>100</v>
      </c>
      <c r="K1360" s="30">
        <v>4650.5</v>
      </c>
      <c r="L1360" s="29" t="s">
        <v>31</v>
      </c>
      <c r="M1360" s="29" t="s">
        <v>31</v>
      </c>
      <c r="N1360" s="29" t="s">
        <v>31</v>
      </c>
      <c r="O1360" s="29" t="s">
        <v>31</v>
      </c>
      <c r="P1360" s="29" t="s">
        <v>31</v>
      </c>
      <c r="Q1360" s="29" t="s">
        <v>31</v>
      </c>
      <c r="R1360" s="29" t="s">
        <v>31</v>
      </c>
      <c r="S1360" s="29" t="s">
        <v>31</v>
      </c>
      <c r="T1360" s="29" t="s">
        <v>31</v>
      </c>
      <c r="U1360" s="29" t="s">
        <v>31</v>
      </c>
      <c r="V1360" s="29" t="s">
        <v>31</v>
      </c>
      <c r="W1360" s="30">
        <v>0.8394055605297488</v>
      </c>
      <c r="X1360" s="30">
        <v>1.4718644721010423</v>
      </c>
      <c r="Y1360" s="29" t="s">
        <v>31</v>
      </c>
      <c r="Z1360" s="29" t="s">
        <v>31</v>
      </c>
      <c r="AA1360" s="29">
        <v>0</v>
      </c>
      <c r="AB1360" s="29">
        <v>0</v>
      </c>
      <c r="AC1360" s="29" t="s">
        <v>31</v>
      </c>
      <c r="AD1360" s="29" t="s">
        <v>31</v>
      </c>
      <c r="AE1360" s="29">
        <f t="shared" si="69"/>
        <v>2019</v>
      </c>
      <c r="AF1360" s="29">
        <f t="shared" si="67"/>
        <v>3</v>
      </c>
      <c r="AK1360" t="e">
        <f t="shared" si="68"/>
        <v>#N/A</v>
      </c>
    </row>
    <row r="1361" spans="1:37" ht="30" customHeight="1" x14ac:dyDescent="0.25">
      <c r="A1361" s="30">
        <v>17907415</v>
      </c>
      <c r="B1361" s="29" t="s">
        <v>84</v>
      </c>
      <c r="C1361" s="29" t="s">
        <v>29</v>
      </c>
      <c r="D1361" s="29" t="s">
        <v>29</v>
      </c>
      <c r="E1361" s="31">
        <v>43585</v>
      </c>
      <c r="F1361" s="29" t="s">
        <v>31</v>
      </c>
      <c r="G1361" s="29" t="s">
        <v>51</v>
      </c>
      <c r="H1361" s="29" t="s">
        <v>30</v>
      </c>
      <c r="I1361" s="29">
        <v>1981</v>
      </c>
      <c r="J1361" s="30">
        <v>100</v>
      </c>
      <c r="K1361" s="30">
        <v>4650.5</v>
      </c>
      <c r="L1361" s="29" t="s">
        <v>31</v>
      </c>
      <c r="M1361" s="29" t="s">
        <v>31</v>
      </c>
      <c r="N1361" s="29" t="s">
        <v>31</v>
      </c>
      <c r="O1361" s="29" t="s">
        <v>31</v>
      </c>
      <c r="P1361" s="29" t="s">
        <v>31</v>
      </c>
      <c r="Q1361" s="29" t="s">
        <v>31</v>
      </c>
      <c r="R1361" s="29" t="s">
        <v>31</v>
      </c>
      <c r="S1361" s="29" t="s">
        <v>31</v>
      </c>
      <c r="T1361" s="29" t="s">
        <v>31</v>
      </c>
      <c r="U1361" s="29" t="s">
        <v>31</v>
      </c>
      <c r="V1361" s="29" t="s">
        <v>31</v>
      </c>
      <c r="W1361" s="30">
        <v>1.3703932489556179</v>
      </c>
      <c r="X1361" s="30">
        <v>1.8193081506492339</v>
      </c>
      <c r="Y1361" s="29" t="s">
        <v>31</v>
      </c>
      <c r="Z1361" s="29" t="s">
        <v>31</v>
      </c>
      <c r="AA1361" s="29">
        <v>0</v>
      </c>
      <c r="AB1361" s="29">
        <v>0</v>
      </c>
      <c r="AC1361" s="29" t="s">
        <v>31</v>
      </c>
      <c r="AD1361" s="29" t="s">
        <v>31</v>
      </c>
      <c r="AE1361" s="29">
        <f t="shared" si="69"/>
        <v>2019</v>
      </c>
      <c r="AF1361" s="29">
        <f t="shared" si="67"/>
        <v>4</v>
      </c>
      <c r="AK1361" t="e">
        <f t="shared" si="68"/>
        <v>#N/A</v>
      </c>
    </row>
    <row r="1362" spans="1:37" ht="30" customHeight="1" x14ac:dyDescent="0.25">
      <c r="A1362" s="30">
        <v>17907415</v>
      </c>
      <c r="B1362" s="29" t="s">
        <v>84</v>
      </c>
      <c r="C1362" s="29" t="s">
        <v>29</v>
      </c>
      <c r="D1362" s="29" t="s">
        <v>29</v>
      </c>
      <c r="E1362" s="31">
        <v>43616</v>
      </c>
      <c r="F1362" s="29" t="s">
        <v>31</v>
      </c>
      <c r="G1362" s="29" t="s">
        <v>51</v>
      </c>
      <c r="H1362" s="29" t="s">
        <v>30</v>
      </c>
      <c r="I1362" s="29">
        <v>1981</v>
      </c>
      <c r="J1362" s="30">
        <v>100</v>
      </c>
      <c r="K1362" s="30">
        <v>4650.5</v>
      </c>
      <c r="L1362" s="29" t="s">
        <v>31</v>
      </c>
      <c r="M1362" s="29" t="s">
        <v>31</v>
      </c>
      <c r="N1362" s="29" t="s">
        <v>31</v>
      </c>
      <c r="O1362" s="29" t="s">
        <v>31</v>
      </c>
      <c r="P1362" s="29" t="s">
        <v>31</v>
      </c>
      <c r="Q1362" s="29" t="s">
        <v>31</v>
      </c>
      <c r="R1362" s="29" t="s">
        <v>31</v>
      </c>
      <c r="S1362" s="29" t="s">
        <v>31</v>
      </c>
      <c r="T1362" s="29" t="s">
        <v>31</v>
      </c>
      <c r="U1362" s="29" t="s">
        <v>31</v>
      </c>
      <c r="V1362" s="29" t="s">
        <v>31</v>
      </c>
      <c r="W1362" s="30">
        <v>0.88606962294186564</v>
      </c>
      <c r="X1362" s="30">
        <v>1.7576548737396085</v>
      </c>
      <c r="Y1362" s="29" t="s">
        <v>31</v>
      </c>
      <c r="Z1362" s="29" t="s">
        <v>31</v>
      </c>
      <c r="AA1362" s="29">
        <v>0</v>
      </c>
      <c r="AB1362" s="29">
        <v>0</v>
      </c>
      <c r="AC1362" s="29" t="s">
        <v>31</v>
      </c>
      <c r="AD1362" s="29" t="s">
        <v>31</v>
      </c>
      <c r="AE1362" s="29">
        <f t="shared" si="69"/>
        <v>2019</v>
      </c>
      <c r="AF1362" s="29">
        <f t="shared" si="67"/>
        <v>5</v>
      </c>
      <c r="AK1362" t="e">
        <f t="shared" si="68"/>
        <v>#N/A</v>
      </c>
    </row>
    <row r="1363" spans="1:37" ht="30" customHeight="1" x14ac:dyDescent="0.25">
      <c r="A1363" s="30">
        <v>17907415</v>
      </c>
      <c r="B1363" s="29" t="s">
        <v>84</v>
      </c>
      <c r="C1363" s="29" t="s">
        <v>29</v>
      </c>
      <c r="D1363" s="29" t="s">
        <v>29</v>
      </c>
      <c r="E1363" s="31">
        <v>43646</v>
      </c>
      <c r="F1363" s="29" t="s">
        <v>31</v>
      </c>
      <c r="G1363" s="29" t="s">
        <v>51</v>
      </c>
      <c r="H1363" s="29" t="s">
        <v>30</v>
      </c>
      <c r="I1363" s="29">
        <v>1981</v>
      </c>
      <c r="J1363" s="30">
        <v>100</v>
      </c>
      <c r="K1363" s="30">
        <v>4650.5</v>
      </c>
      <c r="L1363" s="29" t="s">
        <v>31</v>
      </c>
      <c r="M1363" s="29" t="s">
        <v>31</v>
      </c>
      <c r="N1363" s="29" t="s">
        <v>31</v>
      </c>
      <c r="O1363" s="29" t="s">
        <v>31</v>
      </c>
      <c r="P1363" s="29" t="s">
        <v>31</v>
      </c>
      <c r="Q1363" s="29" t="s">
        <v>31</v>
      </c>
      <c r="R1363" s="29" t="s">
        <v>31</v>
      </c>
      <c r="S1363" s="29" t="s">
        <v>31</v>
      </c>
      <c r="T1363" s="29" t="s">
        <v>31</v>
      </c>
      <c r="U1363" s="29" t="s">
        <v>31</v>
      </c>
      <c r="V1363" s="29" t="s">
        <v>31</v>
      </c>
      <c r="W1363" s="30">
        <v>1.3381533802195573</v>
      </c>
      <c r="X1363" s="30">
        <v>1.5206461738197878</v>
      </c>
      <c r="Y1363" s="29" t="s">
        <v>31</v>
      </c>
      <c r="Z1363" s="29" t="s">
        <v>31</v>
      </c>
      <c r="AA1363" s="29">
        <v>0</v>
      </c>
      <c r="AB1363" s="29">
        <v>0</v>
      </c>
      <c r="AC1363" s="29" t="s">
        <v>31</v>
      </c>
      <c r="AD1363" s="29" t="s">
        <v>31</v>
      </c>
      <c r="AE1363" s="29">
        <f t="shared" si="69"/>
        <v>2019</v>
      </c>
      <c r="AF1363" s="29">
        <f t="shared" si="67"/>
        <v>6</v>
      </c>
      <c r="AK1363" t="e">
        <f t="shared" si="68"/>
        <v>#N/A</v>
      </c>
    </row>
    <row r="1364" spans="1:37" ht="30" customHeight="1" x14ac:dyDescent="0.25">
      <c r="A1364" s="30">
        <v>17907415</v>
      </c>
      <c r="B1364" s="29" t="s">
        <v>84</v>
      </c>
      <c r="C1364" s="29" t="s">
        <v>29</v>
      </c>
      <c r="D1364" s="29" t="s">
        <v>29</v>
      </c>
      <c r="E1364" s="31">
        <v>43677</v>
      </c>
      <c r="F1364" s="29" t="s">
        <v>31</v>
      </c>
      <c r="G1364" s="29" t="s">
        <v>51</v>
      </c>
      <c r="H1364" s="29" t="s">
        <v>30</v>
      </c>
      <c r="I1364" s="29">
        <v>1981</v>
      </c>
      <c r="J1364" s="30">
        <v>100</v>
      </c>
      <c r="K1364" s="30">
        <v>4650.5</v>
      </c>
      <c r="L1364" s="29" t="s">
        <v>31</v>
      </c>
      <c r="M1364" s="29" t="s">
        <v>31</v>
      </c>
      <c r="N1364" s="29" t="s">
        <v>31</v>
      </c>
      <c r="O1364" s="29" t="s">
        <v>31</v>
      </c>
      <c r="P1364" s="29" t="s">
        <v>31</v>
      </c>
      <c r="Q1364" s="29" t="s">
        <v>31</v>
      </c>
      <c r="R1364" s="29" t="s">
        <v>31</v>
      </c>
      <c r="S1364" s="29" t="s">
        <v>31</v>
      </c>
      <c r="T1364" s="29" t="s">
        <v>31</v>
      </c>
      <c r="U1364" s="29" t="s">
        <v>31</v>
      </c>
      <c r="V1364" s="29" t="s">
        <v>31</v>
      </c>
      <c r="W1364" s="30">
        <v>1.3082669202322075</v>
      </c>
      <c r="X1364" s="30">
        <v>1.6305232239144618</v>
      </c>
      <c r="Y1364" s="29" t="s">
        <v>31</v>
      </c>
      <c r="Z1364" s="29" t="s">
        <v>31</v>
      </c>
      <c r="AA1364" s="29">
        <v>0</v>
      </c>
      <c r="AB1364" s="29">
        <v>0</v>
      </c>
      <c r="AC1364" s="29" t="s">
        <v>31</v>
      </c>
      <c r="AD1364" s="29" t="s">
        <v>31</v>
      </c>
      <c r="AE1364" s="29">
        <f t="shared" si="69"/>
        <v>2019</v>
      </c>
      <c r="AF1364" s="29">
        <f t="shared" si="67"/>
        <v>7</v>
      </c>
      <c r="AK1364" t="e">
        <f t="shared" si="68"/>
        <v>#N/A</v>
      </c>
    </row>
    <row r="1365" spans="1:37" ht="30" customHeight="1" x14ac:dyDescent="0.25">
      <c r="A1365" s="30">
        <v>17907415</v>
      </c>
      <c r="B1365" s="29" t="s">
        <v>84</v>
      </c>
      <c r="C1365" s="29" t="s">
        <v>29</v>
      </c>
      <c r="D1365" s="29" t="s">
        <v>29</v>
      </c>
      <c r="E1365" s="31">
        <v>43708</v>
      </c>
      <c r="F1365" s="29" t="s">
        <v>31</v>
      </c>
      <c r="G1365" s="29" t="s">
        <v>51</v>
      </c>
      <c r="H1365" s="29" t="s">
        <v>30</v>
      </c>
      <c r="I1365" s="29">
        <v>1981</v>
      </c>
      <c r="J1365" s="30">
        <v>100</v>
      </c>
      <c r="K1365" s="30">
        <v>4650.5</v>
      </c>
      <c r="L1365" s="29" t="s">
        <v>31</v>
      </c>
      <c r="M1365" s="29" t="s">
        <v>31</v>
      </c>
      <c r="N1365" s="29" t="s">
        <v>31</v>
      </c>
      <c r="O1365" s="29" t="s">
        <v>31</v>
      </c>
      <c r="P1365" s="29" t="s">
        <v>31</v>
      </c>
      <c r="Q1365" s="29" t="s">
        <v>31</v>
      </c>
      <c r="R1365" s="29" t="s">
        <v>31</v>
      </c>
      <c r="S1365" s="29" t="s">
        <v>31</v>
      </c>
      <c r="T1365" s="29" t="s">
        <v>31</v>
      </c>
      <c r="U1365" s="29" t="s">
        <v>31</v>
      </c>
      <c r="V1365" s="29" t="s">
        <v>31</v>
      </c>
      <c r="W1365" s="30">
        <v>1.2819646668388136</v>
      </c>
      <c r="X1365" s="30">
        <v>2.2259916605031602</v>
      </c>
      <c r="Y1365" s="29" t="s">
        <v>31</v>
      </c>
      <c r="Z1365" s="29" t="s">
        <v>31</v>
      </c>
      <c r="AA1365" s="29">
        <v>0</v>
      </c>
      <c r="AB1365" s="29">
        <v>0</v>
      </c>
      <c r="AC1365" s="29" t="s">
        <v>31</v>
      </c>
      <c r="AD1365" s="29" t="s">
        <v>31</v>
      </c>
      <c r="AE1365" s="29">
        <f t="shared" si="69"/>
        <v>2019</v>
      </c>
      <c r="AF1365" s="29">
        <f t="shared" si="67"/>
        <v>8</v>
      </c>
      <c r="AK1365" t="e">
        <f t="shared" si="68"/>
        <v>#N/A</v>
      </c>
    </row>
    <row r="1366" spans="1:37" ht="30" customHeight="1" x14ac:dyDescent="0.25">
      <c r="A1366" s="30">
        <v>17907415</v>
      </c>
      <c r="B1366" s="29" t="s">
        <v>84</v>
      </c>
      <c r="C1366" s="29" t="s">
        <v>29</v>
      </c>
      <c r="D1366" s="29" t="s">
        <v>29</v>
      </c>
      <c r="E1366" s="31">
        <v>43738</v>
      </c>
      <c r="F1366" s="29" t="s">
        <v>31</v>
      </c>
      <c r="G1366" s="29" t="s">
        <v>51</v>
      </c>
      <c r="H1366" s="29" t="s">
        <v>30</v>
      </c>
      <c r="I1366" s="29">
        <v>1981</v>
      </c>
      <c r="J1366" s="30">
        <v>100</v>
      </c>
      <c r="K1366" s="30">
        <v>4650.5</v>
      </c>
      <c r="L1366" s="29" t="s">
        <v>31</v>
      </c>
      <c r="M1366" s="29" t="s">
        <v>31</v>
      </c>
      <c r="N1366" s="29" t="s">
        <v>31</v>
      </c>
      <c r="O1366" s="29" t="s">
        <v>31</v>
      </c>
      <c r="P1366" s="29" t="s">
        <v>31</v>
      </c>
      <c r="Q1366" s="29" t="s">
        <v>31</v>
      </c>
      <c r="R1366" s="29" t="s">
        <v>31</v>
      </c>
      <c r="S1366" s="29" t="s">
        <v>31</v>
      </c>
      <c r="T1366" s="29" t="s">
        <v>31</v>
      </c>
      <c r="U1366" s="29" t="s">
        <v>31</v>
      </c>
      <c r="V1366" s="29" t="s">
        <v>31</v>
      </c>
      <c r="W1366" s="30">
        <v>1.4779111335852226</v>
      </c>
      <c r="X1366" s="30">
        <v>1.8040850265641131</v>
      </c>
      <c r="Y1366" s="29" t="s">
        <v>31</v>
      </c>
      <c r="Z1366" s="29" t="s">
        <v>31</v>
      </c>
      <c r="AA1366" s="29">
        <v>0</v>
      </c>
      <c r="AB1366" s="29">
        <v>0</v>
      </c>
      <c r="AC1366" s="29" t="s">
        <v>31</v>
      </c>
      <c r="AD1366" s="29" t="s">
        <v>31</v>
      </c>
      <c r="AE1366" s="29">
        <f t="shared" si="69"/>
        <v>2019</v>
      </c>
      <c r="AF1366" s="29">
        <f t="shared" si="67"/>
        <v>9</v>
      </c>
      <c r="AK1366" t="e">
        <f t="shared" si="68"/>
        <v>#N/A</v>
      </c>
    </row>
    <row r="1367" spans="1:37" ht="30" customHeight="1" x14ac:dyDescent="0.25">
      <c r="A1367" s="30">
        <v>17907415</v>
      </c>
      <c r="B1367" s="29" t="s">
        <v>84</v>
      </c>
      <c r="C1367" s="29" t="s">
        <v>29</v>
      </c>
      <c r="D1367" s="29" t="s">
        <v>29</v>
      </c>
      <c r="E1367" s="31">
        <v>43769</v>
      </c>
      <c r="F1367" s="29" t="s">
        <v>31</v>
      </c>
      <c r="G1367" s="29" t="s">
        <v>51</v>
      </c>
      <c r="H1367" s="29" t="s">
        <v>30</v>
      </c>
      <c r="I1367" s="29">
        <v>1981</v>
      </c>
      <c r="J1367" s="30">
        <v>100</v>
      </c>
      <c r="K1367" s="30">
        <v>4650.5</v>
      </c>
      <c r="L1367" s="29" t="s">
        <v>31</v>
      </c>
      <c r="M1367" s="29" t="s">
        <v>31</v>
      </c>
      <c r="N1367" s="29" t="s">
        <v>31</v>
      </c>
      <c r="O1367" s="29" t="s">
        <v>31</v>
      </c>
      <c r="P1367" s="29" t="s">
        <v>31</v>
      </c>
      <c r="Q1367" s="29" t="s">
        <v>31</v>
      </c>
      <c r="R1367" s="29" t="s">
        <v>31</v>
      </c>
      <c r="S1367" s="29" t="s">
        <v>31</v>
      </c>
      <c r="T1367" s="29" t="s">
        <v>31</v>
      </c>
      <c r="U1367" s="29" t="s">
        <v>31</v>
      </c>
      <c r="V1367" s="29" t="s">
        <v>31</v>
      </c>
      <c r="W1367" s="30">
        <v>0.92189849358734077</v>
      </c>
      <c r="X1367" s="30">
        <v>1.4799081269343435</v>
      </c>
      <c r="Y1367" s="29" t="s">
        <v>31</v>
      </c>
      <c r="Z1367" s="29" t="s">
        <v>31</v>
      </c>
      <c r="AA1367" s="29">
        <v>0</v>
      </c>
      <c r="AB1367" s="29">
        <v>0</v>
      </c>
      <c r="AC1367" s="29" t="s">
        <v>31</v>
      </c>
      <c r="AD1367" s="29" t="s">
        <v>31</v>
      </c>
      <c r="AE1367" s="29">
        <f t="shared" si="69"/>
        <v>2019</v>
      </c>
      <c r="AF1367" s="29">
        <f t="shared" ref="AF1367:AF1430" si="70">IF(E1367 = "", "", MONTH(E1367))</f>
        <v>10</v>
      </c>
      <c r="AK1367" t="e">
        <f t="shared" si="68"/>
        <v>#N/A</v>
      </c>
    </row>
    <row r="1368" spans="1:37" ht="30" customHeight="1" x14ac:dyDescent="0.25">
      <c r="A1368" s="30">
        <v>17907415</v>
      </c>
      <c r="B1368" s="29" t="s">
        <v>84</v>
      </c>
      <c r="C1368" s="29" t="s">
        <v>29</v>
      </c>
      <c r="D1368" s="29" t="s">
        <v>29</v>
      </c>
      <c r="E1368" s="31">
        <v>43799</v>
      </c>
      <c r="F1368" s="29" t="s">
        <v>31</v>
      </c>
      <c r="G1368" s="29" t="s">
        <v>51</v>
      </c>
      <c r="H1368" s="29" t="s">
        <v>30</v>
      </c>
      <c r="I1368" s="29">
        <v>1981</v>
      </c>
      <c r="J1368" s="30">
        <v>100</v>
      </c>
      <c r="K1368" s="30">
        <v>4650.5</v>
      </c>
      <c r="L1368" s="29" t="s">
        <v>31</v>
      </c>
      <c r="M1368" s="29" t="s">
        <v>31</v>
      </c>
      <c r="N1368" s="29" t="s">
        <v>31</v>
      </c>
      <c r="O1368" s="29" t="s">
        <v>31</v>
      </c>
      <c r="P1368" s="29" t="s">
        <v>31</v>
      </c>
      <c r="Q1368" s="29" t="s">
        <v>31</v>
      </c>
      <c r="R1368" s="29" t="s">
        <v>31</v>
      </c>
      <c r="S1368" s="29" t="s">
        <v>31</v>
      </c>
      <c r="T1368" s="29" t="s">
        <v>31</v>
      </c>
      <c r="U1368" s="29" t="s">
        <v>31</v>
      </c>
      <c r="V1368" s="29" t="s">
        <v>31</v>
      </c>
      <c r="W1368" s="30">
        <v>1.3064882670684508</v>
      </c>
      <c r="X1368" s="30">
        <v>1.5155529082751686</v>
      </c>
      <c r="Y1368" s="29" t="s">
        <v>31</v>
      </c>
      <c r="Z1368" s="29" t="s">
        <v>31</v>
      </c>
      <c r="AA1368" s="29">
        <v>0</v>
      </c>
      <c r="AB1368" s="29">
        <v>0</v>
      </c>
      <c r="AC1368" s="29" t="s">
        <v>31</v>
      </c>
      <c r="AD1368" s="29" t="s">
        <v>31</v>
      </c>
      <c r="AE1368" s="29">
        <f t="shared" si="69"/>
        <v>2019</v>
      </c>
      <c r="AF1368" s="29">
        <f t="shared" si="70"/>
        <v>11</v>
      </c>
      <c r="AK1368" t="e">
        <f t="shared" si="68"/>
        <v>#N/A</v>
      </c>
    </row>
    <row r="1369" spans="1:37" ht="30" customHeight="1" x14ac:dyDescent="0.25">
      <c r="A1369" s="30">
        <v>17907415</v>
      </c>
      <c r="B1369" s="29" t="s">
        <v>84</v>
      </c>
      <c r="C1369" s="29" t="s">
        <v>29</v>
      </c>
      <c r="D1369" s="29" t="s">
        <v>29</v>
      </c>
      <c r="E1369" s="31">
        <v>43830</v>
      </c>
      <c r="F1369" s="29" t="s">
        <v>31</v>
      </c>
      <c r="G1369" s="29" t="s">
        <v>51</v>
      </c>
      <c r="H1369" s="29" t="s">
        <v>30</v>
      </c>
      <c r="I1369" s="29">
        <v>1981</v>
      </c>
      <c r="J1369" s="30">
        <v>100</v>
      </c>
      <c r="K1369" s="30">
        <v>4650.5</v>
      </c>
      <c r="L1369" s="29" t="s">
        <v>31</v>
      </c>
      <c r="M1369" s="29" t="s">
        <v>31</v>
      </c>
      <c r="N1369" s="29" t="s">
        <v>31</v>
      </c>
      <c r="O1369" s="29" t="s">
        <v>31</v>
      </c>
      <c r="P1369" s="29" t="s">
        <v>31</v>
      </c>
      <c r="Q1369" s="29" t="s">
        <v>31</v>
      </c>
      <c r="R1369" s="29" t="s">
        <v>31</v>
      </c>
      <c r="S1369" s="29" t="s">
        <v>31</v>
      </c>
      <c r="T1369" s="29" t="s">
        <v>31</v>
      </c>
      <c r="U1369" s="29" t="s">
        <v>31</v>
      </c>
      <c r="V1369" s="29" t="s">
        <v>31</v>
      </c>
      <c r="W1369" s="30">
        <v>1.4366282295766941</v>
      </c>
      <c r="X1369" s="30">
        <v>1.5055616713295989</v>
      </c>
      <c r="Y1369" s="29" t="s">
        <v>31</v>
      </c>
      <c r="Z1369" s="29" t="s">
        <v>31</v>
      </c>
      <c r="AA1369" s="29">
        <v>0</v>
      </c>
      <c r="AB1369" s="29">
        <v>0</v>
      </c>
      <c r="AC1369" s="29" t="s">
        <v>31</v>
      </c>
      <c r="AD1369" s="29" t="s">
        <v>31</v>
      </c>
      <c r="AE1369" s="29">
        <f t="shared" si="69"/>
        <v>2019</v>
      </c>
      <c r="AF1369" s="29">
        <f t="shared" si="70"/>
        <v>12</v>
      </c>
      <c r="AK1369" t="e">
        <f t="shared" si="68"/>
        <v>#N/A</v>
      </c>
    </row>
    <row r="1370" spans="1:37" ht="30" customHeight="1" x14ac:dyDescent="0.25">
      <c r="A1370" s="30">
        <v>17907415</v>
      </c>
      <c r="B1370" s="29" t="s">
        <v>84</v>
      </c>
      <c r="C1370" s="29" t="s">
        <v>29</v>
      </c>
      <c r="D1370" s="29" t="s">
        <v>29</v>
      </c>
      <c r="E1370" s="31">
        <v>43861</v>
      </c>
      <c r="F1370" s="29" t="s">
        <v>31</v>
      </c>
      <c r="G1370" s="29" t="s">
        <v>51</v>
      </c>
      <c r="H1370" s="29" t="s">
        <v>30</v>
      </c>
      <c r="I1370" s="29">
        <v>1981</v>
      </c>
      <c r="J1370" s="30">
        <v>100</v>
      </c>
      <c r="K1370" s="30">
        <v>4650.5</v>
      </c>
      <c r="L1370" s="29" t="s">
        <v>31</v>
      </c>
      <c r="M1370" s="29" t="s">
        <v>31</v>
      </c>
      <c r="N1370" s="29" t="s">
        <v>31</v>
      </c>
      <c r="O1370" s="29" t="s">
        <v>31</v>
      </c>
      <c r="P1370" s="29" t="s">
        <v>31</v>
      </c>
      <c r="Q1370" s="29" t="s">
        <v>31</v>
      </c>
      <c r="R1370" s="29" t="s">
        <v>31</v>
      </c>
      <c r="S1370" s="29" t="s">
        <v>31</v>
      </c>
      <c r="T1370" s="29" t="s">
        <v>31</v>
      </c>
      <c r="U1370" s="29" t="s">
        <v>31</v>
      </c>
      <c r="V1370" s="29" t="s">
        <v>31</v>
      </c>
      <c r="W1370" s="30">
        <v>1.0749730114209621</v>
      </c>
      <c r="X1370" s="30">
        <v>1.3447629020820704</v>
      </c>
      <c r="Y1370" s="29" t="s">
        <v>31</v>
      </c>
      <c r="Z1370" s="29" t="s">
        <v>31</v>
      </c>
      <c r="AA1370" s="29" t="s">
        <v>31</v>
      </c>
      <c r="AB1370" s="29" t="s">
        <v>31</v>
      </c>
      <c r="AC1370" s="29" t="s">
        <v>31</v>
      </c>
      <c r="AD1370" s="29" t="s">
        <v>31</v>
      </c>
      <c r="AE1370" s="29">
        <f t="shared" si="69"/>
        <v>2020</v>
      </c>
      <c r="AF1370" s="29">
        <f t="shared" si="70"/>
        <v>1</v>
      </c>
      <c r="AK1370" t="e">
        <f t="shared" si="68"/>
        <v>#N/A</v>
      </c>
    </row>
    <row r="1371" spans="1:37" ht="30" customHeight="1" x14ac:dyDescent="0.25">
      <c r="A1371" s="30">
        <v>17907415</v>
      </c>
      <c r="B1371" s="29" t="s">
        <v>84</v>
      </c>
      <c r="C1371" s="29" t="s">
        <v>29</v>
      </c>
      <c r="D1371" s="29" t="s">
        <v>29</v>
      </c>
      <c r="E1371" s="31">
        <v>43890</v>
      </c>
      <c r="F1371" s="30" t="s">
        <v>31</v>
      </c>
      <c r="G1371" s="29" t="s">
        <v>51</v>
      </c>
      <c r="H1371" s="29" t="s">
        <v>30</v>
      </c>
      <c r="I1371" s="29">
        <v>1981</v>
      </c>
      <c r="J1371" s="30">
        <v>100</v>
      </c>
      <c r="K1371" s="30">
        <v>4650.5</v>
      </c>
      <c r="L1371" s="30" t="s">
        <v>31</v>
      </c>
      <c r="M1371" s="30" t="s">
        <v>31</v>
      </c>
      <c r="N1371" s="30" t="s">
        <v>31</v>
      </c>
      <c r="O1371" s="30" t="s">
        <v>31</v>
      </c>
      <c r="P1371" s="30" t="s">
        <v>31</v>
      </c>
      <c r="Q1371" s="30" t="s">
        <v>31</v>
      </c>
      <c r="R1371" s="30" t="s">
        <v>31</v>
      </c>
      <c r="S1371" s="30" t="s">
        <v>31</v>
      </c>
      <c r="T1371" s="30" t="s">
        <v>31</v>
      </c>
      <c r="U1371" s="30" t="s">
        <v>31</v>
      </c>
      <c r="V1371" s="30" t="s">
        <v>31</v>
      </c>
      <c r="W1371" s="30">
        <v>1.2384064802243908</v>
      </c>
      <c r="X1371" s="30">
        <v>1.4935784535545871</v>
      </c>
      <c r="Y1371" s="30" t="s">
        <v>31</v>
      </c>
      <c r="Z1371" s="30" t="s">
        <v>31</v>
      </c>
      <c r="AA1371" s="30" t="s">
        <v>31</v>
      </c>
      <c r="AB1371" s="30" t="s">
        <v>31</v>
      </c>
      <c r="AC1371" s="30" t="s">
        <v>31</v>
      </c>
      <c r="AD1371" s="30" t="s">
        <v>31</v>
      </c>
      <c r="AE1371" s="29">
        <f t="shared" si="69"/>
        <v>2020</v>
      </c>
      <c r="AF1371" s="29">
        <f t="shared" si="70"/>
        <v>2</v>
      </c>
      <c r="AK1371" t="e">
        <f t="shared" si="68"/>
        <v>#N/A</v>
      </c>
    </row>
    <row r="1372" spans="1:37" ht="30" customHeight="1" x14ac:dyDescent="0.25">
      <c r="A1372" s="30">
        <v>17907415</v>
      </c>
      <c r="B1372" s="29" t="s">
        <v>84</v>
      </c>
      <c r="C1372" s="29" t="s">
        <v>29</v>
      </c>
      <c r="D1372" s="29" t="s">
        <v>29</v>
      </c>
      <c r="E1372" s="31">
        <v>43921</v>
      </c>
      <c r="F1372" s="30" t="s">
        <v>31</v>
      </c>
      <c r="G1372" s="29" t="s">
        <v>51</v>
      </c>
      <c r="H1372" s="29" t="s">
        <v>30</v>
      </c>
      <c r="I1372" s="29">
        <v>1981</v>
      </c>
      <c r="J1372" s="30">
        <v>100</v>
      </c>
      <c r="K1372" s="30">
        <v>4650.5</v>
      </c>
      <c r="L1372" s="30" t="s">
        <v>31</v>
      </c>
      <c r="M1372" s="30" t="s">
        <v>31</v>
      </c>
      <c r="N1372" s="30" t="s">
        <v>31</v>
      </c>
      <c r="O1372" s="30" t="s">
        <v>31</v>
      </c>
      <c r="P1372" s="30" t="s">
        <v>31</v>
      </c>
      <c r="Q1372" s="30" t="s">
        <v>31</v>
      </c>
      <c r="R1372" s="30" t="s">
        <v>31</v>
      </c>
      <c r="S1372" s="30" t="s">
        <v>31</v>
      </c>
      <c r="T1372" s="30" t="s">
        <v>31</v>
      </c>
      <c r="U1372" s="30" t="s">
        <v>31</v>
      </c>
      <c r="V1372" s="30" t="s">
        <v>31</v>
      </c>
      <c r="W1372" s="30">
        <v>1.1096049437116235</v>
      </c>
      <c r="X1372" s="30">
        <v>2.0942146756136526</v>
      </c>
      <c r="Y1372" s="30" t="s">
        <v>31</v>
      </c>
      <c r="Z1372" s="30" t="s">
        <v>31</v>
      </c>
      <c r="AA1372" s="30" t="s">
        <v>31</v>
      </c>
      <c r="AB1372" s="30" t="s">
        <v>31</v>
      </c>
      <c r="AC1372" s="30" t="s">
        <v>31</v>
      </c>
      <c r="AD1372" s="30" t="s">
        <v>31</v>
      </c>
      <c r="AE1372" s="29">
        <f t="shared" si="69"/>
        <v>2020</v>
      </c>
      <c r="AF1372" s="29">
        <f t="shared" si="70"/>
        <v>3</v>
      </c>
      <c r="AK1372" t="e">
        <f t="shared" si="68"/>
        <v>#N/A</v>
      </c>
    </row>
    <row r="1373" spans="1:37" ht="30" customHeight="1" x14ac:dyDescent="0.25">
      <c r="A1373" s="30">
        <v>17907415</v>
      </c>
      <c r="B1373" s="29" t="s">
        <v>84</v>
      </c>
      <c r="C1373" s="29" t="s">
        <v>29</v>
      </c>
      <c r="D1373" s="29" t="s">
        <v>29</v>
      </c>
      <c r="E1373" s="31">
        <v>43951</v>
      </c>
      <c r="F1373" s="30" t="s">
        <v>31</v>
      </c>
      <c r="G1373" s="29" t="s">
        <v>51</v>
      </c>
      <c r="H1373" s="29" t="s">
        <v>30</v>
      </c>
      <c r="I1373" s="29">
        <v>1981</v>
      </c>
      <c r="J1373" s="30">
        <v>100</v>
      </c>
      <c r="K1373" s="30">
        <v>4650.5</v>
      </c>
      <c r="L1373" s="30" t="s">
        <v>31</v>
      </c>
      <c r="M1373" s="30" t="s">
        <v>31</v>
      </c>
      <c r="N1373" s="30" t="s">
        <v>31</v>
      </c>
      <c r="O1373" s="30" t="s">
        <v>31</v>
      </c>
      <c r="P1373" s="30" t="s">
        <v>31</v>
      </c>
      <c r="Q1373" s="30" t="s">
        <v>31</v>
      </c>
      <c r="R1373" s="30" t="s">
        <v>31</v>
      </c>
      <c r="S1373" s="30" t="s">
        <v>31</v>
      </c>
      <c r="T1373" s="30" t="s">
        <v>31</v>
      </c>
      <c r="U1373" s="30" t="s">
        <v>31</v>
      </c>
      <c r="V1373" s="30" t="s">
        <v>31</v>
      </c>
      <c r="W1373" s="30">
        <v>0.87787471329356759</v>
      </c>
      <c r="X1373" s="30">
        <v>1.2117946698275208</v>
      </c>
      <c r="Y1373" s="30" t="s">
        <v>31</v>
      </c>
      <c r="Z1373" s="30" t="s">
        <v>31</v>
      </c>
      <c r="AA1373" s="30" t="s">
        <v>31</v>
      </c>
      <c r="AB1373" s="30" t="s">
        <v>31</v>
      </c>
      <c r="AC1373" s="30" t="s">
        <v>31</v>
      </c>
      <c r="AD1373" s="30" t="s">
        <v>31</v>
      </c>
      <c r="AE1373" s="29">
        <f t="shared" si="69"/>
        <v>2020</v>
      </c>
      <c r="AF1373" s="29">
        <f t="shared" si="70"/>
        <v>4</v>
      </c>
      <c r="AK1373" t="e">
        <f t="shared" si="68"/>
        <v>#N/A</v>
      </c>
    </row>
    <row r="1374" spans="1:37" ht="30" customHeight="1" x14ac:dyDescent="0.25">
      <c r="A1374" s="30">
        <v>17907415</v>
      </c>
      <c r="B1374" s="29" t="s">
        <v>84</v>
      </c>
      <c r="C1374" s="29" t="s">
        <v>29</v>
      </c>
      <c r="D1374" s="29" t="s">
        <v>29</v>
      </c>
      <c r="E1374" s="31">
        <v>43982</v>
      </c>
      <c r="F1374" s="30" t="s">
        <v>31</v>
      </c>
      <c r="G1374" s="29" t="s">
        <v>51</v>
      </c>
      <c r="H1374" s="29" t="s">
        <v>30</v>
      </c>
      <c r="I1374" s="29">
        <v>1981</v>
      </c>
      <c r="J1374" s="30">
        <v>100</v>
      </c>
      <c r="K1374" s="30">
        <v>4650.5</v>
      </c>
      <c r="L1374" s="30" t="s">
        <v>31</v>
      </c>
      <c r="M1374" s="30" t="s">
        <v>31</v>
      </c>
      <c r="N1374" s="30" t="s">
        <v>31</v>
      </c>
      <c r="O1374" s="30" t="s">
        <v>31</v>
      </c>
      <c r="P1374" s="30" t="s">
        <v>31</v>
      </c>
      <c r="Q1374" s="30" t="s">
        <v>31</v>
      </c>
      <c r="R1374" s="30" t="s">
        <v>31</v>
      </c>
      <c r="S1374" s="30" t="s">
        <v>31</v>
      </c>
      <c r="T1374" s="30" t="s">
        <v>31</v>
      </c>
      <c r="U1374" s="30" t="s">
        <v>31</v>
      </c>
      <c r="V1374" s="30" t="s">
        <v>31</v>
      </c>
      <c r="W1374" s="30">
        <v>1.5351163973060464</v>
      </c>
      <c r="X1374" s="30">
        <v>1.8237526798980275</v>
      </c>
      <c r="Y1374" s="30" t="s">
        <v>31</v>
      </c>
      <c r="Z1374" s="30" t="s">
        <v>31</v>
      </c>
      <c r="AA1374" s="30" t="s">
        <v>31</v>
      </c>
      <c r="AB1374" s="30" t="s">
        <v>31</v>
      </c>
      <c r="AC1374" s="30" t="s">
        <v>31</v>
      </c>
      <c r="AD1374" s="30" t="s">
        <v>31</v>
      </c>
      <c r="AE1374" s="29">
        <f t="shared" si="69"/>
        <v>2020</v>
      </c>
      <c r="AF1374" s="29">
        <f t="shared" si="70"/>
        <v>5</v>
      </c>
      <c r="AK1374" t="e">
        <f t="shared" si="68"/>
        <v>#N/A</v>
      </c>
    </row>
    <row r="1375" spans="1:37" ht="30" customHeight="1" x14ac:dyDescent="0.25">
      <c r="A1375" s="30">
        <v>17907415</v>
      </c>
      <c r="B1375" s="29" t="s">
        <v>84</v>
      </c>
      <c r="C1375" s="29" t="s">
        <v>29</v>
      </c>
      <c r="D1375" s="29" t="s">
        <v>29</v>
      </c>
      <c r="E1375" s="31">
        <v>44012</v>
      </c>
      <c r="F1375" s="30" t="s">
        <v>31</v>
      </c>
      <c r="G1375" s="29" t="s">
        <v>51</v>
      </c>
      <c r="H1375" s="29" t="s">
        <v>30</v>
      </c>
      <c r="I1375" s="29">
        <v>1981</v>
      </c>
      <c r="J1375" s="30">
        <v>100</v>
      </c>
      <c r="K1375" s="30">
        <v>4650.5</v>
      </c>
      <c r="L1375" s="30" t="s">
        <v>31</v>
      </c>
      <c r="M1375" s="30" t="s">
        <v>31</v>
      </c>
      <c r="N1375" s="30" t="s">
        <v>31</v>
      </c>
      <c r="O1375" s="30" t="s">
        <v>31</v>
      </c>
      <c r="P1375" s="30" t="s">
        <v>31</v>
      </c>
      <c r="Q1375" s="30" t="s">
        <v>31</v>
      </c>
      <c r="R1375" s="30" t="s">
        <v>31</v>
      </c>
      <c r="S1375" s="30" t="s">
        <v>31</v>
      </c>
      <c r="T1375" s="30" t="s">
        <v>31</v>
      </c>
      <c r="U1375" s="30" t="s">
        <v>31</v>
      </c>
      <c r="V1375" s="30" t="s">
        <v>31</v>
      </c>
      <c r="W1375" s="30">
        <v>1.4483163172451017</v>
      </c>
      <c r="X1375" s="30">
        <v>2.1152704013416699</v>
      </c>
      <c r="Y1375" s="30" t="s">
        <v>31</v>
      </c>
      <c r="Z1375" s="30" t="s">
        <v>31</v>
      </c>
      <c r="AA1375" s="30" t="s">
        <v>31</v>
      </c>
      <c r="AB1375" s="30" t="s">
        <v>31</v>
      </c>
      <c r="AC1375" s="30" t="s">
        <v>31</v>
      </c>
      <c r="AD1375" s="30" t="s">
        <v>31</v>
      </c>
      <c r="AE1375" s="29">
        <f t="shared" si="69"/>
        <v>2020</v>
      </c>
      <c r="AF1375" s="29">
        <f t="shared" si="70"/>
        <v>6</v>
      </c>
      <c r="AK1375" t="e">
        <f t="shared" si="68"/>
        <v>#N/A</v>
      </c>
    </row>
    <row r="1376" spans="1:37" ht="30" customHeight="1" x14ac:dyDescent="0.25">
      <c r="A1376" s="30">
        <v>17907415</v>
      </c>
      <c r="B1376" s="29" t="s">
        <v>84</v>
      </c>
      <c r="C1376" s="29" t="s">
        <v>29</v>
      </c>
      <c r="D1376" s="29" t="s">
        <v>29</v>
      </c>
      <c r="E1376" s="31">
        <v>44043</v>
      </c>
      <c r="F1376" s="30" t="s">
        <v>31</v>
      </c>
      <c r="G1376" s="29" t="s">
        <v>51</v>
      </c>
      <c r="H1376" s="29" t="s">
        <v>30</v>
      </c>
      <c r="I1376" s="29">
        <v>1981</v>
      </c>
      <c r="J1376" s="30">
        <v>100</v>
      </c>
      <c r="K1376" s="30">
        <v>4650.5</v>
      </c>
      <c r="L1376" s="30" t="s">
        <v>31</v>
      </c>
      <c r="M1376" s="30" t="s">
        <v>31</v>
      </c>
      <c r="N1376" s="30" t="s">
        <v>31</v>
      </c>
      <c r="O1376" s="30" t="s">
        <v>31</v>
      </c>
      <c r="P1376" s="30" t="s">
        <v>31</v>
      </c>
      <c r="Q1376" s="30" t="s">
        <v>31</v>
      </c>
      <c r="R1376" s="30" t="s">
        <v>31</v>
      </c>
      <c r="S1376" s="30" t="s">
        <v>31</v>
      </c>
      <c r="T1376" s="30" t="s">
        <v>31</v>
      </c>
      <c r="U1376" s="30" t="s">
        <v>31</v>
      </c>
      <c r="V1376" s="30" t="s">
        <v>31</v>
      </c>
      <c r="W1376" s="30">
        <v>1.2797297963189471</v>
      </c>
      <c r="X1376" s="30">
        <v>1.389368432288258</v>
      </c>
      <c r="Y1376" s="30" t="s">
        <v>31</v>
      </c>
      <c r="Z1376" s="30" t="s">
        <v>31</v>
      </c>
      <c r="AA1376" s="30" t="s">
        <v>31</v>
      </c>
      <c r="AB1376" s="30" t="s">
        <v>31</v>
      </c>
      <c r="AC1376" s="30" t="s">
        <v>31</v>
      </c>
      <c r="AD1376" s="30" t="s">
        <v>31</v>
      </c>
      <c r="AE1376" s="29">
        <f t="shared" si="69"/>
        <v>2020</v>
      </c>
      <c r="AF1376" s="29">
        <f t="shared" si="70"/>
        <v>7</v>
      </c>
      <c r="AK1376" t="e">
        <f t="shared" si="68"/>
        <v>#N/A</v>
      </c>
    </row>
    <row r="1377" spans="1:37" ht="30" customHeight="1" x14ac:dyDescent="0.25">
      <c r="A1377" s="30">
        <v>17907415</v>
      </c>
      <c r="B1377" s="29" t="s">
        <v>84</v>
      </c>
      <c r="C1377" s="29" t="s">
        <v>29</v>
      </c>
      <c r="D1377" s="29" t="s">
        <v>29</v>
      </c>
      <c r="E1377" s="31">
        <v>44074</v>
      </c>
      <c r="F1377" s="30" t="s">
        <v>31</v>
      </c>
      <c r="G1377" s="29" t="s">
        <v>51</v>
      </c>
      <c r="H1377" s="29" t="s">
        <v>30</v>
      </c>
      <c r="I1377" s="29">
        <v>1981</v>
      </c>
      <c r="J1377" s="30">
        <v>100</v>
      </c>
      <c r="K1377" s="30">
        <v>4650.5</v>
      </c>
      <c r="L1377" s="30" t="s">
        <v>31</v>
      </c>
      <c r="M1377" s="30" t="s">
        <v>31</v>
      </c>
      <c r="N1377" s="30" t="s">
        <v>31</v>
      </c>
      <c r="O1377" s="30" t="s">
        <v>31</v>
      </c>
      <c r="P1377" s="30" t="s">
        <v>31</v>
      </c>
      <c r="Q1377" s="30" t="s">
        <v>31</v>
      </c>
      <c r="R1377" s="30" t="s">
        <v>31</v>
      </c>
      <c r="S1377" s="30" t="s">
        <v>31</v>
      </c>
      <c r="T1377" s="30" t="s">
        <v>31</v>
      </c>
      <c r="U1377" s="30" t="s">
        <v>31</v>
      </c>
      <c r="V1377" s="30" t="s">
        <v>31</v>
      </c>
      <c r="W1377" s="30">
        <v>0.82125763941371477</v>
      </c>
      <c r="X1377" s="30">
        <v>1.5802777564918036</v>
      </c>
      <c r="Y1377" s="30" t="s">
        <v>31</v>
      </c>
      <c r="Z1377" s="30" t="s">
        <v>31</v>
      </c>
      <c r="AA1377" s="30" t="s">
        <v>31</v>
      </c>
      <c r="AB1377" s="30" t="s">
        <v>31</v>
      </c>
      <c r="AC1377" s="30" t="s">
        <v>31</v>
      </c>
      <c r="AD1377" s="30" t="s">
        <v>31</v>
      </c>
      <c r="AE1377" s="29">
        <f t="shared" si="69"/>
        <v>2020</v>
      </c>
      <c r="AF1377" s="29">
        <f t="shared" si="70"/>
        <v>8</v>
      </c>
      <c r="AK1377" t="e">
        <f t="shared" si="68"/>
        <v>#N/A</v>
      </c>
    </row>
    <row r="1378" spans="1:37" ht="30" customHeight="1" x14ac:dyDescent="0.25">
      <c r="A1378" s="30">
        <v>17907415</v>
      </c>
      <c r="B1378" s="29" t="s">
        <v>84</v>
      </c>
      <c r="C1378" s="29" t="s">
        <v>29</v>
      </c>
      <c r="D1378" s="29" t="s">
        <v>29</v>
      </c>
      <c r="E1378" s="31">
        <v>44104</v>
      </c>
      <c r="F1378" s="30" t="s">
        <v>31</v>
      </c>
      <c r="G1378" s="29" t="s">
        <v>51</v>
      </c>
      <c r="H1378" s="29" t="s">
        <v>30</v>
      </c>
      <c r="I1378" s="29">
        <v>1981</v>
      </c>
      <c r="J1378" s="30">
        <v>100</v>
      </c>
      <c r="K1378" s="30">
        <v>4650.5</v>
      </c>
      <c r="L1378" s="30" t="s">
        <v>31</v>
      </c>
      <c r="M1378" s="30" t="s">
        <v>31</v>
      </c>
      <c r="N1378" s="30" t="s">
        <v>31</v>
      </c>
      <c r="O1378" s="30" t="s">
        <v>31</v>
      </c>
      <c r="P1378" s="30" t="s">
        <v>31</v>
      </c>
      <c r="Q1378" s="30" t="s">
        <v>31</v>
      </c>
      <c r="R1378" s="30" t="s">
        <v>31</v>
      </c>
      <c r="S1378" s="30" t="s">
        <v>31</v>
      </c>
      <c r="T1378" s="30" t="s">
        <v>31</v>
      </c>
      <c r="U1378" s="30" t="s">
        <v>31</v>
      </c>
      <c r="V1378" s="30" t="s">
        <v>31</v>
      </c>
      <c r="W1378" s="30">
        <v>1.3044660974923654</v>
      </c>
      <c r="X1378" s="30">
        <v>2.0194266459025627</v>
      </c>
      <c r="Y1378" s="30" t="s">
        <v>31</v>
      </c>
      <c r="Z1378" s="30" t="s">
        <v>31</v>
      </c>
      <c r="AA1378" s="30" t="s">
        <v>31</v>
      </c>
      <c r="AB1378" s="30" t="s">
        <v>31</v>
      </c>
      <c r="AC1378" s="30" t="s">
        <v>31</v>
      </c>
      <c r="AD1378" s="30" t="s">
        <v>31</v>
      </c>
      <c r="AE1378" s="29">
        <f t="shared" si="69"/>
        <v>2020</v>
      </c>
      <c r="AF1378" s="29">
        <f t="shared" si="70"/>
        <v>9</v>
      </c>
      <c r="AK1378" t="e">
        <f t="shared" si="68"/>
        <v>#N/A</v>
      </c>
    </row>
    <row r="1379" spans="1:37" ht="30" customHeight="1" x14ac:dyDescent="0.25">
      <c r="A1379" s="30">
        <v>17907415</v>
      </c>
      <c r="B1379" s="29" t="s">
        <v>84</v>
      </c>
      <c r="C1379" s="29" t="s">
        <v>29</v>
      </c>
      <c r="D1379" s="29" t="s">
        <v>29</v>
      </c>
      <c r="E1379" s="31">
        <v>44135</v>
      </c>
      <c r="F1379" s="30" t="s">
        <v>31</v>
      </c>
      <c r="G1379" s="29" t="s">
        <v>51</v>
      </c>
      <c r="H1379" s="29" t="s">
        <v>30</v>
      </c>
      <c r="I1379" s="29">
        <v>1981</v>
      </c>
      <c r="J1379" s="30">
        <v>100</v>
      </c>
      <c r="K1379" s="30">
        <v>4650.5</v>
      </c>
      <c r="L1379" s="30" t="s">
        <v>31</v>
      </c>
      <c r="M1379" s="30" t="s">
        <v>31</v>
      </c>
      <c r="N1379" s="30" t="s">
        <v>31</v>
      </c>
      <c r="O1379" s="30" t="s">
        <v>31</v>
      </c>
      <c r="P1379" s="30" t="s">
        <v>31</v>
      </c>
      <c r="Q1379" s="30" t="s">
        <v>31</v>
      </c>
      <c r="R1379" s="30" t="s">
        <v>31</v>
      </c>
      <c r="S1379" s="30" t="s">
        <v>31</v>
      </c>
      <c r="T1379" s="30" t="s">
        <v>31</v>
      </c>
      <c r="U1379" s="30" t="s">
        <v>31</v>
      </c>
      <c r="V1379" s="30" t="s">
        <v>31</v>
      </c>
      <c r="W1379" s="30">
        <v>0.90730459846612888</v>
      </c>
      <c r="X1379" s="30">
        <v>1.8502900515660261</v>
      </c>
      <c r="Y1379" s="30" t="s">
        <v>31</v>
      </c>
      <c r="Z1379" s="30" t="s">
        <v>31</v>
      </c>
      <c r="AA1379" s="30" t="s">
        <v>31</v>
      </c>
      <c r="AB1379" s="30" t="s">
        <v>31</v>
      </c>
      <c r="AC1379" s="30" t="s">
        <v>31</v>
      </c>
      <c r="AD1379" s="30" t="s">
        <v>31</v>
      </c>
      <c r="AE1379" s="29">
        <f t="shared" si="69"/>
        <v>2020</v>
      </c>
      <c r="AF1379" s="29">
        <f t="shared" si="70"/>
        <v>10</v>
      </c>
      <c r="AK1379" t="e">
        <f t="shared" si="68"/>
        <v>#N/A</v>
      </c>
    </row>
    <row r="1380" spans="1:37" ht="30" customHeight="1" x14ac:dyDescent="0.25">
      <c r="A1380" s="30">
        <v>17907415</v>
      </c>
      <c r="B1380" s="29" t="s">
        <v>84</v>
      </c>
      <c r="C1380" s="29" t="s">
        <v>29</v>
      </c>
      <c r="D1380" s="29" t="s">
        <v>29</v>
      </c>
      <c r="E1380" s="31">
        <v>44165</v>
      </c>
      <c r="F1380" s="30" t="s">
        <v>31</v>
      </c>
      <c r="G1380" s="29" t="s">
        <v>51</v>
      </c>
      <c r="H1380" s="29" t="s">
        <v>30</v>
      </c>
      <c r="I1380" s="29">
        <v>1981</v>
      </c>
      <c r="J1380" s="30">
        <v>100</v>
      </c>
      <c r="K1380" s="30">
        <v>4650.5</v>
      </c>
      <c r="L1380" s="30" t="s">
        <v>31</v>
      </c>
      <c r="M1380" s="30" t="s">
        <v>31</v>
      </c>
      <c r="N1380" s="30" t="s">
        <v>31</v>
      </c>
      <c r="O1380" s="30" t="s">
        <v>31</v>
      </c>
      <c r="P1380" s="30" t="s">
        <v>31</v>
      </c>
      <c r="Q1380" s="30" t="s">
        <v>31</v>
      </c>
      <c r="R1380" s="30" t="s">
        <v>31</v>
      </c>
      <c r="S1380" s="30" t="s">
        <v>31</v>
      </c>
      <c r="T1380" s="30" t="s">
        <v>31</v>
      </c>
      <c r="U1380" s="30" t="s">
        <v>31</v>
      </c>
      <c r="V1380" s="30" t="s">
        <v>31</v>
      </c>
      <c r="W1380" s="30">
        <v>0.92778931725956737</v>
      </c>
      <c r="X1380" s="30">
        <v>1.3597312499664518</v>
      </c>
      <c r="Y1380" s="30" t="s">
        <v>31</v>
      </c>
      <c r="Z1380" s="30" t="s">
        <v>31</v>
      </c>
      <c r="AA1380" s="30" t="s">
        <v>31</v>
      </c>
      <c r="AB1380" s="30" t="s">
        <v>31</v>
      </c>
      <c r="AC1380" s="30" t="s">
        <v>31</v>
      </c>
      <c r="AD1380" s="30" t="s">
        <v>31</v>
      </c>
      <c r="AE1380" s="29">
        <f t="shared" si="69"/>
        <v>2020</v>
      </c>
      <c r="AF1380" s="29">
        <f t="shared" si="70"/>
        <v>11</v>
      </c>
      <c r="AK1380" t="e">
        <f t="shared" si="68"/>
        <v>#N/A</v>
      </c>
    </row>
    <row r="1381" spans="1:37" ht="30" customHeight="1" x14ac:dyDescent="0.25">
      <c r="A1381" s="30">
        <v>17907415</v>
      </c>
      <c r="B1381" s="29" t="s">
        <v>84</v>
      </c>
      <c r="C1381" s="29" t="s">
        <v>29</v>
      </c>
      <c r="D1381" s="29" t="s">
        <v>29</v>
      </c>
      <c r="E1381" s="31">
        <v>44196</v>
      </c>
      <c r="F1381" s="30">
        <v>7.5411079361798112</v>
      </c>
      <c r="G1381" s="29" t="s">
        <v>51</v>
      </c>
      <c r="H1381" s="29" t="s">
        <v>30</v>
      </c>
      <c r="I1381" s="29">
        <v>1981</v>
      </c>
      <c r="J1381" s="30">
        <v>100</v>
      </c>
      <c r="K1381" s="30">
        <v>4650.5</v>
      </c>
      <c r="L1381" s="30">
        <v>516888.18297483574</v>
      </c>
      <c r="M1381" s="30">
        <v>1231.3021860211015</v>
      </c>
      <c r="N1381" s="30">
        <v>60.356408419386788</v>
      </c>
      <c r="O1381" s="30">
        <v>8708.0734801333983</v>
      </c>
      <c r="P1381" s="30">
        <v>1.4383753602815916</v>
      </c>
      <c r="Q1381" s="30">
        <v>10637.00603218867</v>
      </c>
      <c r="R1381" s="30">
        <v>13020.538153283715</v>
      </c>
      <c r="S1381" s="30">
        <v>1.8239985852406062</v>
      </c>
      <c r="T1381" s="30">
        <v>2.5271419861846218</v>
      </c>
      <c r="U1381" s="30">
        <v>1.5877939827285832</v>
      </c>
      <c r="V1381" s="30">
        <v>2.2884331904453248</v>
      </c>
      <c r="W1381" s="30">
        <v>1.0051890909587649</v>
      </c>
      <c r="X1381" s="30">
        <v>1.7722164059740317</v>
      </c>
      <c r="Y1381" s="30">
        <v>65.946246359299209</v>
      </c>
      <c r="Z1381" s="30">
        <v>98.376637819018072</v>
      </c>
      <c r="AA1381" s="30">
        <v>136.56534922706251</v>
      </c>
      <c r="AB1381" s="30">
        <v>417.39256527362818</v>
      </c>
      <c r="AC1381" s="30">
        <v>4.4596218469950522</v>
      </c>
      <c r="AD1381" s="30">
        <v>17153.633071230302</v>
      </c>
      <c r="AE1381" s="29">
        <f t="shared" si="69"/>
        <v>2020</v>
      </c>
      <c r="AF1381" s="29">
        <f t="shared" si="70"/>
        <v>12</v>
      </c>
      <c r="AK1381" t="e">
        <f t="shared" si="68"/>
        <v>#N/A</v>
      </c>
    </row>
    <row r="1382" spans="1:37" ht="30" customHeight="1" x14ac:dyDescent="0.25">
      <c r="A1382" s="30">
        <v>17907415</v>
      </c>
      <c r="B1382" s="29" t="s">
        <v>84</v>
      </c>
      <c r="C1382" s="29" t="s">
        <v>29</v>
      </c>
      <c r="D1382" s="29" t="s">
        <v>29</v>
      </c>
      <c r="E1382" s="31">
        <v>44227</v>
      </c>
      <c r="F1382" s="30">
        <v>6.0407977765528598</v>
      </c>
      <c r="G1382" s="29" t="s">
        <v>51</v>
      </c>
      <c r="H1382" s="29" t="s">
        <v>30</v>
      </c>
      <c r="I1382" s="29">
        <v>1981</v>
      </c>
      <c r="J1382" s="30">
        <v>100</v>
      </c>
      <c r="K1382" s="30">
        <v>4650.5</v>
      </c>
      <c r="L1382" s="30">
        <v>314228.96112721862</v>
      </c>
      <c r="M1382" s="30">
        <v>1503.9079319564257</v>
      </c>
      <c r="N1382" s="30">
        <v>81.733612334978972</v>
      </c>
      <c r="O1382" s="30">
        <v>6732.7017981959252</v>
      </c>
      <c r="P1382" s="30">
        <v>1.1639536749924282</v>
      </c>
      <c r="Q1382" s="30">
        <v>10534.725158073798</v>
      </c>
      <c r="R1382" s="30">
        <v>9309.6737637163387</v>
      </c>
      <c r="S1382" s="30">
        <v>1.9280477907717943</v>
      </c>
      <c r="T1382" s="30">
        <v>2.6946016895460887</v>
      </c>
      <c r="U1382" s="30">
        <v>1.4536782354651532</v>
      </c>
      <c r="V1382" s="30">
        <v>2.7842960116248543</v>
      </c>
      <c r="W1382" s="30">
        <v>1.0129579639703385</v>
      </c>
      <c r="X1382" s="30">
        <v>1.5838334558039924</v>
      </c>
      <c r="Y1382" s="30">
        <v>100.37430503610419</v>
      </c>
      <c r="Z1382" s="30">
        <v>90.831735209042876</v>
      </c>
      <c r="AA1382" s="30">
        <v>109.29523728797295</v>
      </c>
      <c r="AB1382" s="30">
        <v>781.84184757198125</v>
      </c>
      <c r="AC1382" s="30">
        <v>4.954035306205725</v>
      </c>
      <c r="AD1382" s="30">
        <v>23429.769106483396</v>
      </c>
      <c r="AE1382" s="29">
        <f t="shared" si="69"/>
        <v>2021</v>
      </c>
      <c r="AF1382" s="29">
        <f t="shared" si="70"/>
        <v>1</v>
      </c>
      <c r="AK1382" t="e">
        <f t="shared" si="68"/>
        <v>#N/A</v>
      </c>
    </row>
    <row r="1383" spans="1:37" ht="30" customHeight="1" x14ac:dyDescent="0.25">
      <c r="A1383" s="30">
        <v>17907415</v>
      </c>
      <c r="B1383" s="29" t="s">
        <v>84</v>
      </c>
      <c r="C1383" s="29" t="s">
        <v>29</v>
      </c>
      <c r="D1383" s="29" t="s">
        <v>29</v>
      </c>
      <c r="E1383" s="31">
        <v>44255</v>
      </c>
      <c r="F1383" s="30">
        <v>7.6416801265606402</v>
      </c>
      <c r="G1383" s="29" t="s">
        <v>51</v>
      </c>
      <c r="H1383" s="29" t="s">
        <v>30</v>
      </c>
      <c r="I1383" s="29">
        <v>1981</v>
      </c>
      <c r="J1383" s="30">
        <v>100</v>
      </c>
      <c r="K1383" s="30">
        <v>4650.5</v>
      </c>
      <c r="L1383" s="30">
        <v>411123.49522004451</v>
      </c>
      <c r="M1383" s="30">
        <v>1199.253475193804</v>
      </c>
      <c r="N1383" s="30">
        <v>92.022266264943326</v>
      </c>
      <c r="O1383" s="30">
        <v>5642.8580831967774</v>
      </c>
      <c r="P1383" s="30">
        <v>1.703711105427913</v>
      </c>
      <c r="Q1383" s="30">
        <v>5968.8274035943059</v>
      </c>
      <c r="R1383" s="30">
        <v>9160.0665755916452</v>
      </c>
      <c r="S1383" s="30">
        <v>1.4438855472276029</v>
      </c>
      <c r="T1383" s="30">
        <v>1.9748748681422748</v>
      </c>
      <c r="U1383" s="30">
        <v>1.946324215066866</v>
      </c>
      <c r="V1383" s="30">
        <v>2.2030467824315019</v>
      </c>
      <c r="W1383" s="30">
        <v>1.164157177334741</v>
      </c>
      <c r="X1383" s="30">
        <v>0.92074126771093501</v>
      </c>
      <c r="Y1383" s="30">
        <v>115.25213029548476</v>
      </c>
      <c r="Z1383" s="30">
        <v>89.370191596625162</v>
      </c>
      <c r="AA1383" s="30">
        <v>104.88736939011757</v>
      </c>
      <c r="AB1383" s="30">
        <v>572.38252216492208</v>
      </c>
      <c r="AC1383" s="30">
        <v>5.725187238016928</v>
      </c>
      <c r="AD1383" s="30">
        <v>20984.401293496525</v>
      </c>
      <c r="AE1383" s="29">
        <f t="shared" si="69"/>
        <v>2021</v>
      </c>
      <c r="AF1383" s="29">
        <f t="shared" si="70"/>
        <v>2</v>
      </c>
      <c r="AK1383" t="e">
        <f t="shared" si="68"/>
        <v>#N/A</v>
      </c>
    </row>
    <row r="1384" spans="1:37" ht="30" customHeight="1" x14ac:dyDescent="0.25">
      <c r="A1384" s="30">
        <v>17907415</v>
      </c>
      <c r="B1384" s="29" t="s">
        <v>84</v>
      </c>
      <c r="C1384" s="29" t="s">
        <v>29</v>
      </c>
      <c r="D1384" s="29" t="s">
        <v>29</v>
      </c>
      <c r="E1384" s="31">
        <v>44286</v>
      </c>
      <c r="F1384" s="30">
        <v>8.3826147302145326</v>
      </c>
      <c r="G1384" s="29" t="s">
        <v>51</v>
      </c>
      <c r="H1384" s="29" t="s">
        <v>30</v>
      </c>
      <c r="I1384" s="29">
        <v>1981</v>
      </c>
      <c r="J1384" s="30">
        <v>100</v>
      </c>
      <c r="K1384" s="30">
        <v>4650.5</v>
      </c>
      <c r="L1384" s="30">
        <v>349391.60498739622</v>
      </c>
      <c r="M1384" s="30">
        <v>1770.2987290652618</v>
      </c>
      <c r="N1384" s="30">
        <v>83.42991297615248</v>
      </c>
      <c r="O1384" s="30">
        <v>7550.138657387376</v>
      </c>
      <c r="P1384" s="30">
        <v>1.9184023655725926</v>
      </c>
      <c r="Q1384" s="30">
        <v>6365.0514042679706</v>
      </c>
      <c r="R1384" s="30">
        <v>7109.2574196999258</v>
      </c>
      <c r="S1384" s="30">
        <v>1.9223153421312704</v>
      </c>
      <c r="T1384" s="30">
        <v>2.2939724455872033</v>
      </c>
      <c r="U1384" s="30">
        <v>2.1776475754556901</v>
      </c>
      <c r="V1384" s="30">
        <v>1.9650551733335222</v>
      </c>
      <c r="W1384" s="30">
        <v>0.76258497703714812</v>
      </c>
      <c r="X1384" s="30">
        <v>1.4926163919710171</v>
      </c>
      <c r="Y1384" s="30">
        <v>67.658929430213817</v>
      </c>
      <c r="Z1384" s="30">
        <v>67.35506863269076</v>
      </c>
      <c r="AA1384" s="30">
        <v>93.476726689481936</v>
      </c>
      <c r="AB1384" s="30">
        <v>569.39004044254216</v>
      </c>
      <c r="AC1384" s="30">
        <v>4.4181691039228141</v>
      </c>
      <c r="AD1384" s="30">
        <v>18732.037601455675</v>
      </c>
      <c r="AE1384" s="29">
        <f t="shared" si="69"/>
        <v>2021</v>
      </c>
      <c r="AF1384" s="29">
        <f t="shared" si="70"/>
        <v>3</v>
      </c>
      <c r="AK1384" t="e">
        <f t="shared" si="68"/>
        <v>#N/A</v>
      </c>
    </row>
    <row r="1385" spans="1:37" ht="30" customHeight="1" x14ac:dyDescent="0.25">
      <c r="A1385" s="30">
        <v>17907415</v>
      </c>
      <c r="B1385" s="29" t="s">
        <v>84</v>
      </c>
      <c r="C1385" s="29" t="s">
        <v>29</v>
      </c>
      <c r="D1385" s="29" t="s">
        <v>29</v>
      </c>
      <c r="E1385" s="31">
        <v>44316</v>
      </c>
      <c r="F1385" s="30">
        <v>6.3375182410735418</v>
      </c>
      <c r="G1385" s="29" t="s">
        <v>51</v>
      </c>
      <c r="H1385" s="29" t="s">
        <v>30</v>
      </c>
      <c r="I1385" s="29">
        <v>1981</v>
      </c>
      <c r="J1385" s="30">
        <v>100</v>
      </c>
      <c r="K1385" s="30">
        <v>4650.5</v>
      </c>
      <c r="L1385" s="30">
        <v>529709.40366313071</v>
      </c>
      <c r="M1385" s="30">
        <v>1955.0389655836098</v>
      </c>
      <c r="N1385" s="30">
        <v>101.47608695455385</v>
      </c>
      <c r="O1385" s="30">
        <v>7885.4733562258589</v>
      </c>
      <c r="P1385" s="30">
        <v>1.5084195490686105</v>
      </c>
      <c r="Q1385" s="30">
        <v>8185.7672511035116</v>
      </c>
      <c r="R1385" s="30">
        <v>12236.219523387406</v>
      </c>
      <c r="S1385" s="30">
        <v>2.1318782163325589</v>
      </c>
      <c r="T1385" s="30">
        <v>2.0866526557602154</v>
      </c>
      <c r="U1385" s="30">
        <v>2.3558748665087847</v>
      </c>
      <c r="V1385" s="30">
        <v>2.8269164385859007</v>
      </c>
      <c r="W1385" s="30">
        <v>0.80893476383240059</v>
      </c>
      <c r="X1385" s="30">
        <v>1.0525733248522373</v>
      </c>
      <c r="Y1385" s="30">
        <v>110.39795248416392</v>
      </c>
      <c r="Z1385" s="30">
        <v>74.443739102222878</v>
      </c>
      <c r="AA1385" s="30">
        <v>94.070401117269952</v>
      </c>
      <c r="AB1385" s="30">
        <v>574.86717503107877</v>
      </c>
      <c r="AC1385" s="30">
        <v>3.084133507455876</v>
      </c>
      <c r="AD1385" s="30">
        <v>24960.478297398186</v>
      </c>
      <c r="AE1385" s="29">
        <f t="shared" si="69"/>
        <v>2021</v>
      </c>
      <c r="AF1385" s="29">
        <f t="shared" si="70"/>
        <v>4</v>
      </c>
      <c r="AK1385" t="e">
        <f t="shared" si="68"/>
        <v>#N/A</v>
      </c>
    </row>
    <row r="1386" spans="1:37" ht="30" customHeight="1" x14ac:dyDescent="0.25">
      <c r="A1386" s="30">
        <v>17907415</v>
      </c>
      <c r="B1386" s="29" t="s">
        <v>84</v>
      </c>
      <c r="C1386" s="29" t="s">
        <v>29</v>
      </c>
      <c r="D1386" s="29" t="s">
        <v>29</v>
      </c>
      <c r="E1386" s="31">
        <v>44347</v>
      </c>
      <c r="F1386" s="30">
        <v>10.484405258413556</v>
      </c>
      <c r="G1386" s="29" t="s">
        <v>51</v>
      </c>
      <c r="H1386" s="29" t="s">
        <v>30</v>
      </c>
      <c r="I1386" s="29">
        <v>1981</v>
      </c>
      <c r="J1386" s="30">
        <v>100</v>
      </c>
      <c r="K1386" s="30">
        <v>4650.5</v>
      </c>
      <c r="L1386" s="30">
        <v>526802.4506024915</v>
      </c>
      <c r="M1386" s="30">
        <v>1939.910573251608</v>
      </c>
      <c r="N1386" s="30">
        <v>95.090431893160414</v>
      </c>
      <c r="O1386" s="30">
        <v>6916.1169008004717</v>
      </c>
      <c r="P1386" s="30">
        <v>1.2825804669549352</v>
      </c>
      <c r="Q1386" s="30">
        <v>5626.15422980326</v>
      </c>
      <c r="R1386" s="30">
        <v>8871.4192300418836</v>
      </c>
      <c r="S1386" s="30">
        <v>2.1923289934624313</v>
      </c>
      <c r="T1386" s="30">
        <v>2.2698764231689932</v>
      </c>
      <c r="U1386" s="30">
        <v>2.3042373478452207</v>
      </c>
      <c r="V1386" s="30">
        <v>2.6476883332151799</v>
      </c>
      <c r="W1386" s="30">
        <v>1.1568778383752931</v>
      </c>
      <c r="X1386" s="30">
        <v>1.7720999339859527</v>
      </c>
      <c r="Y1386" s="30">
        <v>78.091848075327448</v>
      </c>
      <c r="Z1386" s="30">
        <v>80.551133334965471</v>
      </c>
      <c r="AA1386" s="30">
        <v>167.87654797099879</v>
      </c>
      <c r="AB1386" s="30">
        <v>676.70947818977845</v>
      </c>
      <c r="AC1386" s="30">
        <v>3.2208179430814816</v>
      </c>
      <c r="AD1386" s="30">
        <v>23199.042527495993</v>
      </c>
      <c r="AE1386" s="29">
        <f t="shared" si="69"/>
        <v>2021</v>
      </c>
      <c r="AF1386" s="29">
        <f t="shared" si="70"/>
        <v>5</v>
      </c>
      <c r="AK1386" t="e">
        <f t="shared" si="68"/>
        <v>#N/A</v>
      </c>
    </row>
    <row r="1387" spans="1:37" ht="30" customHeight="1" x14ac:dyDescent="0.25">
      <c r="A1387" s="30">
        <v>17907415</v>
      </c>
      <c r="B1387" s="29" t="s">
        <v>84</v>
      </c>
      <c r="C1387" s="29" t="s">
        <v>29</v>
      </c>
      <c r="D1387" s="29" t="s">
        <v>29</v>
      </c>
      <c r="E1387" s="31">
        <v>44377</v>
      </c>
      <c r="F1387" s="30">
        <v>9.137428872385513</v>
      </c>
      <c r="G1387" s="29" t="s">
        <v>51</v>
      </c>
      <c r="H1387" s="29" t="s">
        <v>30</v>
      </c>
      <c r="I1387" s="29">
        <v>1981</v>
      </c>
      <c r="J1387" s="30">
        <v>100</v>
      </c>
      <c r="K1387" s="30">
        <v>4650.5</v>
      </c>
      <c r="L1387" s="30">
        <v>391338.76505618315</v>
      </c>
      <c r="M1387" s="30">
        <v>1519.2553325339072</v>
      </c>
      <c r="N1387" s="30">
        <v>83.298136768722401</v>
      </c>
      <c r="O1387" s="30">
        <v>8013.4174537824883</v>
      </c>
      <c r="P1387" s="30">
        <v>1.6995520321706497</v>
      </c>
      <c r="Q1387" s="30">
        <v>7003.5407595155802</v>
      </c>
      <c r="R1387" s="30">
        <v>12718.609458772764</v>
      </c>
      <c r="S1387" s="30">
        <v>2.0921846368584047</v>
      </c>
      <c r="T1387" s="30">
        <v>1.5677986452566903</v>
      </c>
      <c r="U1387" s="30">
        <v>1.8631705937008467</v>
      </c>
      <c r="V1387" s="30">
        <v>2.7553871358836193</v>
      </c>
      <c r="W1387" s="30">
        <v>0.90700982362629523</v>
      </c>
      <c r="X1387" s="30">
        <v>1.6373515287577087</v>
      </c>
      <c r="Y1387" s="30">
        <v>100.6409657151171</v>
      </c>
      <c r="Z1387" s="30">
        <v>88.97485403325534</v>
      </c>
      <c r="AA1387" s="30">
        <v>119.89383902868782</v>
      </c>
      <c r="AB1387" s="30">
        <v>636.1661583610753</v>
      </c>
      <c r="AC1387" s="30">
        <v>4.3885253266017497</v>
      </c>
      <c r="AD1387" s="30">
        <v>26963.045748537061</v>
      </c>
      <c r="AE1387" s="29">
        <f t="shared" si="69"/>
        <v>2021</v>
      </c>
      <c r="AF1387" s="29">
        <f t="shared" si="70"/>
        <v>6</v>
      </c>
      <c r="AK1387" t="e">
        <f t="shared" si="68"/>
        <v>#N/A</v>
      </c>
    </row>
    <row r="1388" spans="1:37" ht="30" customHeight="1" x14ac:dyDescent="0.25">
      <c r="A1388" s="30">
        <v>17907415</v>
      </c>
      <c r="B1388" s="29" t="s">
        <v>84</v>
      </c>
      <c r="C1388" s="29" t="s">
        <v>29</v>
      </c>
      <c r="D1388" s="29" t="s">
        <v>29</v>
      </c>
      <c r="E1388" s="31">
        <v>44408</v>
      </c>
      <c r="F1388" s="30">
        <v>8.5562852523702286</v>
      </c>
      <c r="G1388" s="29" t="s">
        <v>51</v>
      </c>
      <c r="H1388" s="29" t="s">
        <v>30</v>
      </c>
      <c r="I1388" s="29">
        <v>1981</v>
      </c>
      <c r="J1388" s="30">
        <v>100</v>
      </c>
      <c r="K1388" s="30">
        <v>4650.5</v>
      </c>
      <c r="L1388" s="30">
        <v>332146.92690252612</v>
      </c>
      <c r="M1388" s="30">
        <v>1903.9653275744711</v>
      </c>
      <c r="N1388" s="30">
        <v>63.463326050578353</v>
      </c>
      <c r="O1388" s="30">
        <v>5569.0139653122515</v>
      </c>
      <c r="P1388" s="30">
        <v>1.4694172383427093</v>
      </c>
      <c r="Q1388" s="30">
        <v>9216.9174447758578</v>
      </c>
      <c r="R1388" s="30">
        <v>9876.4116032855691</v>
      </c>
      <c r="S1388" s="30">
        <v>2.2144758026815365</v>
      </c>
      <c r="T1388" s="30">
        <v>2.5054727537113153</v>
      </c>
      <c r="U1388" s="30">
        <v>2.3730276427423709</v>
      </c>
      <c r="V1388" s="30">
        <v>2.6817544605478889</v>
      </c>
      <c r="W1388" s="30">
        <v>1.3291660868261661</v>
      </c>
      <c r="X1388" s="30">
        <v>1.5265639942550187</v>
      </c>
      <c r="Y1388" s="30">
        <v>70.446405011889638</v>
      </c>
      <c r="Z1388" s="30">
        <v>91.921165416194</v>
      </c>
      <c r="AA1388" s="30">
        <v>128.83678080843976</v>
      </c>
      <c r="AB1388" s="30">
        <v>461.41570551569953</v>
      </c>
      <c r="AC1388" s="30">
        <v>4.0478842172408473</v>
      </c>
      <c r="AD1388" s="30">
        <v>28787.542297511092</v>
      </c>
      <c r="AE1388" s="29">
        <f t="shared" si="69"/>
        <v>2021</v>
      </c>
      <c r="AF1388" s="29">
        <f t="shared" si="70"/>
        <v>7</v>
      </c>
      <c r="AK1388" t="e">
        <f t="shared" si="68"/>
        <v>#N/A</v>
      </c>
    </row>
    <row r="1389" spans="1:37" ht="30" customHeight="1" x14ac:dyDescent="0.25">
      <c r="A1389" s="30">
        <v>17907415</v>
      </c>
      <c r="B1389" s="29" t="s">
        <v>84</v>
      </c>
      <c r="C1389" s="29" t="s">
        <v>29</v>
      </c>
      <c r="D1389" s="29" t="s">
        <v>29</v>
      </c>
      <c r="E1389" s="31">
        <v>44439</v>
      </c>
      <c r="F1389" s="30">
        <v>6.4517020573435691</v>
      </c>
      <c r="G1389" s="29" t="s">
        <v>51</v>
      </c>
      <c r="H1389" s="29" t="s">
        <v>30</v>
      </c>
      <c r="I1389" s="29">
        <v>1981</v>
      </c>
      <c r="J1389" s="30">
        <v>100</v>
      </c>
      <c r="K1389" s="30">
        <v>4650.5</v>
      </c>
      <c r="L1389" s="30">
        <v>384151.58042047644</v>
      </c>
      <c r="M1389" s="30">
        <v>1234.4234434306215</v>
      </c>
      <c r="N1389" s="30">
        <v>90.480876431678766</v>
      </c>
      <c r="O1389" s="30">
        <v>6247.0257586235439</v>
      </c>
      <c r="P1389" s="30">
        <v>1.2250486452306029</v>
      </c>
      <c r="Q1389" s="30">
        <v>7830.7282795103492</v>
      </c>
      <c r="R1389" s="30">
        <v>10777.602275254876</v>
      </c>
      <c r="S1389" s="30">
        <v>1.657739692441794</v>
      </c>
      <c r="T1389" s="30">
        <v>1.5361673029295633</v>
      </c>
      <c r="U1389" s="30">
        <v>2.3903837189015329</v>
      </c>
      <c r="V1389" s="30">
        <v>1.5668496523776583</v>
      </c>
      <c r="W1389" s="30">
        <v>1.0600694801569597</v>
      </c>
      <c r="X1389" s="30">
        <v>1.1519644571830456</v>
      </c>
      <c r="Y1389" s="30">
        <v>113.54113905449547</v>
      </c>
      <c r="Z1389" s="30">
        <v>88.45984203756764</v>
      </c>
      <c r="AA1389" s="30">
        <v>168.57091176730003</v>
      </c>
      <c r="AB1389" s="30">
        <v>556.85566128494372</v>
      </c>
      <c r="AC1389" s="30">
        <v>3.7437408171002025</v>
      </c>
      <c r="AD1389" s="30">
        <v>18122.166999967958</v>
      </c>
      <c r="AE1389" s="29">
        <f t="shared" si="69"/>
        <v>2021</v>
      </c>
      <c r="AF1389" s="29">
        <f t="shared" si="70"/>
        <v>8</v>
      </c>
      <c r="AK1389" t="e">
        <f t="shared" si="68"/>
        <v>#N/A</v>
      </c>
    </row>
    <row r="1390" spans="1:37" ht="30" customHeight="1" x14ac:dyDescent="0.25">
      <c r="A1390" s="30">
        <v>17907415</v>
      </c>
      <c r="B1390" s="29" t="s">
        <v>84</v>
      </c>
      <c r="C1390" s="29" t="s">
        <v>29</v>
      </c>
      <c r="D1390" s="29" t="s">
        <v>29</v>
      </c>
      <c r="E1390" s="31">
        <v>44469</v>
      </c>
      <c r="F1390" s="30">
        <v>11.942932532350945</v>
      </c>
      <c r="G1390" s="29" t="s">
        <v>51</v>
      </c>
      <c r="H1390" s="29" t="s">
        <v>30</v>
      </c>
      <c r="I1390" s="29">
        <v>1981</v>
      </c>
      <c r="J1390" s="30">
        <v>100</v>
      </c>
      <c r="K1390" s="30">
        <v>4650.5</v>
      </c>
      <c r="L1390" s="30">
        <v>459507.31060796673</v>
      </c>
      <c r="M1390" s="30">
        <v>1564.3231071314899</v>
      </c>
      <c r="N1390" s="30">
        <v>67.084750162257592</v>
      </c>
      <c r="O1390" s="30">
        <v>5344.2467221355882</v>
      </c>
      <c r="P1390" s="30">
        <v>1.8348595803539975</v>
      </c>
      <c r="Q1390" s="30">
        <v>10672.051666550782</v>
      </c>
      <c r="R1390" s="30">
        <v>10182.484434677446</v>
      </c>
      <c r="S1390" s="30">
        <v>2.1639085207288451</v>
      </c>
      <c r="T1390" s="30">
        <v>2.4991243526524713</v>
      </c>
      <c r="U1390" s="30">
        <v>1.7881213736927053</v>
      </c>
      <c r="V1390" s="30">
        <v>2.8225521606919242</v>
      </c>
      <c r="W1390" s="30">
        <v>1.4181859960739869</v>
      </c>
      <c r="X1390" s="30">
        <v>1.4230776738987077</v>
      </c>
      <c r="Y1390" s="30">
        <v>110.89466914163189</v>
      </c>
      <c r="Z1390" s="30">
        <v>92.218443078818808</v>
      </c>
      <c r="AA1390" s="30">
        <v>106.76595129552193</v>
      </c>
      <c r="AB1390" s="30">
        <v>643.23575252548676</v>
      </c>
      <c r="AC1390" s="30">
        <v>5.996083483384905</v>
      </c>
      <c r="AD1390" s="30">
        <v>20160.150357622551</v>
      </c>
      <c r="AE1390" s="29">
        <f t="shared" si="69"/>
        <v>2021</v>
      </c>
      <c r="AF1390" s="29">
        <f t="shared" si="70"/>
        <v>9</v>
      </c>
      <c r="AK1390" t="e">
        <f t="shared" si="68"/>
        <v>#N/A</v>
      </c>
    </row>
    <row r="1391" spans="1:37" ht="30" customHeight="1" x14ac:dyDescent="0.25">
      <c r="A1391" s="30">
        <v>17907415</v>
      </c>
      <c r="B1391" s="29" t="s">
        <v>84</v>
      </c>
      <c r="C1391" s="29" t="s">
        <v>29</v>
      </c>
      <c r="D1391" s="29" t="s">
        <v>29</v>
      </c>
      <c r="E1391" s="31">
        <v>44500</v>
      </c>
      <c r="F1391" s="30">
        <v>11.322575372479131</v>
      </c>
      <c r="G1391" s="29" t="s">
        <v>51</v>
      </c>
      <c r="H1391" s="29" t="s">
        <v>30</v>
      </c>
      <c r="I1391" s="29">
        <v>1981</v>
      </c>
      <c r="J1391" s="30">
        <v>100</v>
      </c>
      <c r="K1391" s="30">
        <v>4650.5</v>
      </c>
      <c r="L1391" s="30">
        <v>304754.2903884768</v>
      </c>
      <c r="M1391" s="30">
        <v>1197.3100008208098</v>
      </c>
      <c r="N1391" s="30">
        <v>67.973337710678493</v>
      </c>
      <c r="O1391" s="30">
        <v>7357.3784788740149</v>
      </c>
      <c r="P1391" s="30">
        <v>1.6208719428176108</v>
      </c>
      <c r="Q1391" s="30">
        <v>6331.3442340328347</v>
      </c>
      <c r="R1391" s="30">
        <v>7366.8128809739119</v>
      </c>
      <c r="S1391" s="30">
        <v>1.8431762588530058</v>
      </c>
      <c r="T1391" s="30">
        <v>1.4423638939204169</v>
      </c>
      <c r="U1391" s="30">
        <v>1.6293436053506758</v>
      </c>
      <c r="V1391" s="30">
        <v>2.7009591206164965</v>
      </c>
      <c r="W1391" s="30">
        <v>0.98896267356985423</v>
      </c>
      <c r="X1391" s="30">
        <v>1.7119155726688153</v>
      </c>
      <c r="Y1391" s="30">
        <v>90.205354641755605</v>
      </c>
      <c r="Z1391" s="30">
        <v>84.992827234747509</v>
      </c>
      <c r="AA1391" s="30">
        <v>133.54797310728415</v>
      </c>
      <c r="AB1391" s="30">
        <v>586.67519275759344</v>
      </c>
      <c r="AC1391" s="30">
        <v>5.5134713194879108</v>
      </c>
      <c r="AD1391" s="30">
        <v>19061.932809278394</v>
      </c>
      <c r="AE1391" s="29">
        <f t="shared" si="69"/>
        <v>2021</v>
      </c>
      <c r="AF1391" s="29">
        <f t="shared" si="70"/>
        <v>10</v>
      </c>
      <c r="AK1391" t="e">
        <f t="shared" ref="AK1391:AK1454" si="71">_xlfn.XLOOKUP(B1391, $AH$2:$AH$38,$AI$2:$AI$38)</f>
        <v>#N/A</v>
      </c>
    </row>
    <row r="1392" spans="1:37" ht="30" customHeight="1" x14ac:dyDescent="0.25">
      <c r="A1392" s="30">
        <v>17907415</v>
      </c>
      <c r="B1392" s="29" t="s">
        <v>84</v>
      </c>
      <c r="C1392" s="29" t="s">
        <v>29</v>
      </c>
      <c r="D1392" s="29" t="s">
        <v>29</v>
      </c>
      <c r="E1392" s="31">
        <v>44530</v>
      </c>
      <c r="F1392" s="30">
        <v>9.23624290094914</v>
      </c>
      <c r="G1392" s="29" t="s">
        <v>51</v>
      </c>
      <c r="H1392" s="29" t="s">
        <v>30</v>
      </c>
      <c r="I1392" s="29">
        <v>1981</v>
      </c>
      <c r="J1392" s="30">
        <v>100</v>
      </c>
      <c r="K1392" s="30">
        <v>4650.5</v>
      </c>
      <c r="L1392" s="30">
        <v>496653.88919643301</v>
      </c>
      <c r="M1392" s="30">
        <v>1923.565612746263</v>
      </c>
      <c r="N1392" s="30">
        <v>113.54856700172917</v>
      </c>
      <c r="O1392" s="30">
        <v>7928.2456286547003</v>
      </c>
      <c r="P1392" s="30">
        <v>1.0001297077717082</v>
      </c>
      <c r="Q1392" s="30">
        <v>9505.5572476840989</v>
      </c>
      <c r="R1392" s="30">
        <v>7881.162282208461</v>
      </c>
      <c r="S1392" s="30">
        <v>2.1333062555157349</v>
      </c>
      <c r="T1392" s="30">
        <v>1.8413550733527058</v>
      </c>
      <c r="U1392" s="30">
        <v>1.745707839961691</v>
      </c>
      <c r="V1392" s="30">
        <v>2.3372302208349152</v>
      </c>
      <c r="W1392" s="30">
        <v>1.0191997197036653</v>
      </c>
      <c r="X1392" s="30">
        <v>1.2757335909897101</v>
      </c>
      <c r="Y1392" s="30">
        <v>92.708247617872161</v>
      </c>
      <c r="Z1392" s="30">
        <v>95.866680069703094</v>
      </c>
      <c r="AA1392" s="30">
        <v>110.04708814595543</v>
      </c>
      <c r="AB1392" s="30">
        <v>710.18618921277562</v>
      </c>
      <c r="AC1392" s="30">
        <v>5.0040789945089514</v>
      </c>
      <c r="AD1392" s="30">
        <v>15001.067056933276</v>
      </c>
      <c r="AE1392" s="29">
        <f t="shared" si="69"/>
        <v>2021</v>
      </c>
      <c r="AF1392" s="29">
        <f t="shared" si="70"/>
        <v>11</v>
      </c>
      <c r="AK1392" t="e">
        <f t="shared" si="71"/>
        <v>#N/A</v>
      </c>
    </row>
    <row r="1393" spans="1:37" ht="30" customHeight="1" x14ac:dyDescent="0.25">
      <c r="A1393" s="30">
        <v>17907415</v>
      </c>
      <c r="B1393" s="29" t="s">
        <v>84</v>
      </c>
      <c r="C1393" s="29" t="s">
        <v>29</v>
      </c>
      <c r="D1393" s="29" t="s">
        <v>29</v>
      </c>
      <c r="E1393" s="31">
        <v>44561</v>
      </c>
      <c r="F1393" s="30">
        <v>10.114289000845893</v>
      </c>
      <c r="G1393" s="29" t="s">
        <v>51</v>
      </c>
      <c r="H1393" s="29" t="s">
        <v>30</v>
      </c>
      <c r="I1393" s="29">
        <v>1981</v>
      </c>
      <c r="J1393" s="30">
        <v>100</v>
      </c>
      <c r="K1393" s="30">
        <v>4650.5</v>
      </c>
      <c r="L1393" s="30">
        <v>528563.50591445039</v>
      </c>
      <c r="M1393" s="30">
        <v>1951.1364608641381</v>
      </c>
      <c r="N1393" s="30">
        <v>85.122621278593712</v>
      </c>
      <c r="O1393" s="30">
        <v>7844.3393521525959</v>
      </c>
      <c r="P1393" s="30">
        <v>1.5069050747897965</v>
      </c>
      <c r="Q1393" s="30">
        <v>8158.0273847535709</v>
      </c>
      <c r="R1393" s="30">
        <v>10347.216543026689</v>
      </c>
      <c r="S1393" s="30">
        <v>1.8897727190372535</v>
      </c>
      <c r="T1393" s="30">
        <v>1.5732940117544139</v>
      </c>
      <c r="U1393" s="30">
        <v>1.7522389771594493</v>
      </c>
      <c r="V1393" s="30">
        <v>1.520921367360033</v>
      </c>
      <c r="W1393" s="30">
        <v>1.2789295287868001</v>
      </c>
      <c r="X1393" s="30">
        <v>1.6171913761073946</v>
      </c>
      <c r="Y1393" s="30">
        <v>58.981627415089207</v>
      </c>
      <c r="Z1393" s="30">
        <v>108.0840255768326</v>
      </c>
      <c r="AA1393" s="30">
        <v>141.45162043852409</v>
      </c>
      <c r="AB1393" s="30">
        <v>775.6727614343821</v>
      </c>
      <c r="AC1393" s="30">
        <v>4.4979881442534753</v>
      </c>
      <c r="AD1393" s="30">
        <v>23266.941378634474</v>
      </c>
      <c r="AE1393" s="29">
        <f t="shared" si="69"/>
        <v>2021</v>
      </c>
      <c r="AF1393" s="29">
        <f t="shared" si="70"/>
        <v>12</v>
      </c>
      <c r="AK1393" t="e">
        <f t="shared" si="71"/>
        <v>#N/A</v>
      </c>
    </row>
    <row r="1394" spans="1:37" ht="30" customHeight="1" x14ac:dyDescent="0.25">
      <c r="A1394" s="30">
        <v>17907415</v>
      </c>
      <c r="B1394" s="29" t="s">
        <v>84</v>
      </c>
      <c r="C1394" s="29" t="s">
        <v>29</v>
      </c>
      <c r="D1394" s="29" t="s">
        <v>29</v>
      </c>
      <c r="E1394" s="31">
        <v>44592</v>
      </c>
      <c r="F1394" s="30">
        <v>6.5675044478635698</v>
      </c>
      <c r="G1394" s="29" t="s">
        <v>51</v>
      </c>
      <c r="H1394" s="29" t="s">
        <v>30</v>
      </c>
      <c r="I1394" s="29">
        <v>1981</v>
      </c>
      <c r="J1394" s="30">
        <v>100</v>
      </c>
      <c r="K1394" s="30">
        <v>4650.5</v>
      </c>
      <c r="L1394" s="30">
        <v>393183.69109806279</v>
      </c>
      <c r="M1394" s="30">
        <v>1300.6794039412227</v>
      </c>
      <c r="N1394" s="30">
        <v>93.15455767448357</v>
      </c>
      <c r="O1394" s="30">
        <v>7427.5319689377902</v>
      </c>
      <c r="P1394" s="30">
        <v>1.7248298070843431</v>
      </c>
      <c r="Q1394" s="30">
        <v>9652.78969065821</v>
      </c>
      <c r="R1394" s="30">
        <v>12219.484801167571</v>
      </c>
      <c r="S1394" s="30">
        <v>2.025060759167431</v>
      </c>
      <c r="T1394" s="30">
        <v>1.4302491315346275</v>
      </c>
      <c r="U1394" s="30">
        <v>1.878212318814672</v>
      </c>
      <c r="V1394" s="30">
        <v>1.6125203286241447</v>
      </c>
      <c r="W1394" s="30">
        <v>0.9506933086821473</v>
      </c>
      <c r="X1394" s="30">
        <v>1.1853804841898521</v>
      </c>
      <c r="Y1394" s="30">
        <v>75.667273033629186</v>
      </c>
      <c r="Z1394" s="30">
        <v>73.447999476436195</v>
      </c>
      <c r="AA1394" s="30">
        <v>135.18280697782751</v>
      </c>
      <c r="AB1394" s="30">
        <v>730.92454213812425</v>
      </c>
      <c r="AC1394" s="30">
        <v>4.5022680330417897</v>
      </c>
      <c r="AD1394" s="30">
        <v>14563.431993806043</v>
      </c>
      <c r="AE1394" s="29">
        <f t="shared" si="69"/>
        <v>2022</v>
      </c>
      <c r="AF1394" s="29">
        <f t="shared" si="70"/>
        <v>1</v>
      </c>
      <c r="AK1394" t="e">
        <f t="shared" si="71"/>
        <v>#N/A</v>
      </c>
    </row>
    <row r="1395" spans="1:37" ht="30" customHeight="1" x14ac:dyDescent="0.25">
      <c r="A1395" s="30">
        <v>17907415</v>
      </c>
      <c r="B1395" s="29" t="s">
        <v>84</v>
      </c>
      <c r="C1395" s="29" t="s">
        <v>29</v>
      </c>
      <c r="D1395" s="29" t="s">
        <v>29</v>
      </c>
      <c r="E1395" s="31">
        <v>44620</v>
      </c>
      <c r="F1395" s="30">
        <v>10.568467071601503</v>
      </c>
      <c r="G1395" s="29" t="s">
        <v>51</v>
      </c>
      <c r="H1395" s="29" t="s">
        <v>30</v>
      </c>
      <c r="I1395" s="29">
        <v>1981</v>
      </c>
      <c r="J1395" s="30">
        <v>100</v>
      </c>
      <c r="K1395" s="30">
        <v>4650.5</v>
      </c>
      <c r="L1395" s="30">
        <v>567458.04682571488</v>
      </c>
      <c r="M1395" s="30">
        <v>1216.7408241641801</v>
      </c>
      <c r="N1395" s="30">
        <v>80.006180926322969</v>
      </c>
      <c r="O1395" s="30">
        <v>7548.9501762243708</v>
      </c>
      <c r="P1395" s="30">
        <v>1.0826619752981086</v>
      </c>
      <c r="Q1395" s="30">
        <v>10121.842572427609</v>
      </c>
      <c r="R1395" s="30">
        <v>8121.9459196124408</v>
      </c>
      <c r="S1395" s="30">
        <v>1.7895928791140738</v>
      </c>
      <c r="T1395" s="30">
        <v>1.9729934640813453</v>
      </c>
      <c r="U1395" s="30">
        <v>1.4488369000135681</v>
      </c>
      <c r="V1395" s="30">
        <v>1.5088493338416422</v>
      </c>
      <c r="W1395" s="30">
        <v>0.78052650370370746</v>
      </c>
      <c r="X1395" s="30">
        <v>1.3520573029193166</v>
      </c>
      <c r="Y1395" s="30">
        <v>65.268482910830741</v>
      </c>
      <c r="Z1395" s="30">
        <v>96.994441194430152</v>
      </c>
      <c r="AA1395" s="30">
        <v>103.75580738513044</v>
      </c>
      <c r="AB1395" s="30">
        <v>465.69372714715956</v>
      </c>
      <c r="AC1395" s="30">
        <v>4.8560831127204942</v>
      </c>
      <c r="AD1395" s="30">
        <v>28802.996371654979</v>
      </c>
      <c r="AE1395" s="29">
        <f t="shared" si="69"/>
        <v>2022</v>
      </c>
      <c r="AF1395" s="29">
        <f t="shared" si="70"/>
        <v>2</v>
      </c>
      <c r="AK1395" t="e">
        <f t="shared" si="71"/>
        <v>#N/A</v>
      </c>
    </row>
    <row r="1396" spans="1:37" ht="30" customHeight="1" x14ac:dyDescent="0.25">
      <c r="A1396" s="30">
        <v>17907415</v>
      </c>
      <c r="B1396" s="29" t="s">
        <v>84</v>
      </c>
      <c r="C1396" s="29" t="s">
        <v>29</v>
      </c>
      <c r="D1396" s="29" t="s">
        <v>29</v>
      </c>
      <c r="E1396" s="31">
        <v>44651</v>
      </c>
      <c r="F1396" s="30">
        <v>12.257149272687954</v>
      </c>
      <c r="G1396" s="29" t="s">
        <v>51</v>
      </c>
      <c r="H1396" s="29" t="s">
        <v>30</v>
      </c>
      <c r="I1396" s="29">
        <v>1981</v>
      </c>
      <c r="J1396" s="30">
        <v>100</v>
      </c>
      <c r="K1396" s="30">
        <v>4650.5</v>
      </c>
      <c r="L1396" s="30">
        <v>540697.97976960184</v>
      </c>
      <c r="M1396" s="30">
        <v>1068.3590043509234</v>
      </c>
      <c r="N1396" s="30">
        <v>91.564194712356496</v>
      </c>
      <c r="O1396" s="30">
        <v>5168.3621650686355</v>
      </c>
      <c r="P1396" s="30">
        <v>1.1584442993490751</v>
      </c>
      <c r="Q1396" s="30">
        <v>7920.5894072325791</v>
      </c>
      <c r="R1396" s="30">
        <v>8054.3716834923516</v>
      </c>
      <c r="S1396" s="30">
        <v>2.1045608874908388</v>
      </c>
      <c r="T1396" s="30">
        <v>1.4276114445072636</v>
      </c>
      <c r="U1396" s="30">
        <v>1.7220925606635069</v>
      </c>
      <c r="V1396" s="30">
        <v>2.645746505213225</v>
      </c>
      <c r="W1396" s="30">
        <v>0.97091652993558086</v>
      </c>
      <c r="X1396" s="30">
        <v>1.4593504413320735</v>
      </c>
      <c r="Y1396" s="30">
        <v>56.040205710085445</v>
      </c>
      <c r="Z1396" s="30">
        <v>102.34624027041079</v>
      </c>
      <c r="AA1396" s="30">
        <v>164.55696957970514</v>
      </c>
      <c r="AB1396" s="30">
        <v>531.78327418327228</v>
      </c>
      <c r="AC1396" s="30">
        <v>4.8865947662390861</v>
      </c>
      <c r="AD1396" s="30">
        <v>28492.419437857679</v>
      </c>
      <c r="AE1396" s="29">
        <f t="shared" si="69"/>
        <v>2022</v>
      </c>
      <c r="AF1396" s="29">
        <f t="shared" si="70"/>
        <v>3</v>
      </c>
      <c r="AK1396" t="e">
        <f t="shared" si="71"/>
        <v>#N/A</v>
      </c>
    </row>
    <row r="1397" spans="1:37" ht="30" customHeight="1" x14ac:dyDescent="0.25">
      <c r="A1397" s="30">
        <v>17907415</v>
      </c>
      <c r="B1397" s="29" t="s">
        <v>84</v>
      </c>
      <c r="C1397" s="29" t="s">
        <v>29</v>
      </c>
      <c r="D1397" s="29" t="s">
        <v>29</v>
      </c>
      <c r="E1397" s="31">
        <v>44681</v>
      </c>
      <c r="F1397" s="30">
        <v>13.176494649306662</v>
      </c>
      <c r="G1397" s="29" t="s">
        <v>51</v>
      </c>
      <c r="H1397" s="29" t="s">
        <v>30</v>
      </c>
      <c r="I1397" s="29">
        <v>1981</v>
      </c>
      <c r="J1397" s="30">
        <v>100</v>
      </c>
      <c r="K1397" s="30">
        <v>4650.5</v>
      </c>
      <c r="L1397" s="30">
        <v>435864.49116001267</v>
      </c>
      <c r="M1397" s="30">
        <v>1359.0823487843422</v>
      </c>
      <c r="N1397" s="30">
        <v>109.78945937884058</v>
      </c>
      <c r="O1397" s="30">
        <v>7418.5936001737327</v>
      </c>
      <c r="P1397" s="30">
        <v>1.3405701389071965</v>
      </c>
      <c r="Q1397" s="30">
        <v>6794.4650120820424</v>
      </c>
      <c r="R1397" s="30">
        <v>9920.3924688561983</v>
      </c>
      <c r="S1397" s="30">
        <v>2.0699779477601825</v>
      </c>
      <c r="T1397" s="30">
        <v>2.2510248986129153</v>
      </c>
      <c r="U1397" s="30">
        <v>2.2689709339589013</v>
      </c>
      <c r="V1397" s="30">
        <v>2.0379646722461007</v>
      </c>
      <c r="W1397" s="30">
        <v>0.97704756701360096</v>
      </c>
      <c r="X1397" s="30">
        <v>1.7142918281230133</v>
      </c>
      <c r="Y1397" s="30">
        <v>91.191833719121249</v>
      </c>
      <c r="Z1397" s="30">
        <v>70.863028049387054</v>
      </c>
      <c r="AA1397" s="30">
        <v>86.852865575218573</v>
      </c>
      <c r="AB1397" s="30">
        <v>496.51814974036574</v>
      </c>
      <c r="AC1397" s="30">
        <v>4.7618997067946101</v>
      </c>
      <c r="AD1397" s="30">
        <v>26454.530501314752</v>
      </c>
      <c r="AE1397" s="29">
        <f t="shared" si="69"/>
        <v>2022</v>
      </c>
      <c r="AF1397" s="29">
        <f t="shared" si="70"/>
        <v>4</v>
      </c>
      <c r="AK1397" t="e">
        <f t="shared" si="71"/>
        <v>#N/A</v>
      </c>
    </row>
    <row r="1398" spans="1:37" ht="30" customHeight="1" x14ac:dyDescent="0.25">
      <c r="A1398" s="30">
        <v>17907415</v>
      </c>
      <c r="B1398" s="29" t="s">
        <v>84</v>
      </c>
      <c r="C1398" s="29" t="s">
        <v>29</v>
      </c>
      <c r="D1398" s="29" t="s">
        <v>29</v>
      </c>
      <c r="E1398" s="31">
        <v>44712</v>
      </c>
      <c r="F1398" s="30">
        <v>14.382662425921925</v>
      </c>
      <c r="G1398" s="29" t="s">
        <v>51</v>
      </c>
      <c r="H1398" s="29" t="s">
        <v>30</v>
      </c>
      <c r="I1398" s="29">
        <v>1981</v>
      </c>
      <c r="J1398" s="30">
        <v>100</v>
      </c>
      <c r="K1398" s="30">
        <v>4650.5</v>
      </c>
      <c r="L1398" s="30">
        <v>400370.34366358805</v>
      </c>
      <c r="M1398" s="30">
        <v>1813.6788642175964</v>
      </c>
      <c r="N1398" s="30">
        <v>68.398230323213099</v>
      </c>
      <c r="O1398" s="30">
        <v>5028.6571536128813</v>
      </c>
      <c r="P1398" s="30">
        <v>1.1078115017532517</v>
      </c>
      <c r="Q1398" s="30">
        <v>6468.7039342791968</v>
      </c>
      <c r="R1398" s="30">
        <v>9638.0481480366379</v>
      </c>
      <c r="S1398" s="30">
        <v>1.2931583945377871</v>
      </c>
      <c r="T1398" s="30">
        <v>2.3730223458717932</v>
      </c>
      <c r="U1398" s="30">
        <v>2.2149015549298539</v>
      </c>
      <c r="V1398" s="30">
        <v>1.5448631475264294</v>
      </c>
      <c r="W1398" s="30">
        <v>1.0376311537348732</v>
      </c>
      <c r="X1398" s="30">
        <v>1.5835742571345439</v>
      </c>
      <c r="Y1398" s="30">
        <v>74.67487298653198</v>
      </c>
      <c r="Z1398" s="30">
        <v>73.490935855088466</v>
      </c>
      <c r="AA1398" s="30">
        <v>105.74976892539183</v>
      </c>
      <c r="AB1398" s="30">
        <v>742.23962261672568</v>
      </c>
      <c r="AC1398" s="30">
        <v>5.9197229745895346</v>
      </c>
      <c r="AD1398" s="30">
        <v>19062.245097461848</v>
      </c>
      <c r="AE1398" s="29">
        <f t="shared" si="69"/>
        <v>2022</v>
      </c>
      <c r="AF1398" s="29">
        <f t="shared" si="70"/>
        <v>5</v>
      </c>
      <c r="AK1398" t="e">
        <f t="shared" si="71"/>
        <v>#N/A</v>
      </c>
    </row>
    <row r="1399" spans="1:37" ht="30" customHeight="1" x14ac:dyDescent="0.25">
      <c r="A1399" s="30">
        <v>17907415</v>
      </c>
      <c r="B1399" s="29" t="s">
        <v>84</v>
      </c>
      <c r="C1399" s="29" t="s">
        <v>29</v>
      </c>
      <c r="D1399" s="29" t="s">
        <v>29</v>
      </c>
      <c r="E1399" s="31">
        <v>44742</v>
      </c>
      <c r="F1399" s="30">
        <v>11.844556148978578</v>
      </c>
      <c r="G1399" s="29" t="s">
        <v>51</v>
      </c>
      <c r="H1399" s="29" t="s">
        <v>30</v>
      </c>
      <c r="I1399" s="29">
        <v>1981</v>
      </c>
      <c r="J1399" s="30">
        <v>100</v>
      </c>
      <c r="K1399" s="30">
        <v>4650.5</v>
      </c>
      <c r="L1399" s="30">
        <v>382129.20915025001</v>
      </c>
      <c r="M1399" s="30">
        <v>1932.235867396045</v>
      </c>
      <c r="N1399" s="30">
        <v>67.08773060054672</v>
      </c>
      <c r="O1399" s="30">
        <v>4344.7995721091329</v>
      </c>
      <c r="P1399" s="30">
        <v>1.4639814302657961</v>
      </c>
      <c r="Q1399" s="30">
        <v>5681.9893271122246</v>
      </c>
      <c r="R1399" s="30">
        <v>10660.06322405983</v>
      </c>
      <c r="S1399" s="30">
        <v>1.1073456405947482</v>
      </c>
      <c r="T1399" s="30">
        <v>2.0908467433882105</v>
      </c>
      <c r="U1399" s="30">
        <v>1.5613209140759763</v>
      </c>
      <c r="V1399" s="30">
        <v>2.4422823269560161</v>
      </c>
      <c r="W1399" s="30">
        <v>1.1749587713515295</v>
      </c>
      <c r="X1399" s="30">
        <v>1.1383392754752708</v>
      </c>
      <c r="Y1399" s="30">
        <v>65.321695784654096</v>
      </c>
      <c r="Z1399" s="30">
        <v>60.657594836366059</v>
      </c>
      <c r="AA1399" s="30">
        <v>103.18713293907379</v>
      </c>
      <c r="AB1399" s="30">
        <v>486.01330458992209</v>
      </c>
      <c r="AC1399" s="30">
        <v>4.9686879125267795</v>
      </c>
      <c r="AD1399" s="30">
        <v>14879.765667370986</v>
      </c>
      <c r="AE1399" s="29">
        <f t="shared" si="69"/>
        <v>2022</v>
      </c>
      <c r="AF1399" s="29">
        <f t="shared" si="70"/>
        <v>6</v>
      </c>
      <c r="AK1399" t="e">
        <f t="shared" si="71"/>
        <v>#N/A</v>
      </c>
    </row>
    <row r="1400" spans="1:37" ht="30" customHeight="1" x14ac:dyDescent="0.25">
      <c r="A1400" s="30">
        <v>17907415</v>
      </c>
      <c r="B1400" s="29" t="s">
        <v>84</v>
      </c>
      <c r="C1400" s="29" t="s">
        <v>29</v>
      </c>
      <c r="D1400" s="29" t="s">
        <v>29</v>
      </c>
      <c r="E1400" s="31">
        <v>44773</v>
      </c>
      <c r="F1400" s="30">
        <v>11.634014751761613</v>
      </c>
      <c r="G1400" s="29" t="s">
        <v>51</v>
      </c>
      <c r="H1400" s="29" t="s">
        <v>30</v>
      </c>
      <c r="I1400" s="29">
        <v>1981</v>
      </c>
      <c r="J1400" s="30">
        <v>100</v>
      </c>
      <c r="K1400" s="30">
        <v>4650.5</v>
      </c>
      <c r="L1400" s="30">
        <v>326650.74509789341</v>
      </c>
      <c r="M1400" s="30">
        <v>1177.9930515184076</v>
      </c>
      <c r="N1400" s="30">
        <v>62.11226033761244</v>
      </c>
      <c r="O1400" s="30">
        <v>7208.2385268688295</v>
      </c>
      <c r="P1400" s="30">
        <v>0.96822054547747571</v>
      </c>
      <c r="Q1400" s="30">
        <v>8826.1310356782651</v>
      </c>
      <c r="R1400" s="30">
        <v>7717.1514054631607</v>
      </c>
      <c r="S1400" s="30">
        <v>1.2910721247597938</v>
      </c>
      <c r="T1400" s="30">
        <v>1.9409435269329764</v>
      </c>
      <c r="U1400" s="30">
        <v>2.1609265839821572</v>
      </c>
      <c r="V1400" s="30">
        <v>2.5728253016791429</v>
      </c>
      <c r="W1400" s="30">
        <v>1.2655034852073774</v>
      </c>
      <c r="X1400" s="30">
        <v>1.2775720876989753</v>
      </c>
      <c r="Y1400" s="30">
        <v>80.481696844221375</v>
      </c>
      <c r="Z1400" s="30">
        <v>95.881164653490401</v>
      </c>
      <c r="AA1400" s="30">
        <v>105.54091295347867</v>
      </c>
      <c r="AB1400" s="30">
        <v>606.95758247742765</v>
      </c>
      <c r="AC1400" s="30">
        <v>3.6212126974233128</v>
      </c>
      <c r="AD1400" s="30">
        <v>15760.802410701768</v>
      </c>
      <c r="AE1400" s="29">
        <f t="shared" ref="AE1400:AE1463" si="72">IF(E1400 = "", "", YEAR(E1400))</f>
        <v>2022</v>
      </c>
      <c r="AF1400" s="29">
        <f t="shared" si="70"/>
        <v>7</v>
      </c>
      <c r="AK1400" t="e">
        <f t="shared" si="71"/>
        <v>#N/A</v>
      </c>
    </row>
    <row r="1401" spans="1:37" ht="30" customHeight="1" x14ac:dyDescent="0.25">
      <c r="A1401" s="30">
        <v>17907415</v>
      </c>
      <c r="B1401" s="29" t="s">
        <v>84</v>
      </c>
      <c r="C1401" s="29" t="s">
        <v>29</v>
      </c>
      <c r="D1401" s="29" t="s">
        <v>29</v>
      </c>
      <c r="E1401" s="31">
        <v>44804</v>
      </c>
      <c r="F1401" s="30">
        <v>14.450574396880096</v>
      </c>
      <c r="G1401" s="29" t="s">
        <v>51</v>
      </c>
      <c r="H1401" s="29" t="s">
        <v>30</v>
      </c>
      <c r="I1401" s="29">
        <v>1981</v>
      </c>
      <c r="J1401" s="30">
        <v>100</v>
      </c>
      <c r="K1401" s="30">
        <v>4650.5</v>
      </c>
      <c r="L1401" s="30">
        <v>384908.72307591146</v>
      </c>
      <c r="M1401" s="30">
        <v>1410.576612601471</v>
      </c>
      <c r="N1401" s="30">
        <v>67.72224632821785</v>
      </c>
      <c r="O1401" s="30">
        <v>4361.5025700067936</v>
      </c>
      <c r="P1401" s="30">
        <v>1.4477514692989653</v>
      </c>
      <c r="Q1401" s="30">
        <v>5617.092142526677</v>
      </c>
      <c r="R1401" s="30">
        <v>9054.3990473308804</v>
      </c>
      <c r="S1401" s="30">
        <v>1.5847581036790579</v>
      </c>
      <c r="T1401" s="30">
        <v>1.6623536176983751</v>
      </c>
      <c r="U1401" s="30">
        <v>1.8404679668529593</v>
      </c>
      <c r="V1401" s="30">
        <v>2.2938473960100807</v>
      </c>
      <c r="W1401" s="30">
        <v>1.0479423620286936</v>
      </c>
      <c r="X1401" s="30">
        <v>0.8948647383740701</v>
      </c>
      <c r="Y1401" s="30">
        <v>88.183587521462584</v>
      </c>
      <c r="Z1401" s="30">
        <v>56.944369072731917</v>
      </c>
      <c r="AA1401" s="30">
        <v>132.84958549503781</v>
      </c>
      <c r="AB1401" s="30">
        <v>727.62589989647131</v>
      </c>
      <c r="AC1401" s="30">
        <v>4.9286356332626955</v>
      </c>
      <c r="AD1401" s="30">
        <v>26687.712575805323</v>
      </c>
      <c r="AE1401" s="29">
        <f t="shared" si="72"/>
        <v>2022</v>
      </c>
      <c r="AF1401" s="29">
        <f t="shared" si="70"/>
        <v>8</v>
      </c>
      <c r="AK1401" t="e">
        <f t="shared" si="71"/>
        <v>#N/A</v>
      </c>
    </row>
    <row r="1402" spans="1:37" ht="30" customHeight="1" x14ac:dyDescent="0.25">
      <c r="A1402" s="30">
        <v>17907415</v>
      </c>
      <c r="B1402" s="29" t="s">
        <v>84</v>
      </c>
      <c r="C1402" s="29" t="s">
        <v>29</v>
      </c>
      <c r="D1402" s="29" t="s">
        <v>29</v>
      </c>
      <c r="E1402" s="31">
        <v>44834</v>
      </c>
      <c r="F1402" s="30">
        <v>12.829944158609354</v>
      </c>
      <c r="G1402" s="29" t="s">
        <v>51</v>
      </c>
      <c r="H1402" s="29" t="s">
        <v>30</v>
      </c>
      <c r="I1402" s="29">
        <v>1981</v>
      </c>
      <c r="J1402" s="30">
        <v>100</v>
      </c>
      <c r="K1402" s="30">
        <v>4650.5</v>
      </c>
      <c r="L1402" s="30">
        <v>317406.09082877549</v>
      </c>
      <c r="M1402" s="30">
        <v>1925.73523661232</v>
      </c>
      <c r="N1402" s="30">
        <v>75.466620230401659</v>
      </c>
      <c r="O1402" s="30">
        <v>5621.0878164779397</v>
      </c>
      <c r="P1402" s="30">
        <v>1.6995230766265388</v>
      </c>
      <c r="Q1402" s="30">
        <v>5395.2105951498324</v>
      </c>
      <c r="R1402" s="30">
        <v>11033.303871156881</v>
      </c>
      <c r="S1402" s="30">
        <v>1.6769313074170877</v>
      </c>
      <c r="T1402" s="30">
        <v>2.385392322276604</v>
      </c>
      <c r="U1402" s="30">
        <v>1.8235134622703257</v>
      </c>
      <c r="V1402" s="30">
        <v>1.6636130190331528</v>
      </c>
      <c r="W1402" s="30">
        <v>1.0561392541628871</v>
      </c>
      <c r="X1402" s="30">
        <v>0.99729612285757652</v>
      </c>
      <c r="Y1402" s="30">
        <v>61.937451750538777</v>
      </c>
      <c r="Z1402" s="30">
        <v>49.136141192331813</v>
      </c>
      <c r="AA1402" s="30">
        <v>156.29679342324366</v>
      </c>
      <c r="AB1402" s="30">
        <v>640.66907971093735</v>
      </c>
      <c r="AC1402" s="30">
        <v>3.1990369375506762</v>
      </c>
      <c r="AD1402" s="30">
        <v>18763.59094262317</v>
      </c>
      <c r="AE1402" s="29">
        <f t="shared" si="72"/>
        <v>2022</v>
      </c>
      <c r="AF1402" s="29">
        <f t="shared" si="70"/>
        <v>9</v>
      </c>
      <c r="AK1402" t="e">
        <f t="shared" si="71"/>
        <v>#N/A</v>
      </c>
    </row>
    <row r="1403" spans="1:37" ht="30" customHeight="1" x14ac:dyDescent="0.25">
      <c r="A1403" s="30">
        <v>17907415</v>
      </c>
      <c r="B1403" s="29" t="s">
        <v>84</v>
      </c>
      <c r="C1403" s="29" t="s">
        <v>29</v>
      </c>
      <c r="D1403" s="29" t="s">
        <v>29</v>
      </c>
      <c r="E1403" s="31">
        <v>44865</v>
      </c>
      <c r="F1403" s="30">
        <v>18.718050920486601</v>
      </c>
      <c r="G1403" s="29" t="s">
        <v>51</v>
      </c>
      <c r="H1403" s="29" t="s">
        <v>30</v>
      </c>
      <c r="I1403" s="29">
        <v>1981</v>
      </c>
      <c r="J1403" s="30">
        <v>100</v>
      </c>
      <c r="K1403" s="30">
        <v>4650.5</v>
      </c>
      <c r="L1403" s="30">
        <v>413842.3678114856</v>
      </c>
      <c r="M1403" s="30">
        <v>1052.1053934178833</v>
      </c>
      <c r="N1403" s="30">
        <v>101.39044183944051</v>
      </c>
      <c r="O1403" s="30">
        <v>7245.4338892441792</v>
      </c>
      <c r="P1403" s="30">
        <v>1.330845993535275</v>
      </c>
      <c r="Q1403" s="30">
        <v>5548.7934833653144</v>
      </c>
      <c r="R1403" s="30">
        <v>9378.0213264607246</v>
      </c>
      <c r="S1403" s="30">
        <v>1.6126871990680931</v>
      </c>
      <c r="T1403" s="30">
        <v>1.7832318513347507</v>
      </c>
      <c r="U1403" s="30">
        <v>1.7599124184600452</v>
      </c>
      <c r="V1403" s="30">
        <v>1.4660162694628742</v>
      </c>
      <c r="W1403" s="30">
        <v>1.2146561581759863</v>
      </c>
      <c r="X1403" s="30">
        <v>1.7401731631577486</v>
      </c>
      <c r="Y1403" s="30">
        <v>66.823337174921122</v>
      </c>
      <c r="Z1403" s="30">
        <v>83.672868389537925</v>
      </c>
      <c r="AA1403" s="30">
        <v>127.34151062121083</v>
      </c>
      <c r="AB1403" s="30">
        <v>525.61550086105206</v>
      </c>
      <c r="AC1403" s="30">
        <v>3.392598270049267</v>
      </c>
      <c r="AD1403" s="30">
        <v>25669.88469480889</v>
      </c>
      <c r="AE1403" s="29">
        <f t="shared" si="72"/>
        <v>2022</v>
      </c>
      <c r="AF1403" s="29">
        <f t="shared" si="70"/>
        <v>10</v>
      </c>
      <c r="AK1403" t="e">
        <f t="shared" si="71"/>
        <v>#N/A</v>
      </c>
    </row>
    <row r="1404" spans="1:37" ht="30" customHeight="1" x14ac:dyDescent="0.25">
      <c r="A1404" s="30">
        <v>17907415</v>
      </c>
      <c r="B1404" s="29" t="s">
        <v>84</v>
      </c>
      <c r="C1404" s="29" t="s">
        <v>29</v>
      </c>
      <c r="D1404" s="29" t="s">
        <v>29</v>
      </c>
      <c r="E1404" s="31">
        <v>44895</v>
      </c>
      <c r="F1404" s="30">
        <v>18.73669477534099</v>
      </c>
      <c r="G1404" s="29" t="s">
        <v>51</v>
      </c>
      <c r="H1404" s="29" t="s">
        <v>30</v>
      </c>
      <c r="I1404" s="29">
        <v>1981</v>
      </c>
      <c r="J1404" s="30">
        <v>100</v>
      </c>
      <c r="K1404" s="30">
        <v>4650.5</v>
      </c>
      <c r="L1404" s="30">
        <v>367190.72565157601</v>
      </c>
      <c r="M1404" s="30">
        <v>1574.4589572416908</v>
      </c>
      <c r="N1404" s="30">
        <v>83.490164894549281</v>
      </c>
      <c r="O1404" s="30">
        <v>4542.2416730746654</v>
      </c>
      <c r="P1404" s="30">
        <v>0.93752615435430187</v>
      </c>
      <c r="Q1404" s="30">
        <v>9651.449553292543</v>
      </c>
      <c r="R1404" s="30">
        <v>7291.3427439296283</v>
      </c>
      <c r="S1404" s="30">
        <v>1.3678668370571794</v>
      </c>
      <c r="T1404" s="30">
        <v>2.1563382068111832</v>
      </c>
      <c r="U1404" s="30">
        <v>1.7043057802619157</v>
      </c>
      <c r="V1404" s="30">
        <v>1.7619458666927801</v>
      </c>
      <c r="W1404" s="30">
        <v>0.82439170569117326</v>
      </c>
      <c r="X1404" s="30">
        <v>1.1679057367335706</v>
      </c>
      <c r="Y1404" s="30">
        <v>65.78036658472233</v>
      </c>
      <c r="Z1404" s="30">
        <v>70.768133843125995</v>
      </c>
      <c r="AA1404" s="30">
        <v>144.06958086015527</v>
      </c>
      <c r="AB1404" s="30">
        <v>500.77239442885514</v>
      </c>
      <c r="AC1404" s="30">
        <v>5.6282540204167244</v>
      </c>
      <c r="AD1404" s="30">
        <v>24128.0919575517</v>
      </c>
      <c r="AE1404" s="29">
        <f t="shared" si="72"/>
        <v>2022</v>
      </c>
      <c r="AF1404" s="29">
        <f t="shared" si="70"/>
        <v>11</v>
      </c>
      <c r="AK1404" t="e">
        <f t="shared" si="71"/>
        <v>#N/A</v>
      </c>
    </row>
    <row r="1405" spans="1:37" ht="30" customHeight="1" x14ac:dyDescent="0.25">
      <c r="A1405" s="30">
        <v>17907415</v>
      </c>
      <c r="B1405" s="29" t="s">
        <v>84</v>
      </c>
      <c r="C1405" s="29" t="s">
        <v>29</v>
      </c>
      <c r="D1405" s="29" t="s">
        <v>29</v>
      </c>
      <c r="E1405" s="31">
        <v>44926</v>
      </c>
      <c r="F1405" s="30">
        <v>20.6654209821248</v>
      </c>
      <c r="G1405" s="29" t="s">
        <v>51</v>
      </c>
      <c r="H1405" s="29" t="s">
        <v>30</v>
      </c>
      <c r="I1405" s="29">
        <v>1981</v>
      </c>
      <c r="J1405" s="30">
        <v>100</v>
      </c>
      <c r="K1405" s="30">
        <v>4650.5</v>
      </c>
      <c r="L1405" s="30">
        <v>290093.3359319609</v>
      </c>
      <c r="M1405" s="30">
        <v>1945.2011519508494</v>
      </c>
      <c r="N1405" s="30">
        <v>81.685511789353683</v>
      </c>
      <c r="O1405" s="30">
        <v>6522.7288978259849</v>
      </c>
      <c r="P1405" s="30">
        <v>1.5025969869647848</v>
      </c>
      <c r="Q1405" s="30">
        <v>7532.6094487592163</v>
      </c>
      <c r="R1405" s="30">
        <v>7018.9964656729471</v>
      </c>
      <c r="S1405" s="30">
        <v>1.314473627829331</v>
      </c>
      <c r="T1405" s="30">
        <v>2.3344161761067004</v>
      </c>
      <c r="U1405" s="30">
        <v>1.1347420209185524</v>
      </c>
      <c r="V1405" s="30">
        <v>2.5413831884650708</v>
      </c>
      <c r="W1405" s="30">
        <v>0.79006596115579841</v>
      </c>
      <c r="X1405" s="30">
        <v>0.91363547197298089</v>
      </c>
      <c r="Y1405" s="30">
        <v>46.865693344895533</v>
      </c>
      <c r="Z1405" s="30">
        <v>74.001134732869573</v>
      </c>
      <c r="AA1405" s="30">
        <v>147.14104654256224</v>
      </c>
      <c r="AB1405" s="30">
        <v>559.96218046594561</v>
      </c>
      <c r="AC1405" s="30">
        <v>3.270296484254307</v>
      </c>
      <c r="AD1405" s="30">
        <v>24925.664843912899</v>
      </c>
      <c r="AE1405" s="29">
        <f t="shared" si="72"/>
        <v>2022</v>
      </c>
      <c r="AF1405" s="29">
        <f t="shared" si="70"/>
        <v>12</v>
      </c>
      <c r="AK1405" t="e">
        <f t="shared" si="71"/>
        <v>#N/A</v>
      </c>
    </row>
    <row r="1406" spans="1:37" ht="30" customHeight="1" x14ac:dyDescent="0.25">
      <c r="A1406" s="30">
        <v>17907415</v>
      </c>
      <c r="B1406" s="29" t="s">
        <v>84</v>
      </c>
      <c r="C1406" s="29" t="s">
        <v>29</v>
      </c>
      <c r="D1406" s="29" t="s">
        <v>29</v>
      </c>
      <c r="E1406" s="31">
        <v>44957</v>
      </c>
      <c r="F1406" s="30">
        <v>13.333968989507508</v>
      </c>
      <c r="G1406" s="29" t="s">
        <v>51</v>
      </c>
      <c r="H1406" s="29" t="s">
        <v>30</v>
      </c>
      <c r="I1406" s="29">
        <v>1981</v>
      </c>
      <c r="J1406" s="30">
        <v>100</v>
      </c>
      <c r="K1406" s="30">
        <v>4650.5</v>
      </c>
      <c r="L1406" s="30">
        <v>459798.11563684681</v>
      </c>
      <c r="M1406" s="30">
        <v>1046.6199373725503</v>
      </c>
      <c r="N1406" s="30">
        <v>58.676744894896046</v>
      </c>
      <c r="O1406" s="30">
        <v>5470.482455758749</v>
      </c>
      <c r="P1406" s="30">
        <v>1.098142922159933</v>
      </c>
      <c r="Q1406" s="30">
        <v>6269.9200694295487</v>
      </c>
      <c r="R1406" s="30">
        <v>6476.8869600798307</v>
      </c>
      <c r="S1406" s="30">
        <v>1.5029563111181674</v>
      </c>
      <c r="T1406" s="30">
        <v>1.9298119219237888</v>
      </c>
      <c r="U1406" s="30">
        <v>1.4377195813762285</v>
      </c>
      <c r="V1406" s="30">
        <v>1.5784588299770104</v>
      </c>
      <c r="W1406" s="30">
        <v>0.74203320398770356</v>
      </c>
      <c r="X1406" s="30">
        <v>0.92892828286878026</v>
      </c>
      <c r="Y1406" s="30">
        <v>47.670297019715107</v>
      </c>
      <c r="Z1406" s="30">
        <v>44.290292286686757</v>
      </c>
      <c r="AA1406" s="30">
        <v>145.21545113870727</v>
      </c>
      <c r="AB1406" s="30">
        <v>681.8557488929398</v>
      </c>
      <c r="AC1406" s="30">
        <v>4.1660691433826296</v>
      </c>
      <c r="AD1406" s="30">
        <v>14391.882611949761</v>
      </c>
      <c r="AE1406" s="29">
        <f t="shared" si="72"/>
        <v>2023</v>
      </c>
      <c r="AF1406" s="29">
        <f t="shared" si="70"/>
        <v>1</v>
      </c>
      <c r="AK1406" t="e">
        <f t="shared" si="71"/>
        <v>#N/A</v>
      </c>
    </row>
    <row r="1407" spans="1:37" ht="30" customHeight="1" x14ac:dyDescent="0.25">
      <c r="A1407" s="30">
        <v>17907415</v>
      </c>
      <c r="B1407" s="29" t="s">
        <v>84</v>
      </c>
      <c r="C1407" s="29" t="s">
        <v>29</v>
      </c>
      <c r="D1407" s="29" t="s">
        <v>29</v>
      </c>
      <c r="E1407" s="31">
        <v>44985</v>
      </c>
      <c r="F1407" s="30">
        <v>18.193515067856907</v>
      </c>
      <c r="G1407" s="29" t="s">
        <v>51</v>
      </c>
      <c r="H1407" s="29" t="s">
        <v>30</v>
      </c>
      <c r="I1407" s="29">
        <v>1981</v>
      </c>
      <c r="J1407" s="30">
        <v>100</v>
      </c>
      <c r="K1407" s="30">
        <v>4650.5</v>
      </c>
      <c r="L1407" s="30">
        <v>386823.28935241757</v>
      </c>
      <c r="M1407" s="30">
        <v>1062.6011831872022</v>
      </c>
      <c r="N1407" s="30">
        <v>103.22532186409839</v>
      </c>
      <c r="O1407" s="30">
        <v>7062.5760753022314</v>
      </c>
      <c r="P1407" s="30">
        <v>1.2130723849198346</v>
      </c>
      <c r="Q1407" s="30">
        <v>9338.1180862084911</v>
      </c>
      <c r="R1407" s="30">
        <v>7880.7490904105034</v>
      </c>
      <c r="S1407" s="30">
        <v>1.2284496113206569</v>
      </c>
      <c r="T1407" s="30">
        <v>1.5563782824025463</v>
      </c>
      <c r="U1407" s="30">
        <v>1.857329188323001</v>
      </c>
      <c r="V1407" s="30">
        <v>2.2169358825384577</v>
      </c>
      <c r="W1407" s="30">
        <v>1.3918940334238299</v>
      </c>
      <c r="X1407" s="30">
        <v>1.7202649508842012</v>
      </c>
      <c r="Y1407" s="30">
        <v>72.806826894335444</v>
      </c>
      <c r="Z1407" s="30">
        <v>54.938057094935111</v>
      </c>
      <c r="AA1407" s="30">
        <v>121.86300071312085</v>
      </c>
      <c r="AB1407" s="30">
        <v>577.10573828563406</v>
      </c>
      <c r="AC1407" s="30">
        <v>3.9592535724905713</v>
      </c>
      <c r="AD1407" s="30">
        <v>21082.738131320439</v>
      </c>
      <c r="AE1407" s="29">
        <f t="shared" si="72"/>
        <v>2023</v>
      </c>
      <c r="AF1407" s="29">
        <f t="shared" si="70"/>
        <v>2</v>
      </c>
      <c r="AK1407" t="e">
        <f t="shared" si="71"/>
        <v>#N/A</v>
      </c>
    </row>
    <row r="1408" spans="1:37" ht="30" customHeight="1" x14ac:dyDescent="0.25">
      <c r="A1408" s="30">
        <v>17907415</v>
      </c>
      <c r="B1408" s="29" t="s">
        <v>84</v>
      </c>
      <c r="C1408" s="29" t="s">
        <v>29</v>
      </c>
      <c r="D1408" s="29" t="s">
        <v>29</v>
      </c>
      <c r="E1408" s="31">
        <v>45016</v>
      </c>
      <c r="F1408" s="29">
        <v>12.04862193530743</v>
      </c>
      <c r="G1408" s="29" t="s">
        <v>51</v>
      </c>
      <c r="H1408" s="29" t="s">
        <v>30</v>
      </c>
      <c r="I1408" s="29">
        <v>1981</v>
      </c>
      <c r="J1408" s="30">
        <v>100</v>
      </c>
      <c r="K1408" s="30">
        <v>4650.5</v>
      </c>
      <c r="L1408" s="29">
        <v>301236.67142054962</v>
      </c>
      <c r="M1408" s="29">
        <v>1010.5794532811956</v>
      </c>
      <c r="N1408" s="29">
        <v>103.78298974630248</v>
      </c>
      <c r="O1408" s="29">
        <v>6816.7322482284317</v>
      </c>
      <c r="P1408" s="29">
        <v>1.2140460399463817</v>
      </c>
      <c r="Q1408" s="29">
        <v>9286.821570420323</v>
      </c>
      <c r="R1408" s="29">
        <v>10060.054967260485</v>
      </c>
      <c r="S1408" s="29">
        <v>1.2975260943290854</v>
      </c>
      <c r="T1408" s="29">
        <v>2.2926575778991181</v>
      </c>
      <c r="U1408" s="29">
        <v>1.3009201014741869</v>
      </c>
      <c r="V1408" s="29">
        <v>1.6826027548298144</v>
      </c>
      <c r="W1408" s="30">
        <v>1.3917541611221529</v>
      </c>
      <c r="X1408" s="30">
        <v>1.1504435308337286</v>
      </c>
      <c r="Y1408" s="29">
        <v>62.827317344797713</v>
      </c>
      <c r="Z1408" s="29">
        <v>82.101395739818273</v>
      </c>
      <c r="AA1408" s="30">
        <v>120.83630572221257</v>
      </c>
      <c r="AB1408" s="30">
        <v>553.77355145786032</v>
      </c>
      <c r="AC1408" s="29">
        <v>4.1502419091353335</v>
      </c>
      <c r="AD1408" s="29">
        <v>21228.675833834241</v>
      </c>
      <c r="AE1408" s="29">
        <f t="shared" si="72"/>
        <v>2023</v>
      </c>
      <c r="AF1408" s="29">
        <f t="shared" si="70"/>
        <v>3</v>
      </c>
      <c r="AK1408" t="e">
        <f t="shared" si="71"/>
        <v>#N/A</v>
      </c>
    </row>
    <row r="1409" spans="1:37" ht="30" customHeight="1" x14ac:dyDescent="0.25">
      <c r="A1409" s="30">
        <v>17907415</v>
      </c>
      <c r="B1409" s="29" t="s">
        <v>84</v>
      </c>
      <c r="C1409" s="29" t="s">
        <v>29</v>
      </c>
      <c r="D1409" s="29" t="s">
        <v>29</v>
      </c>
      <c r="E1409" s="31">
        <v>45046</v>
      </c>
      <c r="F1409" s="29">
        <v>19.744163394903222</v>
      </c>
      <c r="G1409" s="29" t="s">
        <v>51</v>
      </c>
      <c r="H1409" s="29" t="s">
        <v>30</v>
      </c>
      <c r="I1409" s="29">
        <v>1981</v>
      </c>
      <c r="J1409" s="30">
        <v>100</v>
      </c>
      <c r="K1409" s="30">
        <v>4650.5</v>
      </c>
      <c r="L1409" s="29">
        <v>546153.97984925949</v>
      </c>
      <c r="M1409" s="29">
        <v>2018.8925588814823</v>
      </c>
      <c r="N1409" s="29">
        <v>90.598098964186178</v>
      </c>
      <c r="O1409" s="29">
        <v>7522.7444467433716</v>
      </c>
      <c r="P1409" s="29">
        <v>1.1983306199796764</v>
      </c>
      <c r="Q1409" s="29">
        <v>7115.794793302045</v>
      </c>
      <c r="R1409" s="29">
        <v>11053.92845338121</v>
      </c>
      <c r="S1409" s="29">
        <v>2.1120004730785964</v>
      </c>
      <c r="T1409" s="29">
        <v>2.5335331323918915</v>
      </c>
      <c r="U1409" s="29">
        <v>1.5326025941180035</v>
      </c>
      <c r="V1409" s="29">
        <v>1.8661915731591079</v>
      </c>
      <c r="W1409" s="30">
        <v>0.74704374738659662</v>
      </c>
      <c r="X1409" s="30">
        <v>0.97564908153243801</v>
      </c>
      <c r="Y1409" s="29">
        <v>86.806379426003275</v>
      </c>
      <c r="Z1409" s="29">
        <v>67.531396434072036</v>
      </c>
      <c r="AA1409" s="30">
        <v>107.91766094886221</v>
      </c>
      <c r="AB1409" s="30">
        <v>469.07759410037482</v>
      </c>
      <c r="AC1409" s="29">
        <v>2.7126467717629477</v>
      </c>
      <c r="AD1409" s="29">
        <v>12042.643979179184</v>
      </c>
      <c r="AE1409" s="29">
        <f t="shared" si="72"/>
        <v>2023</v>
      </c>
      <c r="AF1409" s="29">
        <f t="shared" si="70"/>
        <v>4</v>
      </c>
      <c r="AK1409" t="e">
        <f t="shared" si="71"/>
        <v>#N/A</v>
      </c>
    </row>
    <row r="1410" spans="1:37" ht="30" customHeight="1" x14ac:dyDescent="0.25">
      <c r="A1410" s="30">
        <v>17907415</v>
      </c>
      <c r="B1410" s="29" t="s">
        <v>84</v>
      </c>
      <c r="C1410" s="29" t="s">
        <v>29</v>
      </c>
      <c r="D1410" s="29" t="s">
        <v>29</v>
      </c>
      <c r="E1410" s="31">
        <v>45077</v>
      </c>
      <c r="F1410" s="29">
        <v>22.499069818511707</v>
      </c>
      <c r="G1410" s="29" t="s">
        <v>51</v>
      </c>
      <c r="H1410" s="29" t="s">
        <v>30</v>
      </c>
      <c r="I1410" s="29">
        <v>1981</v>
      </c>
      <c r="J1410" s="30">
        <v>100</v>
      </c>
      <c r="K1410" s="30">
        <v>4650.5</v>
      </c>
      <c r="L1410" s="29">
        <v>535058.58406241355</v>
      </c>
      <c r="M1410" s="29">
        <v>1882.3422202803135</v>
      </c>
      <c r="N1410" s="29">
        <v>72.217264053309876</v>
      </c>
      <c r="O1410" s="29">
        <v>7286.2238298465545</v>
      </c>
      <c r="P1410" s="29">
        <v>1.5591936422776014</v>
      </c>
      <c r="Q1410" s="29">
        <v>6532.2734703039432</v>
      </c>
      <c r="R1410" s="29">
        <v>11324.29236042835</v>
      </c>
      <c r="S1410" s="29">
        <v>1.7902299303604747</v>
      </c>
      <c r="T1410" s="29">
        <v>1.6126867217769874</v>
      </c>
      <c r="U1410" s="29">
        <v>1.3659370593677858</v>
      </c>
      <c r="V1410" s="29">
        <v>1.7737612050573426</v>
      </c>
      <c r="W1410" s="30">
        <v>1.154728166630465</v>
      </c>
      <c r="X1410" s="30">
        <v>1.6231399542184648</v>
      </c>
      <c r="Y1410" s="29">
        <v>48.112644831586792</v>
      </c>
      <c r="Z1410" s="29">
        <v>71.215026054636184</v>
      </c>
      <c r="AA1410" s="30">
        <v>144.62264848892204</v>
      </c>
      <c r="AB1410" s="30">
        <v>507.29218741426808</v>
      </c>
      <c r="AC1410" s="29">
        <v>3.362291846758219</v>
      </c>
      <c r="AD1410" s="29">
        <v>20540.124573740908</v>
      </c>
      <c r="AE1410" s="29">
        <f t="shared" si="72"/>
        <v>2023</v>
      </c>
      <c r="AF1410" s="29">
        <f t="shared" si="70"/>
        <v>5</v>
      </c>
      <c r="AK1410" t="e">
        <f t="shared" si="71"/>
        <v>#N/A</v>
      </c>
    </row>
    <row r="1411" spans="1:37" ht="30" customHeight="1" x14ac:dyDescent="0.25">
      <c r="A1411" s="30">
        <v>17907415</v>
      </c>
      <c r="B1411" s="29" t="s">
        <v>84</v>
      </c>
      <c r="C1411" s="29" t="s">
        <v>29</v>
      </c>
      <c r="D1411" s="29" t="s">
        <v>29</v>
      </c>
      <c r="E1411" s="31">
        <v>45107</v>
      </c>
      <c r="F1411" s="29">
        <v>22.347336666613703</v>
      </c>
      <c r="G1411" s="29" t="s">
        <v>51</v>
      </c>
      <c r="H1411" s="29" t="s">
        <v>30</v>
      </c>
      <c r="I1411" s="29">
        <v>1981</v>
      </c>
      <c r="J1411" s="30">
        <v>100</v>
      </c>
      <c r="K1411" s="30">
        <v>4650.5</v>
      </c>
      <c r="L1411" s="29">
        <v>390635.72241372743</v>
      </c>
      <c r="M1411" s="29">
        <v>1681.7055722304603</v>
      </c>
      <c r="N1411" s="29">
        <v>83.955259289722306</v>
      </c>
      <c r="O1411" s="29">
        <v>5106.2446515940592</v>
      </c>
      <c r="P1411" s="29">
        <v>1.4191399269798295</v>
      </c>
      <c r="Q1411" s="29">
        <v>4833.5866397406899</v>
      </c>
      <c r="R1411" s="29">
        <v>11130.19443015399</v>
      </c>
      <c r="S1411" s="29">
        <v>1.1395994011848352</v>
      </c>
      <c r="T1411" s="29">
        <v>2.420024239064678</v>
      </c>
      <c r="U1411" s="29">
        <v>1.5705394609872672</v>
      </c>
      <c r="V1411" s="29">
        <v>1.8787360896082812</v>
      </c>
      <c r="W1411" s="30">
        <v>0.76219987450189164</v>
      </c>
      <c r="X1411" s="30">
        <v>1.1178425954154974</v>
      </c>
      <c r="Y1411" s="29">
        <v>61.99649552508432</v>
      </c>
      <c r="Z1411" s="29">
        <v>76.591522857286563</v>
      </c>
      <c r="AA1411" s="30">
        <v>129.95228408515067</v>
      </c>
      <c r="AB1411" s="30">
        <v>377.89614582614735</v>
      </c>
      <c r="AC1411" s="29">
        <v>4.3779417330914283</v>
      </c>
      <c r="AD1411" s="29">
        <v>20383.808768306175</v>
      </c>
      <c r="AE1411" s="29">
        <f t="shared" si="72"/>
        <v>2023</v>
      </c>
      <c r="AF1411" s="29">
        <f t="shared" si="70"/>
        <v>6</v>
      </c>
      <c r="AK1411" t="e">
        <f t="shared" si="71"/>
        <v>#N/A</v>
      </c>
    </row>
    <row r="1412" spans="1:37" ht="30" customHeight="1" x14ac:dyDescent="0.25">
      <c r="A1412" s="30">
        <v>17907415</v>
      </c>
      <c r="B1412" s="29" t="s">
        <v>84</v>
      </c>
      <c r="C1412" s="29" t="s">
        <v>29</v>
      </c>
      <c r="D1412" s="29" t="s">
        <v>29</v>
      </c>
      <c r="E1412" s="31">
        <v>45138</v>
      </c>
      <c r="F1412" s="29">
        <v>16.770914942996363</v>
      </c>
      <c r="G1412" s="29" t="s">
        <v>51</v>
      </c>
      <c r="H1412" s="29" t="s">
        <v>30</v>
      </c>
      <c r="I1412" s="29">
        <v>1981</v>
      </c>
      <c r="J1412" s="30">
        <v>100</v>
      </c>
      <c r="K1412" s="30">
        <v>4650.5</v>
      </c>
      <c r="L1412" s="29">
        <v>362818.63520883606</v>
      </c>
      <c r="M1412" s="29">
        <v>1135.5869664954246</v>
      </c>
      <c r="N1412" s="29">
        <v>107.02732440826895</v>
      </c>
      <c r="O1412" s="29">
        <v>4885.458255512347</v>
      </c>
      <c r="P1412" s="29">
        <v>1.4684713483722573</v>
      </c>
      <c r="Q1412" s="29">
        <v>7359.0496700462791</v>
      </c>
      <c r="R1412" s="29">
        <v>11180.369720142116</v>
      </c>
      <c r="S1412" s="29">
        <v>1.6115106893598707</v>
      </c>
      <c r="T1412" s="29">
        <v>2.1492940180972755</v>
      </c>
      <c r="U1412" s="29">
        <v>1.2331255932584373</v>
      </c>
      <c r="V1412" s="29">
        <v>2.2981607260119796</v>
      </c>
      <c r="W1412" s="30">
        <v>1.1350914733800803</v>
      </c>
      <c r="X1412" s="30">
        <v>1.1736777358646553</v>
      </c>
      <c r="Y1412" s="29">
        <v>60.50775376517214</v>
      </c>
      <c r="Z1412" s="29">
        <v>42.918452464219108</v>
      </c>
      <c r="AA1412" s="30">
        <v>95.18844778334261</v>
      </c>
      <c r="AB1412" s="30">
        <v>393.7039179590443</v>
      </c>
      <c r="AC1412" s="29">
        <v>2.8997699774117311</v>
      </c>
      <c r="AD1412" s="29">
        <v>16549.581783293881</v>
      </c>
      <c r="AE1412" s="29">
        <f t="shared" si="72"/>
        <v>2023</v>
      </c>
      <c r="AF1412" s="29">
        <f t="shared" si="70"/>
        <v>7</v>
      </c>
      <c r="AK1412" t="e">
        <f t="shared" si="71"/>
        <v>#N/A</v>
      </c>
    </row>
    <row r="1413" spans="1:37" ht="30" customHeight="1" x14ac:dyDescent="0.25">
      <c r="A1413" s="30">
        <v>17907415</v>
      </c>
      <c r="B1413" s="29" t="s">
        <v>84</v>
      </c>
      <c r="C1413" s="29" t="s">
        <v>29</v>
      </c>
      <c r="D1413" s="29" t="s">
        <v>29</v>
      </c>
      <c r="E1413" s="31">
        <v>45169</v>
      </c>
      <c r="F1413" s="29">
        <v>19.564296148477887</v>
      </c>
      <c r="G1413" s="29" t="s">
        <v>51</v>
      </c>
      <c r="H1413" s="29" t="s">
        <v>30</v>
      </c>
      <c r="I1413" s="29">
        <v>1981</v>
      </c>
      <c r="J1413" s="30">
        <v>100</v>
      </c>
      <c r="K1413" s="30">
        <v>4650.5</v>
      </c>
      <c r="L1413" s="29">
        <v>429007.55418050941</v>
      </c>
      <c r="M1413" s="29">
        <v>1383.8146148345159</v>
      </c>
      <c r="N1413" s="29">
        <v>102.87125937560866</v>
      </c>
      <c r="O1413" s="29">
        <v>3813.706171214691</v>
      </c>
      <c r="P1413" s="29">
        <v>1.6274260840149448</v>
      </c>
      <c r="Q1413" s="29">
        <v>6616.7437601125412</v>
      </c>
      <c r="R1413" s="29">
        <v>7140.5938320547539</v>
      </c>
      <c r="S1413" s="29">
        <v>1.6508799037498183</v>
      </c>
      <c r="T1413" s="29">
        <v>2.4604298498215216</v>
      </c>
      <c r="U1413" s="29">
        <v>1.132628682386186</v>
      </c>
      <c r="V1413" s="29">
        <v>2.195423378616479</v>
      </c>
      <c r="W1413" s="30">
        <v>1.3266806681628032</v>
      </c>
      <c r="X1413" s="30">
        <v>1.2714573479201359</v>
      </c>
      <c r="Y1413" s="29">
        <v>65.530605313239576</v>
      </c>
      <c r="Z1413" s="29">
        <v>79.125034103061452</v>
      </c>
      <c r="AA1413" s="30">
        <v>108.88193022170969</v>
      </c>
      <c r="AB1413" s="30">
        <v>414.76681576371368</v>
      </c>
      <c r="AC1413" s="29">
        <v>3.7868648265779346</v>
      </c>
      <c r="AD1413" s="29">
        <v>20617.615845473771</v>
      </c>
      <c r="AE1413" s="29">
        <f t="shared" si="72"/>
        <v>2023</v>
      </c>
      <c r="AF1413" s="29">
        <f t="shared" si="70"/>
        <v>8</v>
      </c>
      <c r="AK1413" t="e">
        <f t="shared" si="71"/>
        <v>#N/A</v>
      </c>
    </row>
    <row r="1414" spans="1:37" ht="30" customHeight="1" x14ac:dyDescent="0.25">
      <c r="A1414" s="30">
        <v>17907415</v>
      </c>
      <c r="B1414" s="29" t="s">
        <v>84</v>
      </c>
      <c r="C1414" s="29" t="s">
        <v>29</v>
      </c>
      <c r="D1414" s="29" t="s">
        <v>29</v>
      </c>
      <c r="E1414" s="31">
        <v>45199</v>
      </c>
      <c r="F1414" s="29">
        <v>23.130152117742483</v>
      </c>
      <c r="G1414" s="29" t="s">
        <v>51</v>
      </c>
      <c r="H1414" s="29" t="s">
        <v>30</v>
      </c>
      <c r="I1414" s="29">
        <v>1981</v>
      </c>
      <c r="J1414" s="30">
        <v>100</v>
      </c>
      <c r="K1414" s="30">
        <v>4650.5</v>
      </c>
      <c r="L1414" s="29">
        <v>542973.71673300071</v>
      </c>
      <c r="M1414" s="29">
        <v>1865.8896320594606</v>
      </c>
      <c r="N1414" s="29">
        <v>108.11669282668704</v>
      </c>
      <c r="O1414" s="29">
        <v>6754.3851249330228</v>
      </c>
      <c r="P1414" s="29">
        <v>0.84122028227244794</v>
      </c>
      <c r="Q1414" s="29">
        <v>9055.4955336240509</v>
      </c>
      <c r="R1414" s="29">
        <v>11375.07384632211</v>
      </c>
      <c r="S1414" s="29">
        <v>1.5566363015704612</v>
      </c>
      <c r="T1414" s="29">
        <v>1.9141701629227121</v>
      </c>
      <c r="U1414" s="29">
        <v>1.2755172306508928</v>
      </c>
      <c r="V1414" s="29">
        <v>1.9975652272078701</v>
      </c>
      <c r="W1414" s="30">
        <v>1.2111122613837622</v>
      </c>
      <c r="X1414" s="30">
        <v>1.5327019102839619</v>
      </c>
      <c r="Y1414" s="29">
        <v>61.753028550520142</v>
      </c>
      <c r="Z1414" s="29">
        <v>74.521858693620928</v>
      </c>
      <c r="AA1414" s="30">
        <v>123.57057674468707</v>
      </c>
      <c r="AB1414" s="30">
        <v>519.11485759192351</v>
      </c>
      <c r="AC1414" s="29">
        <v>2.7228094693539453</v>
      </c>
      <c r="AD1414" s="29">
        <v>15624.056145561226</v>
      </c>
      <c r="AE1414" s="29">
        <f t="shared" si="72"/>
        <v>2023</v>
      </c>
      <c r="AF1414" s="29">
        <f t="shared" si="70"/>
        <v>9</v>
      </c>
      <c r="AK1414" t="e">
        <f t="shared" si="71"/>
        <v>#N/A</v>
      </c>
    </row>
    <row r="1415" spans="1:37" ht="30" customHeight="1" x14ac:dyDescent="0.25">
      <c r="A1415" s="30">
        <v>17907415</v>
      </c>
      <c r="B1415" s="29" t="s">
        <v>84</v>
      </c>
      <c r="C1415" s="29" t="s">
        <v>29</v>
      </c>
      <c r="D1415" s="29" t="s">
        <v>29</v>
      </c>
      <c r="E1415" s="31">
        <v>45230</v>
      </c>
      <c r="F1415" s="29">
        <v>14.856214779942931</v>
      </c>
      <c r="G1415" s="29" t="s">
        <v>51</v>
      </c>
      <c r="H1415" s="29" t="s">
        <v>30</v>
      </c>
      <c r="I1415" s="29">
        <v>1981</v>
      </c>
      <c r="J1415" s="30">
        <v>100</v>
      </c>
      <c r="K1415" s="30">
        <v>4650.5</v>
      </c>
      <c r="L1415" s="29">
        <v>427565.67876024445</v>
      </c>
      <c r="M1415" s="29">
        <v>1667.0942598188751</v>
      </c>
      <c r="N1415" s="29">
        <v>105.04331041753638</v>
      </c>
      <c r="O1415" s="29">
        <v>4386.8882875553418</v>
      </c>
      <c r="P1415" s="29">
        <v>1.2972362967364088</v>
      </c>
      <c r="Q1415" s="29">
        <v>9394.6415964508578</v>
      </c>
      <c r="R1415" s="29">
        <v>8460.7402639523661</v>
      </c>
      <c r="S1415" s="29">
        <v>1.2870204721211773</v>
      </c>
      <c r="T1415" s="29">
        <v>1.863114503509524</v>
      </c>
      <c r="U1415" s="29">
        <v>1.0830121546757265</v>
      </c>
      <c r="V1415" s="29">
        <v>2.0462792797696614</v>
      </c>
      <c r="W1415" s="30">
        <v>1.2775618518698595</v>
      </c>
      <c r="X1415" s="30">
        <v>1.5962436664026534</v>
      </c>
      <c r="Y1415" s="29">
        <v>60.868547585468498</v>
      </c>
      <c r="Z1415" s="29">
        <v>82.068012017486268</v>
      </c>
      <c r="AA1415" s="30">
        <v>89.121988114101867</v>
      </c>
      <c r="AB1415" s="30">
        <v>670.29832507201638</v>
      </c>
      <c r="AC1415" s="29">
        <v>5.41633193919</v>
      </c>
      <c r="AD1415" s="29">
        <v>21370.097720658578</v>
      </c>
      <c r="AE1415" s="29">
        <f t="shared" si="72"/>
        <v>2023</v>
      </c>
      <c r="AF1415" s="29">
        <f t="shared" si="70"/>
        <v>10</v>
      </c>
      <c r="AK1415" t="e">
        <f t="shared" si="71"/>
        <v>#N/A</v>
      </c>
    </row>
    <row r="1416" spans="1:37" ht="30" customHeight="1" x14ac:dyDescent="0.25">
      <c r="A1416" s="30">
        <v>17907415</v>
      </c>
      <c r="B1416" s="29" t="s">
        <v>84</v>
      </c>
      <c r="C1416" s="29" t="s">
        <v>29</v>
      </c>
      <c r="D1416" s="29" t="s">
        <v>29</v>
      </c>
      <c r="E1416" s="31">
        <v>45260</v>
      </c>
      <c r="F1416" s="29">
        <v>16.856731672923889</v>
      </c>
      <c r="G1416" s="29" t="s">
        <v>51</v>
      </c>
      <c r="H1416" s="29" t="s">
        <v>30</v>
      </c>
      <c r="I1416" s="29">
        <v>1981</v>
      </c>
      <c r="J1416" s="30">
        <v>100</v>
      </c>
      <c r="K1416" s="30">
        <v>4650.5</v>
      </c>
      <c r="L1416" s="29">
        <v>438254.35133888299</v>
      </c>
      <c r="M1416" s="29">
        <v>1079.6349565647124</v>
      </c>
      <c r="N1416" s="29">
        <v>116.51215399734832</v>
      </c>
      <c r="O1416" s="29">
        <v>5863.3997654610166</v>
      </c>
      <c r="P1416" s="29">
        <v>1.6841416475343465</v>
      </c>
      <c r="Q1416" s="29">
        <v>5968.1180098728</v>
      </c>
      <c r="R1416" s="29">
        <v>6207.4963740070025</v>
      </c>
      <c r="S1416" s="29">
        <v>1.3832775053770674</v>
      </c>
      <c r="T1416" s="29">
        <v>1.5702266943467984</v>
      </c>
      <c r="U1416" s="29">
        <v>1.5448764396292709</v>
      </c>
      <c r="V1416" s="29">
        <v>1.5612171965578781</v>
      </c>
      <c r="W1416" s="30">
        <v>1.1541627936468475</v>
      </c>
      <c r="X1416" s="30">
        <v>1.1042948481395067</v>
      </c>
      <c r="Y1416" s="29">
        <v>48.563581216303902</v>
      </c>
      <c r="Z1416" s="29">
        <v>80.63005022942211</v>
      </c>
      <c r="AA1416" s="30">
        <v>158.81094351187431</v>
      </c>
      <c r="AB1416" s="30">
        <v>628.32219078122114</v>
      </c>
      <c r="AC1416" s="29">
        <v>3.1099623718146252</v>
      </c>
      <c r="AD1416" s="29">
        <v>25303.535864463753</v>
      </c>
      <c r="AE1416" s="29">
        <f t="shared" si="72"/>
        <v>2023</v>
      </c>
      <c r="AF1416" s="29">
        <f t="shared" si="70"/>
        <v>11</v>
      </c>
      <c r="AK1416" t="e">
        <f t="shared" si="71"/>
        <v>#N/A</v>
      </c>
    </row>
    <row r="1417" spans="1:37" ht="30" customHeight="1" x14ac:dyDescent="0.25">
      <c r="A1417" s="30">
        <v>17907415</v>
      </c>
      <c r="B1417" s="29" t="s">
        <v>84</v>
      </c>
      <c r="C1417" s="29" t="s">
        <v>29</v>
      </c>
      <c r="D1417" s="29" t="s">
        <v>29</v>
      </c>
      <c r="E1417" s="31">
        <v>45291</v>
      </c>
      <c r="F1417" s="29">
        <v>16.827340979727001</v>
      </c>
      <c r="G1417" s="29" t="s">
        <v>51</v>
      </c>
      <c r="H1417" s="29" t="s">
        <v>30</v>
      </c>
      <c r="I1417" s="29">
        <v>1981</v>
      </c>
      <c r="J1417" s="30">
        <v>100</v>
      </c>
      <c r="K1417" s="30">
        <v>4650.5</v>
      </c>
      <c r="L1417" s="29">
        <v>441100.19104674965</v>
      </c>
      <c r="M1417" s="29">
        <v>1166.9741556501701</v>
      </c>
      <c r="N1417" s="29">
        <v>75.822237873152503</v>
      </c>
      <c r="O1417" s="29">
        <v>4640.9096198500229</v>
      </c>
      <c r="P1417" s="29">
        <v>1.7759196308539857</v>
      </c>
      <c r="Q1417" s="29">
        <v>5526.2218831753635</v>
      </c>
      <c r="R1417" s="29">
        <v>6587.7135112820488</v>
      </c>
      <c r="S1417" s="29">
        <v>1.4390911662894892</v>
      </c>
      <c r="T1417" s="29">
        <v>1.4240909815605769</v>
      </c>
      <c r="U1417" s="29">
        <v>2.114037554686806</v>
      </c>
      <c r="V1417" s="29">
        <v>1.8784611023558495</v>
      </c>
      <c r="W1417" s="30">
        <v>1.2239967447768358</v>
      </c>
      <c r="X1417" s="30">
        <v>1.1762590185457102</v>
      </c>
      <c r="Y1417" s="29">
        <v>57.287962316358424</v>
      </c>
      <c r="Z1417" s="29">
        <v>70.143866120368827</v>
      </c>
      <c r="AA1417" s="30">
        <v>80.665168938798047</v>
      </c>
      <c r="AB1417" s="30">
        <v>691.15977736933917</v>
      </c>
      <c r="AC1417" s="29">
        <v>5.3658558087068888</v>
      </c>
      <c r="AD1417" s="29">
        <v>17068.959913989136</v>
      </c>
      <c r="AE1417" s="29">
        <f t="shared" si="72"/>
        <v>2023</v>
      </c>
      <c r="AF1417" s="29">
        <f t="shared" si="70"/>
        <v>12</v>
      </c>
      <c r="AK1417" t="e">
        <f t="shared" si="71"/>
        <v>#N/A</v>
      </c>
    </row>
    <row r="1418" spans="1:37" ht="30" customHeight="1" x14ac:dyDescent="0.25">
      <c r="A1418" s="30">
        <v>17907415</v>
      </c>
      <c r="B1418" s="29" t="s">
        <v>84</v>
      </c>
      <c r="C1418" s="29" t="s">
        <v>29</v>
      </c>
      <c r="D1418" s="29" t="s">
        <v>29</v>
      </c>
      <c r="E1418" s="31">
        <v>45322</v>
      </c>
      <c r="F1418" s="29">
        <v>17.925039097571464</v>
      </c>
      <c r="G1418" s="29" t="s">
        <v>51</v>
      </c>
      <c r="H1418" s="29" t="s">
        <v>30</v>
      </c>
      <c r="I1418" s="29">
        <v>1981</v>
      </c>
      <c r="J1418" s="30">
        <v>100</v>
      </c>
      <c r="K1418" s="30">
        <v>4650.5</v>
      </c>
      <c r="L1418" s="29">
        <v>458544.67469720007</v>
      </c>
      <c r="M1418" s="29">
        <v>1312.6525379359896</v>
      </c>
      <c r="N1418" s="29">
        <v>109.44356374165049</v>
      </c>
      <c r="O1418" s="29">
        <v>5356.9541208723558</v>
      </c>
      <c r="P1418" s="29">
        <v>1.5064264230538906</v>
      </c>
      <c r="Q1418" s="29">
        <v>6034.2786849408549</v>
      </c>
      <c r="R1418" s="29">
        <v>9650.5526416470202</v>
      </c>
      <c r="S1418" s="29">
        <v>1.9856478455657074</v>
      </c>
      <c r="T1418" s="29">
        <v>1.8780070861689315</v>
      </c>
      <c r="U1418" s="29">
        <v>1.0853320556793467</v>
      </c>
      <c r="V1418" s="29">
        <v>2.1055306577569701</v>
      </c>
      <c r="W1418" s="30">
        <v>1.2190483303310078</v>
      </c>
      <c r="X1418" s="30">
        <v>1.299137091438141</v>
      </c>
      <c r="Y1418" s="29">
        <v>43.54414406918211</v>
      </c>
      <c r="Z1418" s="29">
        <v>60.491872626995651</v>
      </c>
      <c r="AA1418" s="30">
        <v>152.04790536092489</v>
      </c>
      <c r="AB1418" s="30">
        <v>482.7446826017316</v>
      </c>
      <c r="AC1418" s="29" t="s">
        <v>31</v>
      </c>
      <c r="AD1418" s="29" t="s">
        <v>31</v>
      </c>
      <c r="AE1418" s="29">
        <f t="shared" si="72"/>
        <v>2024</v>
      </c>
      <c r="AF1418" s="29">
        <f t="shared" si="70"/>
        <v>1</v>
      </c>
      <c r="AK1418" t="e">
        <f t="shared" si="71"/>
        <v>#N/A</v>
      </c>
    </row>
    <row r="1419" spans="1:37" ht="30" customHeight="1" x14ac:dyDescent="0.25">
      <c r="A1419" s="30">
        <v>17907415</v>
      </c>
      <c r="B1419" s="29" t="s">
        <v>84</v>
      </c>
      <c r="C1419" s="29" t="s">
        <v>29</v>
      </c>
      <c r="D1419" s="29" t="s">
        <v>29</v>
      </c>
      <c r="E1419" s="31">
        <v>45351</v>
      </c>
      <c r="F1419" s="29">
        <v>15.708881301514946</v>
      </c>
      <c r="G1419" s="29" t="s">
        <v>51</v>
      </c>
      <c r="H1419" s="29" t="s">
        <v>30</v>
      </c>
      <c r="I1419" s="29">
        <v>1981</v>
      </c>
      <c r="J1419" s="30">
        <v>100</v>
      </c>
      <c r="K1419" s="30">
        <v>4650.5</v>
      </c>
      <c r="L1419" s="29">
        <v>332940.23932874401</v>
      </c>
      <c r="M1419" s="29">
        <v>1605.8286367247215</v>
      </c>
      <c r="N1419" s="29">
        <v>110.54834473183243</v>
      </c>
      <c r="O1419" s="29">
        <v>6910.3164432579715</v>
      </c>
      <c r="P1419" s="29">
        <v>1.2997106272849872</v>
      </c>
      <c r="Q1419" s="29">
        <v>8652.7957231433775</v>
      </c>
      <c r="R1419" s="29">
        <v>8287.6348638221061</v>
      </c>
      <c r="S1419" s="29">
        <v>1.4598988796023693</v>
      </c>
      <c r="T1419" s="29">
        <v>1.3951893051052451</v>
      </c>
      <c r="U1419" s="29">
        <v>1.6074334773922929</v>
      </c>
      <c r="V1419" s="29">
        <v>2.2054793958497592</v>
      </c>
      <c r="W1419" s="30">
        <v>0.9861452444951071</v>
      </c>
      <c r="X1419" s="30">
        <v>0.97059653438547111</v>
      </c>
      <c r="Y1419" s="29">
        <v>44.763734581435855</v>
      </c>
      <c r="Z1419" s="29">
        <v>82.08289958359471</v>
      </c>
      <c r="AA1419" s="30">
        <v>87.871276767029542</v>
      </c>
      <c r="AB1419" s="30">
        <v>685.94610757263138</v>
      </c>
      <c r="AC1419" s="29" t="s">
        <v>31</v>
      </c>
      <c r="AD1419" s="29" t="s">
        <v>31</v>
      </c>
      <c r="AE1419" s="29">
        <f t="shared" si="72"/>
        <v>2024</v>
      </c>
      <c r="AF1419" s="29">
        <f t="shared" si="70"/>
        <v>2</v>
      </c>
      <c r="AK1419" t="e">
        <f t="shared" si="71"/>
        <v>#N/A</v>
      </c>
    </row>
    <row r="1420" spans="1:37" ht="30" customHeight="1" x14ac:dyDescent="0.25">
      <c r="A1420" s="30">
        <v>17907415</v>
      </c>
      <c r="B1420" s="29" t="s">
        <v>84</v>
      </c>
      <c r="C1420" s="29" t="s">
        <v>29</v>
      </c>
      <c r="D1420" s="29" t="s">
        <v>29</v>
      </c>
      <c r="E1420" s="31">
        <v>45382</v>
      </c>
      <c r="F1420" s="29">
        <v>18.522254863162129</v>
      </c>
      <c r="G1420" s="29" t="s">
        <v>51</v>
      </c>
      <c r="H1420" s="29" t="s">
        <v>30</v>
      </c>
      <c r="I1420" s="29">
        <v>1981</v>
      </c>
      <c r="J1420" s="30">
        <v>100</v>
      </c>
      <c r="K1420" s="30">
        <v>4650.5</v>
      </c>
      <c r="L1420" s="29">
        <v>340818.53140953108</v>
      </c>
      <c r="M1420" s="29">
        <v>2056.1040484854357</v>
      </c>
      <c r="N1420" s="29">
        <v>102.65267222121432</v>
      </c>
      <c r="O1420" s="29">
        <v>7057.8155152884474</v>
      </c>
      <c r="P1420" s="29">
        <v>1.106564124912081</v>
      </c>
      <c r="Q1420" s="29">
        <v>9445.8727312158317</v>
      </c>
      <c r="R1420" s="29">
        <v>6564.5814989736755</v>
      </c>
      <c r="S1420" s="29">
        <v>1.7364187165675802</v>
      </c>
      <c r="T1420" s="29">
        <v>1.3779523422018893</v>
      </c>
      <c r="U1420" s="29">
        <v>1.3233609726619966</v>
      </c>
      <c r="V1420" s="29">
        <v>2.4371768282537785</v>
      </c>
      <c r="W1420" s="30">
        <v>1.2215388074586695</v>
      </c>
      <c r="X1420" s="30">
        <v>1.5907417942503415</v>
      </c>
      <c r="Y1420" s="29">
        <v>77.648315499955828</v>
      </c>
      <c r="Z1420" s="29">
        <v>57.276684754143815</v>
      </c>
      <c r="AA1420" s="30">
        <v>102.1601139535027</v>
      </c>
      <c r="AB1420" s="30">
        <v>493.39012220853431</v>
      </c>
      <c r="AC1420" s="29" t="s">
        <v>31</v>
      </c>
      <c r="AD1420" s="29" t="s">
        <v>31</v>
      </c>
      <c r="AE1420" s="29">
        <f t="shared" si="72"/>
        <v>2024</v>
      </c>
      <c r="AF1420" s="29">
        <f t="shared" si="70"/>
        <v>3</v>
      </c>
      <c r="AK1420" t="e">
        <f t="shared" si="71"/>
        <v>#N/A</v>
      </c>
    </row>
    <row r="1421" spans="1:37" ht="30" customHeight="1" x14ac:dyDescent="0.25">
      <c r="A1421" s="30">
        <v>17907415</v>
      </c>
      <c r="B1421" s="29" t="s">
        <v>84</v>
      </c>
      <c r="C1421" s="29" t="s">
        <v>29</v>
      </c>
      <c r="D1421" s="29" t="s">
        <v>29</v>
      </c>
      <c r="E1421" s="31">
        <v>45412</v>
      </c>
      <c r="F1421" s="29">
        <v>13.323236526508339</v>
      </c>
      <c r="G1421" s="29" t="s">
        <v>51</v>
      </c>
      <c r="H1421" s="29" t="s">
        <v>30</v>
      </c>
      <c r="I1421" s="29">
        <v>1981</v>
      </c>
      <c r="J1421" s="30">
        <v>100</v>
      </c>
      <c r="K1421" s="30">
        <v>4650.5</v>
      </c>
      <c r="L1421" s="29">
        <v>441730.51684879011</v>
      </c>
      <c r="M1421" s="29">
        <v>1275.9985659320566</v>
      </c>
      <c r="N1421" s="29">
        <v>107.04044714780328</v>
      </c>
      <c r="O1421" s="29">
        <v>6953.8243960262489</v>
      </c>
      <c r="P1421" s="29">
        <v>1.372953822606803</v>
      </c>
      <c r="Q1421" s="29">
        <v>5618.9778280128812</v>
      </c>
      <c r="R1421" s="29">
        <v>7271.8851876393101</v>
      </c>
      <c r="S1421" s="29">
        <v>1.8372896089537487</v>
      </c>
      <c r="T1421" s="29">
        <v>1.3251224682516969</v>
      </c>
      <c r="U1421" s="29">
        <v>1.3393143448674312</v>
      </c>
      <c r="V1421" s="29">
        <v>2.4203371588071203</v>
      </c>
      <c r="W1421" s="30">
        <v>0.86524930006399969</v>
      </c>
      <c r="X1421" s="30">
        <v>1.4924205867600646</v>
      </c>
      <c r="Y1421" s="29">
        <v>59.946703122711185</v>
      </c>
      <c r="Z1421" s="29">
        <v>49.429586233645466</v>
      </c>
      <c r="AA1421" s="30">
        <v>104.96809535895989</v>
      </c>
      <c r="AB1421" s="30">
        <v>485.16765800802773</v>
      </c>
      <c r="AC1421" s="29" t="s">
        <v>31</v>
      </c>
      <c r="AD1421" s="29" t="s">
        <v>31</v>
      </c>
      <c r="AE1421" s="29">
        <f t="shared" si="72"/>
        <v>2024</v>
      </c>
      <c r="AF1421" s="29">
        <f t="shared" si="70"/>
        <v>4</v>
      </c>
      <c r="AK1421" t="e">
        <f t="shared" si="71"/>
        <v>#N/A</v>
      </c>
    </row>
    <row r="1422" spans="1:37" ht="30" customHeight="1" x14ac:dyDescent="0.25">
      <c r="A1422" s="30">
        <v>17907415</v>
      </c>
      <c r="B1422" s="29" t="s">
        <v>84</v>
      </c>
      <c r="C1422" s="29" t="s">
        <v>29</v>
      </c>
      <c r="D1422" s="29" t="s">
        <v>29</v>
      </c>
      <c r="E1422" s="31">
        <v>45443</v>
      </c>
      <c r="F1422" s="29">
        <v>14.43712348840206</v>
      </c>
      <c r="G1422" s="29" t="s">
        <v>51</v>
      </c>
      <c r="H1422" s="29" t="s">
        <v>30</v>
      </c>
      <c r="I1422" s="29">
        <v>1981</v>
      </c>
      <c r="J1422" s="30">
        <v>100</v>
      </c>
      <c r="K1422" s="30">
        <v>4650.5</v>
      </c>
      <c r="L1422" s="29">
        <v>288984.56547991571</v>
      </c>
      <c r="M1422" s="29">
        <v>1481.1960460544228</v>
      </c>
      <c r="N1422" s="29">
        <v>64.44636309787704</v>
      </c>
      <c r="O1422" s="29">
        <v>7130.887404680755</v>
      </c>
      <c r="P1422" s="29">
        <v>1.6158184209269522</v>
      </c>
      <c r="Q1422" s="29">
        <v>8519.8506108283764</v>
      </c>
      <c r="R1422" s="29">
        <v>7310.5010917592035</v>
      </c>
      <c r="S1422" s="29">
        <v>1.4199644201259722</v>
      </c>
      <c r="T1422" s="29">
        <v>2.2380726584741386</v>
      </c>
      <c r="U1422" s="29">
        <v>1.8443780373414096</v>
      </c>
      <c r="V1422" s="29">
        <v>1.9359123398133034</v>
      </c>
      <c r="W1422" s="30">
        <v>1.3581126138809889</v>
      </c>
      <c r="X1422" s="30">
        <v>1.6020102249871802</v>
      </c>
      <c r="Y1422" s="29">
        <v>86.090494443655174</v>
      </c>
      <c r="Z1422" s="29">
        <v>53.565624071603303</v>
      </c>
      <c r="AA1422" s="30">
        <v>124.24820201403951</v>
      </c>
      <c r="AB1422" s="30">
        <v>424.39890362459266</v>
      </c>
      <c r="AC1422" s="29" t="s">
        <v>31</v>
      </c>
      <c r="AD1422" s="29" t="s">
        <v>31</v>
      </c>
      <c r="AE1422" s="29">
        <f t="shared" si="72"/>
        <v>2024</v>
      </c>
      <c r="AF1422" s="29">
        <f t="shared" si="70"/>
        <v>5</v>
      </c>
      <c r="AK1422" t="e">
        <f t="shared" si="71"/>
        <v>#N/A</v>
      </c>
    </row>
    <row r="1423" spans="1:37" ht="30" customHeight="1" x14ac:dyDescent="0.25">
      <c r="A1423" s="30">
        <v>17907415</v>
      </c>
      <c r="B1423" s="29" t="s">
        <v>84</v>
      </c>
      <c r="C1423" s="29" t="s">
        <v>29</v>
      </c>
      <c r="D1423" s="29" t="s">
        <v>29</v>
      </c>
      <c r="E1423" s="31">
        <v>45473</v>
      </c>
      <c r="F1423" s="29">
        <v>17.087775640500752</v>
      </c>
      <c r="G1423" s="29" t="s">
        <v>51</v>
      </c>
      <c r="H1423" s="29" t="s">
        <v>30</v>
      </c>
      <c r="I1423" s="29">
        <v>1981</v>
      </c>
      <c r="J1423" s="30">
        <v>100</v>
      </c>
      <c r="K1423" s="30">
        <v>4650.5</v>
      </c>
      <c r="L1423" s="29">
        <v>498629.88474506332</v>
      </c>
      <c r="M1423" s="29">
        <v>1433.6831670890092</v>
      </c>
      <c r="N1423" s="29">
        <v>100.38937611750525</v>
      </c>
      <c r="O1423" s="29">
        <v>4518.0800219810781</v>
      </c>
      <c r="P1423" s="29">
        <v>1.103721341593731</v>
      </c>
      <c r="Q1423" s="29">
        <v>9758.2304307342401</v>
      </c>
      <c r="R1423" s="29">
        <v>11308.402321613727</v>
      </c>
      <c r="S1423" s="29">
        <v>1.7298735517340325</v>
      </c>
      <c r="T1423" s="29">
        <v>1.3559303514613896</v>
      </c>
      <c r="U1423" s="29">
        <v>2.0666379439372449</v>
      </c>
      <c r="V1423" s="29">
        <v>1.7676630203520767</v>
      </c>
      <c r="W1423" s="30">
        <v>1.1306674245048161</v>
      </c>
      <c r="X1423" s="30">
        <v>1.6927685765599718</v>
      </c>
      <c r="Y1423" s="29">
        <v>81.884795153194787</v>
      </c>
      <c r="Z1423" s="29">
        <v>50.566471689805937</v>
      </c>
      <c r="AA1423" s="30">
        <v>119.57979890631266</v>
      </c>
      <c r="AB1423" s="30">
        <v>385.20426056465413</v>
      </c>
      <c r="AC1423" s="29" t="s">
        <v>31</v>
      </c>
      <c r="AD1423" s="29" t="s">
        <v>31</v>
      </c>
      <c r="AE1423" s="29">
        <f t="shared" si="72"/>
        <v>2024</v>
      </c>
      <c r="AF1423" s="29">
        <f t="shared" si="70"/>
        <v>6</v>
      </c>
      <c r="AK1423" t="e">
        <f t="shared" si="71"/>
        <v>#N/A</v>
      </c>
    </row>
    <row r="1424" spans="1:37" ht="30" customHeight="1" x14ac:dyDescent="0.25">
      <c r="A1424" s="30">
        <v>17907415</v>
      </c>
      <c r="B1424" s="29" t="s">
        <v>84</v>
      </c>
      <c r="C1424" s="29" t="s">
        <v>29</v>
      </c>
      <c r="D1424" s="29" t="s">
        <v>29</v>
      </c>
      <c r="E1424" s="31">
        <v>45504</v>
      </c>
      <c r="F1424" s="29" t="s">
        <v>31</v>
      </c>
      <c r="G1424" s="29" t="s">
        <v>51</v>
      </c>
      <c r="H1424" s="29" t="s">
        <v>30</v>
      </c>
      <c r="I1424" s="29">
        <v>1981</v>
      </c>
      <c r="J1424" s="30">
        <v>100</v>
      </c>
      <c r="K1424" s="30">
        <v>4650.5</v>
      </c>
      <c r="L1424" s="29" t="s">
        <v>31</v>
      </c>
      <c r="M1424" s="29" t="s">
        <v>31</v>
      </c>
      <c r="N1424" s="29" t="s">
        <v>31</v>
      </c>
      <c r="O1424" s="29" t="s">
        <v>31</v>
      </c>
      <c r="P1424" s="29" t="s">
        <v>31</v>
      </c>
      <c r="Q1424" s="29" t="s">
        <v>31</v>
      </c>
      <c r="R1424" s="29" t="s">
        <v>31</v>
      </c>
      <c r="S1424" s="29" t="s">
        <v>31</v>
      </c>
      <c r="T1424" s="29" t="s">
        <v>31</v>
      </c>
      <c r="U1424" s="29" t="s">
        <v>31</v>
      </c>
      <c r="V1424" s="29" t="s">
        <v>31</v>
      </c>
      <c r="W1424" s="30">
        <v>0.96127916395538582</v>
      </c>
      <c r="X1424" s="30">
        <v>1.950534720219955</v>
      </c>
      <c r="Y1424" s="29" t="s">
        <v>31</v>
      </c>
      <c r="Z1424" s="29" t="s">
        <v>31</v>
      </c>
      <c r="AA1424" s="30" t="s">
        <v>31</v>
      </c>
      <c r="AB1424" s="30" t="s">
        <v>31</v>
      </c>
      <c r="AC1424" s="29" t="s">
        <v>31</v>
      </c>
      <c r="AD1424" s="29" t="s">
        <v>31</v>
      </c>
      <c r="AE1424" s="29">
        <f t="shared" si="72"/>
        <v>2024</v>
      </c>
      <c r="AF1424" s="29">
        <f t="shared" si="70"/>
        <v>7</v>
      </c>
      <c r="AK1424" t="e">
        <f t="shared" si="71"/>
        <v>#N/A</v>
      </c>
    </row>
    <row r="1425" spans="1:37" ht="30" customHeight="1" x14ac:dyDescent="0.25">
      <c r="A1425" s="30">
        <v>17907415</v>
      </c>
      <c r="B1425" s="29" t="s">
        <v>84</v>
      </c>
      <c r="C1425" s="29" t="s">
        <v>29</v>
      </c>
      <c r="D1425" s="29" t="s">
        <v>29</v>
      </c>
      <c r="E1425" s="31">
        <v>45535</v>
      </c>
      <c r="F1425" s="29" t="s">
        <v>31</v>
      </c>
      <c r="G1425" s="29" t="s">
        <v>51</v>
      </c>
      <c r="H1425" s="29" t="s">
        <v>30</v>
      </c>
      <c r="I1425" s="29">
        <v>1981</v>
      </c>
      <c r="J1425" s="30">
        <v>100</v>
      </c>
      <c r="K1425" s="30">
        <v>4650.5</v>
      </c>
      <c r="L1425" s="29" t="s">
        <v>31</v>
      </c>
      <c r="M1425" s="29" t="s">
        <v>31</v>
      </c>
      <c r="N1425" s="29" t="s">
        <v>31</v>
      </c>
      <c r="O1425" s="29" t="s">
        <v>31</v>
      </c>
      <c r="P1425" s="29" t="s">
        <v>31</v>
      </c>
      <c r="Q1425" s="29" t="s">
        <v>31</v>
      </c>
      <c r="R1425" s="29" t="s">
        <v>31</v>
      </c>
      <c r="S1425" s="29" t="s">
        <v>31</v>
      </c>
      <c r="T1425" s="29" t="s">
        <v>31</v>
      </c>
      <c r="U1425" s="29" t="s">
        <v>31</v>
      </c>
      <c r="V1425" s="29" t="s">
        <v>31</v>
      </c>
      <c r="W1425" s="30">
        <v>0.82376529798007792</v>
      </c>
      <c r="X1425" s="30">
        <v>2.1336880683087855</v>
      </c>
      <c r="Y1425" s="29" t="s">
        <v>31</v>
      </c>
      <c r="Z1425" s="29" t="s">
        <v>31</v>
      </c>
      <c r="AA1425" s="30" t="s">
        <v>31</v>
      </c>
      <c r="AB1425" s="30" t="s">
        <v>31</v>
      </c>
      <c r="AC1425" s="29" t="s">
        <v>31</v>
      </c>
      <c r="AD1425" s="29" t="s">
        <v>31</v>
      </c>
      <c r="AE1425" s="29">
        <f t="shared" si="72"/>
        <v>2024</v>
      </c>
      <c r="AF1425" s="29">
        <f t="shared" si="70"/>
        <v>8</v>
      </c>
      <c r="AK1425" t="e">
        <f t="shared" si="71"/>
        <v>#N/A</v>
      </c>
    </row>
    <row r="1426" spans="1:37" ht="30" customHeight="1" x14ac:dyDescent="0.25">
      <c r="A1426" s="30">
        <v>17907415</v>
      </c>
      <c r="B1426" s="29" t="s">
        <v>84</v>
      </c>
      <c r="C1426" s="29" t="s">
        <v>29</v>
      </c>
      <c r="D1426" s="29" t="s">
        <v>29</v>
      </c>
      <c r="E1426" s="31">
        <v>45565</v>
      </c>
      <c r="F1426" s="29" t="s">
        <v>31</v>
      </c>
      <c r="G1426" s="29" t="s">
        <v>51</v>
      </c>
      <c r="H1426" s="29" t="s">
        <v>30</v>
      </c>
      <c r="I1426" s="29">
        <v>1981</v>
      </c>
      <c r="J1426" s="30">
        <v>100</v>
      </c>
      <c r="K1426" s="30">
        <v>4650.5</v>
      </c>
      <c r="L1426" s="29" t="s">
        <v>31</v>
      </c>
      <c r="M1426" s="29" t="s">
        <v>31</v>
      </c>
      <c r="N1426" s="29" t="s">
        <v>31</v>
      </c>
      <c r="O1426" s="29" t="s">
        <v>31</v>
      </c>
      <c r="P1426" s="29" t="s">
        <v>31</v>
      </c>
      <c r="Q1426" s="29" t="s">
        <v>31</v>
      </c>
      <c r="R1426" s="29" t="s">
        <v>31</v>
      </c>
      <c r="S1426" s="29" t="s">
        <v>31</v>
      </c>
      <c r="T1426" s="29" t="s">
        <v>31</v>
      </c>
      <c r="U1426" s="29" t="s">
        <v>31</v>
      </c>
      <c r="V1426" s="29" t="s">
        <v>31</v>
      </c>
      <c r="W1426" s="30">
        <v>1.4567881429992406</v>
      </c>
      <c r="X1426" s="30">
        <v>2.1813991368899472</v>
      </c>
      <c r="Y1426" s="29" t="s">
        <v>31</v>
      </c>
      <c r="Z1426" s="29" t="s">
        <v>31</v>
      </c>
      <c r="AA1426" s="30" t="s">
        <v>31</v>
      </c>
      <c r="AB1426" s="30" t="s">
        <v>31</v>
      </c>
      <c r="AC1426" s="29" t="s">
        <v>31</v>
      </c>
      <c r="AD1426" s="29" t="s">
        <v>31</v>
      </c>
      <c r="AE1426" s="29">
        <f t="shared" si="72"/>
        <v>2024</v>
      </c>
      <c r="AF1426" s="29">
        <f t="shared" si="70"/>
        <v>9</v>
      </c>
      <c r="AK1426" t="e">
        <f t="shared" si="71"/>
        <v>#N/A</v>
      </c>
    </row>
    <row r="1427" spans="1:37" ht="30" customHeight="1" x14ac:dyDescent="0.25">
      <c r="A1427" s="30">
        <v>17907415</v>
      </c>
      <c r="B1427" s="29" t="s">
        <v>84</v>
      </c>
      <c r="C1427" s="29" t="s">
        <v>29</v>
      </c>
      <c r="D1427" s="29" t="s">
        <v>29</v>
      </c>
      <c r="E1427" s="31">
        <v>45596</v>
      </c>
      <c r="F1427" s="29" t="s">
        <v>31</v>
      </c>
      <c r="G1427" s="29" t="s">
        <v>51</v>
      </c>
      <c r="H1427" s="29" t="s">
        <v>30</v>
      </c>
      <c r="I1427" s="29">
        <v>1981</v>
      </c>
      <c r="J1427" s="30">
        <v>100</v>
      </c>
      <c r="K1427" s="30">
        <v>4650.5</v>
      </c>
      <c r="L1427" s="29" t="s">
        <v>31</v>
      </c>
      <c r="M1427" s="29" t="s">
        <v>31</v>
      </c>
      <c r="N1427" s="29" t="s">
        <v>31</v>
      </c>
      <c r="O1427" s="29" t="s">
        <v>31</v>
      </c>
      <c r="P1427" s="29" t="s">
        <v>31</v>
      </c>
      <c r="Q1427" s="29" t="s">
        <v>31</v>
      </c>
      <c r="R1427" s="29" t="s">
        <v>31</v>
      </c>
      <c r="S1427" s="29" t="s">
        <v>31</v>
      </c>
      <c r="T1427" s="29" t="s">
        <v>31</v>
      </c>
      <c r="U1427" s="29" t="s">
        <v>31</v>
      </c>
      <c r="V1427" s="29" t="s">
        <v>31</v>
      </c>
      <c r="W1427" s="30">
        <v>1.1906796180769244</v>
      </c>
      <c r="X1427" s="30">
        <v>1.1565398460246166</v>
      </c>
      <c r="Y1427" s="29" t="s">
        <v>31</v>
      </c>
      <c r="Z1427" s="29" t="s">
        <v>31</v>
      </c>
      <c r="AA1427" s="30" t="s">
        <v>31</v>
      </c>
      <c r="AB1427" s="30" t="s">
        <v>31</v>
      </c>
      <c r="AC1427" s="29" t="s">
        <v>31</v>
      </c>
      <c r="AD1427" s="29" t="s">
        <v>31</v>
      </c>
      <c r="AE1427" s="29">
        <f t="shared" si="72"/>
        <v>2024</v>
      </c>
      <c r="AF1427" s="29">
        <f t="shared" si="70"/>
        <v>10</v>
      </c>
      <c r="AK1427" t="e">
        <f t="shared" si="71"/>
        <v>#N/A</v>
      </c>
    </row>
    <row r="1428" spans="1:37" ht="30" customHeight="1" x14ac:dyDescent="0.25">
      <c r="A1428" s="30">
        <v>17907415</v>
      </c>
      <c r="B1428" s="29" t="s">
        <v>84</v>
      </c>
      <c r="C1428" s="29" t="s">
        <v>29</v>
      </c>
      <c r="D1428" s="29" t="s">
        <v>29</v>
      </c>
      <c r="E1428" s="31">
        <v>45626</v>
      </c>
      <c r="F1428" s="29" t="s">
        <v>31</v>
      </c>
      <c r="G1428" s="29" t="s">
        <v>51</v>
      </c>
      <c r="H1428" s="29" t="s">
        <v>30</v>
      </c>
      <c r="I1428" s="29">
        <v>1981</v>
      </c>
      <c r="J1428" s="30">
        <v>100</v>
      </c>
      <c r="K1428" s="30">
        <v>4650.5</v>
      </c>
      <c r="L1428" s="29" t="s">
        <v>31</v>
      </c>
      <c r="M1428" s="29" t="s">
        <v>31</v>
      </c>
      <c r="N1428" s="29" t="s">
        <v>31</v>
      </c>
      <c r="O1428" s="29" t="s">
        <v>31</v>
      </c>
      <c r="P1428" s="29" t="s">
        <v>31</v>
      </c>
      <c r="Q1428" s="29" t="s">
        <v>31</v>
      </c>
      <c r="R1428" s="29" t="s">
        <v>31</v>
      </c>
      <c r="S1428" s="29" t="s">
        <v>31</v>
      </c>
      <c r="T1428" s="29" t="s">
        <v>31</v>
      </c>
      <c r="U1428" s="29" t="s">
        <v>31</v>
      </c>
      <c r="V1428" s="29" t="s">
        <v>31</v>
      </c>
      <c r="W1428" s="30">
        <v>0.96321724896816507</v>
      </c>
      <c r="X1428" s="30">
        <v>2.1917242137729938</v>
      </c>
      <c r="Y1428" s="29" t="s">
        <v>31</v>
      </c>
      <c r="Z1428" s="29" t="s">
        <v>31</v>
      </c>
      <c r="AA1428" s="30" t="s">
        <v>31</v>
      </c>
      <c r="AB1428" s="30" t="s">
        <v>31</v>
      </c>
      <c r="AC1428" s="29" t="s">
        <v>31</v>
      </c>
      <c r="AD1428" s="29" t="s">
        <v>31</v>
      </c>
      <c r="AE1428" s="29">
        <f t="shared" si="72"/>
        <v>2024</v>
      </c>
      <c r="AF1428" s="29">
        <f t="shared" si="70"/>
        <v>11</v>
      </c>
      <c r="AK1428" t="e">
        <f t="shared" si="71"/>
        <v>#N/A</v>
      </c>
    </row>
    <row r="1429" spans="1:37" ht="30" customHeight="1" x14ac:dyDescent="0.25">
      <c r="A1429" s="30">
        <v>17907415</v>
      </c>
      <c r="B1429" s="29" t="s">
        <v>84</v>
      </c>
      <c r="C1429" s="29" t="s">
        <v>29</v>
      </c>
      <c r="D1429" s="29" t="s">
        <v>29</v>
      </c>
      <c r="E1429" s="31">
        <v>45657</v>
      </c>
      <c r="F1429" s="29" t="s">
        <v>31</v>
      </c>
      <c r="G1429" s="29" t="s">
        <v>51</v>
      </c>
      <c r="H1429" s="29" t="s">
        <v>30</v>
      </c>
      <c r="I1429" s="29">
        <v>1981</v>
      </c>
      <c r="J1429" s="30">
        <v>100</v>
      </c>
      <c r="K1429" s="30">
        <v>4650.5</v>
      </c>
      <c r="L1429" s="29" t="s">
        <v>31</v>
      </c>
      <c r="M1429" s="29" t="s">
        <v>31</v>
      </c>
      <c r="N1429" s="29" t="s">
        <v>31</v>
      </c>
      <c r="O1429" s="29" t="s">
        <v>31</v>
      </c>
      <c r="P1429" s="29" t="s">
        <v>31</v>
      </c>
      <c r="Q1429" s="29" t="s">
        <v>31</v>
      </c>
      <c r="R1429" s="29" t="s">
        <v>31</v>
      </c>
      <c r="S1429" s="29" t="s">
        <v>31</v>
      </c>
      <c r="T1429" s="29" t="s">
        <v>31</v>
      </c>
      <c r="U1429" s="29" t="s">
        <v>31</v>
      </c>
      <c r="V1429" s="29" t="s">
        <v>31</v>
      </c>
      <c r="W1429" s="30">
        <v>0.94860816101067102</v>
      </c>
      <c r="X1429" s="30">
        <v>2.2622132155772205</v>
      </c>
      <c r="Y1429" s="29" t="s">
        <v>31</v>
      </c>
      <c r="Z1429" s="29" t="s">
        <v>31</v>
      </c>
      <c r="AA1429" s="30" t="s">
        <v>31</v>
      </c>
      <c r="AB1429" s="30" t="s">
        <v>31</v>
      </c>
      <c r="AC1429" s="29" t="s">
        <v>31</v>
      </c>
      <c r="AD1429" s="29" t="s">
        <v>31</v>
      </c>
      <c r="AE1429" s="29">
        <f t="shared" si="72"/>
        <v>2024</v>
      </c>
      <c r="AF1429" s="29">
        <f t="shared" si="70"/>
        <v>12</v>
      </c>
      <c r="AK1429" t="e">
        <f t="shared" si="71"/>
        <v>#N/A</v>
      </c>
    </row>
    <row r="1430" spans="1:37" ht="30" customHeight="1" x14ac:dyDescent="0.25">
      <c r="A1430" s="30">
        <v>17907416</v>
      </c>
      <c r="B1430" s="29" t="s">
        <v>85</v>
      </c>
      <c r="C1430" s="29" t="s">
        <v>29</v>
      </c>
      <c r="D1430" s="29" t="s">
        <v>29</v>
      </c>
      <c r="E1430" s="31">
        <v>43496</v>
      </c>
      <c r="F1430" s="29" t="s">
        <v>31</v>
      </c>
      <c r="G1430" s="29" t="s">
        <v>51</v>
      </c>
      <c r="H1430" s="29" t="s">
        <v>30</v>
      </c>
      <c r="I1430" s="29">
        <v>1982</v>
      </c>
      <c r="J1430" s="30">
        <v>100</v>
      </c>
      <c r="K1430" s="30">
        <v>4650.5</v>
      </c>
      <c r="L1430" s="29" t="s">
        <v>31</v>
      </c>
      <c r="M1430" s="29" t="s">
        <v>31</v>
      </c>
      <c r="N1430" s="29" t="s">
        <v>31</v>
      </c>
      <c r="O1430" s="29" t="s">
        <v>31</v>
      </c>
      <c r="P1430" s="29" t="s">
        <v>31</v>
      </c>
      <c r="Q1430" s="29" t="s">
        <v>31</v>
      </c>
      <c r="R1430" s="29" t="s">
        <v>31</v>
      </c>
      <c r="S1430" s="29" t="s">
        <v>31</v>
      </c>
      <c r="T1430" s="29" t="s">
        <v>31</v>
      </c>
      <c r="U1430" s="29" t="s">
        <v>31</v>
      </c>
      <c r="V1430" s="29" t="s">
        <v>31</v>
      </c>
      <c r="W1430" s="30">
        <v>1.0946374539204657</v>
      </c>
      <c r="X1430" s="30">
        <v>1.1563781568141835</v>
      </c>
      <c r="Y1430" s="29" t="s">
        <v>31</v>
      </c>
      <c r="Z1430" s="29" t="s">
        <v>31</v>
      </c>
      <c r="AA1430" s="30">
        <v>0</v>
      </c>
      <c r="AB1430" s="30">
        <v>0</v>
      </c>
      <c r="AC1430" s="29" t="s">
        <v>31</v>
      </c>
      <c r="AD1430" s="29" t="s">
        <v>31</v>
      </c>
      <c r="AE1430" s="29">
        <f t="shared" si="72"/>
        <v>2019</v>
      </c>
      <c r="AF1430" s="29">
        <f t="shared" si="70"/>
        <v>1</v>
      </c>
      <c r="AK1430" t="e">
        <f t="shared" si="71"/>
        <v>#N/A</v>
      </c>
    </row>
    <row r="1431" spans="1:37" ht="30" customHeight="1" x14ac:dyDescent="0.25">
      <c r="A1431" s="30">
        <v>17907416</v>
      </c>
      <c r="B1431" s="29" t="s">
        <v>85</v>
      </c>
      <c r="C1431" s="29" t="s">
        <v>29</v>
      </c>
      <c r="D1431" s="29" t="s">
        <v>29</v>
      </c>
      <c r="E1431" s="31">
        <v>43524</v>
      </c>
      <c r="F1431" s="29" t="s">
        <v>31</v>
      </c>
      <c r="G1431" s="29" t="s">
        <v>51</v>
      </c>
      <c r="H1431" s="29" t="s">
        <v>30</v>
      </c>
      <c r="I1431" s="29">
        <v>1982</v>
      </c>
      <c r="J1431" s="30">
        <v>100</v>
      </c>
      <c r="K1431" s="30">
        <v>4650.5</v>
      </c>
      <c r="L1431" s="30" t="s">
        <v>31</v>
      </c>
      <c r="M1431" s="30" t="s">
        <v>31</v>
      </c>
      <c r="N1431" s="30" t="s">
        <v>31</v>
      </c>
      <c r="O1431" s="29" t="s">
        <v>31</v>
      </c>
      <c r="P1431" s="29" t="s">
        <v>31</v>
      </c>
      <c r="Q1431" s="30" t="s">
        <v>31</v>
      </c>
      <c r="R1431" s="30" t="s">
        <v>31</v>
      </c>
      <c r="S1431" s="30" t="s">
        <v>31</v>
      </c>
      <c r="T1431" s="30" t="s">
        <v>31</v>
      </c>
      <c r="U1431" s="30" t="s">
        <v>31</v>
      </c>
      <c r="V1431" s="30" t="s">
        <v>31</v>
      </c>
      <c r="W1431" s="30">
        <v>1.4499168358422465</v>
      </c>
      <c r="X1431" s="30">
        <v>1.2736973497805111</v>
      </c>
      <c r="Y1431" s="30" t="s">
        <v>31</v>
      </c>
      <c r="Z1431" s="30" t="s">
        <v>31</v>
      </c>
      <c r="AA1431" s="30">
        <v>0</v>
      </c>
      <c r="AB1431" s="30">
        <v>0</v>
      </c>
      <c r="AC1431" s="29" t="s">
        <v>31</v>
      </c>
      <c r="AD1431" s="29" t="s">
        <v>31</v>
      </c>
      <c r="AE1431" s="29">
        <f t="shared" si="72"/>
        <v>2019</v>
      </c>
      <c r="AF1431" s="29">
        <f t="shared" ref="AF1431:AF1494" si="73">IF(E1431 = "", "", MONTH(E1431))</f>
        <v>2</v>
      </c>
      <c r="AK1431" t="e">
        <f t="shared" si="71"/>
        <v>#N/A</v>
      </c>
    </row>
    <row r="1432" spans="1:37" ht="30" customHeight="1" x14ac:dyDescent="0.25">
      <c r="A1432" s="30">
        <v>17907416</v>
      </c>
      <c r="B1432" s="29" t="s">
        <v>85</v>
      </c>
      <c r="C1432" s="29" t="s">
        <v>29</v>
      </c>
      <c r="D1432" s="29" t="s">
        <v>29</v>
      </c>
      <c r="E1432" s="31">
        <v>43555</v>
      </c>
      <c r="F1432" s="29" t="s">
        <v>31</v>
      </c>
      <c r="G1432" s="29" t="s">
        <v>51</v>
      </c>
      <c r="H1432" s="29" t="s">
        <v>30</v>
      </c>
      <c r="I1432" s="29">
        <v>1982</v>
      </c>
      <c r="J1432" s="30">
        <v>100</v>
      </c>
      <c r="K1432" s="30">
        <v>4650.5</v>
      </c>
      <c r="L1432" s="30" t="s">
        <v>31</v>
      </c>
      <c r="M1432" s="30" t="s">
        <v>31</v>
      </c>
      <c r="N1432" s="30" t="s">
        <v>31</v>
      </c>
      <c r="O1432" s="29" t="s">
        <v>31</v>
      </c>
      <c r="P1432" s="29" t="s">
        <v>31</v>
      </c>
      <c r="Q1432" s="30" t="s">
        <v>31</v>
      </c>
      <c r="R1432" s="30" t="s">
        <v>31</v>
      </c>
      <c r="S1432" s="30" t="s">
        <v>31</v>
      </c>
      <c r="T1432" s="30" t="s">
        <v>31</v>
      </c>
      <c r="U1432" s="29" t="s">
        <v>31</v>
      </c>
      <c r="V1432" s="29" t="s">
        <v>31</v>
      </c>
      <c r="W1432" s="30">
        <v>1.2982694064171039</v>
      </c>
      <c r="X1432" s="30">
        <v>1.9571023002551546</v>
      </c>
      <c r="Y1432" s="30" t="s">
        <v>31</v>
      </c>
      <c r="Z1432" s="30" t="s">
        <v>31</v>
      </c>
      <c r="AA1432" s="30">
        <v>0</v>
      </c>
      <c r="AB1432" s="30">
        <v>0</v>
      </c>
      <c r="AC1432" s="29" t="s">
        <v>31</v>
      </c>
      <c r="AD1432" s="29" t="s">
        <v>31</v>
      </c>
      <c r="AE1432" s="29">
        <f t="shared" si="72"/>
        <v>2019</v>
      </c>
      <c r="AF1432" s="29">
        <f t="shared" si="73"/>
        <v>3</v>
      </c>
      <c r="AK1432" t="e">
        <f t="shared" si="71"/>
        <v>#N/A</v>
      </c>
    </row>
    <row r="1433" spans="1:37" ht="30" customHeight="1" x14ac:dyDescent="0.25">
      <c r="A1433" s="30">
        <v>17907416</v>
      </c>
      <c r="B1433" s="29" t="s">
        <v>85</v>
      </c>
      <c r="C1433" s="29" t="s">
        <v>29</v>
      </c>
      <c r="D1433" s="29" t="s">
        <v>29</v>
      </c>
      <c r="E1433" s="31">
        <v>43585</v>
      </c>
      <c r="F1433" s="29" t="s">
        <v>31</v>
      </c>
      <c r="G1433" s="29" t="s">
        <v>51</v>
      </c>
      <c r="H1433" s="29" t="s">
        <v>30</v>
      </c>
      <c r="I1433" s="29">
        <v>1982</v>
      </c>
      <c r="J1433" s="30">
        <v>100</v>
      </c>
      <c r="K1433" s="30">
        <v>4650.5</v>
      </c>
      <c r="L1433" s="30" t="s">
        <v>31</v>
      </c>
      <c r="M1433" s="30" t="s">
        <v>31</v>
      </c>
      <c r="N1433" s="30" t="s">
        <v>31</v>
      </c>
      <c r="O1433" s="29" t="s">
        <v>31</v>
      </c>
      <c r="P1433" s="29" t="s">
        <v>31</v>
      </c>
      <c r="Q1433" s="30" t="s">
        <v>31</v>
      </c>
      <c r="R1433" s="30" t="s">
        <v>31</v>
      </c>
      <c r="S1433" s="30" t="s">
        <v>31</v>
      </c>
      <c r="T1433" s="30" t="s">
        <v>31</v>
      </c>
      <c r="U1433" s="29" t="s">
        <v>31</v>
      </c>
      <c r="V1433" s="29" t="s">
        <v>31</v>
      </c>
      <c r="W1433" s="30">
        <v>1.0225876600008121</v>
      </c>
      <c r="X1433" s="30">
        <v>2.2403143938501664</v>
      </c>
      <c r="Y1433" s="30" t="s">
        <v>31</v>
      </c>
      <c r="Z1433" s="30" t="s">
        <v>31</v>
      </c>
      <c r="AA1433" s="30">
        <v>0</v>
      </c>
      <c r="AB1433" s="30">
        <v>0</v>
      </c>
      <c r="AC1433" s="29" t="s">
        <v>31</v>
      </c>
      <c r="AD1433" s="29" t="s">
        <v>31</v>
      </c>
      <c r="AE1433" s="29">
        <f t="shared" si="72"/>
        <v>2019</v>
      </c>
      <c r="AF1433" s="29">
        <f t="shared" si="73"/>
        <v>4</v>
      </c>
      <c r="AK1433" t="e">
        <f t="shared" si="71"/>
        <v>#N/A</v>
      </c>
    </row>
    <row r="1434" spans="1:37" ht="30" customHeight="1" x14ac:dyDescent="0.25">
      <c r="A1434" s="30">
        <v>17907416</v>
      </c>
      <c r="B1434" s="29" t="s">
        <v>85</v>
      </c>
      <c r="C1434" s="29" t="s">
        <v>29</v>
      </c>
      <c r="D1434" s="29" t="s">
        <v>29</v>
      </c>
      <c r="E1434" s="31">
        <v>43616</v>
      </c>
      <c r="F1434" s="29" t="s">
        <v>31</v>
      </c>
      <c r="G1434" s="29" t="s">
        <v>51</v>
      </c>
      <c r="H1434" s="29" t="s">
        <v>30</v>
      </c>
      <c r="I1434" s="29">
        <v>1982</v>
      </c>
      <c r="J1434" s="30">
        <v>100</v>
      </c>
      <c r="K1434" s="30">
        <v>4650.5</v>
      </c>
      <c r="L1434" s="30" t="s">
        <v>31</v>
      </c>
      <c r="M1434" s="30" t="s">
        <v>31</v>
      </c>
      <c r="N1434" s="30" t="s">
        <v>31</v>
      </c>
      <c r="O1434" s="29" t="s">
        <v>31</v>
      </c>
      <c r="P1434" s="29" t="s">
        <v>31</v>
      </c>
      <c r="Q1434" s="30" t="s">
        <v>31</v>
      </c>
      <c r="R1434" s="30" t="s">
        <v>31</v>
      </c>
      <c r="S1434" s="30" t="s">
        <v>31</v>
      </c>
      <c r="T1434" s="30" t="s">
        <v>31</v>
      </c>
      <c r="U1434" s="29" t="s">
        <v>31</v>
      </c>
      <c r="V1434" s="29" t="s">
        <v>31</v>
      </c>
      <c r="W1434" s="30">
        <v>1.4368442861062705</v>
      </c>
      <c r="X1434" s="30">
        <v>1.868821266642513</v>
      </c>
      <c r="Y1434" s="30" t="s">
        <v>31</v>
      </c>
      <c r="Z1434" s="30" t="s">
        <v>31</v>
      </c>
      <c r="AA1434" s="30">
        <v>0</v>
      </c>
      <c r="AB1434" s="30">
        <v>0</v>
      </c>
      <c r="AC1434" s="29" t="s">
        <v>31</v>
      </c>
      <c r="AD1434" s="29" t="s">
        <v>31</v>
      </c>
      <c r="AE1434" s="29">
        <f t="shared" si="72"/>
        <v>2019</v>
      </c>
      <c r="AF1434" s="29">
        <f t="shared" si="73"/>
        <v>5</v>
      </c>
      <c r="AK1434" t="e">
        <f t="shared" si="71"/>
        <v>#N/A</v>
      </c>
    </row>
    <row r="1435" spans="1:37" ht="30" customHeight="1" x14ac:dyDescent="0.25">
      <c r="A1435" s="30">
        <v>17907416</v>
      </c>
      <c r="B1435" s="29" t="s">
        <v>85</v>
      </c>
      <c r="C1435" s="29" t="s">
        <v>29</v>
      </c>
      <c r="D1435" s="29" t="s">
        <v>29</v>
      </c>
      <c r="E1435" s="31">
        <v>43646</v>
      </c>
      <c r="F1435" s="29" t="s">
        <v>31</v>
      </c>
      <c r="G1435" s="29" t="s">
        <v>51</v>
      </c>
      <c r="H1435" s="29" t="s">
        <v>30</v>
      </c>
      <c r="I1435" s="29">
        <v>1982</v>
      </c>
      <c r="J1435" s="30">
        <v>100</v>
      </c>
      <c r="K1435" s="30">
        <v>4650.5</v>
      </c>
      <c r="L1435" s="30" t="s">
        <v>31</v>
      </c>
      <c r="M1435" s="30" t="s">
        <v>31</v>
      </c>
      <c r="N1435" s="30" t="s">
        <v>31</v>
      </c>
      <c r="O1435" s="29" t="s">
        <v>31</v>
      </c>
      <c r="P1435" s="29" t="s">
        <v>31</v>
      </c>
      <c r="Q1435" s="30" t="s">
        <v>31</v>
      </c>
      <c r="R1435" s="30" t="s">
        <v>31</v>
      </c>
      <c r="S1435" s="30" t="s">
        <v>31</v>
      </c>
      <c r="T1435" s="30" t="s">
        <v>31</v>
      </c>
      <c r="U1435" s="29" t="s">
        <v>31</v>
      </c>
      <c r="V1435" s="29" t="s">
        <v>31</v>
      </c>
      <c r="W1435" s="30">
        <v>1.0131392615290256</v>
      </c>
      <c r="X1435" s="30">
        <v>1.4910524707173174</v>
      </c>
      <c r="Y1435" s="30" t="s">
        <v>31</v>
      </c>
      <c r="Z1435" s="30" t="s">
        <v>31</v>
      </c>
      <c r="AA1435" s="30">
        <v>0</v>
      </c>
      <c r="AB1435" s="30">
        <v>0</v>
      </c>
      <c r="AC1435" s="29" t="s">
        <v>31</v>
      </c>
      <c r="AD1435" s="29" t="s">
        <v>31</v>
      </c>
      <c r="AE1435" s="29">
        <f t="shared" si="72"/>
        <v>2019</v>
      </c>
      <c r="AF1435" s="29">
        <f t="shared" si="73"/>
        <v>6</v>
      </c>
      <c r="AK1435" t="e">
        <f t="shared" si="71"/>
        <v>#N/A</v>
      </c>
    </row>
    <row r="1436" spans="1:37" ht="30" customHeight="1" x14ac:dyDescent="0.25">
      <c r="A1436" s="30">
        <v>17907416</v>
      </c>
      <c r="B1436" s="29" t="s">
        <v>85</v>
      </c>
      <c r="C1436" s="29" t="s">
        <v>29</v>
      </c>
      <c r="D1436" s="29" t="s">
        <v>29</v>
      </c>
      <c r="E1436" s="31">
        <v>43677</v>
      </c>
      <c r="F1436" s="29" t="s">
        <v>31</v>
      </c>
      <c r="G1436" s="29" t="s">
        <v>51</v>
      </c>
      <c r="H1436" s="29" t="s">
        <v>30</v>
      </c>
      <c r="I1436" s="29">
        <v>1982</v>
      </c>
      <c r="J1436" s="30">
        <v>100</v>
      </c>
      <c r="K1436" s="30">
        <v>4650.5</v>
      </c>
      <c r="L1436" s="30" t="s">
        <v>31</v>
      </c>
      <c r="M1436" s="30" t="s">
        <v>31</v>
      </c>
      <c r="N1436" s="30" t="s">
        <v>31</v>
      </c>
      <c r="O1436" s="29" t="s">
        <v>31</v>
      </c>
      <c r="P1436" s="29" t="s">
        <v>31</v>
      </c>
      <c r="Q1436" s="30" t="s">
        <v>31</v>
      </c>
      <c r="R1436" s="30" t="s">
        <v>31</v>
      </c>
      <c r="S1436" s="30" t="s">
        <v>31</v>
      </c>
      <c r="T1436" s="30" t="s">
        <v>31</v>
      </c>
      <c r="U1436" s="29" t="s">
        <v>31</v>
      </c>
      <c r="V1436" s="29" t="s">
        <v>31</v>
      </c>
      <c r="W1436" s="30">
        <v>1.5049706228360367</v>
      </c>
      <c r="X1436" s="30">
        <v>1.5215875402143426</v>
      </c>
      <c r="Y1436" s="30" t="s">
        <v>31</v>
      </c>
      <c r="Z1436" s="30" t="s">
        <v>31</v>
      </c>
      <c r="AA1436" s="30">
        <v>0</v>
      </c>
      <c r="AB1436" s="30">
        <v>0</v>
      </c>
      <c r="AC1436" s="29" t="s">
        <v>31</v>
      </c>
      <c r="AD1436" s="29" t="s">
        <v>31</v>
      </c>
      <c r="AE1436" s="29">
        <f t="shared" si="72"/>
        <v>2019</v>
      </c>
      <c r="AF1436" s="29">
        <f t="shared" si="73"/>
        <v>7</v>
      </c>
      <c r="AK1436" t="e">
        <f t="shared" si="71"/>
        <v>#N/A</v>
      </c>
    </row>
    <row r="1437" spans="1:37" ht="30" customHeight="1" x14ac:dyDescent="0.25">
      <c r="A1437" s="30">
        <v>17907416</v>
      </c>
      <c r="B1437" s="29" t="s">
        <v>85</v>
      </c>
      <c r="C1437" s="29" t="s">
        <v>29</v>
      </c>
      <c r="D1437" s="29" t="s">
        <v>29</v>
      </c>
      <c r="E1437" s="31">
        <v>43708</v>
      </c>
      <c r="F1437" s="29" t="s">
        <v>31</v>
      </c>
      <c r="G1437" s="29" t="s">
        <v>51</v>
      </c>
      <c r="H1437" s="29" t="s">
        <v>30</v>
      </c>
      <c r="I1437" s="29">
        <v>1982</v>
      </c>
      <c r="J1437" s="30">
        <v>100</v>
      </c>
      <c r="K1437" s="30">
        <v>4650.5</v>
      </c>
      <c r="L1437" s="30" t="s">
        <v>31</v>
      </c>
      <c r="M1437" s="30" t="s">
        <v>31</v>
      </c>
      <c r="N1437" s="30" t="s">
        <v>31</v>
      </c>
      <c r="O1437" s="29" t="s">
        <v>31</v>
      </c>
      <c r="P1437" s="29" t="s">
        <v>31</v>
      </c>
      <c r="Q1437" s="30" t="s">
        <v>31</v>
      </c>
      <c r="R1437" s="30" t="s">
        <v>31</v>
      </c>
      <c r="S1437" s="30" t="s">
        <v>31</v>
      </c>
      <c r="T1437" s="30" t="s">
        <v>31</v>
      </c>
      <c r="U1437" s="29" t="s">
        <v>31</v>
      </c>
      <c r="V1437" s="29" t="s">
        <v>31</v>
      </c>
      <c r="W1437" s="30">
        <v>1.2570937575360466</v>
      </c>
      <c r="X1437" s="30">
        <v>1.6339706922471888</v>
      </c>
      <c r="Y1437" s="30" t="s">
        <v>31</v>
      </c>
      <c r="Z1437" s="30" t="s">
        <v>31</v>
      </c>
      <c r="AA1437" s="30">
        <v>0</v>
      </c>
      <c r="AB1437" s="30">
        <v>0</v>
      </c>
      <c r="AC1437" s="29" t="s">
        <v>31</v>
      </c>
      <c r="AD1437" s="29" t="s">
        <v>31</v>
      </c>
      <c r="AE1437" s="29">
        <f t="shared" si="72"/>
        <v>2019</v>
      </c>
      <c r="AF1437" s="29">
        <f t="shared" si="73"/>
        <v>8</v>
      </c>
      <c r="AK1437" t="e">
        <f t="shared" si="71"/>
        <v>#N/A</v>
      </c>
    </row>
    <row r="1438" spans="1:37" ht="30" customHeight="1" x14ac:dyDescent="0.25">
      <c r="A1438" s="30">
        <v>17907416</v>
      </c>
      <c r="B1438" s="29" t="s">
        <v>85</v>
      </c>
      <c r="C1438" s="29" t="s">
        <v>29</v>
      </c>
      <c r="D1438" s="29" t="s">
        <v>29</v>
      </c>
      <c r="E1438" s="31">
        <v>43738</v>
      </c>
      <c r="F1438" s="29" t="s">
        <v>31</v>
      </c>
      <c r="G1438" s="29" t="s">
        <v>51</v>
      </c>
      <c r="H1438" s="29" t="s">
        <v>30</v>
      </c>
      <c r="I1438" s="29">
        <v>1982</v>
      </c>
      <c r="J1438" s="30">
        <v>100</v>
      </c>
      <c r="K1438" s="30">
        <v>4650.5</v>
      </c>
      <c r="L1438" s="30" t="s">
        <v>31</v>
      </c>
      <c r="M1438" s="30" t="s">
        <v>31</v>
      </c>
      <c r="N1438" s="30" t="s">
        <v>31</v>
      </c>
      <c r="O1438" s="29" t="s">
        <v>31</v>
      </c>
      <c r="P1438" s="29" t="s">
        <v>31</v>
      </c>
      <c r="Q1438" s="30" t="s">
        <v>31</v>
      </c>
      <c r="R1438" s="30" t="s">
        <v>31</v>
      </c>
      <c r="S1438" s="30" t="s">
        <v>31</v>
      </c>
      <c r="T1438" s="30" t="s">
        <v>31</v>
      </c>
      <c r="U1438" s="29" t="s">
        <v>31</v>
      </c>
      <c r="V1438" s="29" t="s">
        <v>31</v>
      </c>
      <c r="W1438" s="30">
        <v>0.91953770645253274</v>
      </c>
      <c r="X1438" s="30">
        <v>1.2587146427257772</v>
      </c>
      <c r="Y1438" s="30" t="s">
        <v>31</v>
      </c>
      <c r="Z1438" s="30" t="s">
        <v>31</v>
      </c>
      <c r="AA1438" s="30">
        <v>0</v>
      </c>
      <c r="AB1438" s="30">
        <v>0</v>
      </c>
      <c r="AC1438" s="29" t="s">
        <v>31</v>
      </c>
      <c r="AD1438" s="29" t="s">
        <v>31</v>
      </c>
      <c r="AE1438" s="29">
        <f t="shared" si="72"/>
        <v>2019</v>
      </c>
      <c r="AF1438" s="29">
        <f t="shared" si="73"/>
        <v>9</v>
      </c>
      <c r="AK1438" t="e">
        <f t="shared" si="71"/>
        <v>#N/A</v>
      </c>
    </row>
    <row r="1439" spans="1:37" ht="30" customHeight="1" x14ac:dyDescent="0.25">
      <c r="A1439" s="30">
        <v>17907416</v>
      </c>
      <c r="B1439" s="29" t="s">
        <v>85</v>
      </c>
      <c r="C1439" s="29" t="s">
        <v>29</v>
      </c>
      <c r="D1439" s="29" t="s">
        <v>29</v>
      </c>
      <c r="E1439" s="31">
        <v>43769</v>
      </c>
      <c r="F1439" s="29" t="s">
        <v>31</v>
      </c>
      <c r="G1439" s="29" t="s">
        <v>51</v>
      </c>
      <c r="H1439" s="29" t="s">
        <v>30</v>
      </c>
      <c r="I1439" s="29">
        <v>1982</v>
      </c>
      <c r="J1439" s="30">
        <v>100</v>
      </c>
      <c r="K1439" s="30">
        <v>4650.5</v>
      </c>
      <c r="L1439" s="30" t="s">
        <v>31</v>
      </c>
      <c r="M1439" s="30" t="s">
        <v>31</v>
      </c>
      <c r="N1439" s="30" t="s">
        <v>31</v>
      </c>
      <c r="O1439" s="29" t="s">
        <v>31</v>
      </c>
      <c r="P1439" s="29" t="s">
        <v>31</v>
      </c>
      <c r="Q1439" s="30" t="s">
        <v>31</v>
      </c>
      <c r="R1439" s="30" t="s">
        <v>31</v>
      </c>
      <c r="S1439" s="30" t="s">
        <v>31</v>
      </c>
      <c r="T1439" s="30" t="s">
        <v>31</v>
      </c>
      <c r="U1439" s="29" t="s">
        <v>31</v>
      </c>
      <c r="V1439" s="29" t="s">
        <v>31</v>
      </c>
      <c r="W1439" s="30">
        <v>1.3652302506418634</v>
      </c>
      <c r="X1439" s="30">
        <v>1.954243827785979</v>
      </c>
      <c r="Y1439" s="30" t="s">
        <v>31</v>
      </c>
      <c r="Z1439" s="30" t="s">
        <v>31</v>
      </c>
      <c r="AA1439" s="30">
        <v>0</v>
      </c>
      <c r="AB1439" s="30">
        <v>0</v>
      </c>
      <c r="AC1439" s="29" t="s">
        <v>31</v>
      </c>
      <c r="AD1439" s="29" t="s">
        <v>31</v>
      </c>
      <c r="AE1439" s="29">
        <f t="shared" si="72"/>
        <v>2019</v>
      </c>
      <c r="AF1439" s="29">
        <f t="shared" si="73"/>
        <v>10</v>
      </c>
      <c r="AK1439" t="e">
        <f t="shared" si="71"/>
        <v>#N/A</v>
      </c>
    </row>
    <row r="1440" spans="1:37" ht="30" customHeight="1" x14ac:dyDescent="0.25">
      <c r="A1440" s="30">
        <v>17907416</v>
      </c>
      <c r="B1440" s="29" t="s">
        <v>85</v>
      </c>
      <c r="C1440" s="29" t="s">
        <v>29</v>
      </c>
      <c r="D1440" s="29" t="s">
        <v>29</v>
      </c>
      <c r="E1440" s="31">
        <v>43799</v>
      </c>
      <c r="F1440" s="29" t="s">
        <v>31</v>
      </c>
      <c r="G1440" s="29" t="s">
        <v>51</v>
      </c>
      <c r="H1440" s="29" t="s">
        <v>30</v>
      </c>
      <c r="I1440" s="29">
        <v>1982</v>
      </c>
      <c r="J1440" s="30">
        <v>100</v>
      </c>
      <c r="K1440" s="30">
        <v>4650.5</v>
      </c>
      <c r="L1440" s="30" t="s">
        <v>31</v>
      </c>
      <c r="M1440" s="30" t="s">
        <v>31</v>
      </c>
      <c r="N1440" s="30" t="s">
        <v>31</v>
      </c>
      <c r="O1440" s="29" t="s">
        <v>31</v>
      </c>
      <c r="P1440" s="29" t="s">
        <v>31</v>
      </c>
      <c r="Q1440" s="30" t="s">
        <v>31</v>
      </c>
      <c r="R1440" s="30" t="s">
        <v>31</v>
      </c>
      <c r="S1440" s="30" t="s">
        <v>31</v>
      </c>
      <c r="T1440" s="30" t="s">
        <v>31</v>
      </c>
      <c r="U1440" s="29" t="s">
        <v>31</v>
      </c>
      <c r="V1440" s="29" t="s">
        <v>31</v>
      </c>
      <c r="W1440" s="30">
        <v>0.8528697069218405</v>
      </c>
      <c r="X1440" s="30">
        <v>1.8605970830547496</v>
      </c>
      <c r="Y1440" s="30" t="s">
        <v>31</v>
      </c>
      <c r="Z1440" s="30" t="s">
        <v>31</v>
      </c>
      <c r="AA1440" s="30">
        <v>0</v>
      </c>
      <c r="AB1440" s="30">
        <v>0</v>
      </c>
      <c r="AC1440" s="29" t="s">
        <v>31</v>
      </c>
      <c r="AD1440" s="29" t="s">
        <v>31</v>
      </c>
      <c r="AE1440" s="29">
        <f t="shared" si="72"/>
        <v>2019</v>
      </c>
      <c r="AF1440" s="29">
        <f t="shared" si="73"/>
        <v>11</v>
      </c>
      <c r="AK1440" t="e">
        <f t="shared" si="71"/>
        <v>#N/A</v>
      </c>
    </row>
    <row r="1441" spans="1:37" ht="30" customHeight="1" x14ac:dyDescent="0.25">
      <c r="A1441" s="30">
        <v>17907416</v>
      </c>
      <c r="B1441" s="29" t="s">
        <v>85</v>
      </c>
      <c r="C1441" s="29" t="s">
        <v>29</v>
      </c>
      <c r="D1441" s="29" t="s">
        <v>29</v>
      </c>
      <c r="E1441" s="31">
        <v>43830</v>
      </c>
      <c r="F1441" s="29" t="s">
        <v>31</v>
      </c>
      <c r="G1441" s="29" t="s">
        <v>51</v>
      </c>
      <c r="H1441" s="29" t="s">
        <v>30</v>
      </c>
      <c r="I1441" s="29">
        <v>1982</v>
      </c>
      <c r="J1441" s="30">
        <v>100</v>
      </c>
      <c r="K1441" s="30">
        <v>4650.5</v>
      </c>
      <c r="L1441" s="30" t="s">
        <v>31</v>
      </c>
      <c r="M1441" s="30" t="s">
        <v>31</v>
      </c>
      <c r="N1441" s="30" t="s">
        <v>31</v>
      </c>
      <c r="O1441" s="29" t="s">
        <v>31</v>
      </c>
      <c r="P1441" s="29" t="s">
        <v>31</v>
      </c>
      <c r="Q1441" s="30" t="s">
        <v>31</v>
      </c>
      <c r="R1441" s="30" t="s">
        <v>31</v>
      </c>
      <c r="S1441" s="30" t="s">
        <v>31</v>
      </c>
      <c r="T1441" s="30" t="s">
        <v>31</v>
      </c>
      <c r="U1441" s="29" t="s">
        <v>31</v>
      </c>
      <c r="V1441" s="29" t="s">
        <v>31</v>
      </c>
      <c r="W1441" s="30">
        <v>0.93644884058348521</v>
      </c>
      <c r="X1441" s="30">
        <v>2.2404711043855259</v>
      </c>
      <c r="Y1441" s="30" t="s">
        <v>31</v>
      </c>
      <c r="Z1441" s="30" t="s">
        <v>31</v>
      </c>
      <c r="AA1441" s="30">
        <v>0</v>
      </c>
      <c r="AB1441" s="30">
        <v>0</v>
      </c>
      <c r="AC1441" s="29" t="s">
        <v>31</v>
      </c>
      <c r="AD1441" s="29" t="s">
        <v>31</v>
      </c>
      <c r="AE1441" s="29">
        <f t="shared" si="72"/>
        <v>2019</v>
      </c>
      <c r="AF1441" s="29">
        <f t="shared" si="73"/>
        <v>12</v>
      </c>
      <c r="AK1441" t="e">
        <f t="shared" si="71"/>
        <v>#N/A</v>
      </c>
    </row>
    <row r="1442" spans="1:37" ht="30" customHeight="1" x14ac:dyDescent="0.25">
      <c r="A1442" s="30">
        <v>17907416</v>
      </c>
      <c r="B1442" s="29" t="s">
        <v>85</v>
      </c>
      <c r="C1442" s="29" t="s">
        <v>29</v>
      </c>
      <c r="D1442" s="29" t="s">
        <v>29</v>
      </c>
      <c r="E1442" s="31">
        <v>43861</v>
      </c>
      <c r="F1442" s="29" t="s">
        <v>31</v>
      </c>
      <c r="G1442" s="29" t="s">
        <v>51</v>
      </c>
      <c r="H1442" s="29" t="s">
        <v>30</v>
      </c>
      <c r="I1442" s="29">
        <v>1982</v>
      </c>
      <c r="J1442" s="30">
        <v>100</v>
      </c>
      <c r="K1442" s="30">
        <v>4650.5</v>
      </c>
      <c r="L1442" s="30" t="s">
        <v>31</v>
      </c>
      <c r="M1442" s="30" t="s">
        <v>31</v>
      </c>
      <c r="N1442" s="30" t="s">
        <v>31</v>
      </c>
      <c r="O1442" s="29" t="s">
        <v>31</v>
      </c>
      <c r="P1442" s="29" t="s">
        <v>31</v>
      </c>
      <c r="Q1442" s="30" t="s">
        <v>31</v>
      </c>
      <c r="R1442" s="30" t="s">
        <v>31</v>
      </c>
      <c r="S1442" s="30" t="s">
        <v>31</v>
      </c>
      <c r="T1442" s="30" t="s">
        <v>31</v>
      </c>
      <c r="U1442" s="29" t="s">
        <v>31</v>
      </c>
      <c r="V1442" s="29" t="s">
        <v>31</v>
      </c>
      <c r="W1442" s="30">
        <v>1.4111529408019998</v>
      </c>
      <c r="X1442" s="30">
        <v>1.4770525663206819</v>
      </c>
      <c r="Y1442" s="30" t="s">
        <v>31</v>
      </c>
      <c r="Z1442" s="30" t="s">
        <v>31</v>
      </c>
      <c r="AA1442" s="30" t="s">
        <v>31</v>
      </c>
      <c r="AB1442" s="30" t="s">
        <v>31</v>
      </c>
      <c r="AC1442" s="29" t="s">
        <v>31</v>
      </c>
      <c r="AD1442" s="29" t="s">
        <v>31</v>
      </c>
      <c r="AE1442" s="29">
        <f t="shared" si="72"/>
        <v>2020</v>
      </c>
      <c r="AF1442" s="29">
        <f t="shared" si="73"/>
        <v>1</v>
      </c>
      <c r="AK1442" t="e">
        <f t="shared" si="71"/>
        <v>#N/A</v>
      </c>
    </row>
    <row r="1443" spans="1:37" ht="30" customHeight="1" x14ac:dyDescent="0.25">
      <c r="A1443" s="30">
        <v>17907416</v>
      </c>
      <c r="B1443" s="29" t="s">
        <v>85</v>
      </c>
      <c r="C1443" s="29" t="s">
        <v>29</v>
      </c>
      <c r="D1443" s="29" t="s">
        <v>29</v>
      </c>
      <c r="E1443" s="31">
        <v>43890</v>
      </c>
      <c r="F1443" s="29" t="s">
        <v>31</v>
      </c>
      <c r="G1443" s="29" t="s">
        <v>51</v>
      </c>
      <c r="H1443" s="29" t="s">
        <v>30</v>
      </c>
      <c r="I1443" s="29">
        <v>1982</v>
      </c>
      <c r="J1443" s="30">
        <v>100</v>
      </c>
      <c r="K1443" s="30">
        <v>4650.5</v>
      </c>
      <c r="L1443" s="30" t="s">
        <v>31</v>
      </c>
      <c r="M1443" s="30" t="s">
        <v>31</v>
      </c>
      <c r="N1443" s="30" t="s">
        <v>31</v>
      </c>
      <c r="O1443" s="30" t="s">
        <v>31</v>
      </c>
      <c r="P1443" s="30" t="s">
        <v>31</v>
      </c>
      <c r="Q1443" s="30" t="s">
        <v>31</v>
      </c>
      <c r="R1443" s="30" t="s">
        <v>31</v>
      </c>
      <c r="S1443" s="30" t="s">
        <v>31</v>
      </c>
      <c r="T1443" s="30" t="s">
        <v>31</v>
      </c>
      <c r="U1443" s="30" t="s">
        <v>31</v>
      </c>
      <c r="V1443" s="30" t="s">
        <v>31</v>
      </c>
      <c r="W1443" s="30">
        <v>1.4943105830083259</v>
      </c>
      <c r="X1443" s="30">
        <v>1.5800355826650263</v>
      </c>
      <c r="Y1443" s="30" t="s">
        <v>31</v>
      </c>
      <c r="Z1443" s="30" t="s">
        <v>31</v>
      </c>
      <c r="AA1443" s="30" t="s">
        <v>31</v>
      </c>
      <c r="AB1443" s="30" t="s">
        <v>31</v>
      </c>
      <c r="AC1443" s="29" t="s">
        <v>31</v>
      </c>
      <c r="AD1443" s="29" t="s">
        <v>31</v>
      </c>
      <c r="AE1443" s="29">
        <f t="shared" si="72"/>
        <v>2020</v>
      </c>
      <c r="AF1443" s="29">
        <f t="shared" si="73"/>
        <v>2</v>
      </c>
      <c r="AK1443" t="e">
        <f t="shared" si="71"/>
        <v>#N/A</v>
      </c>
    </row>
    <row r="1444" spans="1:37" ht="30" customHeight="1" x14ac:dyDescent="0.25">
      <c r="A1444" s="30">
        <v>17907416</v>
      </c>
      <c r="B1444" s="29" t="s">
        <v>85</v>
      </c>
      <c r="C1444" s="29" t="s">
        <v>29</v>
      </c>
      <c r="D1444" s="29" t="s">
        <v>29</v>
      </c>
      <c r="E1444" s="31">
        <v>43921</v>
      </c>
      <c r="F1444" s="29" t="s">
        <v>31</v>
      </c>
      <c r="G1444" s="29" t="s">
        <v>51</v>
      </c>
      <c r="H1444" s="29" t="s">
        <v>30</v>
      </c>
      <c r="I1444" s="29">
        <v>1982</v>
      </c>
      <c r="J1444" s="30">
        <v>100</v>
      </c>
      <c r="K1444" s="30">
        <v>4650.5</v>
      </c>
      <c r="L1444" s="30" t="s">
        <v>31</v>
      </c>
      <c r="M1444" s="30" t="s">
        <v>31</v>
      </c>
      <c r="N1444" s="30" t="s">
        <v>31</v>
      </c>
      <c r="O1444" s="30" t="s">
        <v>31</v>
      </c>
      <c r="P1444" s="30" t="s">
        <v>31</v>
      </c>
      <c r="Q1444" s="30" t="s">
        <v>31</v>
      </c>
      <c r="R1444" s="30" t="s">
        <v>31</v>
      </c>
      <c r="S1444" s="30" t="s">
        <v>31</v>
      </c>
      <c r="T1444" s="30" t="s">
        <v>31</v>
      </c>
      <c r="U1444" s="30" t="s">
        <v>31</v>
      </c>
      <c r="V1444" s="30" t="s">
        <v>31</v>
      </c>
      <c r="W1444" s="30">
        <v>1.5113242397788234</v>
      </c>
      <c r="X1444" s="30">
        <v>1.3988839796106931</v>
      </c>
      <c r="Y1444" s="30" t="s">
        <v>31</v>
      </c>
      <c r="Z1444" s="30" t="s">
        <v>31</v>
      </c>
      <c r="AA1444" s="30" t="s">
        <v>31</v>
      </c>
      <c r="AB1444" s="30" t="s">
        <v>31</v>
      </c>
      <c r="AC1444" s="29" t="s">
        <v>31</v>
      </c>
      <c r="AD1444" s="29" t="s">
        <v>31</v>
      </c>
      <c r="AE1444" s="29">
        <f t="shared" si="72"/>
        <v>2020</v>
      </c>
      <c r="AF1444" s="29">
        <f t="shared" si="73"/>
        <v>3</v>
      </c>
      <c r="AK1444" t="e">
        <f t="shared" si="71"/>
        <v>#N/A</v>
      </c>
    </row>
    <row r="1445" spans="1:37" ht="30" customHeight="1" x14ac:dyDescent="0.25">
      <c r="A1445" s="30">
        <v>17907416</v>
      </c>
      <c r="B1445" s="29" t="s">
        <v>85</v>
      </c>
      <c r="C1445" s="29" t="s">
        <v>29</v>
      </c>
      <c r="D1445" s="29" t="s">
        <v>29</v>
      </c>
      <c r="E1445" s="31">
        <v>43951</v>
      </c>
      <c r="F1445" s="29" t="s">
        <v>31</v>
      </c>
      <c r="G1445" s="29" t="s">
        <v>51</v>
      </c>
      <c r="H1445" s="29" t="s">
        <v>30</v>
      </c>
      <c r="I1445" s="29">
        <v>1982</v>
      </c>
      <c r="J1445" s="30">
        <v>100</v>
      </c>
      <c r="K1445" s="30">
        <v>4650.5</v>
      </c>
      <c r="L1445" s="30" t="s">
        <v>31</v>
      </c>
      <c r="M1445" s="30" t="s">
        <v>31</v>
      </c>
      <c r="N1445" s="30" t="s">
        <v>31</v>
      </c>
      <c r="O1445" s="30" t="s">
        <v>31</v>
      </c>
      <c r="P1445" s="30" t="s">
        <v>31</v>
      </c>
      <c r="Q1445" s="30" t="s">
        <v>31</v>
      </c>
      <c r="R1445" s="30" t="s">
        <v>31</v>
      </c>
      <c r="S1445" s="30" t="s">
        <v>31</v>
      </c>
      <c r="T1445" s="30" t="s">
        <v>31</v>
      </c>
      <c r="U1445" s="30" t="s">
        <v>31</v>
      </c>
      <c r="V1445" s="30" t="s">
        <v>31</v>
      </c>
      <c r="W1445" s="30">
        <v>1.3473141290136548</v>
      </c>
      <c r="X1445" s="30">
        <v>1.29148942026481</v>
      </c>
      <c r="Y1445" s="30" t="s">
        <v>31</v>
      </c>
      <c r="Z1445" s="30" t="s">
        <v>31</v>
      </c>
      <c r="AA1445" s="30" t="s">
        <v>31</v>
      </c>
      <c r="AB1445" s="30" t="s">
        <v>31</v>
      </c>
      <c r="AC1445" s="29" t="s">
        <v>31</v>
      </c>
      <c r="AD1445" s="29" t="s">
        <v>31</v>
      </c>
      <c r="AE1445" s="29">
        <f t="shared" si="72"/>
        <v>2020</v>
      </c>
      <c r="AF1445" s="29">
        <f t="shared" si="73"/>
        <v>4</v>
      </c>
      <c r="AK1445" t="e">
        <f t="shared" si="71"/>
        <v>#N/A</v>
      </c>
    </row>
    <row r="1446" spans="1:37" ht="30" customHeight="1" x14ac:dyDescent="0.25">
      <c r="A1446" s="30">
        <v>17907416</v>
      </c>
      <c r="B1446" s="29" t="s">
        <v>85</v>
      </c>
      <c r="C1446" s="29" t="s">
        <v>29</v>
      </c>
      <c r="D1446" s="29" t="s">
        <v>29</v>
      </c>
      <c r="E1446" s="31">
        <v>43982</v>
      </c>
      <c r="F1446" s="29" t="s">
        <v>31</v>
      </c>
      <c r="G1446" s="29" t="s">
        <v>51</v>
      </c>
      <c r="H1446" s="29" t="s">
        <v>30</v>
      </c>
      <c r="I1446" s="29">
        <v>1982</v>
      </c>
      <c r="J1446" s="30">
        <v>100</v>
      </c>
      <c r="K1446" s="30">
        <v>4650.5</v>
      </c>
      <c r="L1446" s="30" t="s">
        <v>31</v>
      </c>
      <c r="M1446" s="30" t="s">
        <v>31</v>
      </c>
      <c r="N1446" s="30" t="s">
        <v>31</v>
      </c>
      <c r="O1446" s="30" t="s">
        <v>31</v>
      </c>
      <c r="P1446" s="30" t="s">
        <v>31</v>
      </c>
      <c r="Q1446" s="30" t="s">
        <v>31</v>
      </c>
      <c r="R1446" s="30" t="s">
        <v>31</v>
      </c>
      <c r="S1446" s="30" t="s">
        <v>31</v>
      </c>
      <c r="T1446" s="30" t="s">
        <v>31</v>
      </c>
      <c r="U1446" s="30" t="s">
        <v>31</v>
      </c>
      <c r="V1446" s="30" t="s">
        <v>31</v>
      </c>
      <c r="W1446" s="30">
        <v>0.86771397751765234</v>
      </c>
      <c r="X1446" s="30">
        <v>2.0321987952419511</v>
      </c>
      <c r="Y1446" s="30" t="s">
        <v>31</v>
      </c>
      <c r="Z1446" s="30" t="s">
        <v>31</v>
      </c>
      <c r="AA1446" s="30" t="s">
        <v>31</v>
      </c>
      <c r="AB1446" s="30" t="s">
        <v>31</v>
      </c>
      <c r="AC1446" s="29" t="s">
        <v>31</v>
      </c>
      <c r="AD1446" s="29" t="s">
        <v>31</v>
      </c>
      <c r="AE1446" s="29">
        <f t="shared" si="72"/>
        <v>2020</v>
      </c>
      <c r="AF1446" s="29">
        <f t="shared" si="73"/>
        <v>5</v>
      </c>
      <c r="AK1446" t="e">
        <f t="shared" si="71"/>
        <v>#N/A</v>
      </c>
    </row>
    <row r="1447" spans="1:37" ht="30" customHeight="1" x14ac:dyDescent="0.25">
      <c r="A1447" s="30">
        <v>17907416</v>
      </c>
      <c r="B1447" s="29" t="s">
        <v>85</v>
      </c>
      <c r="C1447" s="29" t="s">
        <v>29</v>
      </c>
      <c r="D1447" s="29" t="s">
        <v>29</v>
      </c>
      <c r="E1447" s="31">
        <v>44012</v>
      </c>
      <c r="F1447" s="29" t="s">
        <v>31</v>
      </c>
      <c r="G1447" s="29" t="s">
        <v>51</v>
      </c>
      <c r="H1447" s="29" t="s">
        <v>30</v>
      </c>
      <c r="I1447" s="29">
        <v>1982</v>
      </c>
      <c r="J1447" s="30">
        <v>100</v>
      </c>
      <c r="K1447" s="30">
        <v>4650.5</v>
      </c>
      <c r="L1447" s="30" t="s">
        <v>31</v>
      </c>
      <c r="M1447" s="30" t="s">
        <v>31</v>
      </c>
      <c r="N1447" s="30" t="s">
        <v>31</v>
      </c>
      <c r="O1447" s="30" t="s">
        <v>31</v>
      </c>
      <c r="P1447" s="30" t="s">
        <v>31</v>
      </c>
      <c r="Q1447" s="30" t="s">
        <v>31</v>
      </c>
      <c r="R1447" s="30" t="s">
        <v>31</v>
      </c>
      <c r="S1447" s="30" t="s">
        <v>31</v>
      </c>
      <c r="T1447" s="30" t="s">
        <v>31</v>
      </c>
      <c r="U1447" s="30" t="s">
        <v>31</v>
      </c>
      <c r="V1447" s="30" t="s">
        <v>31</v>
      </c>
      <c r="W1447" s="30">
        <v>1.3724307476044577</v>
      </c>
      <c r="X1447" s="30">
        <v>1.3445937094156233</v>
      </c>
      <c r="Y1447" s="30" t="s">
        <v>31</v>
      </c>
      <c r="Z1447" s="30" t="s">
        <v>31</v>
      </c>
      <c r="AA1447" s="30" t="s">
        <v>31</v>
      </c>
      <c r="AB1447" s="30" t="s">
        <v>31</v>
      </c>
      <c r="AC1447" s="29" t="s">
        <v>31</v>
      </c>
      <c r="AD1447" s="29" t="s">
        <v>31</v>
      </c>
      <c r="AE1447" s="29">
        <f t="shared" si="72"/>
        <v>2020</v>
      </c>
      <c r="AF1447" s="29">
        <f t="shared" si="73"/>
        <v>6</v>
      </c>
      <c r="AK1447" t="e">
        <f t="shared" si="71"/>
        <v>#N/A</v>
      </c>
    </row>
    <row r="1448" spans="1:37" ht="30" customHeight="1" x14ac:dyDescent="0.25">
      <c r="A1448" s="30">
        <v>17907416</v>
      </c>
      <c r="B1448" s="29" t="s">
        <v>85</v>
      </c>
      <c r="C1448" s="29" t="s">
        <v>29</v>
      </c>
      <c r="D1448" s="29" t="s">
        <v>29</v>
      </c>
      <c r="E1448" s="31">
        <v>44043</v>
      </c>
      <c r="F1448" s="29" t="s">
        <v>31</v>
      </c>
      <c r="G1448" s="29" t="s">
        <v>51</v>
      </c>
      <c r="H1448" s="29" t="s">
        <v>30</v>
      </c>
      <c r="I1448" s="29">
        <v>1982</v>
      </c>
      <c r="J1448" s="30">
        <v>100</v>
      </c>
      <c r="K1448" s="30">
        <v>4650.5</v>
      </c>
      <c r="L1448" s="30" t="s">
        <v>31</v>
      </c>
      <c r="M1448" s="30" t="s">
        <v>31</v>
      </c>
      <c r="N1448" s="30" t="s">
        <v>31</v>
      </c>
      <c r="O1448" s="30" t="s">
        <v>31</v>
      </c>
      <c r="P1448" s="30" t="s">
        <v>31</v>
      </c>
      <c r="Q1448" s="30" t="s">
        <v>31</v>
      </c>
      <c r="R1448" s="30" t="s">
        <v>31</v>
      </c>
      <c r="S1448" s="30" t="s">
        <v>31</v>
      </c>
      <c r="T1448" s="30" t="s">
        <v>31</v>
      </c>
      <c r="U1448" s="30" t="s">
        <v>31</v>
      </c>
      <c r="V1448" s="30" t="s">
        <v>31</v>
      </c>
      <c r="W1448" s="30">
        <v>1.2678932128811484</v>
      </c>
      <c r="X1448" s="30">
        <v>1.7232146218469235</v>
      </c>
      <c r="Y1448" s="30" t="s">
        <v>31</v>
      </c>
      <c r="Z1448" s="30" t="s">
        <v>31</v>
      </c>
      <c r="AA1448" s="30" t="s">
        <v>31</v>
      </c>
      <c r="AB1448" s="30" t="s">
        <v>31</v>
      </c>
      <c r="AC1448" s="29" t="s">
        <v>31</v>
      </c>
      <c r="AD1448" s="29" t="s">
        <v>31</v>
      </c>
      <c r="AE1448" s="29">
        <f t="shared" si="72"/>
        <v>2020</v>
      </c>
      <c r="AF1448" s="29">
        <f t="shared" si="73"/>
        <v>7</v>
      </c>
      <c r="AK1448" t="e">
        <f t="shared" si="71"/>
        <v>#N/A</v>
      </c>
    </row>
    <row r="1449" spans="1:37" ht="30" customHeight="1" x14ac:dyDescent="0.25">
      <c r="A1449" s="30">
        <v>17907416</v>
      </c>
      <c r="B1449" s="29" t="s">
        <v>85</v>
      </c>
      <c r="C1449" s="29" t="s">
        <v>29</v>
      </c>
      <c r="D1449" s="29" t="s">
        <v>29</v>
      </c>
      <c r="E1449" s="31">
        <v>44074</v>
      </c>
      <c r="F1449" s="29" t="s">
        <v>31</v>
      </c>
      <c r="G1449" s="29" t="s">
        <v>51</v>
      </c>
      <c r="H1449" s="29" t="s">
        <v>30</v>
      </c>
      <c r="I1449" s="29">
        <v>1982</v>
      </c>
      <c r="J1449" s="30">
        <v>100</v>
      </c>
      <c r="K1449" s="30">
        <v>4650.5</v>
      </c>
      <c r="L1449" s="30" t="s">
        <v>31</v>
      </c>
      <c r="M1449" s="30" t="s">
        <v>31</v>
      </c>
      <c r="N1449" s="30" t="s">
        <v>31</v>
      </c>
      <c r="O1449" s="30" t="s">
        <v>31</v>
      </c>
      <c r="P1449" s="30" t="s">
        <v>31</v>
      </c>
      <c r="Q1449" s="30" t="s">
        <v>31</v>
      </c>
      <c r="R1449" s="30" t="s">
        <v>31</v>
      </c>
      <c r="S1449" s="30" t="s">
        <v>31</v>
      </c>
      <c r="T1449" s="30" t="s">
        <v>31</v>
      </c>
      <c r="U1449" s="30" t="s">
        <v>31</v>
      </c>
      <c r="V1449" s="30" t="s">
        <v>31</v>
      </c>
      <c r="W1449" s="30">
        <v>0.85653929588232192</v>
      </c>
      <c r="X1449" s="30">
        <v>1.9718149653931345</v>
      </c>
      <c r="Y1449" s="30" t="s">
        <v>31</v>
      </c>
      <c r="Z1449" s="30" t="s">
        <v>31</v>
      </c>
      <c r="AA1449" s="30" t="s">
        <v>31</v>
      </c>
      <c r="AB1449" s="30" t="s">
        <v>31</v>
      </c>
      <c r="AC1449" s="29" t="s">
        <v>31</v>
      </c>
      <c r="AD1449" s="29" t="s">
        <v>31</v>
      </c>
      <c r="AE1449" s="29">
        <f t="shared" si="72"/>
        <v>2020</v>
      </c>
      <c r="AF1449" s="29">
        <f t="shared" si="73"/>
        <v>8</v>
      </c>
      <c r="AK1449" t="e">
        <f t="shared" si="71"/>
        <v>#N/A</v>
      </c>
    </row>
    <row r="1450" spans="1:37" ht="30" customHeight="1" x14ac:dyDescent="0.25">
      <c r="A1450" s="30">
        <v>17907416</v>
      </c>
      <c r="B1450" s="29" t="s">
        <v>85</v>
      </c>
      <c r="C1450" s="29" t="s">
        <v>29</v>
      </c>
      <c r="D1450" s="29" t="s">
        <v>29</v>
      </c>
      <c r="E1450" s="31">
        <v>44104</v>
      </c>
      <c r="F1450" s="29" t="s">
        <v>31</v>
      </c>
      <c r="G1450" s="29" t="s">
        <v>51</v>
      </c>
      <c r="H1450" s="29" t="s">
        <v>30</v>
      </c>
      <c r="I1450" s="29">
        <v>1982</v>
      </c>
      <c r="J1450" s="30">
        <v>100</v>
      </c>
      <c r="K1450" s="30">
        <v>4650.5</v>
      </c>
      <c r="L1450" s="30" t="s">
        <v>31</v>
      </c>
      <c r="M1450" s="30" t="s">
        <v>31</v>
      </c>
      <c r="N1450" s="30" t="s">
        <v>31</v>
      </c>
      <c r="O1450" s="30" t="s">
        <v>31</v>
      </c>
      <c r="P1450" s="30" t="s">
        <v>31</v>
      </c>
      <c r="Q1450" s="30" t="s">
        <v>31</v>
      </c>
      <c r="R1450" s="30" t="s">
        <v>31</v>
      </c>
      <c r="S1450" s="30" t="s">
        <v>31</v>
      </c>
      <c r="T1450" s="30" t="s">
        <v>31</v>
      </c>
      <c r="U1450" s="30" t="s">
        <v>31</v>
      </c>
      <c r="V1450" s="30" t="s">
        <v>31</v>
      </c>
      <c r="W1450" s="30">
        <v>1.0362776702204688</v>
      </c>
      <c r="X1450" s="30">
        <v>2.092309177873215</v>
      </c>
      <c r="Y1450" s="30" t="s">
        <v>31</v>
      </c>
      <c r="Z1450" s="30" t="s">
        <v>31</v>
      </c>
      <c r="AA1450" s="30" t="s">
        <v>31</v>
      </c>
      <c r="AB1450" s="30" t="s">
        <v>31</v>
      </c>
      <c r="AC1450" s="29" t="s">
        <v>31</v>
      </c>
      <c r="AD1450" s="29" t="s">
        <v>31</v>
      </c>
      <c r="AE1450" s="29">
        <f t="shared" si="72"/>
        <v>2020</v>
      </c>
      <c r="AF1450" s="29">
        <f t="shared" si="73"/>
        <v>9</v>
      </c>
      <c r="AK1450" t="e">
        <f t="shared" si="71"/>
        <v>#N/A</v>
      </c>
    </row>
    <row r="1451" spans="1:37" ht="30" customHeight="1" x14ac:dyDescent="0.25">
      <c r="A1451" s="30">
        <v>17907416</v>
      </c>
      <c r="B1451" s="29" t="s">
        <v>85</v>
      </c>
      <c r="C1451" s="29" t="s">
        <v>29</v>
      </c>
      <c r="D1451" s="29" t="s">
        <v>29</v>
      </c>
      <c r="E1451" s="31">
        <v>44135</v>
      </c>
      <c r="F1451" s="29" t="s">
        <v>31</v>
      </c>
      <c r="G1451" s="29" t="s">
        <v>51</v>
      </c>
      <c r="H1451" s="29" t="s">
        <v>30</v>
      </c>
      <c r="I1451" s="29">
        <v>1982</v>
      </c>
      <c r="J1451" s="30">
        <v>100</v>
      </c>
      <c r="K1451" s="30">
        <v>4650.5</v>
      </c>
      <c r="L1451" s="30" t="s">
        <v>31</v>
      </c>
      <c r="M1451" s="30" t="s">
        <v>31</v>
      </c>
      <c r="N1451" s="30" t="s">
        <v>31</v>
      </c>
      <c r="O1451" s="30" t="s">
        <v>31</v>
      </c>
      <c r="P1451" s="30" t="s">
        <v>31</v>
      </c>
      <c r="Q1451" s="30" t="s">
        <v>31</v>
      </c>
      <c r="R1451" s="30" t="s">
        <v>31</v>
      </c>
      <c r="S1451" s="30" t="s">
        <v>31</v>
      </c>
      <c r="T1451" s="30" t="s">
        <v>31</v>
      </c>
      <c r="U1451" s="30" t="s">
        <v>31</v>
      </c>
      <c r="V1451" s="30" t="s">
        <v>31</v>
      </c>
      <c r="W1451" s="30">
        <v>1.2886859358544001</v>
      </c>
      <c r="X1451" s="30">
        <v>1.4498540915227551</v>
      </c>
      <c r="Y1451" s="30" t="s">
        <v>31</v>
      </c>
      <c r="Z1451" s="30" t="s">
        <v>31</v>
      </c>
      <c r="AA1451" s="30" t="s">
        <v>31</v>
      </c>
      <c r="AB1451" s="30" t="s">
        <v>31</v>
      </c>
      <c r="AC1451" s="29" t="s">
        <v>31</v>
      </c>
      <c r="AD1451" s="29" t="s">
        <v>31</v>
      </c>
      <c r="AE1451" s="29">
        <f t="shared" si="72"/>
        <v>2020</v>
      </c>
      <c r="AF1451" s="29">
        <f t="shared" si="73"/>
        <v>10</v>
      </c>
      <c r="AK1451" t="e">
        <f t="shared" si="71"/>
        <v>#N/A</v>
      </c>
    </row>
    <row r="1452" spans="1:37" ht="30" customHeight="1" x14ac:dyDescent="0.25">
      <c r="A1452" s="30">
        <v>17907416</v>
      </c>
      <c r="B1452" s="29" t="s">
        <v>85</v>
      </c>
      <c r="C1452" s="29" t="s">
        <v>29</v>
      </c>
      <c r="D1452" s="29" t="s">
        <v>29</v>
      </c>
      <c r="E1452" s="31">
        <v>44165</v>
      </c>
      <c r="F1452" s="29" t="s">
        <v>31</v>
      </c>
      <c r="G1452" s="29" t="s">
        <v>51</v>
      </c>
      <c r="H1452" s="29" t="s">
        <v>30</v>
      </c>
      <c r="I1452" s="29">
        <v>1982</v>
      </c>
      <c r="J1452" s="30">
        <v>100</v>
      </c>
      <c r="K1452" s="30">
        <v>4650.5</v>
      </c>
      <c r="L1452" s="30" t="s">
        <v>31</v>
      </c>
      <c r="M1452" s="30" t="s">
        <v>31</v>
      </c>
      <c r="N1452" s="30" t="s">
        <v>31</v>
      </c>
      <c r="O1452" s="30" t="s">
        <v>31</v>
      </c>
      <c r="P1452" s="30" t="s">
        <v>31</v>
      </c>
      <c r="Q1452" s="30" t="s">
        <v>31</v>
      </c>
      <c r="R1452" s="30" t="s">
        <v>31</v>
      </c>
      <c r="S1452" s="30" t="s">
        <v>31</v>
      </c>
      <c r="T1452" s="30" t="s">
        <v>31</v>
      </c>
      <c r="U1452" s="30" t="s">
        <v>31</v>
      </c>
      <c r="V1452" s="30" t="s">
        <v>31</v>
      </c>
      <c r="W1452" s="30">
        <v>1.1606657004319727</v>
      </c>
      <c r="X1452" s="30">
        <v>1.6550306685716603</v>
      </c>
      <c r="Y1452" s="30" t="s">
        <v>31</v>
      </c>
      <c r="Z1452" s="30" t="s">
        <v>31</v>
      </c>
      <c r="AA1452" s="30" t="s">
        <v>31</v>
      </c>
      <c r="AB1452" s="30" t="s">
        <v>31</v>
      </c>
      <c r="AC1452" s="29" t="s">
        <v>31</v>
      </c>
      <c r="AD1452" s="29" t="s">
        <v>31</v>
      </c>
      <c r="AE1452" s="29">
        <f t="shared" si="72"/>
        <v>2020</v>
      </c>
      <c r="AF1452" s="29">
        <f t="shared" si="73"/>
        <v>11</v>
      </c>
      <c r="AK1452" t="e">
        <f t="shared" si="71"/>
        <v>#N/A</v>
      </c>
    </row>
    <row r="1453" spans="1:37" ht="30" customHeight="1" x14ac:dyDescent="0.25">
      <c r="A1453" s="30">
        <v>17907416</v>
      </c>
      <c r="B1453" s="29" t="s">
        <v>85</v>
      </c>
      <c r="C1453" s="29" t="s">
        <v>29</v>
      </c>
      <c r="D1453" s="29" t="s">
        <v>29</v>
      </c>
      <c r="E1453" s="31">
        <v>44196</v>
      </c>
      <c r="F1453" s="29">
        <v>18.410348985117324</v>
      </c>
      <c r="G1453" s="29" t="s">
        <v>51</v>
      </c>
      <c r="H1453" s="29" t="s">
        <v>30</v>
      </c>
      <c r="I1453" s="29">
        <v>1982</v>
      </c>
      <c r="J1453" s="30">
        <v>100</v>
      </c>
      <c r="K1453" s="30">
        <v>4650.5</v>
      </c>
      <c r="L1453" s="30">
        <v>408009.65912165894</v>
      </c>
      <c r="M1453" s="30">
        <v>1757.7609379088847</v>
      </c>
      <c r="N1453" s="30">
        <v>82.311944977131404</v>
      </c>
      <c r="O1453" s="30">
        <v>4328.4538183468876</v>
      </c>
      <c r="P1453" s="30">
        <v>1.3023397161385404</v>
      </c>
      <c r="Q1453" s="30">
        <v>9950.7733479209292</v>
      </c>
      <c r="R1453" s="30">
        <v>12265.572217999699</v>
      </c>
      <c r="S1453" s="30">
        <v>2.1331866660682994</v>
      </c>
      <c r="T1453" s="30">
        <v>1.9772223841630938</v>
      </c>
      <c r="U1453" s="30">
        <v>2.2701596390990129</v>
      </c>
      <c r="V1453" s="30">
        <v>2.0479779086950738</v>
      </c>
      <c r="W1453" s="30">
        <v>1.3989405383072691</v>
      </c>
      <c r="X1453" s="30">
        <v>1.4728750203114926</v>
      </c>
      <c r="Y1453" s="30">
        <v>80.637522508411806</v>
      </c>
      <c r="Z1453" s="30">
        <v>63.670551280729157</v>
      </c>
      <c r="AA1453" s="30">
        <v>131.41766849244959</v>
      </c>
      <c r="AB1453" s="30">
        <v>658.23666589080676</v>
      </c>
      <c r="AC1453" s="29">
        <v>3.168432585492365</v>
      </c>
      <c r="AD1453" s="29">
        <v>17709.278790648765</v>
      </c>
      <c r="AE1453" s="29">
        <f t="shared" si="72"/>
        <v>2020</v>
      </c>
      <c r="AF1453" s="29">
        <f t="shared" si="73"/>
        <v>12</v>
      </c>
      <c r="AK1453" t="e">
        <f t="shared" si="71"/>
        <v>#N/A</v>
      </c>
    </row>
    <row r="1454" spans="1:37" ht="30" customHeight="1" x14ac:dyDescent="0.25">
      <c r="A1454" s="30">
        <v>17907416</v>
      </c>
      <c r="B1454" s="29" t="s">
        <v>85</v>
      </c>
      <c r="C1454" s="29" t="s">
        <v>29</v>
      </c>
      <c r="D1454" s="29" t="s">
        <v>29</v>
      </c>
      <c r="E1454" s="31">
        <v>44227</v>
      </c>
      <c r="F1454" s="29">
        <v>14.126432938845774</v>
      </c>
      <c r="G1454" s="29" t="s">
        <v>51</v>
      </c>
      <c r="H1454" s="29" t="s">
        <v>30</v>
      </c>
      <c r="I1454" s="29">
        <v>1982</v>
      </c>
      <c r="J1454" s="30">
        <v>100</v>
      </c>
      <c r="K1454" s="30">
        <v>4650.5</v>
      </c>
      <c r="L1454" s="30">
        <v>397548.76204050571</v>
      </c>
      <c r="M1454" s="30">
        <v>1357.9625159202508</v>
      </c>
      <c r="N1454" s="30">
        <v>127.11021167100732</v>
      </c>
      <c r="O1454" s="30">
        <v>6761.0357686869356</v>
      </c>
      <c r="P1454" s="30">
        <v>1.5073037555509501</v>
      </c>
      <c r="Q1454" s="30">
        <v>7441.1930622551872</v>
      </c>
      <c r="R1454" s="30">
        <v>9339.732206165485</v>
      </c>
      <c r="S1454" s="30">
        <v>1.325675148133906</v>
      </c>
      <c r="T1454" s="30">
        <v>1.8089442160208924</v>
      </c>
      <c r="U1454" s="30">
        <v>1.9992263583839418</v>
      </c>
      <c r="V1454" s="30">
        <v>2.3986894901023001</v>
      </c>
      <c r="W1454" s="30">
        <v>1.5388303789278182</v>
      </c>
      <c r="X1454" s="30">
        <v>1.4076376855047512</v>
      </c>
      <c r="Y1454" s="30">
        <v>66.890027958747879</v>
      </c>
      <c r="Z1454" s="30">
        <v>47.200430927593011</v>
      </c>
      <c r="AA1454" s="30">
        <v>124.74828721197902</v>
      </c>
      <c r="AB1454" s="30">
        <v>564.15052642009982</v>
      </c>
      <c r="AC1454" s="29">
        <v>4.1964583793306218</v>
      </c>
      <c r="AD1454" s="29">
        <v>12296.07809564906</v>
      </c>
      <c r="AE1454" s="29">
        <f t="shared" si="72"/>
        <v>2021</v>
      </c>
      <c r="AF1454" s="29">
        <f t="shared" si="73"/>
        <v>1</v>
      </c>
      <c r="AK1454" t="e">
        <f t="shared" si="71"/>
        <v>#N/A</v>
      </c>
    </row>
    <row r="1455" spans="1:37" ht="30" customHeight="1" x14ac:dyDescent="0.25">
      <c r="A1455" s="30">
        <v>17907416</v>
      </c>
      <c r="B1455" s="29" t="s">
        <v>85</v>
      </c>
      <c r="C1455" s="29" t="s">
        <v>29</v>
      </c>
      <c r="D1455" s="29" t="s">
        <v>29</v>
      </c>
      <c r="E1455" s="31">
        <v>44255</v>
      </c>
      <c r="F1455" s="29">
        <v>19.246165617134398</v>
      </c>
      <c r="G1455" s="29" t="s">
        <v>51</v>
      </c>
      <c r="H1455" s="29" t="s">
        <v>30</v>
      </c>
      <c r="I1455" s="29">
        <v>1982</v>
      </c>
      <c r="J1455" s="30">
        <v>100</v>
      </c>
      <c r="K1455" s="30">
        <v>4650.5</v>
      </c>
      <c r="L1455" s="30">
        <v>607927.4052359534</v>
      </c>
      <c r="M1455" s="30">
        <v>2029.6758568129262</v>
      </c>
      <c r="N1455" s="30">
        <v>106.25689406474174</v>
      </c>
      <c r="O1455" s="30">
        <v>6101.7254597980163</v>
      </c>
      <c r="P1455" s="30">
        <v>1.1234054194602816</v>
      </c>
      <c r="Q1455" s="30">
        <v>7849.925438107839</v>
      </c>
      <c r="R1455" s="30">
        <v>9537.7054522384915</v>
      </c>
      <c r="S1455" s="30">
        <v>1.7108106651186505</v>
      </c>
      <c r="T1455" s="30">
        <v>2.5533135133512124</v>
      </c>
      <c r="U1455" s="30">
        <v>1.2198585055750961</v>
      </c>
      <c r="V1455" s="30">
        <v>2.3843823396443828</v>
      </c>
      <c r="W1455" s="30">
        <v>1.3298694705845218</v>
      </c>
      <c r="X1455" s="30">
        <v>1.3204540435006407</v>
      </c>
      <c r="Y1455" s="30">
        <v>42.987201411939516</v>
      </c>
      <c r="Z1455" s="30">
        <v>42.888913422932177</v>
      </c>
      <c r="AA1455" s="30">
        <v>108.62568007150031</v>
      </c>
      <c r="AB1455" s="30">
        <v>746.64371644243306</v>
      </c>
      <c r="AC1455" s="29">
        <v>3.276883429976285</v>
      </c>
      <c r="AD1455" s="29">
        <v>9897.2036632458294</v>
      </c>
      <c r="AE1455" s="29">
        <f t="shared" si="72"/>
        <v>2021</v>
      </c>
      <c r="AF1455" s="29">
        <f t="shared" si="73"/>
        <v>2</v>
      </c>
      <c r="AK1455" t="e">
        <f t="shared" ref="AK1455:AK1518" si="74">_xlfn.XLOOKUP(B1455, $AH$2:$AH$38,$AI$2:$AI$38)</f>
        <v>#N/A</v>
      </c>
    </row>
    <row r="1456" spans="1:37" ht="30" customHeight="1" x14ac:dyDescent="0.25">
      <c r="A1456" s="30">
        <v>17907416</v>
      </c>
      <c r="B1456" s="29" t="s">
        <v>85</v>
      </c>
      <c r="C1456" s="29" t="s">
        <v>29</v>
      </c>
      <c r="D1456" s="29" t="s">
        <v>29</v>
      </c>
      <c r="E1456" s="31">
        <v>44286</v>
      </c>
      <c r="F1456" s="29">
        <v>15.982316582521943</v>
      </c>
      <c r="G1456" s="29" t="s">
        <v>51</v>
      </c>
      <c r="H1456" s="29" t="s">
        <v>30</v>
      </c>
      <c r="I1456" s="29">
        <v>1982</v>
      </c>
      <c r="J1456" s="30">
        <v>100</v>
      </c>
      <c r="K1456" s="30">
        <v>4650.5</v>
      </c>
      <c r="L1456" s="29">
        <v>529544.11415357073</v>
      </c>
      <c r="M1456" s="29">
        <v>1944.5626974275083</v>
      </c>
      <c r="N1456" s="29">
        <v>121.15566922780862</v>
      </c>
      <c r="O1456" s="29">
        <v>5562.256198013275</v>
      </c>
      <c r="P1456" s="29">
        <v>1.2794299703607297</v>
      </c>
      <c r="Q1456" s="29">
        <v>6396.6242467790653</v>
      </c>
      <c r="R1456" s="29">
        <v>6499.6799280223941</v>
      </c>
      <c r="S1456" s="29">
        <v>2.0846115041377926</v>
      </c>
      <c r="T1456" s="29">
        <v>2.2948156339957086</v>
      </c>
      <c r="U1456" s="29">
        <v>2.1692518879317038</v>
      </c>
      <c r="V1456" s="29">
        <v>2.4596190245423442</v>
      </c>
      <c r="W1456" s="30">
        <v>1.4468900364648114</v>
      </c>
      <c r="X1456" s="30">
        <v>1.1022553927671752</v>
      </c>
      <c r="Y1456" s="29">
        <v>42.656732778499062</v>
      </c>
      <c r="Z1456" s="29">
        <v>46.984822021152809</v>
      </c>
      <c r="AA1456" s="29">
        <v>129.366163298717</v>
      </c>
      <c r="AB1456" s="29">
        <v>645.09618777207697</v>
      </c>
      <c r="AC1456" s="29">
        <v>3.5120305968100922</v>
      </c>
      <c r="AD1456" s="29">
        <v>18400.510456981319</v>
      </c>
      <c r="AE1456" s="29">
        <f t="shared" si="72"/>
        <v>2021</v>
      </c>
      <c r="AF1456" s="29">
        <f t="shared" si="73"/>
        <v>3</v>
      </c>
      <c r="AK1456" t="e">
        <f t="shared" si="74"/>
        <v>#N/A</v>
      </c>
    </row>
    <row r="1457" spans="1:37" ht="30" customHeight="1" x14ac:dyDescent="0.25">
      <c r="A1457" s="30">
        <v>17907416</v>
      </c>
      <c r="B1457" s="29" t="s">
        <v>85</v>
      </c>
      <c r="C1457" s="29" t="s">
        <v>29</v>
      </c>
      <c r="D1457" s="29" t="s">
        <v>29</v>
      </c>
      <c r="E1457" s="31">
        <v>44316</v>
      </c>
      <c r="F1457" s="29">
        <v>27.69494045295416</v>
      </c>
      <c r="G1457" s="29" t="s">
        <v>51</v>
      </c>
      <c r="H1457" s="29" t="s">
        <v>30</v>
      </c>
      <c r="I1457" s="29">
        <v>1982</v>
      </c>
      <c r="J1457" s="30">
        <v>100</v>
      </c>
      <c r="K1457" s="30">
        <v>4650.5</v>
      </c>
      <c r="L1457" s="29">
        <v>608421.57208558521</v>
      </c>
      <c r="M1457" s="29">
        <v>1829.0472766099178</v>
      </c>
      <c r="N1457" s="29">
        <v>118.37450531171208</v>
      </c>
      <c r="O1457" s="29">
        <v>4039.671741780413</v>
      </c>
      <c r="P1457" s="29">
        <v>1.4698803617518743</v>
      </c>
      <c r="Q1457" s="29">
        <v>6485.2579931728842</v>
      </c>
      <c r="R1457" s="29">
        <v>11209.260339826467</v>
      </c>
      <c r="S1457" s="29">
        <v>1.8359135091776517</v>
      </c>
      <c r="T1457" s="29">
        <v>1.9606966241730415</v>
      </c>
      <c r="U1457" s="29">
        <v>1.5165538309814124</v>
      </c>
      <c r="V1457" s="29">
        <v>1.6803234337232107</v>
      </c>
      <c r="W1457" s="30">
        <v>1.0799850848976307</v>
      </c>
      <c r="X1457" s="30">
        <v>1.1870430495372613</v>
      </c>
      <c r="Y1457" s="29">
        <v>63.094457166809228</v>
      </c>
      <c r="Z1457" s="29">
        <v>36.437769750184366</v>
      </c>
      <c r="AA1457" s="29">
        <v>125.06714528321304</v>
      </c>
      <c r="AB1457" s="29">
        <v>454.63412118687449</v>
      </c>
      <c r="AC1457" s="29">
        <v>2.4252154185757675</v>
      </c>
      <c r="AD1457" s="29">
        <v>18182.497655583411</v>
      </c>
      <c r="AE1457" s="29">
        <f t="shared" si="72"/>
        <v>2021</v>
      </c>
      <c r="AF1457" s="29">
        <f t="shared" si="73"/>
        <v>4</v>
      </c>
      <c r="AK1457" t="e">
        <f t="shared" si="74"/>
        <v>#N/A</v>
      </c>
    </row>
    <row r="1458" spans="1:37" ht="30" customHeight="1" x14ac:dyDescent="0.25">
      <c r="A1458" s="30">
        <v>17907416</v>
      </c>
      <c r="B1458" s="29" t="s">
        <v>85</v>
      </c>
      <c r="C1458" s="29" t="s">
        <v>29</v>
      </c>
      <c r="D1458" s="29" t="s">
        <v>29</v>
      </c>
      <c r="E1458" s="31">
        <v>44347</v>
      </c>
      <c r="F1458" s="29">
        <v>19.922692771920968</v>
      </c>
      <c r="G1458" s="29" t="s">
        <v>51</v>
      </c>
      <c r="H1458" s="29" t="s">
        <v>30</v>
      </c>
      <c r="I1458" s="29">
        <v>1982</v>
      </c>
      <c r="J1458" s="30">
        <v>100</v>
      </c>
      <c r="K1458" s="30">
        <v>4650.5</v>
      </c>
      <c r="L1458" s="29">
        <v>408389.56882513827</v>
      </c>
      <c r="M1458" s="29">
        <v>1327.4496056558044</v>
      </c>
      <c r="N1458" s="29">
        <v>104.57824343765667</v>
      </c>
      <c r="O1458" s="29">
        <v>4618.9850218374077</v>
      </c>
      <c r="P1458" s="29">
        <v>1.0853345232372453</v>
      </c>
      <c r="Q1458" s="29">
        <v>8419.9277531132702</v>
      </c>
      <c r="R1458" s="29">
        <v>11387.810211642378</v>
      </c>
      <c r="S1458" s="29">
        <v>1.2472033616367815</v>
      </c>
      <c r="T1458" s="29">
        <v>2.5453511057927174</v>
      </c>
      <c r="U1458" s="29">
        <v>1.3678151307803523</v>
      </c>
      <c r="V1458" s="29">
        <v>1.8138689824865304</v>
      </c>
      <c r="W1458" s="30">
        <v>1.2405551144900007</v>
      </c>
      <c r="X1458" s="30">
        <v>1.1967883901436034</v>
      </c>
      <c r="Y1458" s="29">
        <v>66.329399510231084</v>
      </c>
      <c r="Z1458" s="29">
        <v>59.81931157416566</v>
      </c>
      <c r="AA1458" s="29">
        <v>157.85253215434616</v>
      </c>
      <c r="AB1458" s="29">
        <v>686.01483481970706</v>
      </c>
      <c r="AC1458" s="29">
        <v>2.5056272824284007</v>
      </c>
      <c r="AD1458" s="29">
        <v>15466.698446734166</v>
      </c>
      <c r="AE1458" s="29">
        <f t="shared" si="72"/>
        <v>2021</v>
      </c>
      <c r="AF1458" s="29">
        <f t="shared" si="73"/>
        <v>5</v>
      </c>
      <c r="AK1458" t="e">
        <f t="shared" si="74"/>
        <v>#N/A</v>
      </c>
    </row>
    <row r="1459" spans="1:37" ht="30" customHeight="1" x14ac:dyDescent="0.25">
      <c r="A1459" s="30">
        <v>17907416</v>
      </c>
      <c r="B1459" s="29" t="s">
        <v>85</v>
      </c>
      <c r="C1459" s="29" t="s">
        <v>29</v>
      </c>
      <c r="D1459" s="29" t="s">
        <v>29</v>
      </c>
      <c r="E1459" s="31">
        <v>44377</v>
      </c>
      <c r="F1459" s="29">
        <v>22.634720801422709</v>
      </c>
      <c r="G1459" s="29" t="s">
        <v>51</v>
      </c>
      <c r="H1459" s="29" t="s">
        <v>30</v>
      </c>
      <c r="I1459" s="29">
        <v>1982</v>
      </c>
      <c r="J1459" s="30">
        <v>100</v>
      </c>
      <c r="K1459" s="30">
        <v>4650.5</v>
      </c>
      <c r="L1459" s="29">
        <v>437558.93129137187</v>
      </c>
      <c r="M1459" s="29">
        <v>1545.5023132455028</v>
      </c>
      <c r="N1459" s="29">
        <v>71.256815655078526</v>
      </c>
      <c r="O1459" s="29">
        <v>4793.8470716029942</v>
      </c>
      <c r="P1459" s="29">
        <v>1.1788325530386732</v>
      </c>
      <c r="Q1459" s="29">
        <v>6349.5139560312982</v>
      </c>
      <c r="R1459" s="29">
        <v>7983.3131392694222</v>
      </c>
      <c r="S1459" s="29">
        <v>1.4607358057574273</v>
      </c>
      <c r="T1459" s="29">
        <v>1.51700782890776</v>
      </c>
      <c r="U1459" s="29">
        <v>1.4628015768587153</v>
      </c>
      <c r="V1459" s="29">
        <v>1.5546669217237516</v>
      </c>
      <c r="W1459" s="30">
        <v>1.5766285224864973</v>
      </c>
      <c r="X1459" s="30">
        <v>1.6990794417161883</v>
      </c>
      <c r="Y1459" s="29">
        <v>46.268212648916176</v>
      </c>
      <c r="Z1459" s="29">
        <v>64.153215199737943</v>
      </c>
      <c r="AA1459" s="29">
        <v>134.71508631676699</v>
      </c>
      <c r="AB1459" s="29">
        <v>447.31333498329207</v>
      </c>
      <c r="AC1459" s="29">
        <v>2.4174678536816199</v>
      </c>
      <c r="AD1459" s="29">
        <v>11771.943561297567</v>
      </c>
      <c r="AE1459" s="29">
        <f t="shared" si="72"/>
        <v>2021</v>
      </c>
      <c r="AF1459" s="29">
        <f t="shared" si="73"/>
        <v>6</v>
      </c>
      <c r="AK1459" t="e">
        <f t="shared" si="74"/>
        <v>#N/A</v>
      </c>
    </row>
    <row r="1460" spans="1:37" ht="30" customHeight="1" x14ac:dyDescent="0.25">
      <c r="A1460" s="30">
        <v>17907416</v>
      </c>
      <c r="B1460" s="29" t="s">
        <v>85</v>
      </c>
      <c r="C1460" s="29" t="s">
        <v>29</v>
      </c>
      <c r="D1460" s="29" t="s">
        <v>29</v>
      </c>
      <c r="E1460" s="31">
        <v>44408</v>
      </c>
      <c r="F1460" s="29">
        <v>20.341296448198534</v>
      </c>
      <c r="G1460" s="29" t="s">
        <v>51</v>
      </c>
      <c r="H1460" s="29" t="s">
        <v>30</v>
      </c>
      <c r="I1460" s="29">
        <v>1982</v>
      </c>
      <c r="J1460" s="30">
        <v>100</v>
      </c>
      <c r="K1460" s="30">
        <v>4650.5</v>
      </c>
      <c r="L1460" s="29">
        <v>371752.10601986514</v>
      </c>
      <c r="M1460" s="29">
        <v>1165.8196002473683</v>
      </c>
      <c r="N1460" s="29">
        <v>98.235880351382178</v>
      </c>
      <c r="O1460" s="29">
        <v>5316.1108248839937</v>
      </c>
      <c r="P1460" s="29">
        <v>1.5624118478435012</v>
      </c>
      <c r="Q1460" s="29">
        <v>5085.8569672084113</v>
      </c>
      <c r="R1460" s="29">
        <v>7717.6065820944395</v>
      </c>
      <c r="S1460" s="29">
        <v>1.2409815061667644</v>
      </c>
      <c r="T1460" s="29">
        <v>1.9042271709585159</v>
      </c>
      <c r="U1460" s="29">
        <v>2.1678783113067563</v>
      </c>
      <c r="V1460" s="29">
        <v>2.3569668968627</v>
      </c>
      <c r="W1460" s="30">
        <v>1.1130501868087632</v>
      </c>
      <c r="X1460" s="30">
        <v>1.4758052883983455</v>
      </c>
      <c r="Y1460" s="29">
        <v>42.356573841832152</v>
      </c>
      <c r="Z1460" s="29">
        <v>48.153308097599293</v>
      </c>
      <c r="AA1460" s="29">
        <v>101.18762007766718</v>
      </c>
      <c r="AB1460" s="29">
        <v>404.31751714754887</v>
      </c>
      <c r="AC1460" s="29">
        <v>3.2707951654874914</v>
      </c>
      <c r="AD1460" s="29">
        <v>19449.875731170203</v>
      </c>
      <c r="AE1460" s="29">
        <f t="shared" si="72"/>
        <v>2021</v>
      </c>
      <c r="AF1460" s="29">
        <f t="shared" si="73"/>
        <v>7</v>
      </c>
      <c r="AK1460" t="e">
        <f t="shared" si="74"/>
        <v>#N/A</v>
      </c>
    </row>
    <row r="1461" spans="1:37" ht="30" customHeight="1" x14ac:dyDescent="0.25">
      <c r="A1461" s="30">
        <v>17907416</v>
      </c>
      <c r="B1461" s="29" t="s">
        <v>85</v>
      </c>
      <c r="C1461" s="29" t="s">
        <v>29</v>
      </c>
      <c r="D1461" s="29" t="s">
        <v>29</v>
      </c>
      <c r="E1461" s="31">
        <v>44439</v>
      </c>
      <c r="F1461" s="29">
        <v>27.469299882081042</v>
      </c>
      <c r="G1461" s="29" t="s">
        <v>51</v>
      </c>
      <c r="H1461" s="29" t="s">
        <v>30</v>
      </c>
      <c r="I1461" s="29">
        <v>1982</v>
      </c>
      <c r="J1461" s="30">
        <v>100</v>
      </c>
      <c r="K1461" s="30">
        <v>4650.5</v>
      </c>
      <c r="L1461" s="29">
        <v>319869.78672356746</v>
      </c>
      <c r="M1461" s="29">
        <v>1346.1043902595288</v>
      </c>
      <c r="N1461" s="29">
        <v>83.872954077317502</v>
      </c>
      <c r="O1461" s="29">
        <v>4426.794105705746</v>
      </c>
      <c r="P1461" s="29">
        <v>1.1163726553265336</v>
      </c>
      <c r="Q1461" s="29">
        <v>6197.1971132151675</v>
      </c>
      <c r="R1461" s="29">
        <v>10422.399133056801</v>
      </c>
      <c r="S1461" s="29">
        <v>1.2807636757310477</v>
      </c>
      <c r="T1461" s="29">
        <v>2.0746226883975813</v>
      </c>
      <c r="U1461" s="29">
        <v>1.2989065070868433</v>
      </c>
      <c r="V1461" s="29">
        <v>1.6887162728004128</v>
      </c>
      <c r="W1461" s="30">
        <v>1.0467567882203423</v>
      </c>
      <c r="X1461" s="30">
        <v>1.2550393580285149</v>
      </c>
      <c r="Y1461" s="29">
        <v>43.896564284628397</v>
      </c>
      <c r="Z1461" s="29">
        <v>53.208230022620342</v>
      </c>
      <c r="AA1461" s="29">
        <v>155.97279030335008</v>
      </c>
      <c r="AB1461" s="29">
        <v>614.69259372702595</v>
      </c>
      <c r="AC1461" s="29">
        <v>3.1689926213089032</v>
      </c>
      <c r="AD1461" s="29">
        <v>17098.992912742713</v>
      </c>
      <c r="AE1461" s="29">
        <f t="shared" si="72"/>
        <v>2021</v>
      </c>
      <c r="AF1461" s="29">
        <f t="shared" si="73"/>
        <v>8</v>
      </c>
      <c r="AK1461" t="e">
        <f t="shared" si="74"/>
        <v>#N/A</v>
      </c>
    </row>
    <row r="1462" spans="1:37" ht="30" customHeight="1" x14ac:dyDescent="0.25">
      <c r="A1462" s="30">
        <v>17907416</v>
      </c>
      <c r="B1462" s="29" t="s">
        <v>85</v>
      </c>
      <c r="C1462" s="29" t="s">
        <v>29</v>
      </c>
      <c r="D1462" s="29" t="s">
        <v>29</v>
      </c>
      <c r="E1462" s="31">
        <v>44469</v>
      </c>
      <c r="F1462" s="29">
        <v>17.695328400363511</v>
      </c>
      <c r="G1462" s="29" t="s">
        <v>51</v>
      </c>
      <c r="H1462" s="29" t="s">
        <v>30</v>
      </c>
      <c r="I1462" s="29">
        <v>1982</v>
      </c>
      <c r="J1462" s="30">
        <v>100</v>
      </c>
      <c r="K1462" s="30">
        <v>4650.5</v>
      </c>
      <c r="L1462" s="29">
        <v>453521.44607281563</v>
      </c>
      <c r="M1462" s="29">
        <v>1805.2934928394761</v>
      </c>
      <c r="N1462" s="29">
        <v>73.981675896852991</v>
      </c>
      <c r="O1462" s="29">
        <v>7675.8398886566238</v>
      </c>
      <c r="P1462" s="29">
        <v>1.0486374773818241</v>
      </c>
      <c r="Q1462" s="29">
        <v>5274.3653297321634</v>
      </c>
      <c r="R1462" s="29">
        <v>10604.027209644612</v>
      </c>
      <c r="S1462" s="29">
        <v>1.3993425634226531</v>
      </c>
      <c r="T1462" s="29">
        <v>1.685600964831617</v>
      </c>
      <c r="U1462" s="29">
        <v>1.8934314752953247</v>
      </c>
      <c r="V1462" s="29">
        <v>2.31759054840267</v>
      </c>
      <c r="W1462" s="30">
        <v>1.3056462981125281</v>
      </c>
      <c r="X1462" s="30">
        <v>1.2785794440441878</v>
      </c>
      <c r="Y1462" s="29">
        <v>48.957333723344746</v>
      </c>
      <c r="Z1462" s="29">
        <v>53.404699356687594</v>
      </c>
      <c r="AA1462" s="29">
        <v>136.57089951722759</v>
      </c>
      <c r="AB1462" s="29">
        <v>456.24850294581046</v>
      </c>
      <c r="AC1462" s="29">
        <v>3.9514001665543783</v>
      </c>
      <c r="AD1462" s="29">
        <v>14057.10215121309</v>
      </c>
      <c r="AE1462" s="29">
        <f t="shared" si="72"/>
        <v>2021</v>
      </c>
      <c r="AF1462" s="29">
        <f t="shared" si="73"/>
        <v>9</v>
      </c>
      <c r="AK1462" t="e">
        <f t="shared" si="74"/>
        <v>#N/A</v>
      </c>
    </row>
    <row r="1463" spans="1:37" ht="30" customHeight="1" x14ac:dyDescent="0.25">
      <c r="A1463" s="30">
        <v>17907416</v>
      </c>
      <c r="B1463" s="29" t="s">
        <v>85</v>
      </c>
      <c r="C1463" s="29" t="s">
        <v>29</v>
      </c>
      <c r="D1463" s="29" t="s">
        <v>29</v>
      </c>
      <c r="E1463" s="31">
        <v>44500</v>
      </c>
      <c r="F1463" s="29">
        <v>15.299464092212457</v>
      </c>
      <c r="G1463" s="29" t="s">
        <v>51</v>
      </c>
      <c r="H1463" s="29" t="s">
        <v>30</v>
      </c>
      <c r="I1463" s="29">
        <v>1982</v>
      </c>
      <c r="J1463" s="30">
        <v>100</v>
      </c>
      <c r="K1463" s="30">
        <v>4650.5</v>
      </c>
      <c r="L1463" s="29">
        <v>473842.20865954651</v>
      </c>
      <c r="M1463" s="29">
        <v>2167.3947883955311</v>
      </c>
      <c r="N1463" s="29">
        <v>107.14306275318684</v>
      </c>
      <c r="O1463" s="29">
        <v>7446.6531113687251</v>
      </c>
      <c r="P1463" s="29">
        <v>1.0952765929569255</v>
      </c>
      <c r="Q1463" s="29">
        <v>9619.0920830159648</v>
      </c>
      <c r="R1463" s="29">
        <v>9449.4441652001606</v>
      </c>
      <c r="S1463" s="29">
        <v>1.1560105936928569</v>
      </c>
      <c r="T1463" s="29">
        <v>1.3978450988302777</v>
      </c>
      <c r="U1463" s="29">
        <v>1.612834772155854</v>
      </c>
      <c r="V1463" s="29">
        <v>2.2364804889817456</v>
      </c>
      <c r="W1463" s="30">
        <v>1.2394714780137743</v>
      </c>
      <c r="X1463" s="30">
        <v>1.939155614019596</v>
      </c>
      <c r="Y1463" s="29">
        <v>72.874993213930921</v>
      </c>
      <c r="Z1463" s="29">
        <v>65.32394691644005</v>
      </c>
      <c r="AA1463" s="29">
        <v>128.08744518254824</v>
      </c>
      <c r="AB1463" s="29">
        <v>543.31175269436642</v>
      </c>
      <c r="AC1463" s="29">
        <v>4.0534707439257103</v>
      </c>
      <c r="AD1463" s="29">
        <v>17282.215073557392</v>
      </c>
      <c r="AE1463" s="29">
        <f t="shared" si="72"/>
        <v>2021</v>
      </c>
      <c r="AF1463" s="29">
        <f t="shared" si="73"/>
        <v>10</v>
      </c>
      <c r="AK1463" t="e">
        <f t="shared" si="74"/>
        <v>#N/A</v>
      </c>
    </row>
    <row r="1464" spans="1:37" ht="30" customHeight="1" x14ac:dyDescent="0.25">
      <c r="A1464" s="30">
        <v>17907416</v>
      </c>
      <c r="B1464" s="29" t="s">
        <v>85</v>
      </c>
      <c r="C1464" s="29" t="s">
        <v>29</v>
      </c>
      <c r="D1464" s="29" t="s">
        <v>29</v>
      </c>
      <c r="E1464" s="31">
        <v>44530</v>
      </c>
      <c r="F1464" s="29">
        <v>26.244132732206999</v>
      </c>
      <c r="G1464" s="29" t="s">
        <v>51</v>
      </c>
      <c r="H1464" s="29" t="s">
        <v>30</v>
      </c>
      <c r="I1464" s="29">
        <v>1982</v>
      </c>
      <c r="J1464" s="30">
        <v>100</v>
      </c>
      <c r="K1464" s="30">
        <v>4650.5</v>
      </c>
      <c r="L1464" s="29">
        <v>441784.51512322429</v>
      </c>
      <c r="M1464" s="29">
        <v>1827.4885650777906</v>
      </c>
      <c r="N1464" s="29">
        <v>77.816980898636672</v>
      </c>
      <c r="O1464" s="29">
        <v>6906.2264900673035</v>
      </c>
      <c r="P1464" s="29">
        <v>1.0158673595033316</v>
      </c>
      <c r="Q1464" s="29">
        <v>6851.4288497423995</v>
      </c>
      <c r="R1464" s="29">
        <v>11278.076294983875</v>
      </c>
      <c r="S1464" s="29">
        <v>1.1181767906191176</v>
      </c>
      <c r="T1464" s="29">
        <v>1.7008491004086383</v>
      </c>
      <c r="U1464" s="29">
        <v>2.0785368703650513</v>
      </c>
      <c r="V1464" s="29">
        <v>2.4134711172960115</v>
      </c>
      <c r="W1464" s="30">
        <v>1.5476256655358207</v>
      </c>
      <c r="X1464" s="30">
        <v>1.0383697982922471</v>
      </c>
      <c r="Y1464" s="29">
        <v>66.394123328138619</v>
      </c>
      <c r="Z1464" s="29">
        <v>69.608747545746212</v>
      </c>
      <c r="AA1464" s="29">
        <v>130.03091761633655</v>
      </c>
      <c r="AB1464" s="29">
        <v>693.93961755328496</v>
      </c>
      <c r="AC1464" s="29">
        <v>3.3409739696519503</v>
      </c>
      <c r="AD1464" s="29">
        <v>11218.999217546536</v>
      </c>
      <c r="AE1464" s="29">
        <f t="shared" ref="AE1464:AE1527" si="75">IF(E1464 = "", "", YEAR(E1464))</f>
        <v>2021</v>
      </c>
      <c r="AF1464" s="29">
        <f t="shared" si="73"/>
        <v>11</v>
      </c>
      <c r="AK1464" t="e">
        <f t="shared" si="74"/>
        <v>#N/A</v>
      </c>
    </row>
    <row r="1465" spans="1:37" ht="30" customHeight="1" x14ac:dyDescent="0.25">
      <c r="A1465" s="30">
        <v>17907416</v>
      </c>
      <c r="B1465" s="29" t="s">
        <v>85</v>
      </c>
      <c r="C1465" s="29" t="s">
        <v>29</v>
      </c>
      <c r="D1465" s="29" t="s">
        <v>29</v>
      </c>
      <c r="E1465" s="31">
        <v>44561</v>
      </c>
      <c r="F1465" s="29">
        <v>14.629549298265131</v>
      </c>
      <c r="G1465" s="29" t="s">
        <v>51</v>
      </c>
      <c r="H1465" s="29" t="s">
        <v>30</v>
      </c>
      <c r="I1465" s="29">
        <v>1982</v>
      </c>
      <c r="J1465" s="30">
        <v>100</v>
      </c>
      <c r="K1465" s="30">
        <v>4650.5</v>
      </c>
      <c r="L1465" s="29">
        <v>528040.00599381502</v>
      </c>
      <c r="M1465" s="29">
        <v>1488.9908201444225</v>
      </c>
      <c r="N1465" s="29">
        <v>79.694938427142276</v>
      </c>
      <c r="O1465" s="29">
        <v>7620.1399848119281</v>
      </c>
      <c r="P1465" s="29">
        <v>1.203770930776767</v>
      </c>
      <c r="Q1465" s="29">
        <v>5225.356311350386</v>
      </c>
      <c r="R1465" s="29">
        <v>11223.748397776295</v>
      </c>
      <c r="S1465" s="29">
        <v>1.1574443305350075</v>
      </c>
      <c r="T1465" s="29">
        <v>1.8439575582365941</v>
      </c>
      <c r="U1465" s="29">
        <v>1.6724123266738127</v>
      </c>
      <c r="V1465" s="29">
        <v>2.16742019538589</v>
      </c>
      <c r="W1465" s="30">
        <v>0.85501215302899858</v>
      </c>
      <c r="X1465" s="30">
        <v>1.6341441996735069</v>
      </c>
      <c r="Y1465" s="29">
        <v>49.562127473902237</v>
      </c>
      <c r="Z1465" s="29">
        <v>58.201776084150055</v>
      </c>
      <c r="AA1465" s="29">
        <v>108.19079232608688</v>
      </c>
      <c r="AB1465" s="29">
        <v>723.51567568392215</v>
      </c>
      <c r="AC1465" s="29">
        <v>2.3482059336741621</v>
      </c>
      <c r="AD1465" s="29">
        <v>19774.726034258481</v>
      </c>
      <c r="AE1465" s="29">
        <f t="shared" si="75"/>
        <v>2021</v>
      </c>
      <c r="AF1465" s="29">
        <f t="shared" si="73"/>
        <v>12</v>
      </c>
      <c r="AK1465" t="e">
        <f t="shared" si="74"/>
        <v>#N/A</v>
      </c>
    </row>
    <row r="1466" spans="1:37" ht="30" customHeight="1" x14ac:dyDescent="0.25">
      <c r="A1466" s="30">
        <v>17907416</v>
      </c>
      <c r="B1466" s="29" t="s">
        <v>85</v>
      </c>
      <c r="C1466" s="29" t="s">
        <v>29</v>
      </c>
      <c r="D1466" s="29" t="s">
        <v>29</v>
      </c>
      <c r="E1466" s="31">
        <v>44592</v>
      </c>
      <c r="F1466" s="29">
        <v>16.465117077396023</v>
      </c>
      <c r="G1466" s="29" t="s">
        <v>51</v>
      </c>
      <c r="H1466" s="29" t="s">
        <v>30</v>
      </c>
      <c r="I1466" s="29">
        <v>1982</v>
      </c>
      <c r="J1466" s="30">
        <v>100</v>
      </c>
      <c r="K1466" s="30">
        <v>4650.5</v>
      </c>
      <c r="L1466" s="29">
        <v>384280.66110645578</v>
      </c>
      <c r="M1466" s="29">
        <v>1975.6444765750643</v>
      </c>
      <c r="N1466" s="29">
        <v>87.411114428283256</v>
      </c>
      <c r="O1466" s="29">
        <v>5296.1389070249616</v>
      </c>
      <c r="P1466" s="29">
        <v>1.0752590789638445</v>
      </c>
      <c r="Q1466" s="29">
        <v>6002.630545584494</v>
      </c>
      <c r="R1466" s="29">
        <v>7760.2523365260313</v>
      </c>
      <c r="S1466" s="29">
        <v>1.3421315224976633</v>
      </c>
      <c r="T1466" s="29">
        <v>2.0946917331295278</v>
      </c>
      <c r="U1466" s="29">
        <v>1.7663977661485628</v>
      </c>
      <c r="V1466" s="29">
        <v>1.6921527042346589</v>
      </c>
      <c r="W1466" s="30">
        <v>0.85704107778872896</v>
      </c>
      <c r="X1466" s="30">
        <v>1.0562555716530082</v>
      </c>
      <c r="Y1466" s="29">
        <v>70.701763628604184</v>
      </c>
      <c r="Z1466" s="29">
        <v>59.624610198043626</v>
      </c>
      <c r="AA1466" s="29">
        <v>155.00613126851627</v>
      </c>
      <c r="AB1466" s="29">
        <v>759.46860342859009</v>
      </c>
      <c r="AC1466" s="29">
        <v>3.2245471316461174</v>
      </c>
      <c r="AD1466" s="29">
        <v>17959.960125010552</v>
      </c>
      <c r="AE1466" s="29">
        <f t="shared" si="75"/>
        <v>2022</v>
      </c>
      <c r="AF1466" s="29">
        <f t="shared" si="73"/>
        <v>1</v>
      </c>
      <c r="AK1466" t="e">
        <f t="shared" si="74"/>
        <v>#N/A</v>
      </c>
    </row>
    <row r="1467" spans="1:37" ht="30" customHeight="1" x14ac:dyDescent="0.25">
      <c r="A1467" s="30">
        <v>17907416</v>
      </c>
      <c r="B1467" s="29" t="s">
        <v>85</v>
      </c>
      <c r="C1467" s="29" t="s">
        <v>29</v>
      </c>
      <c r="D1467" s="29" t="s">
        <v>29</v>
      </c>
      <c r="E1467" s="31">
        <v>44620</v>
      </c>
      <c r="F1467" s="29">
        <v>25.658290399664587</v>
      </c>
      <c r="G1467" s="29" t="s">
        <v>51</v>
      </c>
      <c r="H1467" s="29" t="s">
        <v>30</v>
      </c>
      <c r="I1467" s="29">
        <v>1982</v>
      </c>
      <c r="J1467" s="30">
        <v>100</v>
      </c>
      <c r="K1467" s="30">
        <v>4650.5</v>
      </c>
      <c r="L1467" s="29">
        <v>371180.22536159243</v>
      </c>
      <c r="M1467" s="29">
        <v>1916.1246883957538</v>
      </c>
      <c r="N1467" s="29">
        <v>124.94317158566037</v>
      </c>
      <c r="O1467" s="29">
        <v>6829.9209855915524</v>
      </c>
      <c r="P1467" s="29">
        <v>1.8369395227221765</v>
      </c>
      <c r="Q1467" s="29">
        <v>7181.0823302382069</v>
      </c>
      <c r="R1467" s="29">
        <v>7551.3020270393572</v>
      </c>
      <c r="S1467" s="29">
        <v>1.3067775589252923</v>
      </c>
      <c r="T1467" s="29">
        <v>2.5136283108885755</v>
      </c>
      <c r="U1467" s="29">
        <v>1.9069498643947362</v>
      </c>
      <c r="V1467" s="29">
        <v>2.1063574466275008</v>
      </c>
      <c r="W1467" s="30">
        <v>0.93910332991027767</v>
      </c>
      <c r="X1467" s="30">
        <v>1.4295617912714875</v>
      </c>
      <c r="Y1467" s="29">
        <v>60.352102289337928</v>
      </c>
      <c r="Z1467" s="29">
        <v>63.287582328679456</v>
      </c>
      <c r="AA1467" s="29">
        <v>143.42564019205008</v>
      </c>
      <c r="AB1467" s="29">
        <v>403.78709688969127</v>
      </c>
      <c r="AC1467" s="29">
        <v>2.8344072476704687</v>
      </c>
      <c r="AD1467" s="29">
        <v>16512.666419275189</v>
      </c>
      <c r="AE1467" s="29">
        <f t="shared" si="75"/>
        <v>2022</v>
      </c>
      <c r="AF1467" s="29">
        <f t="shared" si="73"/>
        <v>2</v>
      </c>
      <c r="AK1467" t="e">
        <f t="shared" si="74"/>
        <v>#N/A</v>
      </c>
    </row>
    <row r="1468" spans="1:37" ht="30" customHeight="1" x14ac:dyDescent="0.25">
      <c r="A1468" s="30">
        <v>17907416</v>
      </c>
      <c r="B1468" s="29" t="s">
        <v>85</v>
      </c>
      <c r="C1468" s="29" t="s">
        <v>29</v>
      </c>
      <c r="D1468" s="29" t="s">
        <v>29</v>
      </c>
      <c r="E1468" s="31">
        <v>44651</v>
      </c>
      <c r="F1468" s="29">
        <v>13.480212121918523</v>
      </c>
      <c r="G1468" s="29" t="s">
        <v>51</v>
      </c>
      <c r="H1468" s="29" t="s">
        <v>30</v>
      </c>
      <c r="I1468" s="29">
        <v>1982</v>
      </c>
      <c r="J1468" s="30">
        <v>100</v>
      </c>
      <c r="K1468" s="30">
        <v>4650.5</v>
      </c>
      <c r="L1468" s="29">
        <v>373219.41809978476</v>
      </c>
      <c r="M1468" s="29">
        <v>1744.8979098621687</v>
      </c>
      <c r="N1468" s="29">
        <v>130.20329346875366</v>
      </c>
      <c r="O1468" s="29">
        <v>7539.426479276467</v>
      </c>
      <c r="P1468" s="29">
        <v>1.630963920525242</v>
      </c>
      <c r="Q1468" s="29">
        <v>10213.340931440802</v>
      </c>
      <c r="R1468" s="29">
        <v>9086.7383168498454</v>
      </c>
      <c r="S1468" s="29">
        <v>1.178954229518274</v>
      </c>
      <c r="T1468" s="29">
        <v>2.1395188031672494</v>
      </c>
      <c r="U1468" s="29">
        <v>1.8717065550804615</v>
      </c>
      <c r="V1468" s="29">
        <v>1.917850603441994</v>
      </c>
      <c r="W1468" s="30">
        <v>1.1898316180514292</v>
      </c>
      <c r="X1468" s="30">
        <v>1.9344632583437491</v>
      </c>
      <c r="Y1468" s="29">
        <v>51.176423158738395</v>
      </c>
      <c r="Z1468" s="29">
        <v>55.313051946217463</v>
      </c>
      <c r="AA1468" s="30">
        <v>111.38137382637559</v>
      </c>
      <c r="AB1468" s="30">
        <v>550.18817279650193</v>
      </c>
      <c r="AC1468" s="29">
        <v>3.5162233941249754</v>
      </c>
      <c r="AD1468" s="29">
        <v>14121.818262520848</v>
      </c>
      <c r="AE1468" s="29">
        <f t="shared" si="75"/>
        <v>2022</v>
      </c>
      <c r="AF1468" s="29">
        <f t="shared" si="73"/>
        <v>3</v>
      </c>
      <c r="AK1468" t="e">
        <f t="shared" si="74"/>
        <v>#N/A</v>
      </c>
    </row>
    <row r="1469" spans="1:37" ht="30" customHeight="1" x14ac:dyDescent="0.25">
      <c r="A1469" s="30">
        <v>17907416</v>
      </c>
      <c r="B1469" s="29" t="s">
        <v>85</v>
      </c>
      <c r="C1469" s="29" t="s">
        <v>29</v>
      </c>
      <c r="D1469" s="29" t="s">
        <v>29</v>
      </c>
      <c r="E1469" s="31">
        <v>44681</v>
      </c>
      <c r="F1469" s="29">
        <v>27.877186301175527</v>
      </c>
      <c r="G1469" s="29" t="s">
        <v>51</v>
      </c>
      <c r="H1469" s="29" t="s">
        <v>30</v>
      </c>
      <c r="I1469" s="29">
        <v>1982</v>
      </c>
      <c r="J1469" s="30">
        <v>100</v>
      </c>
      <c r="K1469" s="30">
        <v>4650.5</v>
      </c>
      <c r="L1469" s="29">
        <v>312434.09289367998</v>
      </c>
      <c r="M1469" s="29">
        <v>1894.717943319999</v>
      </c>
      <c r="N1469" s="29">
        <v>96.38660432392939</v>
      </c>
      <c r="O1469" s="29">
        <v>7445.7083079324748</v>
      </c>
      <c r="P1469" s="29">
        <v>1.322758672242961</v>
      </c>
      <c r="Q1469" s="29">
        <v>5307.0282272072282</v>
      </c>
      <c r="R1469" s="29">
        <v>7909.4153826818065</v>
      </c>
      <c r="S1469" s="29">
        <v>1.5420261109820543</v>
      </c>
      <c r="T1469" s="29">
        <v>2.0719831880693231</v>
      </c>
      <c r="U1469" s="29">
        <v>1.6506022771955886</v>
      </c>
      <c r="V1469" s="29">
        <v>1.7843159534181516</v>
      </c>
      <c r="W1469" s="30">
        <v>0.9840750263582414</v>
      </c>
      <c r="X1469" s="30">
        <v>1.1973242165957927</v>
      </c>
      <c r="Y1469" s="29">
        <v>46.847500196115753</v>
      </c>
      <c r="Z1469" s="29">
        <v>44.31544776599263</v>
      </c>
      <c r="AA1469" s="30">
        <v>135.20477177827073</v>
      </c>
      <c r="AB1469" s="30">
        <v>410.36074261288985</v>
      </c>
      <c r="AC1469" s="29">
        <v>4.1666718239039557</v>
      </c>
      <c r="AD1469" s="29">
        <v>19638.063337336509</v>
      </c>
      <c r="AE1469" s="29">
        <f t="shared" si="75"/>
        <v>2022</v>
      </c>
      <c r="AF1469" s="29">
        <f t="shared" si="73"/>
        <v>4</v>
      </c>
      <c r="AK1469" t="e">
        <f t="shared" si="74"/>
        <v>#N/A</v>
      </c>
    </row>
    <row r="1470" spans="1:37" ht="30" customHeight="1" x14ac:dyDescent="0.25">
      <c r="A1470" s="30">
        <v>17907416</v>
      </c>
      <c r="B1470" s="29" t="s">
        <v>85</v>
      </c>
      <c r="C1470" s="29" t="s">
        <v>29</v>
      </c>
      <c r="D1470" s="29" t="s">
        <v>29</v>
      </c>
      <c r="E1470" s="31">
        <v>44712</v>
      </c>
      <c r="F1470" s="29">
        <v>24.349319790294913</v>
      </c>
      <c r="G1470" s="29" t="s">
        <v>51</v>
      </c>
      <c r="H1470" s="29" t="s">
        <v>30</v>
      </c>
      <c r="I1470" s="29">
        <v>1982</v>
      </c>
      <c r="J1470" s="30">
        <v>100</v>
      </c>
      <c r="K1470" s="30">
        <v>4650.5</v>
      </c>
      <c r="L1470" s="29">
        <v>599623.93611259863</v>
      </c>
      <c r="M1470" s="29">
        <v>1747.7321379747461</v>
      </c>
      <c r="N1470" s="29">
        <v>97.076670424916003</v>
      </c>
      <c r="O1470" s="29">
        <v>4997.5878569773477</v>
      </c>
      <c r="P1470" s="29">
        <v>1.3746594772273275</v>
      </c>
      <c r="Q1470" s="29">
        <v>6553.2183387186124</v>
      </c>
      <c r="R1470" s="29">
        <v>8284.6211350038575</v>
      </c>
      <c r="S1470" s="29">
        <v>1.3601805847262303</v>
      </c>
      <c r="T1470" s="29">
        <v>1.457688943336279</v>
      </c>
      <c r="U1470" s="29">
        <v>1.3521553362203089</v>
      </c>
      <c r="V1470" s="29">
        <v>1.5937350019999363</v>
      </c>
      <c r="W1470" s="30">
        <v>0.90804310825105261</v>
      </c>
      <c r="X1470" s="30">
        <v>1.0789273971425666</v>
      </c>
      <c r="Y1470" s="29">
        <v>47.293560686247886</v>
      </c>
      <c r="Z1470" s="29">
        <v>70.295280031126509</v>
      </c>
      <c r="AA1470" s="30">
        <v>114.04059361162227</v>
      </c>
      <c r="AB1470" s="30">
        <v>487.08350214970346</v>
      </c>
      <c r="AC1470" s="29">
        <v>3.6805777560646304</v>
      </c>
      <c r="AD1470" s="29">
        <v>22495.859219355112</v>
      </c>
      <c r="AE1470" s="29">
        <f t="shared" si="75"/>
        <v>2022</v>
      </c>
      <c r="AF1470" s="29">
        <f t="shared" si="73"/>
        <v>5</v>
      </c>
      <c r="AK1470" t="e">
        <f t="shared" si="74"/>
        <v>#N/A</v>
      </c>
    </row>
    <row r="1471" spans="1:37" ht="30" customHeight="1" x14ac:dyDescent="0.25">
      <c r="A1471" s="30">
        <v>17907416</v>
      </c>
      <c r="B1471" s="29" t="s">
        <v>85</v>
      </c>
      <c r="C1471" s="29" t="s">
        <v>29</v>
      </c>
      <c r="D1471" s="29" t="s">
        <v>29</v>
      </c>
      <c r="E1471" s="31">
        <v>44742</v>
      </c>
      <c r="F1471" s="29">
        <v>16.313645357740498</v>
      </c>
      <c r="G1471" s="29" t="s">
        <v>51</v>
      </c>
      <c r="H1471" s="29" t="s">
        <v>30</v>
      </c>
      <c r="I1471" s="29">
        <v>1982</v>
      </c>
      <c r="J1471" s="30">
        <v>100</v>
      </c>
      <c r="K1471" s="30">
        <v>4650.5</v>
      </c>
      <c r="L1471" s="29">
        <v>456375.61147990817</v>
      </c>
      <c r="M1471" s="29">
        <v>1883.7980320463912</v>
      </c>
      <c r="N1471" s="29">
        <v>70.331610336639343</v>
      </c>
      <c r="O1471" s="29">
        <v>6562.0161041492802</v>
      </c>
      <c r="P1471" s="29">
        <v>1.2208453499302345</v>
      </c>
      <c r="Q1471" s="29">
        <v>7195.9673387460434</v>
      </c>
      <c r="R1471" s="29">
        <v>12051.501260995639</v>
      </c>
      <c r="S1471" s="29">
        <v>1.5535839546445422</v>
      </c>
      <c r="T1471" s="29">
        <v>2.0098961458523932</v>
      </c>
      <c r="U1471" s="29">
        <v>1.5053181981272625</v>
      </c>
      <c r="V1471" s="29">
        <v>2.2266650892968163</v>
      </c>
      <c r="W1471" s="30">
        <v>1.5560205357247843</v>
      </c>
      <c r="X1471" s="30">
        <v>1.0216380583080296</v>
      </c>
      <c r="Y1471" s="29">
        <v>52.978569985949086</v>
      </c>
      <c r="Z1471" s="29">
        <v>73.702754966211103</v>
      </c>
      <c r="AA1471" s="30">
        <v>154.78853172120137</v>
      </c>
      <c r="AB1471" s="30">
        <v>666.65464063206912</v>
      </c>
      <c r="AC1471" s="29">
        <v>3.2719980752818301</v>
      </c>
      <c r="AD1471" s="29">
        <v>22209.448519309521</v>
      </c>
      <c r="AE1471" s="29">
        <f t="shared" si="75"/>
        <v>2022</v>
      </c>
      <c r="AF1471" s="29">
        <f t="shared" si="73"/>
        <v>6</v>
      </c>
      <c r="AK1471" t="e">
        <f t="shared" si="74"/>
        <v>#N/A</v>
      </c>
    </row>
    <row r="1472" spans="1:37" ht="30" customHeight="1" x14ac:dyDescent="0.25">
      <c r="A1472" s="30">
        <v>17907416</v>
      </c>
      <c r="B1472" s="29" t="s">
        <v>85</v>
      </c>
      <c r="C1472" s="29" t="s">
        <v>29</v>
      </c>
      <c r="D1472" s="29" t="s">
        <v>29</v>
      </c>
      <c r="E1472" s="31">
        <v>44773</v>
      </c>
      <c r="F1472" s="29">
        <v>21.79332801833155</v>
      </c>
      <c r="G1472" s="29" t="s">
        <v>51</v>
      </c>
      <c r="H1472" s="29" t="s">
        <v>30</v>
      </c>
      <c r="I1472" s="29">
        <v>1982</v>
      </c>
      <c r="J1472" s="30">
        <v>100</v>
      </c>
      <c r="K1472" s="30">
        <v>4650.5</v>
      </c>
      <c r="L1472" s="29">
        <v>358495.05781126645</v>
      </c>
      <c r="M1472" s="29">
        <v>1391.1479629529258</v>
      </c>
      <c r="N1472" s="29">
        <v>79.406624427176311</v>
      </c>
      <c r="O1472" s="29">
        <v>6343.050072301573</v>
      </c>
      <c r="P1472" s="29">
        <v>1.0538406946593197</v>
      </c>
      <c r="Q1472" s="29">
        <v>9901.5235399631747</v>
      </c>
      <c r="R1472" s="29">
        <v>10835.567890047516</v>
      </c>
      <c r="S1472" s="29">
        <v>2.2123164166153884</v>
      </c>
      <c r="T1472" s="29">
        <v>2.6698405003092005</v>
      </c>
      <c r="U1472" s="29">
        <v>2.024725598717859</v>
      </c>
      <c r="V1472" s="29">
        <v>2.2147351786434739</v>
      </c>
      <c r="W1472" s="30">
        <v>1.5214794004522816</v>
      </c>
      <c r="X1472" s="30">
        <v>1.6246127803193757</v>
      </c>
      <c r="Y1472" s="29">
        <v>72.534307605435558</v>
      </c>
      <c r="Z1472" s="29">
        <v>39.157601153473195</v>
      </c>
      <c r="AA1472" s="30">
        <v>106.65824020742347</v>
      </c>
      <c r="AB1472" s="30">
        <v>531.53532763376643</v>
      </c>
      <c r="AC1472" s="29">
        <v>3.4730054981626899</v>
      </c>
      <c r="AD1472" s="29">
        <v>13257.124732903498</v>
      </c>
      <c r="AE1472" s="29">
        <f t="shared" si="75"/>
        <v>2022</v>
      </c>
      <c r="AF1472" s="29">
        <f t="shared" si="73"/>
        <v>7</v>
      </c>
      <c r="AK1472" t="e">
        <f t="shared" si="74"/>
        <v>#N/A</v>
      </c>
    </row>
    <row r="1473" spans="1:37" ht="30" customHeight="1" x14ac:dyDescent="0.25">
      <c r="A1473" s="30">
        <v>17907416</v>
      </c>
      <c r="B1473" s="29" t="s">
        <v>85</v>
      </c>
      <c r="C1473" s="29" t="s">
        <v>29</v>
      </c>
      <c r="D1473" s="29" t="s">
        <v>29</v>
      </c>
      <c r="E1473" s="31">
        <v>44804</v>
      </c>
      <c r="F1473" s="29">
        <v>13.612823011611161</v>
      </c>
      <c r="G1473" s="29" t="s">
        <v>51</v>
      </c>
      <c r="H1473" s="29" t="s">
        <v>30</v>
      </c>
      <c r="I1473" s="29">
        <v>1982</v>
      </c>
      <c r="J1473" s="30">
        <v>100</v>
      </c>
      <c r="K1473" s="30">
        <v>4650.5</v>
      </c>
      <c r="L1473" s="29">
        <v>592095.12065229286</v>
      </c>
      <c r="M1473" s="29">
        <v>1625.8733242758424</v>
      </c>
      <c r="N1473" s="29">
        <v>97.694347031055074</v>
      </c>
      <c r="O1473" s="29">
        <v>6249.7806129610008</v>
      </c>
      <c r="P1473" s="29">
        <v>1.4350987105272639</v>
      </c>
      <c r="Q1473" s="29">
        <v>9429.4733909261704</v>
      </c>
      <c r="R1473" s="29">
        <v>11183.806415315459</v>
      </c>
      <c r="S1473" s="29">
        <v>1.9985330809768864</v>
      </c>
      <c r="T1473" s="29">
        <v>2.7167958647827977</v>
      </c>
      <c r="U1473" s="29">
        <v>2.0978743587478115</v>
      </c>
      <c r="V1473" s="29">
        <v>2.2275141237016358</v>
      </c>
      <c r="W1473" s="30">
        <v>1.4184630723608038</v>
      </c>
      <c r="X1473" s="30">
        <v>0.98210887442812933</v>
      </c>
      <c r="Y1473" s="29">
        <v>62.758868482963322</v>
      </c>
      <c r="Z1473" s="29">
        <v>64.085344785227392</v>
      </c>
      <c r="AA1473" s="30">
        <v>87.834603435328759</v>
      </c>
      <c r="AB1473" s="30">
        <v>412.657310754587</v>
      </c>
      <c r="AC1473" s="29">
        <v>4.2121587127347446</v>
      </c>
      <c r="AD1473" s="29">
        <v>25190.68379551719</v>
      </c>
      <c r="AE1473" s="29">
        <f t="shared" si="75"/>
        <v>2022</v>
      </c>
      <c r="AF1473" s="29">
        <f t="shared" si="73"/>
        <v>8</v>
      </c>
      <c r="AK1473" t="e">
        <f t="shared" si="74"/>
        <v>#N/A</v>
      </c>
    </row>
    <row r="1474" spans="1:37" ht="30" customHeight="1" x14ac:dyDescent="0.25">
      <c r="A1474" s="30">
        <v>17907416</v>
      </c>
      <c r="B1474" s="29" t="s">
        <v>85</v>
      </c>
      <c r="C1474" s="29" t="s">
        <v>29</v>
      </c>
      <c r="D1474" s="29" t="s">
        <v>29</v>
      </c>
      <c r="E1474" s="31">
        <v>44834</v>
      </c>
      <c r="F1474" s="29">
        <v>18.352410653102449</v>
      </c>
      <c r="G1474" s="29" t="s">
        <v>51</v>
      </c>
      <c r="H1474" s="29" t="s">
        <v>30</v>
      </c>
      <c r="I1474" s="29">
        <v>1982</v>
      </c>
      <c r="J1474" s="30">
        <v>100</v>
      </c>
      <c r="K1474" s="30">
        <v>4650.5</v>
      </c>
      <c r="L1474" s="29">
        <v>561623.66384543653</v>
      </c>
      <c r="M1474" s="29">
        <v>2050.1973976900726</v>
      </c>
      <c r="N1474" s="29">
        <v>88.328114048432667</v>
      </c>
      <c r="O1474" s="29">
        <v>4228.0366524610808</v>
      </c>
      <c r="P1474" s="29">
        <v>1.6504695593652579</v>
      </c>
      <c r="Q1474" s="29">
        <v>5288.0631711831611</v>
      </c>
      <c r="R1474" s="29">
        <v>12132.291222895479</v>
      </c>
      <c r="S1474" s="29">
        <v>1.1567934726463329</v>
      </c>
      <c r="T1474" s="29">
        <v>2.1906920296070167</v>
      </c>
      <c r="U1474" s="29">
        <v>2.1462175503527003</v>
      </c>
      <c r="V1474" s="29">
        <v>1.5694177159366747</v>
      </c>
      <c r="W1474" s="30">
        <v>1.0839361923866973</v>
      </c>
      <c r="X1474" s="30">
        <v>1.8262777435918476</v>
      </c>
      <c r="Y1474" s="29">
        <v>53.130048853171637</v>
      </c>
      <c r="Z1474" s="29">
        <v>49.229029793415165</v>
      </c>
      <c r="AA1474" s="30">
        <v>94.459448949431703</v>
      </c>
      <c r="AB1474" s="30">
        <v>718.70274987673508</v>
      </c>
      <c r="AC1474" s="29">
        <v>5.2763888116889879</v>
      </c>
      <c r="AD1474" s="29">
        <v>14825.089972966403</v>
      </c>
      <c r="AE1474" s="29">
        <f t="shared" si="75"/>
        <v>2022</v>
      </c>
      <c r="AF1474" s="29">
        <f t="shared" si="73"/>
        <v>9</v>
      </c>
      <c r="AK1474" t="e">
        <f t="shared" si="74"/>
        <v>#N/A</v>
      </c>
    </row>
    <row r="1475" spans="1:37" ht="30" customHeight="1" x14ac:dyDescent="0.25">
      <c r="A1475" s="30">
        <v>17907416</v>
      </c>
      <c r="B1475" s="29" t="s">
        <v>85</v>
      </c>
      <c r="C1475" s="29" t="s">
        <v>29</v>
      </c>
      <c r="D1475" s="29" t="s">
        <v>29</v>
      </c>
      <c r="E1475" s="31">
        <v>44865</v>
      </c>
      <c r="F1475" s="29">
        <v>21.21399731212373</v>
      </c>
      <c r="G1475" s="29" t="s">
        <v>51</v>
      </c>
      <c r="H1475" s="29" t="s">
        <v>30</v>
      </c>
      <c r="I1475" s="29">
        <v>1982</v>
      </c>
      <c r="J1475" s="30">
        <v>100</v>
      </c>
      <c r="K1475" s="30">
        <v>4650.5</v>
      </c>
      <c r="L1475" s="29">
        <v>429157.57316047803</v>
      </c>
      <c r="M1475" s="29">
        <v>1896.05748614294</v>
      </c>
      <c r="N1475" s="29">
        <v>84.524732506786023</v>
      </c>
      <c r="O1475" s="29">
        <v>4474.7336140392754</v>
      </c>
      <c r="P1475" s="29">
        <v>1.3288278416191794</v>
      </c>
      <c r="Q1475" s="29">
        <v>8453.4434016814412</v>
      </c>
      <c r="R1475" s="29">
        <v>7788.9196247436603</v>
      </c>
      <c r="S1475" s="29">
        <v>1.6106883928434499</v>
      </c>
      <c r="T1475" s="29">
        <v>2.4300271396896536</v>
      </c>
      <c r="U1475" s="29">
        <v>2.0301544346908127</v>
      </c>
      <c r="V1475" s="29">
        <v>1.5094923738735375</v>
      </c>
      <c r="W1475" s="30">
        <v>1.1073267496129287</v>
      </c>
      <c r="X1475" s="30">
        <v>1.7127214428090582</v>
      </c>
      <c r="Y1475" s="29">
        <v>51.44606017171261</v>
      </c>
      <c r="Z1475" s="29">
        <v>70.757458019744476</v>
      </c>
      <c r="AA1475" s="30">
        <v>136.28143000958067</v>
      </c>
      <c r="AB1475" s="30">
        <v>751.66564930734955</v>
      </c>
      <c r="AC1475" s="29">
        <v>4.5048865158073568</v>
      </c>
      <c r="AD1475" s="29">
        <v>23188.47847753864</v>
      </c>
      <c r="AE1475" s="29">
        <f t="shared" si="75"/>
        <v>2022</v>
      </c>
      <c r="AF1475" s="29">
        <f t="shared" si="73"/>
        <v>10</v>
      </c>
      <c r="AK1475" t="e">
        <f t="shared" si="74"/>
        <v>#N/A</v>
      </c>
    </row>
    <row r="1476" spans="1:37" ht="30" customHeight="1" x14ac:dyDescent="0.25">
      <c r="A1476" s="30">
        <v>17907416</v>
      </c>
      <c r="B1476" s="29" t="s">
        <v>85</v>
      </c>
      <c r="C1476" s="29" t="s">
        <v>29</v>
      </c>
      <c r="D1476" s="29" t="s">
        <v>29</v>
      </c>
      <c r="E1476" s="31">
        <v>44895</v>
      </c>
      <c r="F1476" s="29">
        <v>14.991962451479466</v>
      </c>
      <c r="G1476" s="29" t="s">
        <v>51</v>
      </c>
      <c r="H1476" s="29" t="s">
        <v>30</v>
      </c>
      <c r="I1476" s="29">
        <v>1982</v>
      </c>
      <c r="J1476" s="30">
        <v>100</v>
      </c>
      <c r="K1476" s="30">
        <v>4650.5</v>
      </c>
      <c r="L1476" s="29">
        <v>507469.96198323689</v>
      </c>
      <c r="M1476" s="29">
        <v>1784.8983739722821</v>
      </c>
      <c r="N1476" s="29">
        <v>105.43913914166254</v>
      </c>
      <c r="O1476" s="29">
        <v>4253.4653535158777</v>
      </c>
      <c r="P1476" s="29">
        <v>1.1551863474110593</v>
      </c>
      <c r="Q1476" s="29">
        <v>10176.118271488016</v>
      </c>
      <c r="R1476" s="29">
        <v>6825.4460938768561</v>
      </c>
      <c r="S1476" s="29">
        <v>1.8810323910699405</v>
      </c>
      <c r="T1476" s="29">
        <v>1.6000461293859165</v>
      </c>
      <c r="U1476" s="29">
        <v>1.3023406717054171</v>
      </c>
      <c r="V1476" s="29">
        <v>2.5760017538296034</v>
      </c>
      <c r="W1476" s="30">
        <v>1.2063924692097483</v>
      </c>
      <c r="X1476" s="30">
        <v>1.7002786969888348</v>
      </c>
      <c r="Y1476" s="29">
        <v>59.445288906501801</v>
      </c>
      <c r="Z1476" s="29">
        <v>55.977503151904408</v>
      </c>
      <c r="AA1476" s="30">
        <v>140.1996139780762</v>
      </c>
      <c r="AB1476" s="30">
        <v>689.18193368035872</v>
      </c>
      <c r="AC1476" s="29">
        <v>3.5366605527720436</v>
      </c>
      <c r="AD1476" s="29">
        <v>14586.024830518698</v>
      </c>
      <c r="AE1476" s="29">
        <f t="shared" si="75"/>
        <v>2022</v>
      </c>
      <c r="AF1476" s="29">
        <f t="shared" si="73"/>
        <v>11</v>
      </c>
      <c r="AK1476" t="e">
        <f t="shared" si="74"/>
        <v>#N/A</v>
      </c>
    </row>
    <row r="1477" spans="1:37" ht="30" customHeight="1" x14ac:dyDescent="0.25">
      <c r="A1477" s="30">
        <v>17907416</v>
      </c>
      <c r="B1477" s="29" t="s">
        <v>85</v>
      </c>
      <c r="C1477" s="29" t="s">
        <v>29</v>
      </c>
      <c r="D1477" s="29" t="s">
        <v>29</v>
      </c>
      <c r="E1477" s="31">
        <v>44926</v>
      </c>
      <c r="F1477" s="29">
        <v>22.195850742461364</v>
      </c>
      <c r="G1477" s="29" t="s">
        <v>51</v>
      </c>
      <c r="H1477" s="29" t="s">
        <v>30</v>
      </c>
      <c r="I1477" s="29">
        <v>1982</v>
      </c>
      <c r="J1477" s="30">
        <v>100</v>
      </c>
      <c r="K1477" s="30">
        <v>4650.5</v>
      </c>
      <c r="L1477" s="29">
        <v>564177.34727060376</v>
      </c>
      <c r="M1477" s="29">
        <v>2189.168805876795</v>
      </c>
      <c r="N1477" s="29">
        <v>95.898107160761313</v>
      </c>
      <c r="O1477" s="29">
        <v>5563.9074808814394</v>
      </c>
      <c r="P1477" s="29">
        <v>1.1185038961190896</v>
      </c>
      <c r="Q1477" s="29">
        <v>7568.0144530526541</v>
      </c>
      <c r="R1477" s="29">
        <v>8362.2310353697376</v>
      </c>
      <c r="S1477" s="29">
        <v>1.6215430301803675</v>
      </c>
      <c r="T1477" s="29">
        <v>2.0997736666561435</v>
      </c>
      <c r="U1477" s="29">
        <v>2.0973242124870559</v>
      </c>
      <c r="V1477" s="29">
        <v>2.5126570012402598</v>
      </c>
      <c r="W1477" s="30">
        <v>1.5788848404862277</v>
      </c>
      <c r="X1477" s="30">
        <v>1.4237192463478154</v>
      </c>
      <c r="Y1477" s="29">
        <v>49.129221601515347</v>
      </c>
      <c r="Z1477" s="29">
        <v>58.785726534980803</v>
      </c>
      <c r="AA1477" s="30">
        <v>131.92370041504833</v>
      </c>
      <c r="AB1477" s="30">
        <v>627.87458594698069</v>
      </c>
      <c r="AC1477" s="29">
        <v>5.7798712161310242</v>
      </c>
      <c r="AD1477" s="29">
        <v>21299.808805511191</v>
      </c>
      <c r="AE1477" s="29">
        <f t="shared" si="75"/>
        <v>2022</v>
      </c>
      <c r="AF1477" s="29">
        <f t="shared" si="73"/>
        <v>12</v>
      </c>
      <c r="AK1477" t="e">
        <f t="shared" si="74"/>
        <v>#N/A</v>
      </c>
    </row>
    <row r="1478" spans="1:37" ht="30" customHeight="1" x14ac:dyDescent="0.25">
      <c r="A1478" s="30">
        <v>17907416</v>
      </c>
      <c r="B1478" s="29" t="s">
        <v>85</v>
      </c>
      <c r="C1478" s="29" t="s">
        <v>29</v>
      </c>
      <c r="D1478" s="29" t="s">
        <v>29</v>
      </c>
      <c r="E1478" s="31">
        <v>44957</v>
      </c>
      <c r="F1478" s="29">
        <v>29.63465868093526</v>
      </c>
      <c r="G1478" s="29" t="s">
        <v>51</v>
      </c>
      <c r="H1478" s="29" t="s">
        <v>30</v>
      </c>
      <c r="I1478" s="29">
        <v>1982</v>
      </c>
      <c r="J1478" s="30">
        <v>100</v>
      </c>
      <c r="K1478" s="30">
        <v>4650.5</v>
      </c>
      <c r="L1478" s="29">
        <v>594752.37589442835</v>
      </c>
      <c r="M1478" s="29">
        <v>1939.0444504658417</v>
      </c>
      <c r="N1478" s="29">
        <v>103.39351904715414</v>
      </c>
      <c r="O1478" s="29">
        <v>7444.7717826847329</v>
      </c>
      <c r="P1478" s="29">
        <v>1.2800013688780925</v>
      </c>
      <c r="Q1478" s="29">
        <v>6972.1006945821318</v>
      </c>
      <c r="R1478" s="29">
        <v>10156.204597174205</v>
      </c>
      <c r="S1478" s="29">
        <v>1.7552551262009608</v>
      </c>
      <c r="T1478" s="29">
        <v>2.5226427072585893</v>
      </c>
      <c r="U1478" s="29">
        <v>1.7698809328189276</v>
      </c>
      <c r="V1478" s="29">
        <v>1.7338745585469162</v>
      </c>
      <c r="W1478" s="30">
        <v>1.3770364282745085</v>
      </c>
      <c r="X1478" s="30">
        <v>1.380412097852822</v>
      </c>
      <c r="Y1478" s="29">
        <v>39.329212565344598</v>
      </c>
      <c r="Z1478" s="29">
        <v>61.461174795165533</v>
      </c>
      <c r="AA1478" s="30">
        <v>110.07918081263676</v>
      </c>
      <c r="AB1478" s="30">
        <v>489.5400723563713</v>
      </c>
      <c r="AC1478" s="29">
        <v>4.0000822576656585</v>
      </c>
      <c r="AD1478" s="29">
        <v>16897.480954539442</v>
      </c>
      <c r="AE1478" s="29">
        <f t="shared" si="75"/>
        <v>2023</v>
      </c>
      <c r="AF1478" s="29">
        <f t="shared" si="73"/>
        <v>1</v>
      </c>
      <c r="AK1478" t="e">
        <f t="shared" si="74"/>
        <v>#N/A</v>
      </c>
    </row>
    <row r="1479" spans="1:37" ht="30" customHeight="1" x14ac:dyDescent="0.25">
      <c r="A1479" s="30">
        <v>17907416</v>
      </c>
      <c r="B1479" s="29" t="s">
        <v>85</v>
      </c>
      <c r="C1479" s="29" t="s">
        <v>29</v>
      </c>
      <c r="D1479" s="29" t="s">
        <v>29</v>
      </c>
      <c r="E1479" s="31">
        <v>44985</v>
      </c>
      <c r="F1479" s="29">
        <v>26.265172154267177</v>
      </c>
      <c r="G1479" s="29" t="s">
        <v>51</v>
      </c>
      <c r="H1479" s="29" t="s">
        <v>30</v>
      </c>
      <c r="I1479" s="29">
        <v>1982</v>
      </c>
      <c r="J1479" s="30">
        <v>100</v>
      </c>
      <c r="K1479" s="30">
        <v>4650.5</v>
      </c>
      <c r="L1479" s="29">
        <v>459739.26150765189</v>
      </c>
      <c r="M1479" s="29">
        <v>2116.4118902359364</v>
      </c>
      <c r="N1479" s="29">
        <v>106.10349563406874</v>
      </c>
      <c r="O1479" s="29">
        <v>6911.6490875310074</v>
      </c>
      <c r="P1479" s="29">
        <v>1.0083061507132691</v>
      </c>
      <c r="Q1479" s="29">
        <v>7010.1250570335433</v>
      </c>
      <c r="R1479" s="29">
        <v>8938.0243150785536</v>
      </c>
      <c r="S1479" s="29">
        <v>1.0962222969274444</v>
      </c>
      <c r="T1479" s="29">
        <v>2.6626417732621266</v>
      </c>
      <c r="U1479" s="29">
        <v>1.256871925141523</v>
      </c>
      <c r="V1479" s="29">
        <v>2.2431289641370857</v>
      </c>
      <c r="W1479" s="30">
        <v>0.87430568958492039</v>
      </c>
      <c r="X1479" s="30">
        <v>1.7235692335316146</v>
      </c>
      <c r="Y1479" s="29">
        <v>37.788195155513883</v>
      </c>
      <c r="Z1479" s="29">
        <v>49.578232992429172</v>
      </c>
      <c r="AA1479" s="30">
        <v>134.26298352910058</v>
      </c>
      <c r="AB1479" s="30">
        <v>679.62680062581717</v>
      </c>
      <c r="AC1479" s="29">
        <v>3.559215297504529</v>
      </c>
      <c r="AD1479" s="29">
        <v>13112.435841198116</v>
      </c>
      <c r="AE1479" s="29">
        <f t="shared" si="75"/>
        <v>2023</v>
      </c>
      <c r="AF1479" s="29">
        <f t="shared" si="73"/>
        <v>2</v>
      </c>
      <c r="AK1479" t="e">
        <f t="shared" si="74"/>
        <v>#N/A</v>
      </c>
    </row>
    <row r="1480" spans="1:37" ht="30" customHeight="1" x14ac:dyDescent="0.25">
      <c r="A1480" s="30">
        <v>17907416</v>
      </c>
      <c r="B1480" s="29" t="s">
        <v>85</v>
      </c>
      <c r="C1480" s="29" t="s">
        <v>29</v>
      </c>
      <c r="D1480" s="29" t="s">
        <v>29</v>
      </c>
      <c r="E1480" s="31">
        <v>45016</v>
      </c>
      <c r="F1480" s="29">
        <v>25.390832007048044</v>
      </c>
      <c r="G1480" s="29" t="s">
        <v>51</v>
      </c>
      <c r="H1480" s="29" t="s">
        <v>30</v>
      </c>
      <c r="I1480" s="29">
        <v>1982</v>
      </c>
      <c r="J1480" s="30">
        <v>100</v>
      </c>
      <c r="K1480" s="30">
        <v>4650.5</v>
      </c>
      <c r="L1480" s="29">
        <v>421746.29838968825</v>
      </c>
      <c r="M1480" s="29">
        <v>1344.5519606461075</v>
      </c>
      <c r="N1480" s="29">
        <v>92.980065998516963</v>
      </c>
      <c r="O1480" s="29">
        <v>5483.8867820362693</v>
      </c>
      <c r="P1480" s="29">
        <v>1.0941893566184946</v>
      </c>
      <c r="Q1480" s="29">
        <v>8951.5996277564991</v>
      </c>
      <c r="R1480" s="29">
        <v>8258.819246802379</v>
      </c>
      <c r="S1480" s="29">
        <v>2.2185193980916909</v>
      </c>
      <c r="T1480" s="29">
        <v>1.714499504842752</v>
      </c>
      <c r="U1480" s="29">
        <v>1.5250825031166277</v>
      </c>
      <c r="V1480" s="29">
        <v>2.206745887336198</v>
      </c>
      <c r="W1480" s="30">
        <v>1.47491928865331</v>
      </c>
      <c r="X1480" s="30">
        <v>1.0941908554142799</v>
      </c>
      <c r="Y1480" s="29">
        <v>61.649045130033947</v>
      </c>
      <c r="Z1480" s="29">
        <v>64.903346553392581</v>
      </c>
      <c r="AA1480" s="29">
        <v>128.89489490203687</v>
      </c>
      <c r="AB1480" s="29">
        <v>738.20405756055425</v>
      </c>
      <c r="AC1480" s="29">
        <v>4.8485240967842094</v>
      </c>
      <c r="AD1480" s="29">
        <v>17673.847128653197</v>
      </c>
      <c r="AE1480" s="29">
        <f t="shared" si="75"/>
        <v>2023</v>
      </c>
      <c r="AF1480" s="29">
        <f t="shared" si="73"/>
        <v>3</v>
      </c>
      <c r="AK1480" t="e">
        <f t="shared" si="74"/>
        <v>#N/A</v>
      </c>
    </row>
    <row r="1481" spans="1:37" ht="30" customHeight="1" x14ac:dyDescent="0.25">
      <c r="A1481" s="30">
        <v>17907416</v>
      </c>
      <c r="B1481" s="29" t="s">
        <v>85</v>
      </c>
      <c r="C1481" s="29" t="s">
        <v>29</v>
      </c>
      <c r="D1481" s="29" t="s">
        <v>29</v>
      </c>
      <c r="E1481" s="31">
        <v>45046</v>
      </c>
      <c r="F1481" s="29">
        <v>16.31478016180241</v>
      </c>
      <c r="G1481" s="29" t="s">
        <v>51</v>
      </c>
      <c r="H1481" s="29" t="s">
        <v>30</v>
      </c>
      <c r="I1481" s="29">
        <v>1982</v>
      </c>
      <c r="J1481" s="30">
        <v>100</v>
      </c>
      <c r="K1481" s="30">
        <v>4650.5</v>
      </c>
      <c r="L1481" s="29">
        <v>610327.35197368625</v>
      </c>
      <c r="M1481" s="29">
        <v>1334.8759067073627</v>
      </c>
      <c r="N1481" s="29">
        <v>137.16515577956736</v>
      </c>
      <c r="O1481" s="29">
        <v>6788.9518562521444</v>
      </c>
      <c r="P1481" s="29">
        <v>0.93462254833382985</v>
      </c>
      <c r="Q1481" s="29">
        <v>7282.6188835643052</v>
      </c>
      <c r="R1481" s="29">
        <v>10735.861672415087</v>
      </c>
      <c r="S1481" s="29">
        <v>1.3210522986977591</v>
      </c>
      <c r="T1481" s="29">
        <v>2.6766159601960586</v>
      </c>
      <c r="U1481" s="29">
        <v>1.8288876618893022</v>
      </c>
      <c r="V1481" s="29">
        <v>2.6309154843023292</v>
      </c>
      <c r="W1481" s="30">
        <v>1.2198679391231484</v>
      </c>
      <c r="X1481" s="30">
        <v>1.8810789541809636</v>
      </c>
      <c r="Y1481" s="29">
        <v>57.232763434784289</v>
      </c>
      <c r="Z1481" s="29">
        <v>69.397462835448835</v>
      </c>
      <c r="AA1481" s="29">
        <v>147.88330470675169</v>
      </c>
      <c r="AB1481" s="29">
        <v>815.8823370859152</v>
      </c>
      <c r="AC1481" s="29">
        <v>3.4555271959752045</v>
      </c>
      <c r="AD1481" s="29">
        <v>16724.612867973869</v>
      </c>
      <c r="AE1481" s="29">
        <f t="shared" si="75"/>
        <v>2023</v>
      </c>
      <c r="AF1481" s="29">
        <f t="shared" si="73"/>
        <v>4</v>
      </c>
      <c r="AK1481" t="e">
        <f t="shared" si="74"/>
        <v>#N/A</v>
      </c>
    </row>
    <row r="1482" spans="1:37" ht="30" customHeight="1" x14ac:dyDescent="0.25">
      <c r="A1482" s="30">
        <v>17907416</v>
      </c>
      <c r="B1482" s="29" t="s">
        <v>85</v>
      </c>
      <c r="C1482" s="29" t="s">
        <v>29</v>
      </c>
      <c r="D1482" s="29" t="s">
        <v>29</v>
      </c>
      <c r="E1482" s="31">
        <v>45077</v>
      </c>
      <c r="F1482" s="29">
        <v>23.970823983146264</v>
      </c>
      <c r="G1482" s="29" t="s">
        <v>51</v>
      </c>
      <c r="H1482" s="29" t="s">
        <v>30</v>
      </c>
      <c r="I1482" s="29">
        <v>1982</v>
      </c>
      <c r="J1482" s="30">
        <v>100</v>
      </c>
      <c r="K1482" s="30">
        <v>4650.5</v>
      </c>
      <c r="L1482" s="29">
        <v>356737.35814451566</v>
      </c>
      <c r="M1482" s="29">
        <v>1795.0358218664105</v>
      </c>
      <c r="N1482" s="29">
        <v>76.072646165872015</v>
      </c>
      <c r="O1482" s="29">
        <v>7393.8628288367008</v>
      </c>
      <c r="P1482" s="29">
        <v>1.0557020088852642</v>
      </c>
      <c r="Q1482" s="29">
        <v>9827.1554816913085</v>
      </c>
      <c r="R1482" s="29">
        <v>8564.8762225018218</v>
      </c>
      <c r="S1482" s="29">
        <v>1.9811634649093359</v>
      </c>
      <c r="T1482" s="29">
        <v>1.8889925046485543</v>
      </c>
      <c r="U1482" s="29">
        <v>1.3044997888498842</v>
      </c>
      <c r="V1482" s="29">
        <v>2.3017151683191042</v>
      </c>
      <c r="W1482" s="30">
        <v>1.3563016350545869</v>
      </c>
      <c r="X1482" s="30">
        <v>1.4882630622788051</v>
      </c>
      <c r="Y1482" s="29">
        <v>60.864523064074149</v>
      </c>
      <c r="Z1482" s="29">
        <v>60.63606830485201</v>
      </c>
      <c r="AA1482" s="29">
        <v>155.625528280423</v>
      </c>
      <c r="AB1482" s="29">
        <v>667.99383125997531</v>
      </c>
      <c r="AC1482" s="29">
        <v>4.4958876859897563</v>
      </c>
      <c r="AD1482" s="29">
        <v>23725.234981949165</v>
      </c>
      <c r="AE1482" s="29">
        <f t="shared" si="75"/>
        <v>2023</v>
      </c>
      <c r="AF1482" s="29">
        <f t="shared" si="73"/>
        <v>5</v>
      </c>
      <c r="AK1482" t="e">
        <f t="shared" si="74"/>
        <v>#N/A</v>
      </c>
    </row>
    <row r="1483" spans="1:37" ht="30" customHeight="1" x14ac:dyDescent="0.25">
      <c r="A1483" s="30">
        <v>17907416</v>
      </c>
      <c r="B1483" s="29" t="s">
        <v>85</v>
      </c>
      <c r="C1483" s="29" t="s">
        <v>29</v>
      </c>
      <c r="D1483" s="29" t="s">
        <v>29</v>
      </c>
      <c r="E1483" s="31">
        <v>45107</v>
      </c>
      <c r="F1483" s="29">
        <v>26.903743399583288</v>
      </c>
      <c r="G1483" s="29" t="s">
        <v>51</v>
      </c>
      <c r="H1483" s="29" t="s">
        <v>30</v>
      </c>
      <c r="I1483" s="29">
        <v>1982</v>
      </c>
      <c r="J1483" s="30">
        <v>100</v>
      </c>
      <c r="K1483" s="30">
        <v>4650.5</v>
      </c>
      <c r="L1483" s="29">
        <v>434137.48193477816</v>
      </c>
      <c r="M1483" s="29">
        <v>2003.8329333694689</v>
      </c>
      <c r="N1483" s="29">
        <v>76.457885080539413</v>
      </c>
      <c r="O1483" s="29">
        <v>5660.9356164152232</v>
      </c>
      <c r="P1483" s="29">
        <v>1.2569747971121512</v>
      </c>
      <c r="Q1483" s="29">
        <v>7202.1779021987277</v>
      </c>
      <c r="R1483" s="29">
        <v>9002.9012434775977</v>
      </c>
      <c r="S1483" s="29">
        <v>1.4706407090984479</v>
      </c>
      <c r="T1483" s="29">
        <v>1.7226383159547383</v>
      </c>
      <c r="U1483" s="29">
        <v>2.0449545670127991</v>
      </c>
      <c r="V1483" s="29">
        <v>1.6104281748477887</v>
      </c>
      <c r="W1483" s="30">
        <v>1.2295789268202089</v>
      </c>
      <c r="X1483" s="30">
        <v>1.677094566583458</v>
      </c>
      <c r="Y1483" s="29">
        <v>62.484970070845911</v>
      </c>
      <c r="Z1483" s="29">
        <v>35.846449941063689</v>
      </c>
      <c r="AA1483" s="29">
        <v>101.36102918074525</v>
      </c>
      <c r="AB1483" s="29">
        <v>501.57045678971917</v>
      </c>
      <c r="AC1483" s="29">
        <v>5.498430983875445</v>
      </c>
      <c r="AD1483" s="29">
        <v>16530.200981126072</v>
      </c>
      <c r="AE1483" s="29">
        <f t="shared" si="75"/>
        <v>2023</v>
      </c>
      <c r="AF1483" s="29">
        <f t="shared" si="73"/>
        <v>6</v>
      </c>
      <c r="AK1483" t="e">
        <f t="shared" si="74"/>
        <v>#N/A</v>
      </c>
    </row>
    <row r="1484" spans="1:37" ht="30" customHeight="1" x14ac:dyDescent="0.25">
      <c r="A1484" s="30">
        <v>17907416</v>
      </c>
      <c r="B1484" s="29" t="s">
        <v>85</v>
      </c>
      <c r="C1484" s="29" t="s">
        <v>29</v>
      </c>
      <c r="D1484" s="29" t="s">
        <v>29</v>
      </c>
      <c r="E1484" s="31">
        <v>45138</v>
      </c>
      <c r="F1484" s="29">
        <v>16.918210027007166</v>
      </c>
      <c r="G1484" s="29" t="s">
        <v>51</v>
      </c>
      <c r="H1484" s="29" t="s">
        <v>30</v>
      </c>
      <c r="I1484" s="29">
        <v>1982</v>
      </c>
      <c r="J1484" s="30">
        <v>100</v>
      </c>
      <c r="K1484" s="30">
        <v>4650.5</v>
      </c>
      <c r="L1484" s="29">
        <v>407220.83201714832</v>
      </c>
      <c r="M1484" s="29">
        <v>2299.844791782592</v>
      </c>
      <c r="N1484" s="29">
        <v>107.94597664949502</v>
      </c>
      <c r="O1484" s="29">
        <v>7613.103839332709</v>
      </c>
      <c r="P1484" s="29">
        <v>1.4953145187494064</v>
      </c>
      <c r="Q1484" s="29">
        <v>5795.3749934406242</v>
      </c>
      <c r="R1484" s="29">
        <v>11787.519352156294</v>
      </c>
      <c r="S1484" s="29">
        <v>1.6513180938611998</v>
      </c>
      <c r="T1484" s="29">
        <v>1.867330629279345</v>
      </c>
      <c r="U1484" s="29">
        <v>1.2739636801798422</v>
      </c>
      <c r="V1484" s="29">
        <v>2.5469062884748381</v>
      </c>
      <c r="W1484" s="30">
        <v>1.5587739774261722</v>
      </c>
      <c r="X1484" s="30">
        <v>1.3152153103766149</v>
      </c>
      <c r="Y1484" s="29">
        <v>59.226582691602083</v>
      </c>
      <c r="Z1484" s="29">
        <v>47.861270696414891</v>
      </c>
      <c r="AA1484" s="29">
        <v>134.10418139760873</v>
      </c>
      <c r="AB1484" s="29">
        <v>758.33009495355691</v>
      </c>
      <c r="AC1484" s="29">
        <v>4.2354466914354632</v>
      </c>
      <c r="AD1484" s="29">
        <v>23253.571810296129</v>
      </c>
      <c r="AE1484" s="29">
        <f t="shared" si="75"/>
        <v>2023</v>
      </c>
      <c r="AF1484" s="29">
        <f t="shared" si="73"/>
        <v>7</v>
      </c>
      <c r="AK1484" t="e">
        <f t="shared" si="74"/>
        <v>#N/A</v>
      </c>
    </row>
    <row r="1485" spans="1:37" ht="30" customHeight="1" x14ac:dyDescent="0.25">
      <c r="A1485" s="30">
        <v>17907416</v>
      </c>
      <c r="B1485" s="29" t="s">
        <v>85</v>
      </c>
      <c r="C1485" s="29" t="s">
        <v>29</v>
      </c>
      <c r="D1485" s="29" t="s">
        <v>29</v>
      </c>
      <c r="E1485" s="31">
        <v>45169</v>
      </c>
      <c r="F1485" s="29">
        <v>16.053868882921883</v>
      </c>
      <c r="G1485" s="29" t="s">
        <v>51</v>
      </c>
      <c r="H1485" s="29" t="s">
        <v>30</v>
      </c>
      <c r="I1485" s="29">
        <v>1982</v>
      </c>
      <c r="J1485" s="30">
        <v>100</v>
      </c>
      <c r="K1485" s="30">
        <v>4650.5</v>
      </c>
      <c r="L1485" s="29">
        <v>518981.17992948845</v>
      </c>
      <c r="M1485" s="29">
        <v>1503.4826832970209</v>
      </c>
      <c r="N1485" s="29">
        <v>72.094973480262624</v>
      </c>
      <c r="O1485" s="29">
        <v>6959.562967228112</v>
      </c>
      <c r="P1485" s="29">
        <v>0.90757055248154705</v>
      </c>
      <c r="Q1485" s="29">
        <v>6380.7973053811138</v>
      </c>
      <c r="R1485" s="29">
        <v>6335.1406774842708</v>
      </c>
      <c r="S1485" s="29">
        <v>1.4231891660289024</v>
      </c>
      <c r="T1485" s="29">
        <v>2.2456722718362192</v>
      </c>
      <c r="U1485" s="29">
        <v>1.9238301955259669</v>
      </c>
      <c r="V1485" s="29">
        <v>1.9449117520907506</v>
      </c>
      <c r="W1485" s="30">
        <v>0.94920541910012624</v>
      </c>
      <c r="X1485" s="30">
        <v>1.2516701222108564</v>
      </c>
      <c r="Y1485" s="29">
        <v>45.858780889409886</v>
      </c>
      <c r="Z1485" s="29">
        <v>38.724056442373382</v>
      </c>
      <c r="AA1485" s="29">
        <v>91.115841816424535</v>
      </c>
      <c r="AB1485" s="29">
        <v>491.31996543135529</v>
      </c>
      <c r="AC1485" s="29">
        <v>2.9453243188026503</v>
      </c>
      <c r="AD1485" s="29">
        <v>13394.965774088925</v>
      </c>
      <c r="AE1485" s="29">
        <f t="shared" si="75"/>
        <v>2023</v>
      </c>
      <c r="AF1485" s="29">
        <f t="shared" si="73"/>
        <v>8</v>
      </c>
      <c r="AK1485" t="e">
        <f t="shared" si="74"/>
        <v>#N/A</v>
      </c>
    </row>
    <row r="1486" spans="1:37" ht="30" customHeight="1" x14ac:dyDescent="0.25">
      <c r="A1486" s="30">
        <v>17907416</v>
      </c>
      <c r="B1486" s="29" t="s">
        <v>85</v>
      </c>
      <c r="C1486" s="29" t="s">
        <v>29</v>
      </c>
      <c r="D1486" s="29" t="s">
        <v>29</v>
      </c>
      <c r="E1486" s="31">
        <v>45199</v>
      </c>
      <c r="F1486" s="29">
        <v>28.165101904071641</v>
      </c>
      <c r="G1486" s="29" t="s">
        <v>51</v>
      </c>
      <c r="H1486" s="29" t="s">
        <v>30</v>
      </c>
      <c r="I1486" s="29">
        <v>1982</v>
      </c>
      <c r="J1486" s="30">
        <v>100</v>
      </c>
      <c r="K1486" s="30">
        <v>4650.5</v>
      </c>
      <c r="L1486" s="29">
        <v>372008.60783294286</v>
      </c>
      <c r="M1486" s="29">
        <v>1301.0193287357299</v>
      </c>
      <c r="N1486" s="29">
        <v>112.0083115936406</v>
      </c>
      <c r="O1486" s="29">
        <v>4514.1428693999014</v>
      </c>
      <c r="P1486" s="29">
        <v>1.5509047674000083</v>
      </c>
      <c r="Q1486" s="29">
        <v>5992.2513826609957</v>
      </c>
      <c r="R1486" s="29">
        <v>10230.410246881866</v>
      </c>
      <c r="S1486" s="29">
        <v>1.9215103400463676</v>
      </c>
      <c r="T1486" s="29">
        <v>2.5835263274627733</v>
      </c>
      <c r="U1486" s="29">
        <v>1.5959661714427462</v>
      </c>
      <c r="V1486" s="29">
        <v>1.6714379423431396</v>
      </c>
      <c r="W1486" s="30">
        <v>0.95940320201110374</v>
      </c>
      <c r="X1486" s="30">
        <v>1.3449817749586019</v>
      </c>
      <c r="Y1486" s="29">
        <v>67.709210076280158</v>
      </c>
      <c r="Z1486" s="29">
        <v>51.918947876148863</v>
      </c>
      <c r="AA1486" s="29">
        <v>99.864426724485497</v>
      </c>
      <c r="AB1486" s="29">
        <v>603.45473232112238</v>
      </c>
      <c r="AC1486" s="29">
        <v>3.0184534256500197</v>
      </c>
      <c r="AD1486" s="29">
        <v>23089.336294349901</v>
      </c>
      <c r="AE1486" s="29">
        <f t="shared" si="75"/>
        <v>2023</v>
      </c>
      <c r="AF1486" s="29">
        <f t="shared" si="73"/>
        <v>9</v>
      </c>
      <c r="AK1486" t="e">
        <f t="shared" si="74"/>
        <v>#N/A</v>
      </c>
    </row>
    <row r="1487" spans="1:37" ht="30" customHeight="1" x14ac:dyDescent="0.25">
      <c r="A1487" s="30">
        <v>17907416</v>
      </c>
      <c r="B1487" s="29" t="s">
        <v>85</v>
      </c>
      <c r="C1487" s="29" t="s">
        <v>29</v>
      </c>
      <c r="D1487" s="29" t="s">
        <v>29</v>
      </c>
      <c r="E1487" s="31">
        <v>45230</v>
      </c>
      <c r="F1487" s="29">
        <v>28.562567699735059</v>
      </c>
      <c r="G1487" s="29" t="s">
        <v>51</v>
      </c>
      <c r="H1487" s="29" t="s">
        <v>30</v>
      </c>
      <c r="I1487" s="29">
        <v>1982</v>
      </c>
      <c r="J1487" s="30">
        <v>100</v>
      </c>
      <c r="K1487" s="30">
        <v>4650.5</v>
      </c>
      <c r="L1487" s="29">
        <v>492260.86991147418</v>
      </c>
      <c r="M1487" s="29">
        <v>1265.1993950481881</v>
      </c>
      <c r="N1487" s="29">
        <v>85.899087258357312</v>
      </c>
      <c r="O1487" s="29">
        <v>6266.134116140589</v>
      </c>
      <c r="P1487" s="29">
        <v>1.2844853702633998</v>
      </c>
      <c r="Q1487" s="29">
        <v>9103.7162022450502</v>
      </c>
      <c r="R1487" s="29">
        <v>11409.219056799546</v>
      </c>
      <c r="S1487" s="29">
        <v>2.0247743634224937</v>
      </c>
      <c r="T1487" s="29">
        <v>2.6570815104799541</v>
      </c>
      <c r="U1487" s="29">
        <v>2.1346313844104614</v>
      </c>
      <c r="V1487" s="29">
        <v>1.8660007777616823</v>
      </c>
      <c r="W1487" s="30">
        <v>0.85710232864542102</v>
      </c>
      <c r="X1487" s="30">
        <v>1.8287706908201893</v>
      </c>
      <c r="Y1487" s="29">
        <v>65.52002950375703</v>
      </c>
      <c r="Z1487" s="29">
        <v>40.854417371295867</v>
      </c>
      <c r="AA1487" s="29">
        <v>137.21786183171804</v>
      </c>
      <c r="AB1487" s="29">
        <v>529.28877422799178</v>
      </c>
      <c r="AC1487" s="29">
        <v>3.1415222676896533</v>
      </c>
      <c r="AD1487" s="29">
        <v>13804.847174258201</v>
      </c>
      <c r="AE1487" s="29">
        <f t="shared" si="75"/>
        <v>2023</v>
      </c>
      <c r="AF1487" s="29">
        <f t="shared" si="73"/>
        <v>10</v>
      </c>
      <c r="AK1487" t="e">
        <f t="shared" si="74"/>
        <v>#N/A</v>
      </c>
    </row>
    <row r="1488" spans="1:37" ht="30" customHeight="1" x14ac:dyDescent="0.25">
      <c r="A1488" s="30">
        <v>17907416</v>
      </c>
      <c r="B1488" s="29" t="s">
        <v>85</v>
      </c>
      <c r="C1488" s="29" t="s">
        <v>29</v>
      </c>
      <c r="D1488" s="29" t="s">
        <v>29</v>
      </c>
      <c r="E1488" s="31">
        <v>45260</v>
      </c>
      <c r="F1488" s="29">
        <v>19.291832487348465</v>
      </c>
      <c r="G1488" s="29" t="s">
        <v>51</v>
      </c>
      <c r="H1488" s="29" t="s">
        <v>30</v>
      </c>
      <c r="I1488" s="29">
        <v>1982</v>
      </c>
      <c r="J1488" s="30">
        <v>100</v>
      </c>
      <c r="K1488" s="30">
        <v>4650.5</v>
      </c>
      <c r="L1488" s="29">
        <v>508801.46794708306</v>
      </c>
      <c r="M1488" s="29">
        <v>2015.8107678477525</v>
      </c>
      <c r="N1488" s="29">
        <v>85.45180839959194</v>
      </c>
      <c r="O1488" s="29">
        <v>4838.9683221716441</v>
      </c>
      <c r="P1488" s="29">
        <v>1.3658432235260751</v>
      </c>
      <c r="Q1488" s="29">
        <v>9773.5457330834815</v>
      </c>
      <c r="R1488" s="29">
        <v>6808.783523572326</v>
      </c>
      <c r="S1488" s="29">
        <v>1.3387322985207533</v>
      </c>
      <c r="T1488" s="29">
        <v>2.5912147777122496</v>
      </c>
      <c r="U1488" s="29">
        <v>1.3225797514538684</v>
      </c>
      <c r="V1488" s="29">
        <v>2.6879661067691361</v>
      </c>
      <c r="W1488" s="30">
        <v>1.394094000626888</v>
      </c>
      <c r="X1488" s="30">
        <v>1.8221211980858663</v>
      </c>
      <c r="Y1488" s="29">
        <v>56.610448147789526</v>
      </c>
      <c r="Z1488" s="29">
        <v>62.54841880322509</v>
      </c>
      <c r="AA1488" s="29">
        <v>123.98110684028356</v>
      </c>
      <c r="AB1488" s="29">
        <v>601.83017606986039</v>
      </c>
      <c r="AC1488" s="29">
        <v>5.2909558221399342</v>
      </c>
      <c r="AD1488" s="29">
        <v>24425.491027342825</v>
      </c>
      <c r="AE1488" s="29">
        <f t="shared" si="75"/>
        <v>2023</v>
      </c>
      <c r="AF1488" s="29">
        <f t="shared" si="73"/>
        <v>11</v>
      </c>
      <c r="AK1488" t="e">
        <f t="shared" si="74"/>
        <v>#N/A</v>
      </c>
    </row>
    <row r="1489" spans="1:37" ht="30" customHeight="1" x14ac:dyDescent="0.25">
      <c r="A1489" s="30">
        <v>17907416</v>
      </c>
      <c r="B1489" s="29" t="s">
        <v>85</v>
      </c>
      <c r="C1489" s="29" t="s">
        <v>29</v>
      </c>
      <c r="D1489" s="29" t="s">
        <v>29</v>
      </c>
      <c r="E1489" s="31">
        <v>45291</v>
      </c>
      <c r="F1489" s="29">
        <v>18.452010885055344</v>
      </c>
      <c r="G1489" s="29" t="s">
        <v>51</v>
      </c>
      <c r="H1489" s="29" t="s">
        <v>30</v>
      </c>
      <c r="I1489" s="29">
        <v>1982</v>
      </c>
      <c r="J1489" s="30">
        <v>100</v>
      </c>
      <c r="K1489" s="30">
        <v>4650.5</v>
      </c>
      <c r="L1489" s="29">
        <v>331908.41059447639</v>
      </c>
      <c r="M1489" s="29">
        <v>1642.029033831873</v>
      </c>
      <c r="N1489" s="29">
        <v>122.12443986421567</v>
      </c>
      <c r="O1489" s="29">
        <v>5024.242329018075</v>
      </c>
      <c r="P1489" s="29">
        <v>1.2724881988202497</v>
      </c>
      <c r="Q1489" s="29">
        <v>5535.5065509799897</v>
      </c>
      <c r="R1489" s="29">
        <v>7808.9831454410132</v>
      </c>
      <c r="S1489" s="29">
        <v>1.0710403867784675</v>
      </c>
      <c r="T1489" s="29">
        <v>1.3239076485873917</v>
      </c>
      <c r="U1489" s="29">
        <v>1.764724308437333</v>
      </c>
      <c r="V1489" s="29">
        <v>2.4855936975171917</v>
      </c>
      <c r="W1489" s="30">
        <v>1.344014674353404</v>
      </c>
      <c r="X1489" s="30">
        <v>1.7808849577849681</v>
      </c>
      <c r="Y1489" s="29">
        <v>41.490646950511476</v>
      </c>
      <c r="Z1489" s="29">
        <v>38.199780526056358</v>
      </c>
      <c r="AA1489" s="29">
        <v>144.28217167306352</v>
      </c>
      <c r="AB1489" s="29">
        <v>461.03569309257972</v>
      </c>
      <c r="AC1489" s="29">
        <v>4.7551022666371852</v>
      </c>
      <c r="AD1489" s="29">
        <v>22362.816497634114</v>
      </c>
      <c r="AE1489" s="29">
        <f t="shared" si="75"/>
        <v>2023</v>
      </c>
      <c r="AF1489" s="29">
        <f t="shared" si="73"/>
        <v>12</v>
      </c>
      <c r="AK1489" t="e">
        <f t="shared" si="74"/>
        <v>#N/A</v>
      </c>
    </row>
    <row r="1490" spans="1:37" ht="30" customHeight="1" x14ac:dyDescent="0.25">
      <c r="A1490" s="30">
        <v>17907416</v>
      </c>
      <c r="B1490" s="29" t="s">
        <v>85</v>
      </c>
      <c r="C1490" s="29" t="s">
        <v>29</v>
      </c>
      <c r="D1490" s="29" t="s">
        <v>29</v>
      </c>
      <c r="E1490" s="31">
        <v>45322</v>
      </c>
      <c r="F1490" s="29">
        <v>24.940125140484444</v>
      </c>
      <c r="G1490" s="29" t="s">
        <v>51</v>
      </c>
      <c r="H1490" s="29" t="s">
        <v>30</v>
      </c>
      <c r="I1490" s="29">
        <v>1982</v>
      </c>
      <c r="J1490" s="30">
        <v>100</v>
      </c>
      <c r="K1490" s="30">
        <v>4650.5</v>
      </c>
      <c r="L1490" s="29">
        <v>349277.46656229493</v>
      </c>
      <c r="M1490" s="29">
        <v>1392.7403986617708</v>
      </c>
      <c r="N1490" s="29">
        <v>81.333879468909259</v>
      </c>
      <c r="O1490" s="29">
        <v>5403.5314564561349</v>
      </c>
      <c r="P1490" s="29">
        <v>1.1873713017523366</v>
      </c>
      <c r="Q1490" s="29">
        <v>5962.1195434247547</v>
      </c>
      <c r="R1490" s="29">
        <v>11290.555726845996</v>
      </c>
      <c r="S1490" s="29">
        <v>1.6333727313485498</v>
      </c>
      <c r="T1490" s="29">
        <v>1.9088193849663402</v>
      </c>
      <c r="U1490" s="29">
        <v>1.2638877273872131</v>
      </c>
      <c r="V1490" s="29">
        <v>1.6223170309487172</v>
      </c>
      <c r="W1490" s="30">
        <v>0.79345441039753362</v>
      </c>
      <c r="X1490" s="30">
        <v>1.9188266365286566</v>
      </c>
      <c r="Y1490" s="29">
        <v>37.090043737549024</v>
      </c>
      <c r="Z1490" s="29">
        <v>36.816188576097773</v>
      </c>
      <c r="AA1490" s="29">
        <v>123.67988064408436</v>
      </c>
      <c r="AB1490" s="29">
        <v>519.71274672420122</v>
      </c>
      <c r="AC1490" s="29" t="s">
        <v>31</v>
      </c>
      <c r="AD1490" s="29" t="s">
        <v>31</v>
      </c>
      <c r="AE1490" s="29">
        <f t="shared" si="75"/>
        <v>2024</v>
      </c>
      <c r="AF1490" s="29">
        <f t="shared" si="73"/>
        <v>1</v>
      </c>
      <c r="AK1490" t="e">
        <f t="shared" si="74"/>
        <v>#N/A</v>
      </c>
    </row>
    <row r="1491" spans="1:37" ht="30" customHeight="1" x14ac:dyDescent="0.25">
      <c r="A1491" s="30">
        <v>17907416</v>
      </c>
      <c r="B1491" s="29" t="s">
        <v>85</v>
      </c>
      <c r="C1491" s="29" t="s">
        <v>29</v>
      </c>
      <c r="D1491" s="29" t="s">
        <v>29</v>
      </c>
      <c r="E1491" s="31">
        <v>45351</v>
      </c>
      <c r="F1491" s="30">
        <v>27.988955217733171</v>
      </c>
      <c r="G1491" s="29" t="s">
        <v>51</v>
      </c>
      <c r="H1491" s="29" t="s">
        <v>30</v>
      </c>
      <c r="I1491" s="29">
        <v>1982</v>
      </c>
      <c r="J1491" s="30">
        <v>100</v>
      </c>
      <c r="K1491" s="30">
        <v>4650.5</v>
      </c>
      <c r="L1491" s="30">
        <v>387744.15511827584</v>
      </c>
      <c r="M1491" s="30">
        <v>1740.8516632986862</v>
      </c>
      <c r="N1491" s="30">
        <v>101.77973192069858</v>
      </c>
      <c r="O1491" s="30">
        <v>7459.5189034216437</v>
      </c>
      <c r="P1491" s="30">
        <v>1.0195984131612923</v>
      </c>
      <c r="Q1491" s="30">
        <v>6101.4240060236207</v>
      </c>
      <c r="R1491" s="30">
        <v>6935.2647287724512</v>
      </c>
      <c r="S1491" s="30">
        <v>1.885736679242674</v>
      </c>
      <c r="T1491" s="30">
        <v>1.6620641810308665</v>
      </c>
      <c r="U1491" s="30">
        <v>1.5666092476640494</v>
      </c>
      <c r="V1491" s="30">
        <v>1.6866182854402596</v>
      </c>
      <c r="W1491" s="30">
        <v>1.1681313916912923</v>
      </c>
      <c r="X1491" s="30">
        <v>0.98729465793597415</v>
      </c>
      <c r="Y1491" s="30">
        <v>50.137735544165601</v>
      </c>
      <c r="Z1491" s="30">
        <v>59.756721376972301</v>
      </c>
      <c r="AA1491" s="30">
        <v>125.75319195975626</v>
      </c>
      <c r="AB1491" s="30">
        <v>448.10772441485875</v>
      </c>
      <c r="AC1491" s="30" t="s">
        <v>31</v>
      </c>
      <c r="AD1491" s="30" t="s">
        <v>31</v>
      </c>
      <c r="AE1491" s="29">
        <f t="shared" si="75"/>
        <v>2024</v>
      </c>
      <c r="AF1491" s="29">
        <f t="shared" si="73"/>
        <v>2</v>
      </c>
      <c r="AK1491" t="e">
        <f t="shared" si="74"/>
        <v>#N/A</v>
      </c>
    </row>
    <row r="1492" spans="1:37" ht="30" customHeight="1" x14ac:dyDescent="0.25">
      <c r="A1492" s="30">
        <v>17907416</v>
      </c>
      <c r="B1492" s="29" t="s">
        <v>85</v>
      </c>
      <c r="C1492" s="29" t="s">
        <v>29</v>
      </c>
      <c r="D1492" s="29" t="s">
        <v>29</v>
      </c>
      <c r="E1492" s="31">
        <v>45382</v>
      </c>
      <c r="F1492" s="30">
        <v>30.6476733429067</v>
      </c>
      <c r="G1492" s="29" t="s">
        <v>51</v>
      </c>
      <c r="H1492" s="29" t="s">
        <v>30</v>
      </c>
      <c r="I1492" s="29">
        <v>1982</v>
      </c>
      <c r="J1492" s="30">
        <v>100</v>
      </c>
      <c r="K1492" s="30">
        <v>4650.5</v>
      </c>
      <c r="L1492" s="30">
        <v>565860.67522322969</v>
      </c>
      <c r="M1492" s="30">
        <v>1562.9450539450927</v>
      </c>
      <c r="N1492" s="30">
        <v>93.576520236448133</v>
      </c>
      <c r="O1492" s="30">
        <v>5354.5099899675797</v>
      </c>
      <c r="P1492" s="30">
        <v>1.0703787417485704</v>
      </c>
      <c r="Q1492" s="30">
        <v>7151.712537423814</v>
      </c>
      <c r="R1492" s="30">
        <v>11497.415103465033</v>
      </c>
      <c r="S1492" s="30">
        <v>1.7476816353802624</v>
      </c>
      <c r="T1492" s="30">
        <v>1.2995464166912416</v>
      </c>
      <c r="U1492" s="30">
        <v>1.6567746852043315</v>
      </c>
      <c r="V1492" s="30">
        <v>2.4917278998911603</v>
      </c>
      <c r="W1492" s="30">
        <v>0.96586754582797607</v>
      </c>
      <c r="X1492" s="30">
        <v>1.7721443633684675</v>
      </c>
      <c r="Y1492" s="30">
        <v>41.443857805622343</v>
      </c>
      <c r="Z1492" s="30">
        <v>42.991904917838959</v>
      </c>
      <c r="AA1492" s="30">
        <v>86.18743651204197</v>
      </c>
      <c r="AB1492" s="30">
        <v>481.80219819793655</v>
      </c>
      <c r="AC1492" s="30" t="s">
        <v>31</v>
      </c>
      <c r="AD1492" s="30" t="s">
        <v>31</v>
      </c>
      <c r="AE1492" s="29">
        <f t="shared" si="75"/>
        <v>2024</v>
      </c>
      <c r="AF1492" s="29">
        <f t="shared" si="73"/>
        <v>3</v>
      </c>
      <c r="AK1492" t="e">
        <f t="shared" si="74"/>
        <v>#N/A</v>
      </c>
    </row>
    <row r="1493" spans="1:37" ht="30" customHeight="1" x14ac:dyDescent="0.25">
      <c r="A1493" s="30">
        <v>17907416</v>
      </c>
      <c r="B1493" s="29" t="s">
        <v>85</v>
      </c>
      <c r="C1493" s="29" t="s">
        <v>29</v>
      </c>
      <c r="D1493" s="29" t="s">
        <v>29</v>
      </c>
      <c r="E1493" s="31">
        <v>45412</v>
      </c>
      <c r="F1493" s="30">
        <v>29.684031831556446</v>
      </c>
      <c r="G1493" s="29" t="s">
        <v>51</v>
      </c>
      <c r="H1493" s="29" t="s">
        <v>30</v>
      </c>
      <c r="I1493" s="29">
        <v>1982</v>
      </c>
      <c r="J1493" s="30">
        <v>100</v>
      </c>
      <c r="K1493" s="30">
        <v>4650.5</v>
      </c>
      <c r="L1493" s="30">
        <v>521188.0530304134</v>
      </c>
      <c r="M1493" s="30">
        <v>1425.6971569414334</v>
      </c>
      <c r="N1493" s="30">
        <v>115.61127470759841</v>
      </c>
      <c r="O1493" s="30">
        <v>4866.2755093157994</v>
      </c>
      <c r="P1493" s="30">
        <v>1.0469144109759578</v>
      </c>
      <c r="Q1493" s="30">
        <v>7524.238172530987</v>
      </c>
      <c r="R1493" s="30">
        <v>9327.5817302029955</v>
      </c>
      <c r="S1493" s="30">
        <v>1.5914969888126373</v>
      </c>
      <c r="T1493" s="30">
        <v>1.826822236566719</v>
      </c>
      <c r="U1493" s="30">
        <v>2.1942790375180294</v>
      </c>
      <c r="V1493" s="30">
        <v>2.1538645489417951</v>
      </c>
      <c r="W1493" s="30">
        <v>1.1004776968603383</v>
      </c>
      <c r="X1493" s="30">
        <v>1.7049538726289872</v>
      </c>
      <c r="Y1493" s="30">
        <v>67.551917165950101</v>
      </c>
      <c r="Z1493" s="30">
        <v>53.329392276924537</v>
      </c>
      <c r="AA1493" s="30">
        <v>123.41075824651917</v>
      </c>
      <c r="AB1493" s="30">
        <v>730.8213328717278</v>
      </c>
      <c r="AC1493" s="30" t="s">
        <v>31</v>
      </c>
      <c r="AD1493" s="30" t="s">
        <v>31</v>
      </c>
      <c r="AE1493" s="29">
        <f t="shared" si="75"/>
        <v>2024</v>
      </c>
      <c r="AF1493" s="29">
        <f t="shared" si="73"/>
        <v>4</v>
      </c>
      <c r="AK1493" t="e">
        <f t="shared" si="74"/>
        <v>#N/A</v>
      </c>
    </row>
    <row r="1494" spans="1:37" ht="30" customHeight="1" x14ac:dyDescent="0.25">
      <c r="A1494" s="30">
        <v>17907416</v>
      </c>
      <c r="B1494" s="29" t="s">
        <v>85</v>
      </c>
      <c r="C1494" s="29" t="s">
        <v>29</v>
      </c>
      <c r="D1494" s="29" t="s">
        <v>29</v>
      </c>
      <c r="E1494" s="31">
        <v>45443</v>
      </c>
      <c r="F1494" s="30">
        <v>27.282571385774919</v>
      </c>
      <c r="G1494" s="29" t="s">
        <v>51</v>
      </c>
      <c r="H1494" s="29" t="s">
        <v>30</v>
      </c>
      <c r="I1494" s="29">
        <v>1982</v>
      </c>
      <c r="J1494" s="30">
        <v>100</v>
      </c>
      <c r="K1494" s="30">
        <v>4650.5</v>
      </c>
      <c r="L1494" s="30">
        <v>540449.7531891478</v>
      </c>
      <c r="M1494" s="30">
        <v>1471.5871577305759</v>
      </c>
      <c r="N1494" s="30">
        <v>66.53342800959517</v>
      </c>
      <c r="O1494" s="30">
        <v>6112.1200322017457</v>
      </c>
      <c r="P1494" s="30">
        <v>1.4823539045704746</v>
      </c>
      <c r="Q1494" s="30">
        <v>7007.1107193890621</v>
      </c>
      <c r="R1494" s="30">
        <v>9845.4611549409674</v>
      </c>
      <c r="S1494" s="30">
        <v>1.9315206856069029</v>
      </c>
      <c r="T1494" s="30">
        <v>1.7183836767226819</v>
      </c>
      <c r="U1494" s="30">
        <v>1.3344381952089364</v>
      </c>
      <c r="V1494" s="30">
        <v>2.6831569117366985</v>
      </c>
      <c r="W1494" s="30">
        <v>1.5669611422300043</v>
      </c>
      <c r="X1494" s="30">
        <v>1.1578025071152334</v>
      </c>
      <c r="Y1494" s="30">
        <v>67.711903113972923</v>
      </c>
      <c r="Z1494" s="30">
        <v>62.203096518038848</v>
      </c>
      <c r="AA1494" s="30">
        <v>124.42584085246344</v>
      </c>
      <c r="AB1494" s="30">
        <v>637.86063838200039</v>
      </c>
      <c r="AC1494" s="30" t="s">
        <v>31</v>
      </c>
      <c r="AD1494" s="30" t="s">
        <v>31</v>
      </c>
      <c r="AE1494" s="29">
        <f t="shared" si="75"/>
        <v>2024</v>
      </c>
      <c r="AF1494" s="29">
        <f t="shared" si="73"/>
        <v>5</v>
      </c>
      <c r="AK1494" t="e">
        <f t="shared" si="74"/>
        <v>#N/A</v>
      </c>
    </row>
    <row r="1495" spans="1:37" ht="30" customHeight="1" x14ac:dyDescent="0.25">
      <c r="A1495" s="30">
        <v>17907416</v>
      </c>
      <c r="B1495" s="29" t="s">
        <v>85</v>
      </c>
      <c r="C1495" s="29" t="s">
        <v>29</v>
      </c>
      <c r="D1495" s="29" t="s">
        <v>29</v>
      </c>
      <c r="E1495" s="31">
        <v>45473</v>
      </c>
      <c r="F1495" s="30">
        <v>26.266965930850525</v>
      </c>
      <c r="G1495" s="29" t="s">
        <v>51</v>
      </c>
      <c r="H1495" s="29" t="s">
        <v>30</v>
      </c>
      <c r="I1495" s="29">
        <v>1982</v>
      </c>
      <c r="J1495" s="30">
        <v>100</v>
      </c>
      <c r="K1495" s="30">
        <v>4650.5</v>
      </c>
      <c r="L1495" s="30">
        <v>483772.77122346841</v>
      </c>
      <c r="M1495" s="30">
        <v>1481.4602467617985</v>
      </c>
      <c r="N1495" s="30">
        <v>81.163609341351673</v>
      </c>
      <c r="O1495" s="30">
        <v>6132.3794152804594</v>
      </c>
      <c r="P1495" s="30">
        <v>1.2766169818202231</v>
      </c>
      <c r="Q1495" s="30">
        <v>7363.8277095909561</v>
      </c>
      <c r="R1495" s="30">
        <v>6499.517336943728</v>
      </c>
      <c r="S1495" s="30">
        <v>2.1112994522060329</v>
      </c>
      <c r="T1495" s="30">
        <v>2.1897642796052228</v>
      </c>
      <c r="U1495" s="30">
        <v>2.2470698523969146</v>
      </c>
      <c r="V1495" s="30">
        <v>2.7591701853843955</v>
      </c>
      <c r="W1495" s="30">
        <v>1.5592588790505659</v>
      </c>
      <c r="X1495" s="30">
        <v>0.9738100402563763</v>
      </c>
      <c r="Y1495" s="30">
        <v>52.258158850439223</v>
      </c>
      <c r="Z1495" s="30">
        <v>57.07503884774038</v>
      </c>
      <c r="AA1495" s="30">
        <v>132.65666930003229</v>
      </c>
      <c r="AB1495" s="30">
        <v>498.34095528318539</v>
      </c>
      <c r="AC1495" s="30" t="s">
        <v>31</v>
      </c>
      <c r="AD1495" s="30" t="s">
        <v>31</v>
      </c>
      <c r="AE1495" s="29">
        <f t="shared" si="75"/>
        <v>2024</v>
      </c>
      <c r="AF1495" s="29">
        <f t="shared" ref="AF1495:AF1558" si="76">IF(E1495 = "", "", MONTH(E1495))</f>
        <v>6</v>
      </c>
      <c r="AK1495" t="e">
        <f t="shared" si="74"/>
        <v>#N/A</v>
      </c>
    </row>
    <row r="1496" spans="1:37" ht="30" customHeight="1" x14ac:dyDescent="0.25">
      <c r="A1496" s="30">
        <v>17907416</v>
      </c>
      <c r="B1496" s="29" t="s">
        <v>85</v>
      </c>
      <c r="C1496" s="29" t="s">
        <v>29</v>
      </c>
      <c r="D1496" s="29" t="s">
        <v>29</v>
      </c>
      <c r="E1496" s="31">
        <v>45504</v>
      </c>
      <c r="F1496" s="30" t="s">
        <v>31</v>
      </c>
      <c r="G1496" s="29" t="s">
        <v>51</v>
      </c>
      <c r="H1496" s="29" t="s">
        <v>30</v>
      </c>
      <c r="I1496" s="29">
        <v>1982</v>
      </c>
      <c r="J1496" s="30">
        <v>100</v>
      </c>
      <c r="K1496" s="30">
        <v>4650.5</v>
      </c>
      <c r="L1496" s="30" t="s">
        <v>31</v>
      </c>
      <c r="M1496" s="30" t="s">
        <v>31</v>
      </c>
      <c r="N1496" s="30" t="s">
        <v>31</v>
      </c>
      <c r="O1496" s="30" t="s">
        <v>31</v>
      </c>
      <c r="P1496" s="30" t="s">
        <v>31</v>
      </c>
      <c r="Q1496" s="30" t="s">
        <v>31</v>
      </c>
      <c r="R1496" s="30" t="s">
        <v>31</v>
      </c>
      <c r="S1496" s="30" t="s">
        <v>31</v>
      </c>
      <c r="T1496" s="30" t="s">
        <v>31</v>
      </c>
      <c r="U1496" s="30" t="s">
        <v>31</v>
      </c>
      <c r="V1496" s="30" t="s">
        <v>31</v>
      </c>
      <c r="W1496" s="30">
        <v>0.97526498361869163</v>
      </c>
      <c r="X1496" s="30">
        <v>2.0608638526197054</v>
      </c>
      <c r="Y1496" s="30" t="s">
        <v>31</v>
      </c>
      <c r="Z1496" s="30" t="s">
        <v>31</v>
      </c>
      <c r="AA1496" s="30" t="s">
        <v>31</v>
      </c>
      <c r="AB1496" s="30" t="s">
        <v>31</v>
      </c>
      <c r="AC1496" s="30" t="s">
        <v>31</v>
      </c>
      <c r="AD1496" s="30" t="s">
        <v>31</v>
      </c>
      <c r="AE1496" s="29">
        <f t="shared" si="75"/>
        <v>2024</v>
      </c>
      <c r="AF1496" s="29">
        <f t="shared" si="76"/>
        <v>7</v>
      </c>
      <c r="AK1496" t="e">
        <f t="shared" si="74"/>
        <v>#N/A</v>
      </c>
    </row>
    <row r="1497" spans="1:37" ht="30" customHeight="1" x14ac:dyDescent="0.25">
      <c r="A1497" s="30">
        <v>17907416</v>
      </c>
      <c r="B1497" s="29" t="s">
        <v>85</v>
      </c>
      <c r="C1497" s="29" t="s">
        <v>29</v>
      </c>
      <c r="D1497" s="29" t="s">
        <v>29</v>
      </c>
      <c r="E1497" s="31">
        <v>45535</v>
      </c>
      <c r="F1497" s="30" t="s">
        <v>31</v>
      </c>
      <c r="G1497" s="29" t="s">
        <v>51</v>
      </c>
      <c r="H1497" s="29" t="s">
        <v>30</v>
      </c>
      <c r="I1497" s="29">
        <v>1982</v>
      </c>
      <c r="J1497" s="30">
        <v>100</v>
      </c>
      <c r="K1497" s="30">
        <v>4650.5</v>
      </c>
      <c r="L1497" s="30" t="s">
        <v>31</v>
      </c>
      <c r="M1497" s="30" t="s">
        <v>31</v>
      </c>
      <c r="N1497" s="30" t="s">
        <v>31</v>
      </c>
      <c r="O1497" s="30" t="s">
        <v>31</v>
      </c>
      <c r="P1497" s="30" t="s">
        <v>31</v>
      </c>
      <c r="Q1497" s="30" t="s">
        <v>31</v>
      </c>
      <c r="R1497" s="30" t="s">
        <v>31</v>
      </c>
      <c r="S1497" s="30" t="s">
        <v>31</v>
      </c>
      <c r="T1497" s="30" t="s">
        <v>31</v>
      </c>
      <c r="U1497" s="30" t="s">
        <v>31</v>
      </c>
      <c r="V1497" s="30" t="s">
        <v>31</v>
      </c>
      <c r="W1497" s="30">
        <v>1.4493689961924316</v>
      </c>
      <c r="X1497" s="30">
        <v>1.7527878448045544</v>
      </c>
      <c r="Y1497" s="30" t="s">
        <v>31</v>
      </c>
      <c r="Z1497" s="30" t="s">
        <v>31</v>
      </c>
      <c r="AA1497" s="30" t="s">
        <v>31</v>
      </c>
      <c r="AB1497" s="30" t="s">
        <v>31</v>
      </c>
      <c r="AC1497" s="30" t="s">
        <v>31</v>
      </c>
      <c r="AD1497" s="30" t="s">
        <v>31</v>
      </c>
      <c r="AE1497" s="29">
        <f t="shared" si="75"/>
        <v>2024</v>
      </c>
      <c r="AF1497" s="29">
        <f t="shared" si="76"/>
        <v>8</v>
      </c>
      <c r="AK1497" t="e">
        <f t="shared" si="74"/>
        <v>#N/A</v>
      </c>
    </row>
    <row r="1498" spans="1:37" ht="30" customHeight="1" x14ac:dyDescent="0.25">
      <c r="A1498" s="30">
        <v>17907416</v>
      </c>
      <c r="B1498" s="29" t="s">
        <v>85</v>
      </c>
      <c r="C1498" s="29" t="s">
        <v>29</v>
      </c>
      <c r="D1498" s="29" t="s">
        <v>29</v>
      </c>
      <c r="E1498" s="31">
        <v>45565</v>
      </c>
      <c r="F1498" s="30" t="s">
        <v>31</v>
      </c>
      <c r="G1498" s="29" t="s">
        <v>51</v>
      </c>
      <c r="H1498" s="29" t="s">
        <v>30</v>
      </c>
      <c r="I1498" s="29">
        <v>1982</v>
      </c>
      <c r="J1498" s="30">
        <v>100</v>
      </c>
      <c r="K1498" s="30">
        <v>4650.5</v>
      </c>
      <c r="L1498" s="30" t="s">
        <v>31</v>
      </c>
      <c r="M1498" s="30" t="s">
        <v>31</v>
      </c>
      <c r="N1498" s="30" t="s">
        <v>31</v>
      </c>
      <c r="O1498" s="30" t="s">
        <v>31</v>
      </c>
      <c r="P1498" s="30" t="s">
        <v>31</v>
      </c>
      <c r="Q1498" s="30" t="s">
        <v>31</v>
      </c>
      <c r="R1498" s="30" t="s">
        <v>31</v>
      </c>
      <c r="S1498" s="30" t="s">
        <v>31</v>
      </c>
      <c r="T1498" s="30" t="s">
        <v>31</v>
      </c>
      <c r="U1498" s="30" t="s">
        <v>31</v>
      </c>
      <c r="V1498" s="30" t="s">
        <v>31</v>
      </c>
      <c r="W1498" s="30">
        <v>1.4386597520363751</v>
      </c>
      <c r="X1498" s="30">
        <v>1.8491825165997435</v>
      </c>
      <c r="Y1498" s="30" t="s">
        <v>31</v>
      </c>
      <c r="Z1498" s="30" t="s">
        <v>31</v>
      </c>
      <c r="AA1498" s="30" t="s">
        <v>31</v>
      </c>
      <c r="AB1498" s="30" t="s">
        <v>31</v>
      </c>
      <c r="AC1498" s="30" t="s">
        <v>31</v>
      </c>
      <c r="AD1498" s="30" t="s">
        <v>31</v>
      </c>
      <c r="AE1498" s="29">
        <f t="shared" si="75"/>
        <v>2024</v>
      </c>
      <c r="AF1498" s="29">
        <f t="shared" si="76"/>
        <v>9</v>
      </c>
      <c r="AK1498" t="e">
        <f t="shared" si="74"/>
        <v>#N/A</v>
      </c>
    </row>
    <row r="1499" spans="1:37" ht="30" customHeight="1" x14ac:dyDescent="0.25">
      <c r="A1499" s="30">
        <v>17907416</v>
      </c>
      <c r="B1499" s="29" t="s">
        <v>85</v>
      </c>
      <c r="C1499" s="29" t="s">
        <v>29</v>
      </c>
      <c r="D1499" s="29" t="s">
        <v>29</v>
      </c>
      <c r="E1499" s="31">
        <v>45596</v>
      </c>
      <c r="F1499" s="30" t="s">
        <v>31</v>
      </c>
      <c r="G1499" s="29" t="s">
        <v>51</v>
      </c>
      <c r="H1499" s="29" t="s">
        <v>30</v>
      </c>
      <c r="I1499" s="29">
        <v>1982</v>
      </c>
      <c r="J1499" s="30">
        <v>100</v>
      </c>
      <c r="K1499" s="30">
        <v>4650.5</v>
      </c>
      <c r="L1499" s="30" t="s">
        <v>31</v>
      </c>
      <c r="M1499" s="30" t="s">
        <v>31</v>
      </c>
      <c r="N1499" s="30" t="s">
        <v>31</v>
      </c>
      <c r="O1499" s="30" t="s">
        <v>31</v>
      </c>
      <c r="P1499" s="30" t="s">
        <v>31</v>
      </c>
      <c r="Q1499" s="30" t="s">
        <v>31</v>
      </c>
      <c r="R1499" s="30" t="s">
        <v>31</v>
      </c>
      <c r="S1499" s="30" t="s">
        <v>31</v>
      </c>
      <c r="T1499" s="30" t="s">
        <v>31</v>
      </c>
      <c r="U1499" s="30" t="s">
        <v>31</v>
      </c>
      <c r="V1499" s="30" t="s">
        <v>31</v>
      </c>
      <c r="W1499" s="30">
        <v>1.1426614909283941</v>
      </c>
      <c r="X1499" s="30">
        <v>1.3939532883699992</v>
      </c>
      <c r="Y1499" s="30" t="s">
        <v>31</v>
      </c>
      <c r="Z1499" s="30" t="s">
        <v>31</v>
      </c>
      <c r="AA1499" s="30" t="s">
        <v>31</v>
      </c>
      <c r="AB1499" s="30" t="s">
        <v>31</v>
      </c>
      <c r="AC1499" s="30" t="s">
        <v>31</v>
      </c>
      <c r="AD1499" s="30" t="s">
        <v>31</v>
      </c>
      <c r="AE1499" s="29">
        <f t="shared" si="75"/>
        <v>2024</v>
      </c>
      <c r="AF1499" s="29">
        <f t="shared" si="76"/>
        <v>10</v>
      </c>
      <c r="AK1499" t="e">
        <f t="shared" si="74"/>
        <v>#N/A</v>
      </c>
    </row>
    <row r="1500" spans="1:37" ht="30" customHeight="1" x14ac:dyDescent="0.25">
      <c r="A1500" s="30">
        <v>17907416</v>
      </c>
      <c r="B1500" s="29" t="s">
        <v>85</v>
      </c>
      <c r="C1500" s="29" t="s">
        <v>29</v>
      </c>
      <c r="D1500" s="29" t="s">
        <v>29</v>
      </c>
      <c r="E1500" s="31">
        <v>45626</v>
      </c>
      <c r="F1500" s="30" t="s">
        <v>31</v>
      </c>
      <c r="G1500" s="29" t="s">
        <v>51</v>
      </c>
      <c r="H1500" s="29" t="s">
        <v>30</v>
      </c>
      <c r="I1500" s="29">
        <v>1982</v>
      </c>
      <c r="J1500" s="30">
        <v>100</v>
      </c>
      <c r="K1500" s="30">
        <v>4650.5</v>
      </c>
      <c r="L1500" s="30" t="s">
        <v>31</v>
      </c>
      <c r="M1500" s="30" t="s">
        <v>31</v>
      </c>
      <c r="N1500" s="30" t="s">
        <v>31</v>
      </c>
      <c r="O1500" s="30" t="s">
        <v>31</v>
      </c>
      <c r="P1500" s="30" t="s">
        <v>31</v>
      </c>
      <c r="Q1500" s="30" t="s">
        <v>31</v>
      </c>
      <c r="R1500" s="30" t="s">
        <v>31</v>
      </c>
      <c r="S1500" s="30" t="s">
        <v>31</v>
      </c>
      <c r="T1500" s="30" t="s">
        <v>31</v>
      </c>
      <c r="U1500" s="30" t="s">
        <v>31</v>
      </c>
      <c r="V1500" s="30" t="s">
        <v>31</v>
      </c>
      <c r="W1500" s="30">
        <v>0.96232245241348457</v>
      </c>
      <c r="X1500" s="30">
        <v>1.5825819974674271</v>
      </c>
      <c r="Y1500" s="30" t="s">
        <v>31</v>
      </c>
      <c r="Z1500" s="30" t="s">
        <v>31</v>
      </c>
      <c r="AA1500" s="30" t="s">
        <v>31</v>
      </c>
      <c r="AB1500" s="30" t="s">
        <v>31</v>
      </c>
      <c r="AC1500" s="30" t="s">
        <v>31</v>
      </c>
      <c r="AD1500" s="30" t="s">
        <v>31</v>
      </c>
      <c r="AE1500" s="29">
        <f t="shared" si="75"/>
        <v>2024</v>
      </c>
      <c r="AF1500" s="29">
        <f t="shared" si="76"/>
        <v>11</v>
      </c>
      <c r="AK1500" t="e">
        <f t="shared" si="74"/>
        <v>#N/A</v>
      </c>
    </row>
    <row r="1501" spans="1:37" ht="30" customHeight="1" x14ac:dyDescent="0.25">
      <c r="A1501" s="30">
        <v>17907416</v>
      </c>
      <c r="B1501" s="29" t="s">
        <v>85</v>
      </c>
      <c r="C1501" s="29" t="s">
        <v>29</v>
      </c>
      <c r="D1501" s="29" t="s">
        <v>29</v>
      </c>
      <c r="E1501" s="31">
        <v>45657</v>
      </c>
      <c r="F1501" s="30" t="s">
        <v>31</v>
      </c>
      <c r="G1501" s="29" t="s">
        <v>51</v>
      </c>
      <c r="H1501" s="29" t="s">
        <v>30</v>
      </c>
      <c r="I1501" s="29">
        <v>1982</v>
      </c>
      <c r="J1501" s="30">
        <v>100</v>
      </c>
      <c r="K1501" s="30">
        <v>4650.5</v>
      </c>
      <c r="L1501" s="30" t="s">
        <v>31</v>
      </c>
      <c r="M1501" s="30" t="s">
        <v>31</v>
      </c>
      <c r="N1501" s="30" t="s">
        <v>31</v>
      </c>
      <c r="O1501" s="30" t="s">
        <v>31</v>
      </c>
      <c r="P1501" s="30" t="s">
        <v>31</v>
      </c>
      <c r="Q1501" s="30" t="s">
        <v>31</v>
      </c>
      <c r="R1501" s="30" t="s">
        <v>31</v>
      </c>
      <c r="S1501" s="30" t="s">
        <v>31</v>
      </c>
      <c r="T1501" s="30" t="s">
        <v>31</v>
      </c>
      <c r="U1501" s="30" t="s">
        <v>31</v>
      </c>
      <c r="V1501" s="30" t="s">
        <v>31</v>
      </c>
      <c r="W1501" s="30">
        <v>1.082856792806127</v>
      </c>
      <c r="X1501" s="30">
        <v>1.3006856980048833</v>
      </c>
      <c r="Y1501" s="30" t="s">
        <v>31</v>
      </c>
      <c r="Z1501" s="30" t="s">
        <v>31</v>
      </c>
      <c r="AA1501" s="30" t="s">
        <v>31</v>
      </c>
      <c r="AB1501" s="30" t="s">
        <v>31</v>
      </c>
      <c r="AC1501" s="30" t="s">
        <v>31</v>
      </c>
      <c r="AD1501" s="30" t="s">
        <v>31</v>
      </c>
      <c r="AE1501" s="29">
        <f t="shared" si="75"/>
        <v>2024</v>
      </c>
      <c r="AF1501" s="29">
        <f t="shared" si="76"/>
        <v>12</v>
      </c>
      <c r="AK1501" t="e">
        <f t="shared" si="74"/>
        <v>#N/A</v>
      </c>
    </row>
    <row r="1502" spans="1:37" ht="30" customHeight="1" x14ac:dyDescent="0.25">
      <c r="A1502" s="30">
        <v>17907417</v>
      </c>
      <c r="B1502" s="29" t="s">
        <v>86</v>
      </c>
      <c r="C1502" s="29" t="s">
        <v>29</v>
      </c>
      <c r="D1502" s="29" t="s">
        <v>29</v>
      </c>
      <c r="E1502" s="31">
        <v>43496</v>
      </c>
      <c r="F1502" s="30" t="s">
        <v>31</v>
      </c>
      <c r="G1502" s="29" t="s">
        <v>51</v>
      </c>
      <c r="H1502" s="29" t="s">
        <v>30</v>
      </c>
      <c r="I1502" s="29">
        <v>1978</v>
      </c>
      <c r="J1502" s="30">
        <v>100</v>
      </c>
      <c r="K1502" s="30">
        <v>10911.7</v>
      </c>
      <c r="L1502" s="30" t="s">
        <v>31</v>
      </c>
      <c r="M1502" s="30" t="s">
        <v>31</v>
      </c>
      <c r="N1502" s="30" t="s">
        <v>31</v>
      </c>
      <c r="O1502" s="30" t="s">
        <v>31</v>
      </c>
      <c r="P1502" s="30" t="s">
        <v>31</v>
      </c>
      <c r="Q1502" s="30" t="s">
        <v>31</v>
      </c>
      <c r="R1502" s="30" t="s">
        <v>31</v>
      </c>
      <c r="S1502" s="30" t="s">
        <v>31</v>
      </c>
      <c r="T1502" s="30" t="s">
        <v>31</v>
      </c>
      <c r="U1502" s="30" t="s">
        <v>31</v>
      </c>
      <c r="V1502" s="30" t="s">
        <v>31</v>
      </c>
      <c r="W1502" s="30">
        <v>0.92328073424571133</v>
      </c>
      <c r="X1502" s="30">
        <v>1.1838389535829139</v>
      </c>
      <c r="Y1502" s="30" t="s">
        <v>31</v>
      </c>
      <c r="Z1502" s="30" t="s">
        <v>31</v>
      </c>
      <c r="AA1502" s="30">
        <v>0</v>
      </c>
      <c r="AB1502" s="30">
        <v>0</v>
      </c>
      <c r="AC1502" s="30" t="s">
        <v>31</v>
      </c>
      <c r="AD1502" s="30" t="s">
        <v>31</v>
      </c>
      <c r="AE1502" s="29">
        <f t="shared" si="75"/>
        <v>2019</v>
      </c>
      <c r="AF1502" s="29">
        <f t="shared" si="76"/>
        <v>1</v>
      </c>
      <c r="AK1502" t="e">
        <f t="shared" si="74"/>
        <v>#N/A</v>
      </c>
    </row>
    <row r="1503" spans="1:37" ht="30" customHeight="1" x14ac:dyDescent="0.25">
      <c r="A1503" s="30">
        <v>17907417</v>
      </c>
      <c r="B1503" s="29" t="s">
        <v>86</v>
      </c>
      <c r="C1503" s="29" t="s">
        <v>29</v>
      </c>
      <c r="D1503" s="29" t="s">
        <v>29</v>
      </c>
      <c r="E1503" s="31">
        <v>43524</v>
      </c>
      <c r="F1503" s="30" t="s">
        <v>31</v>
      </c>
      <c r="G1503" s="29" t="s">
        <v>51</v>
      </c>
      <c r="H1503" s="29" t="s">
        <v>30</v>
      </c>
      <c r="I1503" s="29">
        <v>1978</v>
      </c>
      <c r="J1503" s="30">
        <v>100</v>
      </c>
      <c r="K1503" s="30">
        <v>10911.7</v>
      </c>
      <c r="L1503" s="30" t="s">
        <v>31</v>
      </c>
      <c r="M1503" s="30" t="s">
        <v>31</v>
      </c>
      <c r="N1503" s="30" t="s">
        <v>31</v>
      </c>
      <c r="O1503" s="30" t="s">
        <v>31</v>
      </c>
      <c r="P1503" s="30" t="s">
        <v>31</v>
      </c>
      <c r="Q1503" s="30" t="s">
        <v>31</v>
      </c>
      <c r="R1503" s="30" t="s">
        <v>31</v>
      </c>
      <c r="S1503" s="30" t="s">
        <v>31</v>
      </c>
      <c r="T1503" s="30" t="s">
        <v>31</v>
      </c>
      <c r="U1503" s="30" t="s">
        <v>31</v>
      </c>
      <c r="V1503" s="30" t="s">
        <v>31</v>
      </c>
      <c r="W1503" s="30">
        <v>1.2195582167383354</v>
      </c>
      <c r="X1503" s="30">
        <v>1.483505461384633</v>
      </c>
      <c r="Y1503" s="30" t="s">
        <v>31</v>
      </c>
      <c r="Z1503" s="30" t="s">
        <v>31</v>
      </c>
      <c r="AA1503" s="30">
        <v>0</v>
      </c>
      <c r="AB1503" s="30">
        <v>0</v>
      </c>
      <c r="AC1503" s="30" t="s">
        <v>31</v>
      </c>
      <c r="AD1503" s="30" t="s">
        <v>31</v>
      </c>
      <c r="AE1503" s="29">
        <f t="shared" si="75"/>
        <v>2019</v>
      </c>
      <c r="AF1503" s="29">
        <f t="shared" si="76"/>
        <v>2</v>
      </c>
      <c r="AK1503" t="e">
        <f t="shared" si="74"/>
        <v>#N/A</v>
      </c>
    </row>
    <row r="1504" spans="1:37" ht="30" customHeight="1" x14ac:dyDescent="0.25">
      <c r="A1504" s="30">
        <v>17907417</v>
      </c>
      <c r="B1504" s="29" t="s">
        <v>86</v>
      </c>
      <c r="C1504" s="29" t="s">
        <v>29</v>
      </c>
      <c r="D1504" s="29" t="s">
        <v>29</v>
      </c>
      <c r="E1504" s="31">
        <v>43555</v>
      </c>
      <c r="F1504" s="30" t="s">
        <v>31</v>
      </c>
      <c r="G1504" s="29" t="s">
        <v>51</v>
      </c>
      <c r="H1504" s="29" t="s">
        <v>30</v>
      </c>
      <c r="I1504" s="29">
        <v>1978</v>
      </c>
      <c r="J1504" s="30">
        <v>100</v>
      </c>
      <c r="K1504" s="30">
        <v>10911.7</v>
      </c>
      <c r="L1504" s="30" t="s">
        <v>31</v>
      </c>
      <c r="M1504" s="30" t="s">
        <v>31</v>
      </c>
      <c r="N1504" s="30" t="s">
        <v>31</v>
      </c>
      <c r="O1504" s="30" t="s">
        <v>31</v>
      </c>
      <c r="P1504" s="30" t="s">
        <v>31</v>
      </c>
      <c r="Q1504" s="30" t="s">
        <v>31</v>
      </c>
      <c r="R1504" s="30" t="s">
        <v>31</v>
      </c>
      <c r="S1504" s="30" t="s">
        <v>31</v>
      </c>
      <c r="T1504" s="30" t="s">
        <v>31</v>
      </c>
      <c r="U1504" s="30" t="s">
        <v>31</v>
      </c>
      <c r="V1504" s="30" t="s">
        <v>31</v>
      </c>
      <c r="W1504" s="30">
        <v>1.0968813884280262</v>
      </c>
      <c r="X1504" s="30">
        <v>2.1154245986204305</v>
      </c>
      <c r="Y1504" s="30" t="s">
        <v>31</v>
      </c>
      <c r="Z1504" s="30" t="s">
        <v>31</v>
      </c>
      <c r="AA1504" s="30">
        <v>0</v>
      </c>
      <c r="AB1504" s="30">
        <v>0</v>
      </c>
      <c r="AC1504" s="30" t="s">
        <v>31</v>
      </c>
      <c r="AD1504" s="30" t="s">
        <v>31</v>
      </c>
      <c r="AE1504" s="29">
        <f t="shared" si="75"/>
        <v>2019</v>
      </c>
      <c r="AF1504" s="29">
        <f t="shared" si="76"/>
        <v>3</v>
      </c>
      <c r="AK1504" t="e">
        <f t="shared" si="74"/>
        <v>#N/A</v>
      </c>
    </row>
    <row r="1505" spans="1:37" ht="30" customHeight="1" x14ac:dyDescent="0.25">
      <c r="A1505" s="30">
        <v>17907417</v>
      </c>
      <c r="B1505" s="29" t="s">
        <v>86</v>
      </c>
      <c r="C1505" s="29" t="s">
        <v>29</v>
      </c>
      <c r="D1505" s="29" t="s">
        <v>29</v>
      </c>
      <c r="E1505" s="31">
        <v>43585</v>
      </c>
      <c r="F1505" s="30" t="s">
        <v>31</v>
      </c>
      <c r="G1505" s="29" t="s">
        <v>51</v>
      </c>
      <c r="H1505" s="29" t="s">
        <v>30</v>
      </c>
      <c r="I1505" s="29">
        <v>1978</v>
      </c>
      <c r="J1505" s="30">
        <v>100</v>
      </c>
      <c r="K1505" s="30">
        <v>10911.7</v>
      </c>
      <c r="L1505" s="30" t="s">
        <v>31</v>
      </c>
      <c r="M1505" s="30" t="s">
        <v>31</v>
      </c>
      <c r="N1505" s="30" t="s">
        <v>31</v>
      </c>
      <c r="O1505" s="30" t="s">
        <v>31</v>
      </c>
      <c r="P1505" s="30" t="s">
        <v>31</v>
      </c>
      <c r="Q1505" s="30" t="s">
        <v>31</v>
      </c>
      <c r="R1505" s="30" t="s">
        <v>31</v>
      </c>
      <c r="S1505" s="30" t="s">
        <v>31</v>
      </c>
      <c r="T1505" s="30" t="s">
        <v>31</v>
      </c>
      <c r="U1505" s="30" t="s">
        <v>31</v>
      </c>
      <c r="V1505" s="30" t="s">
        <v>31</v>
      </c>
      <c r="W1505" s="30">
        <v>1.0840135119051304</v>
      </c>
      <c r="X1505" s="30">
        <v>2.1661059814188288</v>
      </c>
      <c r="Y1505" s="30" t="s">
        <v>31</v>
      </c>
      <c r="Z1505" s="30" t="s">
        <v>31</v>
      </c>
      <c r="AA1505" s="30">
        <v>0</v>
      </c>
      <c r="AB1505" s="30">
        <v>0</v>
      </c>
      <c r="AC1505" s="30" t="s">
        <v>31</v>
      </c>
      <c r="AD1505" s="30" t="s">
        <v>31</v>
      </c>
      <c r="AE1505" s="29">
        <f t="shared" si="75"/>
        <v>2019</v>
      </c>
      <c r="AF1505" s="29">
        <f t="shared" si="76"/>
        <v>4</v>
      </c>
      <c r="AK1505" t="e">
        <f t="shared" si="74"/>
        <v>#N/A</v>
      </c>
    </row>
    <row r="1506" spans="1:37" ht="30" customHeight="1" x14ac:dyDescent="0.25">
      <c r="A1506" s="30">
        <v>17907417</v>
      </c>
      <c r="B1506" s="29" t="s">
        <v>86</v>
      </c>
      <c r="C1506" s="29" t="s">
        <v>29</v>
      </c>
      <c r="D1506" s="29" t="s">
        <v>29</v>
      </c>
      <c r="E1506" s="31">
        <v>43616</v>
      </c>
      <c r="F1506" s="30" t="s">
        <v>31</v>
      </c>
      <c r="G1506" s="29" t="s">
        <v>51</v>
      </c>
      <c r="H1506" s="29" t="s">
        <v>30</v>
      </c>
      <c r="I1506" s="29">
        <v>1978</v>
      </c>
      <c r="J1506" s="30">
        <v>100</v>
      </c>
      <c r="K1506" s="30">
        <v>10911.7</v>
      </c>
      <c r="L1506" s="30" t="s">
        <v>31</v>
      </c>
      <c r="M1506" s="30" t="s">
        <v>31</v>
      </c>
      <c r="N1506" s="30" t="s">
        <v>31</v>
      </c>
      <c r="O1506" s="30" t="s">
        <v>31</v>
      </c>
      <c r="P1506" s="30" t="s">
        <v>31</v>
      </c>
      <c r="Q1506" s="30" t="s">
        <v>31</v>
      </c>
      <c r="R1506" s="30" t="s">
        <v>31</v>
      </c>
      <c r="S1506" s="30" t="s">
        <v>31</v>
      </c>
      <c r="T1506" s="30" t="s">
        <v>31</v>
      </c>
      <c r="U1506" s="30" t="s">
        <v>31</v>
      </c>
      <c r="V1506" s="30" t="s">
        <v>31</v>
      </c>
      <c r="W1506" s="30">
        <v>0.97803528822183428</v>
      </c>
      <c r="X1506" s="30">
        <v>1.5819849674844608</v>
      </c>
      <c r="Y1506" s="30" t="s">
        <v>31</v>
      </c>
      <c r="Z1506" s="30" t="s">
        <v>31</v>
      </c>
      <c r="AA1506" s="30">
        <v>0</v>
      </c>
      <c r="AB1506" s="30">
        <v>0</v>
      </c>
      <c r="AC1506" s="30" t="s">
        <v>31</v>
      </c>
      <c r="AD1506" s="30" t="s">
        <v>31</v>
      </c>
      <c r="AE1506" s="29">
        <f t="shared" si="75"/>
        <v>2019</v>
      </c>
      <c r="AF1506" s="29">
        <f t="shared" si="76"/>
        <v>5</v>
      </c>
      <c r="AK1506" t="e">
        <f t="shared" si="74"/>
        <v>#N/A</v>
      </c>
    </row>
    <row r="1507" spans="1:37" ht="30" customHeight="1" x14ac:dyDescent="0.25">
      <c r="A1507" s="30">
        <v>17907417</v>
      </c>
      <c r="B1507" s="29" t="s">
        <v>86</v>
      </c>
      <c r="C1507" s="29" t="s">
        <v>29</v>
      </c>
      <c r="D1507" s="29" t="s">
        <v>29</v>
      </c>
      <c r="E1507" s="31">
        <v>43646</v>
      </c>
      <c r="F1507" s="30" t="s">
        <v>31</v>
      </c>
      <c r="G1507" s="29" t="s">
        <v>51</v>
      </c>
      <c r="H1507" s="29" t="s">
        <v>30</v>
      </c>
      <c r="I1507" s="29">
        <v>1978</v>
      </c>
      <c r="J1507" s="30">
        <v>100</v>
      </c>
      <c r="K1507" s="30">
        <v>10911.7</v>
      </c>
      <c r="L1507" s="30" t="s">
        <v>31</v>
      </c>
      <c r="M1507" s="30" t="s">
        <v>31</v>
      </c>
      <c r="N1507" s="30" t="s">
        <v>31</v>
      </c>
      <c r="O1507" s="30" t="s">
        <v>31</v>
      </c>
      <c r="P1507" s="30" t="s">
        <v>31</v>
      </c>
      <c r="Q1507" s="30" t="s">
        <v>31</v>
      </c>
      <c r="R1507" s="30" t="s">
        <v>31</v>
      </c>
      <c r="S1507" s="30" t="s">
        <v>31</v>
      </c>
      <c r="T1507" s="30" t="s">
        <v>31</v>
      </c>
      <c r="U1507" s="30" t="s">
        <v>31</v>
      </c>
      <c r="V1507" s="30" t="s">
        <v>31</v>
      </c>
      <c r="W1507" s="30">
        <v>1.535197986206851</v>
      </c>
      <c r="X1507" s="30">
        <v>2.1557033824400875</v>
      </c>
      <c r="Y1507" s="30" t="s">
        <v>31</v>
      </c>
      <c r="Z1507" s="30" t="s">
        <v>31</v>
      </c>
      <c r="AA1507" s="30">
        <v>0</v>
      </c>
      <c r="AB1507" s="30">
        <v>0</v>
      </c>
      <c r="AC1507" s="30" t="s">
        <v>31</v>
      </c>
      <c r="AD1507" s="30" t="s">
        <v>31</v>
      </c>
      <c r="AE1507" s="29">
        <f t="shared" si="75"/>
        <v>2019</v>
      </c>
      <c r="AF1507" s="29">
        <f t="shared" si="76"/>
        <v>6</v>
      </c>
      <c r="AK1507" t="e">
        <f t="shared" si="74"/>
        <v>#N/A</v>
      </c>
    </row>
    <row r="1508" spans="1:37" ht="30" customHeight="1" x14ac:dyDescent="0.25">
      <c r="A1508" s="30">
        <v>17907417</v>
      </c>
      <c r="B1508" s="29" t="s">
        <v>86</v>
      </c>
      <c r="C1508" s="29" t="s">
        <v>29</v>
      </c>
      <c r="D1508" s="29" t="s">
        <v>29</v>
      </c>
      <c r="E1508" s="31">
        <v>43677</v>
      </c>
      <c r="F1508" s="30" t="s">
        <v>31</v>
      </c>
      <c r="G1508" s="29" t="s">
        <v>51</v>
      </c>
      <c r="H1508" s="29" t="s">
        <v>30</v>
      </c>
      <c r="I1508" s="29">
        <v>1978</v>
      </c>
      <c r="J1508" s="30">
        <v>100</v>
      </c>
      <c r="K1508" s="30">
        <v>10911.7</v>
      </c>
      <c r="L1508" s="30" t="s">
        <v>31</v>
      </c>
      <c r="M1508" s="30" t="s">
        <v>31</v>
      </c>
      <c r="N1508" s="30" t="s">
        <v>31</v>
      </c>
      <c r="O1508" s="30" t="s">
        <v>31</v>
      </c>
      <c r="P1508" s="30" t="s">
        <v>31</v>
      </c>
      <c r="Q1508" s="30" t="s">
        <v>31</v>
      </c>
      <c r="R1508" s="30" t="s">
        <v>31</v>
      </c>
      <c r="S1508" s="30" t="s">
        <v>31</v>
      </c>
      <c r="T1508" s="30" t="s">
        <v>31</v>
      </c>
      <c r="U1508" s="30" t="s">
        <v>31</v>
      </c>
      <c r="V1508" s="30" t="s">
        <v>31</v>
      </c>
      <c r="W1508" s="30">
        <v>1.5500011328825629</v>
      </c>
      <c r="X1508" s="30">
        <v>1.8056809482279044</v>
      </c>
      <c r="Y1508" s="30" t="s">
        <v>31</v>
      </c>
      <c r="Z1508" s="30" t="s">
        <v>31</v>
      </c>
      <c r="AA1508" s="30">
        <v>0</v>
      </c>
      <c r="AB1508" s="30">
        <v>0</v>
      </c>
      <c r="AC1508" s="30" t="s">
        <v>31</v>
      </c>
      <c r="AD1508" s="30" t="s">
        <v>31</v>
      </c>
      <c r="AE1508" s="29">
        <f t="shared" si="75"/>
        <v>2019</v>
      </c>
      <c r="AF1508" s="29">
        <f t="shared" si="76"/>
        <v>7</v>
      </c>
      <c r="AK1508" t="e">
        <f t="shared" si="74"/>
        <v>#N/A</v>
      </c>
    </row>
    <row r="1509" spans="1:37" ht="30" customHeight="1" x14ac:dyDescent="0.25">
      <c r="A1509" s="30">
        <v>17907417</v>
      </c>
      <c r="B1509" s="29" t="s">
        <v>86</v>
      </c>
      <c r="C1509" s="29" t="s">
        <v>29</v>
      </c>
      <c r="D1509" s="29" t="s">
        <v>29</v>
      </c>
      <c r="E1509" s="31">
        <v>43708</v>
      </c>
      <c r="F1509" s="30" t="s">
        <v>31</v>
      </c>
      <c r="G1509" s="29" t="s">
        <v>51</v>
      </c>
      <c r="H1509" s="29" t="s">
        <v>30</v>
      </c>
      <c r="I1509" s="29">
        <v>1978</v>
      </c>
      <c r="J1509" s="30">
        <v>100</v>
      </c>
      <c r="K1509" s="30">
        <v>10911.7</v>
      </c>
      <c r="L1509" s="30" t="s">
        <v>31</v>
      </c>
      <c r="M1509" s="30" t="s">
        <v>31</v>
      </c>
      <c r="N1509" s="30" t="s">
        <v>31</v>
      </c>
      <c r="O1509" s="30" t="s">
        <v>31</v>
      </c>
      <c r="P1509" s="30" t="s">
        <v>31</v>
      </c>
      <c r="Q1509" s="30" t="s">
        <v>31</v>
      </c>
      <c r="R1509" s="30" t="s">
        <v>31</v>
      </c>
      <c r="S1509" s="30" t="s">
        <v>31</v>
      </c>
      <c r="T1509" s="30" t="s">
        <v>31</v>
      </c>
      <c r="U1509" s="30" t="s">
        <v>31</v>
      </c>
      <c r="V1509" s="30" t="s">
        <v>31</v>
      </c>
      <c r="W1509" s="30">
        <v>1.5543461252237718</v>
      </c>
      <c r="X1509" s="30">
        <v>1.7374272898557106</v>
      </c>
      <c r="Y1509" s="30" t="s">
        <v>31</v>
      </c>
      <c r="Z1509" s="30" t="s">
        <v>31</v>
      </c>
      <c r="AA1509" s="30">
        <v>0</v>
      </c>
      <c r="AB1509" s="30">
        <v>0</v>
      </c>
      <c r="AC1509" s="30" t="s">
        <v>31</v>
      </c>
      <c r="AD1509" s="30" t="s">
        <v>31</v>
      </c>
      <c r="AE1509" s="29">
        <f t="shared" si="75"/>
        <v>2019</v>
      </c>
      <c r="AF1509" s="29">
        <f t="shared" si="76"/>
        <v>8</v>
      </c>
      <c r="AK1509" t="e">
        <f t="shared" si="74"/>
        <v>#N/A</v>
      </c>
    </row>
    <row r="1510" spans="1:37" ht="30" customHeight="1" x14ac:dyDescent="0.25">
      <c r="A1510" s="30">
        <v>17907417</v>
      </c>
      <c r="B1510" s="29" t="s">
        <v>86</v>
      </c>
      <c r="C1510" s="29" t="s">
        <v>29</v>
      </c>
      <c r="D1510" s="29" t="s">
        <v>29</v>
      </c>
      <c r="E1510" s="31">
        <v>43738</v>
      </c>
      <c r="F1510" s="30" t="s">
        <v>31</v>
      </c>
      <c r="G1510" s="29" t="s">
        <v>51</v>
      </c>
      <c r="H1510" s="29" t="s">
        <v>30</v>
      </c>
      <c r="I1510" s="29">
        <v>1978</v>
      </c>
      <c r="J1510" s="30">
        <v>100</v>
      </c>
      <c r="K1510" s="30">
        <v>10911.7</v>
      </c>
      <c r="L1510" s="30" t="s">
        <v>31</v>
      </c>
      <c r="M1510" s="30" t="s">
        <v>31</v>
      </c>
      <c r="N1510" s="30" t="s">
        <v>31</v>
      </c>
      <c r="O1510" s="30" t="s">
        <v>31</v>
      </c>
      <c r="P1510" s="30" t="s">
        <v>31</v>
      </c>
      <c r="Q1510" s="30" t="s">
        <v>31</v>
      </c>
      <c r="R1510" s="30" t="s">
        <v>31</v>
      </c>
      <c r="S1510" s="30" t="s">
        <v>31</v>
      </c>
      <c r="T1510" s="30" t="s">
        <v>31</v>
      </c>
      <c r="U1510" s="30" t="s">
        <v>31</v>
      </c>
      <c r="V1510" s="30" t="s">
        <v>31</v>
      </c>
      <c r="W1510" s="30">
        <v>1.4938639006742147</v>
      </c>
      <c r="X1510" s="30">
        <v>1.8674153069291539</v>
      </c>
      <c r="Y1510" s="30" t="s">
        <v>31</v>
      </c>
      <c r="Z1510" s="30" t="s">
        <v>31</v>
      </c>
      <c r="AA1510" s="30">
        <v>0</v>
      </c>
      <c r="AB1510" s="30">
        <v>0</v>
      </c>
      <c r="AC1510" s="30" t="s">
        <v>31</v>
      </c>
      <c r="AD1510" s="30" t="s">
        <v>31</v>
      </c>
      <c r="AE1510" s="29">
        <f t="shared" si="75"/>
        <v>2019</v>
      </c>
      <c r="AF1510" s="29">
        <f t="shared" si="76"/>
        <v>9</v>
      </c>
      <c r="AK1510" t="e">
        <f t="shared" si="74"/>
        <v>#N/A</v>
      </c>
    </row>
    <row r="1511" spans="1:37" ht="30" customHeight="1" x14ac:dyDescent="0.25">
      <c r="A1511" s="30">
        <v>17907417</v>
      </c>
      <c r="B1511" s="29" t="s">
        <v>86</v>
      </c>
      <c r="C1511" s="29" t="s">
        <v>29</v>
      </c>
      <c r="D1511" s="29" t="s">
        <v>29</v>
      </c>
      <c r="E1511" s="31">
        <v>43769</v>
      </c>
      <c r="F1511" s="30" t="s">
        <v>31</v>
      </c>
      <c r="G1511" s="29" t="s">
        <v>51</v>
      </c>
      <c r="H1511" s="29" t="s">
        <v>30</v>
      </c>
      <c r="I1511" s="29">
        <v>1978</v>
      </c>
      <c r="J1511" s="30">
        <v>100</v>
      </c>
      <c r="K1511" s="30">
        <v>10911.7</v>
      </c>
      <c r="L1511" s="30" t="s">
        <v>31</v>
      </c>
      <c r="M1511" s="30" t="s">
        <v>31</v>
      </c>
      <c r="N1511" s="30" t="s">
        <v>31</v>
      </c>
      <c r="O1511" s="30" t="s">
        <v>31</v>
      </c>
      <c r="P1511" s="30" t="s">
        <v>31</v>
      </c>
      <c r="Q1511" s="30" t="s">
        <v>31</v>
      </c>
      <c r="R1511" s="30" t="s">
        <v>31</v>
      </c>
      <c r="S1511" s="30" t="s">
        <v>31</v>
      </c>
      <c r="T1511" s="30" t="s">
        <v>31</v>
      </c>
      <c r="U1511" s="30" t="s">
        <v>31</v>
      </c>
      <c r="V1511" s="30" t="s">
        <v>31</v>
      </c>
      <c r="W1511" s="30">
        <v>0.93758875310283396</v>
      </c>
      <c r="X1511" s="30">
        <v>1.6936070078285481</v>
      </c>
      <c r="Y1511" s="30" t="s">
        <v>31</v>
      </c>
      <c r="Z1511" s="30" t="s">
        <v>31</v>
      </c>
      <c r="AA1511" s="30">
        <v>0</v>
      </c>
      <c r="AB1511" s="30">
        <v>0</v>
      </c>
      <c r="AC1511" s="30" t="s">
        <v>31</v>
      </c>
      <c r="AD1511" s="30" t="s">
        <v>31</v>
      </c>
      <c r="AE1511" s="29">
        <f t="shared" si="75"/>
        <v>2019</v>
      </c>
      <c r="AF1511" s="29">
        <f t="shared" si="76"/>
        <v>10</v>
      </c>
      <c r="AK1511" t="e">
        <f t="shared" si="74"/>
        <v>#N/A</v>
      </c>
    </row>
    <row r="1512" spans="1:37" ht="30" customHeight="1" x14ac:dyDescent="0.25">
      <c r="A1512" s="30">
        <v>17907417</v>
      </c>
      <c r="B1512" s="29" t="s">
        <v>86</v>
      </c>
      <c r="C1512" s="29" t="s">
        <v>29</v>
      </c>
      <c r="D1512" s="29" t="s">
        <v>29</v>
      </c>
      <c r="E1512" s="31">
        <v>43799</v>
      </c>
      <c r="F1512" s="30" t="s">
        <v>31</v>
      </c>
      <c r="G1512" s="29" t="s">
        <v>51</v>
      </c>
      <c r="H1512" s="29" t="s">
        <v>30</v>
      </c>
      <c r="I1512" s="29">
        <v>1978</v>
      </c>
      <c r="J1512" s="30">
        <v>100</v>
      </c>
      <c r="K1512" s="30">
        <v>10911.7</v>
      </c>
      <c r="L1512" s="30" t="s">
        <v>31</v>
      </c>
      <c r="M1512" s="30" t="s">
        <v>31</v>
      </c>
      <c r="N1512" s="30" t="s">
        <v>31</v>
      </c>
      <c r="O1512" s="30" t="s">
        <v>31</v>
      </c>
      <c r="P1512" s="30" t="s">
        <v>31</v>
      </c>
      <c r="Q1512" s="30" t="s">
        <v>31</v>
      </c>
      <c r="R1512" s="30" t="s">
        <v>31</v>
      </c>
      <c r="S1512" s="30" t="s">
        <v>31</v>
      </c>
      <c r="T1512" s="30" t="s">
        <v>31</v>
      </c>
      <c r="U1512" s="30" t="s">
        <v>31</v>
      </c>
      <c r="V1512" s="30" t="s">
        <v>31</v>
      </c>
      <c r="W1512" s="30">
        <v>0.83895968368902918</v>
      </c>
      <c r="X1512" s="30">
        <v>1.4226348908202895</v>
      </c>
      <c r="Y1512" s="30" t="s">
        <v>31</v>
      </c>
      <c r="Z1512" s="30" t="s">
        <v>31</v>
      </c>
      <c r="AA1512" s="30">
        <v>0</v>
      </c>
      <c r="AB1512" s="30">
        <v>0</v>
      </c>
      <c r="AC1512" s="30" t="s">
        <v>31</v>
      </c>
      <c r="AD1512" s="30" t="s">
        <v>31</v>
      </c>
      <c r="AE1512" s="29">
        <f t="shared" si="75"/>
        <v>2019</v>
      </c>
      <c r="AF1512" s="29">
        <f t="shared" si="76"/>
        <v>11</v>
      </c>
      <c r="AK1512" t="e">
        <f t="shared" si="74"/>
        <v>#N/A</v>
      </c>
    </row>
    <row r="1513" spans="1:37" ht="30" customHeight="1" x14ac:dyDescent="0.25">
      <c r="A1513" s="30">
        <v>17907417</v>
      </c>
      <c r="B1513" s="29" t="s">
        <v>86</v>
      </c>
      <c r="C1513" s="29" t="s">
        <v>29</v>
      </c>
      <c r="D1513" s="29" t="s">
        <v>29</v>
      </c>
      <c r="E1513" s="31">
        <v>43830</v>
      </c>
      <c r="F1513" s="30" t="s">
        <v>31</v>
      </c>
      <c r="G1513" s="29" t="s">
        <v>51</v>
      </c>
      <c r="H1513" s="29" t="s">
        <v>30</v>
      </c>
      <c r="I1513" s="29">
        <v>1978</v>
      </c>
      <c r="J1513" s="30">
        <v>100</v>
      </c>
      <c r="K1513" s="30">
        <v>10911.7</v>
      </c>
      <c r="L1513" s="30" t="s">
        <v>31</v>
      </c>
      <c r="M1513" s="30" t="s">
        <v>31</v>
      </c>
      <c r="N1513" s="30" t="s">
        <v>31</v>
      </c>
      <c r="O1513" s="30" t="s">
        <v>31</v>
      </c>
      <c r="P1513" s="30" t="s">
        <v>31</v>
      </c>
      <c r="Q1513" s="30" t="s">
        <v>31</v>
      </c>
      <c r="R1513" s="30" t="s">
        <v>31</v>
      </c>
      <c r="S1513" s="30" t="s">
        <v>31</v>
      </c>
      <c r="T1513" s="30" t="s">
        <v>31</v>
      </c>
      <c r="U1513" s="30" t="s">
        <v>31</v>
      </c>
      <c r="V1513" s="30" t="s">
        <v>31</v>
      </c>
      <c r="W1513" s="30">
        <v>1.0534190382819011</v>
      </c>
      <c r="X1513" s="30">
        <v>1.2195956675647488</v>
      </c>
      <c r="Y1513" s="30" t="s">
        <v>31</v>
      </c>
      <c r="Z1513" s="30" t="s">
        <v>31</v>
      </c>
      <c r="AA1513" s="30">
        <v>0</v>
      </c>
      <c r="AB1513" s="30">
        <v>0</v>
      </c>
      <c r="AC1513" s="30" t="s">
        <v>31</v>
      </c>
      <c r="AD1513" s="30" t="s">
        <v>31</v>
      </c>
      <c r="AE1513" s="29">
        <f t="shared" si="75"/>
        <v>2019</v>
      </c>
      <c r="AF1513" s="29">
        <f t="shared" si="76"/>
        <v>12</v>
      </c>
      <c r="AK1513" t="e">
        <f t="shared" si="74"/>
        <v>#N/A</v>
      </c>
    </row>
    <row r="1514" spans="1:37" ht="30" customHeight="1" x14ac:dyDescent="0.25">
      <c r="A1514" s="30">
        <v>17907417</v>
      </c>
      <c r="B1514" s="29" t="s">
        <v>86</v>
      </c>
      <c r="C1514" s="29" t="s">
        <v>29</v>
      </c>
      <c r="D1514" s="29" t="s">
        <v>29</v>
      </c>
      <c r="E1514" s="31">
        <v>43861</v>
      </c>
      <c r="F1514" s="30" t="s">
        <v>31</v>
      </c>
      <c r="G1514" s="29" t="s">
        <v>51</v>
      </c>
      <c r="H1514" s="29" t="s">
        <v>30</v>
      </c>
      <c r="I1514" s="29">
        <v>1978</v>
      </c>
      <c r="J1514" s="30">
        <v>100</v>
      </c>
      <c r="K1514" s="30">
        <v>10911.7</v>
      </c>
      <c r="L1514" s="30" t="s">
        <v>31</v>
      </c>
      <c r="M1514" s="30" t="s">
        <v>31</v>
      </c>
      <c r="N1514" s="30" t="s">
        <v>31</v>
      </c>
      <c r="O1514" s="30" t="s">
        <v>31</v>
      </c>
      <c r="P1514" s="30" t="s">
        <v>31</v>
      </c>
      <c r="Q1514" s="30" t="s">
        <v>31</v>
      </c>
      <c r="R1514" s="30" t="s">
        <v>31</v>
      </c>
      <c r="S1514" s="30" t="s">
        <v>31</v>
      </c>
      <c r="T1514" s="30" t="s">
        <v>31</v>
      </c>
      <c r="U1514" s="30" t="s">
        <v>31</v>
      </c>
      <c r="V1514" s="30" t="s">
        <v>31</v>
      </c>
      <c r="W1514" s="30">
        <v>0.9602340031428277</v>
      </c>
      <c r="X1514" s="30">
        <v>1.9514533286994054</v>
      </c>
      <c r="Y1514" s="30" t="s">
        <v>31</v>
      </c>
      <c r="Z1514" s="30" t="s">
        <v>31</v>
      </c>
      <c r="AA1514" s="30" t="s">
        <v>31</v>
      </c>
      <c r="AB1514" s="30" t="s">
        <v>31</v>
      </c>
      <c r="AC1514" s="30" t="s">
        <v>31</v>
      </c>
      <c r="AD1514" s="30" t="s">
        <v>31</v>
      </c>
      <c r="AE1514" s="29">
        <f t="shared" si="75"/>
        <v>2020</v>
      </c>
      <c r="AF1514" s="29">
        <f t="shared" si="76"/>
        <v>1</v>
      </c>
      <c r="AK1514" t="e">
        <f t="shared" si="74"/>
        <v>#N/A</v>
      </c>
    </row>
    <row r="1515" spans="1:37" ht="30" customHeight="1" x14ac:dyDescent="0.25">
      <c r="A1515" s="30">
        <v>17907417</v>
      </c>
      <c r="B1515" s="29" t="s">
        <v>86</v>
      </c>
      <c r="C1515" s="29" t="s">
        <v>29</v>
      </c>
      <c r="D1515" s="29" t="s">
        <v>29</v>
      </c>
      <c r="E1515" s="31">
        <v>43890</v>
      </c>
      <c r="F1515" s="30" t="s">
        <v>31</v>
      </c>
      <c r="G1515" s="29" t="s">
        <v>51</v>
      </c>
      <c r="H1515" s="29" t="s">
        <v>30</v>
      </c>
      <c r="I1515" s="29">
        <v>1978</v>
      </c>
      <c r="J1515" s="30">
        <v>100</v>
      </c>
      <c r="K1515" s="30">
        <v>10911.7</v>
      </c>
      <c r="L1515" s="30" t="s">
        <v>31</v>
      </c>
      <c r="M1515" s="30" t="s">
        <v>31</v>
      </c>
      <c r="N1515" s="30" t="s">
        <v>31</v>
      </c>
      <c r="O1515" s="30" t="s">
        <v>31</v>
      </c>
      <c r="P1515" s="30" t="s">
        <v>31</v>
      </c>
      <c r="Q1515" s="30" t="s">
        <v>31</v>
      </c>
      <c r="R1515" s="30" t="s">
        <v>31</v>
      </c>
      <c r="S1515" s="30" t="s">
        <v>31</v>
      </c>
      <c r="T1515" s="30" t="s">
        <v>31</v>
      </c>
      <c r="U1515" s="30" t="s">
        <v>31</v>
      </c>
      <c r="V1515" s="30" t="s">
        <v>31</v>
      </c>
      <c r="W1515" s="30">
        <v>0.89217780338044428</v>
      </c>
      <c r="X1515" s="30">
        <v>1.7098143073636398</v>
      </c>
      <c r="Y1515" s="30" t="s">
        <v>31</v>
      </c>
      <c r="Z1515" s="30" t="s">
        <v>31</v>
      </c>
      <c r="AA1515" s="30" t="s">
        <v>31</v>
      </c>
      <c r="AB1515" s="30" t="s">
        <v>31</v>
      </c>
      <c r="AC1515" s="30" t="s">
        <v>31</v>
      </c>
      <c r="AD1515" s="30" t="s">
        <v>31</v>
      </c>
      <c r="AE1515" s="29">
        <f t="shared" si="75"/>
        <v>2020</v>
      </c>
      <c r="AF1515" s="29">
        <f t="shared" si="76"/>
        <v>2</v>
      </c>
      <c r="AK1515" t="e">
        <f t="shared" si="74"/>
        <v>#N/A</v>
      </c>
    </row>
    <row r="1516" spans="1:37" ht="30" customHeight="1" x14ac:dyDescent="0.25">
      <c r="A1516" s="30">
        <v>17907417</v>
      </c>
      <c r="B1516" s="29" t="s">
        <v>86</v>
      </c>
      <c r="C1516" s="29" t="s">
        <v>29</v>
      </c>
      <c r="D1516" s="29" t="s">
        <v>29</v>
      </c>
      <c r="E1516" s="31">
        <v>43921</v>
      </c>
      <c r="F1516" s="29" t="s">
        <v>31</v>
      </c>
      <c r="G1516" s="29" t="s">
        <v>51</v>
      </c>
      <c r="H1516" s="29" t="s">
        <v>30</v>
      </c>
      <c r="I1516" s="29">
        <v>1978</v>
      </c>
      <c r="J1516" s="30">
        <v>100</v>
      </c>
      <c r="K1516" s="30">
        <v>10911.7</v>
      </c>
      <c r="L1516" s="29" t="s">
        <v>31</v>
      </c>
      <c r="M1516" s="29" t="s">
        <v>31</v>
      </c>
      <c r="N1516" s="29" t="s">
        <v>31</v>
      </c>
      <c r="O1516" s="30" t="s">
        <v>31</v>
      </c>
      <c r="P1516" s="30" t="s">
        <v>31</v>
      </c>
      <c r="Q1516" s="29" t="s">
        <v>31</v>
      </c>
      <c r="R1516" s="29" t="s">
        <v>31</v>
      </c>
      <c r="S1516" s="29" t="s">
        <v>31</v>
      </c>
      <c r="T1516" s="29" t="s">
        <v>31</v>
      </c>
      <c r="U1516" s="29" t="s">
        <v>31</v>
      </c>
      <c r="V1516" s="29" t="s">
        <v>31</v>
      </c>
      <c r="W1516" s="30">
        <v>0.90049434874289114</v>
      </c>
      <c r="X1516" s="30">
        <v>2.1464342893547181</v>
      </c>
      <c r="Y1516" s="29" t="s">
        <v>31</v>
      </c>
      <c r="Z1516" s="29" t="s">
        <v>31</v>
      </c>
      <c r="AA1516" s="29" t="s">
        <v>31</v>
      </c>
      <c r="AB1516" s="29" t="s">
        <v>31</v>
      </c>
      <c r="AC1516" s="30" t="s">
        <v>31</v>
      </c>
      <c r="AD1516" s="30" t="s">
        <v>31</v>
      </c>
      <c r="AE1516" s="29">
        <f t="shared" si="75"/>
        <v>2020</v>
      </c>
      <c r="AF1516" s="29">
        <f t="shared" si="76"/>
        <v>3</v>
      </c>
      <c r="AK1516" t="e">
        <f t="shared" si="74"/>
        <v>#N/A</v>
      </c>
    </row>
    <row r="1517" spans="1:37" ht="30" customHeight="1" x14ac:dyDescent="0.25">
      <c r="A1517" s="30">
        <v>17907417</v>
      </c>
      <c r="B1517" s="29" t="s">
        <v>86</v>
      </c>
      <c r="C1517" s="29" t="s">
        <v>29</v>
      </c>
      <c r="D1517" s="29" t="s">
        <v>29</v>
      </c>
      <c r="E1517" s="31">
        <v>43951</v>
      </c>
      <c r="F1517" s="29" t="s">
        <v>31</v>
      </c>
      <c r="G1517" s="29" t="s">
        <v>51</v>
      </c>
      <c r="H1517" s="29" t="s">
        <v>30</v>
      </c>
      <c r="I1517" s="29">
        <v>1978</v>
      </c>
      <c r="J1517" s="30">
        <v>100</v>
      </c>
      <c r="K1517" s="30">
        <v>10911.7</v>
      </c>
      <c r="L1517" s="29" t="s">
        <v>31</v>
      </c>
      <c r="M1517" s="29" t="s">
        <v>31</v>
      </c>
      <c r="N1517" s="29" t="s">
        <v>31</v>
      </c>
      <c r="O1517" s="30" t="s">
        <v>31</v>
      </c>
      <c r="P1517" s="30" t="s">
        <v>31</v>
      </c>
      <c r="Q1517" s="29" t="s">
        <v>31</v>
      </c>
      <c r="R1517" s="29" t="s">
        <v>31</v>
      </c>
      <c r="S1517" s="29" t="s">
        <v>31</v>
      </c>
      <c r="T1517" s="29" t="s">
        <v>31</v>
      </c>
      <c r="U1517" s="29" t="s">
        <v>31</v>
      </c>
      <c r="V1517" s="29" t="s">
        <v>31</v>
      </c>
      <c r="W1517" s="30">
        <v>1.2783402776318267</v>
      </c>
      <c r="X1517" s="30">
        <v>1.4403818599437193</v>
      </c>
      <c r="Y1517" s="29" t="s">
        <v>31</v>
      </c>
      <c r="Z1517" s="29" t="s">
        <v>31</v>
      </c>
      <c r="AA1517" s="29" t="s">
        <v>31</v>
      </c>
      <c r="AB1517" s="29" t="s">
        <v>31</v>
      </c>
      <c r="AC1517" s="30" t="s">
        <v>31</v>
      </c>
      <c r="AD1517" s="30" t="s">
        <v>31</v>
      </c>
      <c r="AE1517" s="29">
        <f t="shared" si="75"/>
        <v>2020</v>
      </c>
      <c r="AF1517" s="29">
        <f t="shared" si="76"/>
        <v>4</v>
      </c>
      <c r="AK1517" t="e">
        <f t="shared" si="74"/>
        <v>#N/A</v>
      </c>
    </row>
    <row r="1518" spans="1:37" ht="30" customHeight="1" x14ac:dyDescent="0.25">
      <c r="A1518" s="30">
        <v>17907417</v>
      </c>
      <c r="B1518" s="29" t="s">
        <v>86</v>
      </c>
      <c r="C1518" s="29" t="s">
        <v>29</v>
      </c>
      <c r="D1518" s="29" t="s">
        <v>29</v>
      </c>
      <c r="E1518" s="31">
        <v>43982</v>
      </c>
      <c r="F1518" s="29" t="s">
        <v>31</v>
      </c>
      <c r="G1518" s="29" t="s">
        <v>51</v>
      </c>
      <c r="H1518" s="29" t="s">
        <v>30</v>
      </c>
      <c r="I1518" s="29">
        <v>1978</v>
      </c>
      <c r="J1518" s="30">
        <v>100</v>
      </c>
      <c r="K1518" s="30">
        <v>10911.7</v>
      </c>
      <c r="L1518" s="29" t="s">
        <v>31</v>
      </c>
      <c r="M1518" s="29" t="s">
        <v>31</v>
      </c>
      <c r="N1518" s="29" t="s">
        <v>31</v>
      </c>
      <c r="O1518" s="30" t="s">
        <v>31</v>
      </c>
      <c r="P1518" s="30" t="s">
        <v>31</v>
      </c>
      <c r="Q1518" s="29" t="s">
        <v>31</v>
      </c>
      <c r="R1518" s="29" t="s">
        <v>31</v>
      </c>
      <c r="S1518" s="29" t="s">
        <v>31</v>
      </c>
      <c r="T1518" s="29" t="s">
        <v>31</v>
      </c>
      <c r="U1518" s="29" t="s">
        <v>31</v>
      </c>
      <c r="V1518" s="29" t="s">
        <v>31</v>
      </c>
      <c r="W1518" s="30">
        <v>1.5764365214259344</v>
      </c>
      <c r="X1518" s="30">
        <v>2.0426019203349082</v>
      </c>
      <c r="Y1518" s="29" t="s">
        <v>31</v>
      </c>
      <c r="Z1518" s="29" t="s">
        <v>31</v>
      </c>
      <c r="AA1518" s="29" t="s">
        <v>31</v>
      </c>
      <c r="AB1518" s="29" t="s">
        <v>31</v>
      </c>
      <c r="AC1518" s="30" t="s">
        <v>31</v>
      </c>
      <c r="AD1518" s="30" t="s">
        <v>31</v>
      </c>
      <c r="AE1518" s="29">
        <f t="shared" si="75"/>
        <v>2020</v>
      </c>
      <c r="AF1518" s="29">
        <f t="shared" si="76"/>
        <v>5</v>
      </c>
      <c r="AK1518" t="e">
        <f t="shared" si="74"/>
        <v>#N/A</v>
      </c>
    </row>
    <row r="1519" spans="1:37" ht="30" customHeight="1" x14ac:dyDescent="0.25">
      <c r="A1519" s="30">
        <v>17907417</v>
      </c>
      <c r="B1519" s="29" t="s">
        <v>86</v>
      </c>
      <c r="C1519" s="29" t="s">
        <v>29</v>
      </c>
      <c r="D1519" s="29" t="s">
        <v>29</v>
      </c>
      <c r="E1519" s="31">
        <v>44012</v>
      </c>
      <c r="F1519" s="29" t="s">
        <v>31</v>
      </c>
      <c r="G1519" s="29" t="s">
        <v>51</v>
      </c>
      <c r="H1519" s="29" t="s">
        <v>30</v>
      </c>
      <c r="I1519" s="29">
        <v>1978</v>
      </c>
      <c r="J1519" s="30">
        <v>100</v>
      </c>
      <c r="K1519" s="30">
        <v>10911.7</v>
      </c>
      <c r="L1519" s="29" t="s">
        <v>31</v>
      </c>
      <c r="M1519" s="29" t="s">
        <v>31</v>
      </c>
      <c r="N1519" s="29" t="s">
        <v>31</v>
      </c>
      <c r="O1519" s="30" t="s">
        <v>31</v>
      </c>
      <c r="P1519" s="30" t="s">
        <v>31</v>
      </c>
      <c r="Q1519" s="29" t="s">
        <v>31</v>
      </c>
      <c r="R1519" s="29" t="s">
        <v>31</v>
      </c>
      <c r="S1519" s="29" t="s">
        <v>31</v>
      </c>
      <c r="T1519" s="29" t="s">
        <v>31</v>
      </c>
      <c r="U1519" s="29" t="s">
        <v>31</v>
      </c>
      <c r="V1519" s="29" t="s">
        <v>31</v>
      </c>
      <c r="W1519" s="30">
        <v>1.2858374437228881</v>
      </c>
      <c r="X1519" s="30">
        <v>1.318498182595127</v>
      </c>
      <c r="Y1519" s="29" t="s">
        <v>31</v>
      </c>
      <c r="Z1519" s="29" t="s">
        <v>31</v>
      </c>
      <c r="AA1519" s="29" t="s">
        <v>31</v>
      </c>
      <c r="AB1519" s="29" t="s">
        <v>31</v>
      </c>
      <c r="AC1519" s="30" t="s">
        <v>31</v>
      </c>
      <c r="AD1519" s="30" t="s">
        <v>31</v>
      </c>
      <c r="AE1519" s="29">
        <f t="shared" si="75"/>
        <v>2020</v>
      </c>
      <c r="AF1519" s="29">
        <f t="shared" si="76"/>
        <v>6</v>
      </c>
      <c r="AK1519" t="e">
        <f t="shared" ref="AK1519:AK1582" si="77">_xlfn.XLOOKUP(B1519, $AH$2:$AH$38,$AI$2:$AI$38)</f>
        <v>#N/A</v>
      </c>
    </row>
    <row r="1520" spans="1:37" ht="30" customHeight="1" x14ac:dyDescent="0.25">
      <c r="A1520" s="30">
        <v>17907417</v>
      </c>
      <c r="B1520" s="29" t="s">
        <v>86</v>
      </c>
      <c r="C1520" s="29" t="s">
        <v>29</v>
      </c>
      <c r="D1520" s="29" t="s">
        <v>29</v>
      </c>
      <c r="E1520" s="31">
        <v>44043</v>
      </c>
      <c r="F1520" s="29" t="s">
        <v>31</v>
      </c>
      <c r="G1520" s="29" t="s">
        <v>51</v>
      </c>
      <c r="H1520" s="29" t="s">
        <v>30</v>
      </c>
      <c r="I1520" s="29">
        <v>1978</v>
      </c>
      <c r="J1520" s="30">
        <v>100</v>
      </c>
      <c r="K1520" s="30">
        <v>10911.7</v>
      </c>
      <c r="L1520" s="29" t="s">
        <v>31</v>
      </c>
      <c r="M1520" s="29" t="s">
        <v>31</v>
      </c>
      <c r="N1520" s="29" t="s">
        <v>31</v>
      </c>
      <c r="O1520" s="30" t="s">
        <v>31</v>
      </c>
      <c r="P1520" s="30" t="s">
        <v>31</v>
      </c>
      <c r="Q1520" s="29" t="s">
        <v>31</v>
      </c>
      <c r="R1520" s="29" t="s">
        <v>31</v>
      </c>
      <c r="S1520" s="29" t="s">
        <v>31</v>
      </c>
      <c r="T1520" s="29" t="s">
        <v>31</v>
      </c>
      <c r="U1520" s="29" t="s">
        <v>31</v>
      </c>
      <c r="V1520" s="29" t="s">
        <v>31</v>
      </c>
      <c r="W1520" s="30">
        <v>1.4932423329198219</v>
      </c>
      <c r="X1520" s="30">
        <v>1.1558295774257195</v>
      </c>
      <c r="Y1520" s="29" t="s">
        <v>31</v>
      </c>
      <c r="Z1520" s="29" t="s">
        <v>31</v>
      </c>
      <c r="AA1520" s="29" t="s">
        <v>31</v>
      </c>
      <c r="AB1520" s="29" t="s">
        <v>31</v>
      </c>
      <c r="AC1520" s="30" t="s">
        <v>31</v>
      </c>
      <c r="AD1520" s="30" t="s">
        <v>31</v>
      </c>
      <c r="AE1520" s="29">
        <f t="shared" si="75"/>
        <v>2020</v>
      </c>
      <c r="AF1520" s="29">
        <f t="shared" si="76"/>
        <v>7</v>
      </c>
      <c r="AK1520" t="e">
        <f t="shared" si="77"/>
        <v>#N/A</v>
      </c>
    </row>
    <row r="1521" spans="1:37" ht="30" customHeight="1" x14ac:dyDescent="0.25">
      <c r="A1521" s="30">
        <v>17907417</v>
      </c>
      <c r="B1521" s="29" t="s">
        <v>86</v>
      </c>
      <c r="C1521" s="29" t="s">
        <v>29</v>
      </c>
      <c r="D1521" s="29" t="s">
        <v>29</v>
      </c>
      <c r="E1521" s="31">
        <v>44074</v>
      </c>
      <c r="F1521" s="29" t="s">
        <v>31</v>
      </c>
      <c r="G1521" s="29" t="s">
        <v>51</v>
      </c>
      <c r="H1521" s="29" t="s">
        <v>30</v>
      </c>
      <c r="I1521" s="29">
        <v>1978</v>
      </c>
      <c r="J1521" s="30">
        <v>100</v>
      </c>
      <c r="K1521" s="30">
        <v>10911.7</v>
      </c>
      <c r="L1521" s="29" t="s">
        <v>31</v>
      </c>
      <c r="M1521" s="29" t="s">
        <v>31</v>
      </c>
      <c r="N1521" s="29" t="s">
        <v>31</v>
      </c>
      <c r="O1521" s="30" t="s">
        <v>31</v>
      </c>
      <c r="P1521" s="30" t="s">
        <v>31</v>
      </c>
      <c r="Q1521" s="29" t="s">
        <v>31</v>
      </c>
      <c r="R1521" s="29" t="s">
        <v>31</v>
      </c>
      <c r="S1521" s="29" t="s">
        <v>31</v>
      </c>
      <c r="T1521" s="29" t="s">
        <v>31</v>
      </c>
      <c r="U1521" s="29" t="s">
        <v>31</v>
      </c>
      <c r="V1521" s="29" t="s">
        <v>31</v>
      </c>
      <c r="W1521" s="30">
        <v>0.83533595798657578</v>
      </c>
      <c r="X1521" s="30">
        <v>1.8633657421502738</v>
      </c>
      <c r="Y1521" s="29" t="s">
        <v>31</v>
      </c>
      <c r="Z1521" s="29" t="s">
        <v>31</v>
      </c>
      <c r="AA1521" s="29" t="s">
        <v>31</v>
      </c>
      <c r="AB1521" s="29" t="s">
        <v>31</v>
      </c>
      <c r="AC1521" s="30" t="s">
        <v>31</v>
      </c>
      <c r="AD1521" s="30" t="s">
        <v>31</v>
      </c>
      <c r="AE1521" s="29">
        <f t="shared" si="75"/>
        <v>2020</v>
      </c>
      <c r="AF1521" s="29">
        <f t="shared" si="76"/>
        <v>8</v>
      </c>
      <c r="AK1521" t="e">
        <f t="shared" si="77"/>
        <v>#N/A</v>
      </c>
    </row>
    <row r="1522" spans="1:37" ht="30" customHeight="1" x14ac:dyDescent="0.25">
      <c r="A1522" s="30">
        <v>17907417</v>
      </c>
      <c r="B1522" s="29" t="s">
        <v>86</v>
      </c>
      <c r="C1522" s="29" t="s">
        <v>29</v>
      </c>
      <c r="D1522" s="29" t="s">
        <v>29</v>
      </c>
      <c r="E1522" s="31">
        <v>44104</v>
      </c>
      <c r="F1522" s="29" t="s">
        <v>31</v>
      </c>
      <c r="G1522" s="29" t="s">
        <v>51</v>
      </c>
      <c r="H1522" s="29" t="s">
        <v>30</v>
      </c>
      <c r="I1522" s="29">
        <v>1978</v>
      </c>
      <c r="J1522" s="30">
        <v>100</v>
      </c>
      <c r="K1522" s="30">
        <v>10911.7</v>
      </c>
      <c r="L1522" s="29" t="s">
        <v>31</v>
      </c>
      <c r="M1522" s="29" t="s">
        <v>31</v>
      </c>
      <c r="N1522" s="29" t="s">
        <v>31</v>
      </c>
      <c r="O1522" s="30" t="s">
        <v>31</v>
      </c>
      <c r="P1522" s="30" t="s">
        <v>31</v>
      </c>
      <c r="Q1522" s="29" t="s">
        <v>31</v>
      </c>
      <c r="R1522" s="29" t="s">
        <v>31</v>
      </c>
      <c r="S1522" s="29" t="s">
        <v>31</v>
      </c>
      <c r="T1522" s="29" t="s">
        <v>31</v>
      </c>
      <c r="U1522" s="29" t="s">
        <v>31</v>
      </c>
      <c r="V1522" s="29" t="s">
        <v>31</v>
      </c>
      <c r="W1522" s="30">
        <v>1.419125853988191</v>
      </c>
      <c r="X1522" s="30">
        <v>1.4953053439056248</v>
      </c>
      <c r="Y1522" s="29" t="s">
        <v>31</v>
      </c>
      <c r="Z1522" s="29" t="s">
        <v>31</v>
      </c>
      <c r="AA1522" s="29" t="s">
        <v>31</v>
      </c>
      <c r="AB1522" s="29" t="s">
        <v>31</v>
      </c>
      <c r="AC1522" s="30" t="s">
        <v>31</v>
      </c>
      <c r="AD1522" s="30" t="s">
        <v>31</v>
      </c>
      <c r="AE1522" s="29">
        <f t="shared" si="75"/>
        <v>2020</v>
      </c>
      <c r="AF1522" s="29">
        <f t="shared" si="76"/>
        <v>9</v>
      </c>
      <c r="AK1522" t="e">
        <f t="shared" si="77"/>
        <v>#N/A</v>
      </c>
    </row>
    <row r="1523" spans="1:37" ht="30" customHeight="1" x14ac:dyDescent="0.25">
      <c r="A1523" s="30">
        <v>17907417</v>
      </c>
      <c r="B1523" s="29" t="s">
        <v>86</v>
      </c>
      <c r="C1523" s="29" t="s">
        <v>29</v>
      </c>
      <c r="D1523" s="29" t="s">
        <v>29</v>
      </c>
      <c r="E1523" s="31">
        <v>44135</v>
      </c>
      <c r="F1523" s="29" t="s">
        <v>31</v>
      </c>
      <c r="G1523" s="29" t="s">
        <v>51</v>
      </c>
      <c r="H1523" s="29" t="s">
        <v>30</v>
      </c>
      <c r="I1523" s="29">
        <v>1978</v>
      </c>
      <c r="J1523" s="30">
        <v>100</v>
      </c>
      <c r="K1523" s="30">
        <v>10911.7</v>
      </c>
      <c r="L1523" s="29" t="s">
        <v>31</v>
      </c>
      <c r="M1523" s="29" t="s">
        <v>31</v>
      </c>
      <c r="N1523" s="29" t="s">
        <v>31</v>
      </c>
      <c r="O1523" s="30" t="s">
        <v>31</v>
      </c>
      <c r="P1523" s="30" t="s">
        <v>31</v>
      </c>
      <c r="Q1523" s="29" t="s">
        <v>31</v>
      </c>
      <c r="R1523" s="29" t="s">
        <v>31</v>
      </c>
      <c r="S1523" s="29" t="s">
        <v>31</v>
      </c>
      <c r="T1523" s="29" t="s">
        <v>31</v>
      </c>
      <c r="U1523" s="29" t="s">
        <v>31</v>
      </c>
      <c r="V1523" s="29" t="s">
        <v>31</v>
      </c>
      <c r="W1523" s="30">
        <v>1.4464246595610137</v>
      </c>
      <c r="X1523" s="30">
        <v>1.6229997006461012</v>
      </c>
      <c r="Y1523" s="29" t="s">
        <v>31</v>
      </c>
      <c r="Z1523" s="29" t="s">
        <v>31</v>
      </c>
      <c r="AA1523" s="29" t="s">
        <v>31</v>
      </c>
      <c r="AB1523" s="29" t="s">
        <v>31</v>
      </c>
      <c r="AC1523" s="30" t="s">
        <v>31</v>
      </c>
      <c r="AD1523" s="30" t="s">
        <v>31</v>
      </c>
      <c r="AE1523" s="29">
        <f t="shared" si="75"/>
        <v>2020</v>
      </c>
      <c r="AF1523" s="29">
        <f t="shared" si="76"/>
        <v>10</v>
      </c>
      <c r="AK1523" t="e">
        <f t="shared" si="77"/>
        <v>#N/A</v>
      </c>
    </row>
    <row r="1524" spans="1:37" ht="30" customHeight="1" x14ac:dyDescent="0.25">
      <c r="A1524" s="30">
        <v>17907417</v>
      </c>
      <c r="B1524" s="29" t="s">
        <v>86</v>
      </c>
      <c r="C1524" s="29" t="s">
        <v>29</v>
      </c>
      <c r="D1524" s="29" t="s">
        <v>29</v>
      </c>
      <c r="E1524" s="31">
        <v>44165</v>
      </c>
      <c r="F1524" s="29" t="s">
        <v>31</v>
      </c>
      <c r="G1524" s="29" t="s">
        <v>51</v>
      </c>
      <c r="H1524" s="29" t="s">
        <v>30</v>
      </c>
      <c r="I1524" s="29">
        <v>1978</v>
      </c>
      <c r="J1524" s="30">
        <v>100</v>
      </c>
      <c r="K1524" s="30">
        <v>10911.7</v>
      </c>
      <c r="L1524" s="29" t="s">
        <v>31</v>
      </c>
      <c r="M1524" s="29" t="s">
        <v>31</v>
      </c>
      <c r="N1524" s="29" t="s">
        <v>31</v>
      </c>
      <c r="O1524" s="30" t="s">
        <v>31</v>
      </c>
      <c r="P1524" s="30" t="s">
        <v>31</v>
      </c>
      <c r="Q1524" s="29" t="s">
        <v>31</v>
      </c>
      <c r="R1524" s="29" t="s">
        <v>31</v>
      </c>
      <c r="S1524" s="29" t="s">
        <v>31</v>
      </c>
      <c r="T1524" s="29" t="s">
        <v>31</v>
      </c>
      <c r="U1524" s="29" t="s">
        <v>31</v>
      </c>
      <c r="V1524" s="29" t="s">
        <v>31</v>
      </c>
      <c r="W1524" s="30">
        <v>1.1424321281480943</v>
      </c>
      <c r="X1524" s="30">
        <v>1.1686908800707554</v>
      </c>
      <c r="Y1524" s="29" t="s">
        <v>31</v>
      </c>
      <c r="Z1524" s="29" t="s">
        <v>31</v>
      </c>
      <c r="AA1524" s="29" t="s">
        <v>31</v>
      </c>
      <c r="AB1524" s="29" t="s">
        <v>31</v>
      </c>
      <c r="AC1524" s="30" t="s">
        <v>31</v>
      </c>
      <c r="AD1524" s="30" t="s">
        <v>31</v>
      </c>
      <c r="AE1524" s="29">
        <f t="shared" si="75"/>
        <v>2020</v>
      </c>
      <c r="AF1524" s="29">
        <f t="shared" si="76"/>
        <v>11</v>
      </c>
      <c r="AK1524" t="e">
        <f t="shared" si="77"/>
        <v>#N/A</v>
      </c>
    </row>
    <row r="1525" spans="1:37" ht="30" customHeight="1" x14ac:dyDescent="0.25">
      <c r="A1525" s="30">
        <v>17907417</v>
      </c>
      <c r="B1525" s="29" t="s">
        <v>86</v>
      </c>
      <c r="C1525" s="29" t="s">
        <v>29</v>
      </c>
      <c r="D1525" s="29" t="s">
        <v>29</v>
      </c>
      <c r="E1525" s="31">
        <v>44196</v>
      </c>
      <c r="F1525" s="29">
        <v>17.517292410011052</v>
      </c>
      <c r="G1525" s="29" t="s">
        <v>51</v>
      </c>
      <c r="H1525" s="29" t="s">
        <v>30</v>
      </c>
      <c r="I1525" s="29">
        <v>1978</v>
      </c>
      <c r="J1525" s="30">
        <v>100</v>
      </c>
      <c r="K1525" s="30">
        <v>10911.7</v>
      </c>
      <c r="L1525" s="29">
        <v>251671.05261916574</v>
      </c>
      <c r="M1525" s="29">
        <v>871.44741817600698</v>
      </c>
      <c r="N1525" s="29">
        <v>22.81879461241445</v>
      </c>
      <c r="O1525" s="30">
        <v>16551.293008890992</v>
      </c>
      <c r="P1525" s="30">
        <v>1.2545671037374495</v>
      </c>
      <c r="Q1525" s="29">
        <v>13502.114728606666</v>
      </c>
      <c r="R1525" s="29">
        <v>16993.974042883787</v>
      </c>
      <c r="S1525" s="29">
        <v>1.2795085779995827</v>
      </c>
      <c r="T1525" s="29">
        <v>1.6867667922200762</v>
      </c>
      <c r="U1525" s="29">
        <v>1.4562899641622185</v>
      </c>
      <c r="V1525" s="29">
        <v>2.3317610632991488</v>
      </c>
      <c r="W1525" s="30">
        <v>1.0099327760133061</v>
      </c>
      <c r="X1525" s="30">
        <v>1.5183520007140705</v>
      </c>
      <c r="Y1525" s="29">
        <v>42.173399515211791</v>
      </c>
      <c r="Z1525" s="29">
        <v>47.709339726224968</v>
      </c>
      <c r="AA1525" s="29">
        <v>79.772128783846114</v>
      </c>
      <c r="AB1525" s="29">
        <v>1155.046500136149</v>
      </c>
      <c r="AC1525" s="30">
        <v>5.1816957119410185</v>
      </c>
      <c r="AD1525" s="30">
        <v>57601.892004482463</v>
      </c>
      <c r="AE1525" s="29">
        <f t="shared" si="75"/>
        <v>2020</v>
      </c>
      <c r="AF1525" s="29">
        <f t="shared" si="76"/>
        <v>12</v>
      </c>
      <c r="AK1525" t="e">
        <f t="shared" si="77"/>
        <v>#N/A</v>
      </c>
    </row>
    <row r="1526" spans="1:37" ht="30" customHeight="1" x14ac:dyDescent="0.25">
      <c r="A1526" s="30">
        <v>17907417</v>
      </c>
      <c r="B1526" s="29" t="s">
        <v>86</v>
      </c>
      <c r="C1526" s="29" t="s">
        <v>29</v>
      </c>
      <c r="D1526" s="29" t="s">
        <v>29</v>
      </c>
      <c r="E1526" s="31">
        <v>44227</v>
      </c>
      <c r="F1526" s="29">
        <v>17.912110745014726</v>
      </c>
      <c r="G1526" s="29" t="s">
        <v>51</v>
      </c>
      <c r="H1526" s="29" t="s">
        <v>30</v>
      </c>
      <c r="I1526" s="29">
        <v>1978</v>
      </c>
      <c r="J1526" s="30">
        <v>100</v>
      </c>
      <c r="K1526" s="30">
        <v>10911.7</v>
      </c>
      <c r="L1526" s="29">
        <v>245703.49890662744</v>
      </c>
      <c r="M1526" s="29">
        <v>574.31144985033188</v>
      </c>
      <c r="N1526" s="29">
        <v>16.301773296632081</v>
      </c>
      <c r="O1526" s="30">
        <v>13263.854476147129</v>
      </c>
      <c r="P1526" s="30">
        <v>2.2727582685137731</v>
      </c>
      <c r="Q1526" s="29">
        <v>22039.309108400132</v>
      </c>
      <c r="R1526" s="29">
        <v>18662.741737192944</v>
      </c>
      <c r="S1526" s="29">
        <v>1.8255316083741673</v>
      </c>
      <c r="T1526" s="29">
        <v>1.4431615785504968</v>
      </c>
      <c r="U1526" s="29">
        <v>1.4750755642240607</v>
      </c>
      <c r="V1526" s="29">
        <v>2.0167178327218775</v>
      </c>
      <c r="W1526" s="30">
        <v>1.3225379751934994</v>
      </c>
      <c r="X1526" s="30">
        <v>1.8788651099290872</v>
      </c>
      <c r="Y1526" s="29">
        <v>37.990511213886791</v>
      </c>
      <c r="Z1526" s="29">
        <v>38.471169338152578</v>
      </c>
      <c r="AA1526" s="29">
        <v>118.51253471542567</v>
      </c>
      <c r="AB1526" s="29">
        <v>1382.7228816502579</v>
      </c>
      <c r="AC1526" s="30">
        <v>4.4028895961793486</v>
      </c>
      <c r="AD1526" s="30">
        <v>60773.597641774664</v>
      </c>
      <c r="AE1526" s="29">
        <f t="shared" si="75"/>
        <v>2021</v>
      </c>
      <c r="AF1526" s="29">
        <f t="shared" si="76"/>
        <v>1</v>
      </c>
      <c r="AK1526" t="e">
        <f t="shared" si="77"/>
        <v>#N/A</v>
      </c>
    </row>
    <row r="1527" spans="1:37" ht="30" customHeight="1" x14ac:dyDescent="0.25">
      <c r="A1527" s="30">
        <v>17907417</v>
      </c>
      <c r="B1527" s="29" t="s">
        <v>86</v>
      </c>
      <c r="C1527" s="29" t="s">
        <v>29</v>
      </c>
      <c r="D1527" s="29" t="s">
        <v>29</v>
      </c>
      <c r="E1527" s="31">
        <v>44255</v>
      </c>
      <c r="F1527" s="29">
        <v>15.97792583636754</v>
      </c>
      <c r="G1527" s="29" t="s">
        <v>51</v>
      </c>
      <c r="H1527" s="29" t="s">
        <v>30</v>
      </c>
      <c r="I1527" s="29">
        <v>1978</v>
      </c>
      <c r="J1527" s="30">
        <v>100</v>
      </c>
      <c r="K1527" s="30">
        <v>10911.7</v>
      </c>
      <c r="L1527" s="29">
        <v>163807.45821832368</v>
      </c>
      <c r="M1527" s="29">
        <v>1025.7817178175974</v>
      </c>
      <c r="N1527" s="29">
        <v>27.382700641415475</v>
      </c>
      <c r="O1527" s="30">
        <v>23845.328232864907</v>
      </c>
      <c r="P1527" s="30">
        <v>2.1207281286540884</v>
      </c>
      <c r="Q1527" s="29">
        <v>13389.518294364716</v>
      </c>
      <c r="R1527" s="29">
        <v>20648.440640096916</v>
      </c>
      <c r="S1527" s="29">
        <v>1.5526680884512316</v>
      </c>
      <c r="T1527" s="29">
        <v>2.0074027799657115</v>
      </c>
      <c r="U1527" s="29">
        <v>2.0683058701318884</v>
      </c>
      <c r="V1527" s="29">
        <v>1.5071024336510532</v>
      </c>
      <c r="W1527" s="30">
        <v>1.1908440663758884</v>
      </c>
      <c r="X1527" s="30">
        <v>1.5817274366360909</v>
      </c>
      <c r="Y1527" s="29">
        <v>66.243345935389641</v>
      </c>
      <c r="Z1527" s="29">
        <v>64.845646990763953</v>
      </c>
      <c r="AA1527" s="29">
        <v>69.72251357824689</v>
      </c>
      <c r="AB1527" s="29">
        <v>1390.6320968373893</v>
      </c>
      <c r="AC1527" s="30">
        <v>6.1485104426511246</v>
      </c>
      <c r="AD1527" s="30">
        <v>37971.884231630727</v>
      </c>
      <c r="AE1527" s="29">
        <f t="shared" si="75"/>
        <v>2021</v>
      </c>
      <c r="AF1527" s="29">
        <f t="shared" si="76"/>
        <v>2</v>
      </c>
      <c r="AK1527" t="e">
        <f t="shared" si="77"/>
        <v>#N/A</v>
      </c>
    </row>
    <row r="1528" spans="1:37" ht="30" customHeight="1" x14ac:dyDescent="0.25">
      <c r="A1528" s="30">
        <v>17907417</v>
      </c>
      <c r="B1528" s="29" t="s">
        <v>86</v>
      </c>
      <c r="C1528" s="29" t="s">
        <v>29</v>
      </c>
      <c r="D1528" s="29" t="s">
        <v>29</v>
      </c>
      <c r="E1528" s="31">
        <v>44286</v>
      </c>
      <c r="F1528" s="29">
        <v>18.944818909315455</v>
      </c>
      <c r="G1528" s="29" t="s">
        <v>51</v>
      </c>
      <c r="H1528" s="29" t="s">
        <v>30</v>
      </c>
      <c r="I1528" s="29">
        <v>1978</v>
      </c>
      <c r="J1528" s="30">
        <v>100</v>
      </c>
      <c r="K1528" s="30">
        <v>10911.7</v>
      </c>
      <c r="L1528" s="29">
        <v>236625.46304782707</v>
      </c>
      <c r="M1528" s="29">
        <v>1105.3248443818022</v>
      </c>
      <c r="N1528" s="29">
        <v>17.729658324625134</v>
      </c>
      <c r="O1528" s="29">
        <v>18756.271159256965</v>
      </c>
      <c r="P1528" s="29">
        <v>1.4739166259303602</v>
      </c>
      <c r="Q1528" s="29">
        <v>15520.098494131564</v>
      </c>
      <c r="R1528" s="29">
        <v>24691.079422956878</v>
      </c>
      <c r="S1528" s="29">
        <v>2.0480916621732748</v>
      </c>
      <c r="T1528" s="29">
        <v>2.2402755743839409</v>
      </c>
      <c r="U1528" s="29">
        <v>2.2998786175935781</v>
      </c>
      <c r="V1528" s="29">
        <v>2.4493527547719118</v>
      </c>
      <c r="W1528" s="30">
        <v>1.2759043743712828</v>
      </c>
      <c r="X1528" s="30">
        <v>1.7599322170706639</v>
      </c>
      <c r="Y1528" s="29">
        <v>55.412233111650309</v>
      </c>
      <c r="Z1528" s="29">
        <v>66.095348538857152</v>
      </c>
      <c r="AA1528" s="30">
        <v>84.888638069322866</v>
      </c>
      <c r="AB1528" s="30">
        <v>1137.3873916047899</v>
      </c>
      <c r="AC1528" s="29">
        <v>3.9109125020603153</v>
      </c>
      <c r="AD1528" s="29">
        <v>64385.818015212615</v>
      </c>
      <c r="AE1528" s="29">
        <f t="shared" ref="AE1528:AE1591" si="78">IF(E1528 = "", "", YEAR(E1528))</f>
        <v>2021</v>
      </c>
      <c r="AF1528" s="29">
        <f t="shared" si="76"/>
        <v>3</v>
      </c>
      <c r="AK1528" t="e">
        <f t="shared" si="77"/>
        <v>#N/A</v>
      </c>
    </row>
    <row r="1529" spans="1:37" ht="30" customHeight="1" x14ac:dyDescent="0.25">
      <c r="A1529" s="30">
        <v>17907417</v>
      </c>
      <c r="B1529" s="29" t="s">
        <v>86</v>
      </c>
      <c r="C1529" s="29" t="s">
        <v>29</v>
      </c>
      <c r="D1529" s="29" t="s">
        <v>29</v>
      </c>
      <c r="E1529" s="31">
        <v>44316</v>
      </c>
      <c r="F1529" s="29">
        <v>29.249980313137069</v>
      </c>
      <c r="G1529" s="29" t="s">
        <v>51</v>
      </c>
      <c r="H1529" s="29" t="s">
        <v>30</v>
      </c>
      <c r="I1529" s="29">
        <v>1978</v>
      </c>
      <c r="J1529" s="30">
        <v>100</v>
      </c>
      <c r="K1529" s="30">
        <v>10911.7</v>
      </c>
      <c r="L1529" s="29">
        <v>254656.79854259288</v>
      </c>
      <c r="M1529" s="29">
        <v>972.4817255365582</v>
      </c>
      <c r="N1529" s="29">
        <v>22.686393137294939</v>
      </c>
      <c r="O1529" s="29">
        <v>14426.27243860373</v>
      </c>
      <c r="P1529" s="29">
        <v>1.8468069806353189</v>
      </c>
      <c r="Q1529" s="29">
        <v>20324.815560775736</v>
      </c>
      <c r="R1529" s="29">
        <v>27026.944136774662</v>
      </c>
      <c r="S1529" s="29">
        <v>1.7472168455715897</v>
      </c>
      <c r="T1529" s="29">
        <v>2.0296124132320008</v>
      </c>
      <c r="U1529" s="29">
        <v>1.2332151690325233</v>
      </c>
      <c r="V1529" s="29">
        <v>2.609436433131386</v>
      </c>
      <c r="W1529" s="30">
        <v>0.91240327794922793</v>
      </c>
      <c r="X1529" s="30">
        <v>1.8737860811926763</v>
      </c>
      <c r="Y1529" s="29">
        <v>55.227333288412957</v>
      </c>
      <c r="Z1529" s="29">
        <v>50.27641724248415</v>
      </c>
      <c r="AA1529" s="30">
        <v>84.774198711453593</v>
      </c>
      <c r="AB1529" s="30">
        <v>829.79282236647293</v>
      </c>
      <c r="AC1529" s="29">
        <v>5.0400634196364269</v>
      </c>
      <c r="AD1529" s="29">
        <v>35703.188270482911</v>
      </c>
      <c r="AE1529" s="29">
        <f t="shared" si="78"/>
        <v>2021</v>
      </c>
      <c r="AF1529" s="29">
        <f t="shared" si="76"/>
        <v>4</v>
      </c>
      <c r="AK1529" t="e">
        <f t="shared" si="77"/>
        <v>#N/A</v>
      </c>
    </row>
    <row r="1530" spans="1:37" ht="30" customHeight="1" x14ac:dyDescent="0.25">
      <c r="A1530" s="30">
        <v>17907417</v>
      </c>
      <c r="B1530" s="29" t="s">
        <v>86</v>
      </c>
      <c r="C1530" s="29" t="s">
        <v>29</v>
      </c>
      <c r="D1530" s="29" t="s">
        <v>29</v>
      </c>
      <c r="E1530" s="31">
        <v>44347</v>
      </c>
      <c r="F1530" s="29">
        <v>18.601735285943484</v>
      </c>
      <c r="G1530" s="29" t="s">
        <v>51</v>
      </c>
      <c r="H1530" s="29" t="s">
        <v>30</v>
      </c>
      <c r="I1530" s="29">
        <v>1978</v>
      </c>
      <c r="J1530" s="30">
        <v>100</v>
      </c>
      <c r="K1530" s="30">
        <v>10911.7</v>
      </c>
      <c r="L1530" s="29">
        <v>258430.89252926077</v>
      </c>
      <c r="M1530" s="29">
        <v>737.51047022631246</v>
      </c>
      <c r="N1530" s="29">
        <v>22.839710764019973</v>
      </c>
      <c r="O1530" s="29">
        <v>18617.950171681623</v>
      </c>
      <c r="P1530" s="29">
        <v>1.8185312017265189</v>
      </c>
      <c r="Q1530" s="29">
        <v>15256.100605901824</v>
      </c>
      <c r="R1530" s="29">
        <v>23447.269880263382</v>
      </c>
      <c r="S1530" s="29">
        <v>2.0305190132248496</v>
      </c>
      <c r="T1530" s="29">
        <v>1.6610922219071325</v>
      </c>
      <c r="U1530" s="29">
        <v>1.468576421061534</v>
      </c>
      <c r="V1530" s="29">
        <v>2.1887170538860663</v>
      </c>
      <c r="W1530" s="30">
        <v>1.0677790300756183</v>
      </c>
      <c r="X1530" s="30">
        <v>1.789287538300842</v>
      </c>
      <c r="Y1530" s="29">
        <v>49.070323542897711</v>
      </c>
      <c r="Z1530" s="29">
        <v>59.41979762645191</v>
      </c>
      <c r="AA1530" s="30">
        <v>94.390610737770558</v>
      </c>
      <c r="AB1530" s="30">
        <v>1084.913912549302</v>
      </c>
      <c r="AC1530" s="29">
        <v>3.4906655510625342</v>
      </c>
      <c r="AD1530" s="29">
        <v>36929.388361272082</v>
      </c>
      <c r="AE1530" s="29">
        <f t="shared" si="78"/>
        <v>2021</v>
      </c>
      <c r="AF1530" s="29">
        <f t="shared" si="76"/>
        <v>5</v>
      </c>
      <c r="AK1530" t="e">
        <f t="shared" si="77"/>
        <v>#N/A</v>
      </c>
    </row>
    <row r="1531" spans="1:37" ht="30" customHeight="1" x14ac:dyDescent="0.25">
      <c r="A1531" s="30">
        <v>17907417</v>
      </c>
      <c r="B1531" s="29" t="s">
        <v>86</v>
      </c>
      <c r="C1531" s="29" t="s">
        <v>29</v>
      </c>
      <c r="D1531" s="29" t="s">
        <v>29</v>
      </c>
      <c r="E1531" s="31">
        <v>44377</v>
      </c>
      <c r="F1531" s="29">
        <v>17.354630049330275</v>
      </c>
      <c r="G1531" s="29" t="s">
        <v>51</v>
      </c>
      <c r="H1531" s="29" t="s">
        <v>30</v>
      </c>
      <c r="I1531" s="29">
        <v>1978</v>
      </c>
      <c r="J1531" s="30">
        <v>100</v>
      </c>
      <c r="K1531" s="30">
        <v>10911.7</v>
      </c>
      <c r="L1531" s="29">
        <v>283029.50840518734</v>
      </c>
      <c r="M1531" s="29">
        <v>657.99647911084503</v>
      </c>
      <c r="N1531" s="29">
        <v>19.200780637686453</v>
      </c>
      <c r="O1531" s="29">
        <v>19094.823995214156</v>
      </c>
      <c r="P1531" s="29">
        <v>1.9537070881805358</v>
      </c>
      <c r="Q1531" s="29">
        <v>17221.77599045138</v>
      </c>
      <c r="R1531" s="29">
        <v>18564.12234464255</v>
      </c>
      <c r="S1531" s="29">
        <v>1.9493960755628077</v>
      </c>
      <c r="T1531" s="29">
        <v>2.196360333269042</v>
      </c>
      <c r="U1531" s="29">
        <v>1.5736704418726466</v>
      </c>
      <c r="V1531" s="29">
        <v>1.8092544565188138</v>
      </c>
      <c r="W1531" s="30">
        <v>1.2148819294239193</v>
      </c>
      <c r="X1531" s="30">
        <v>1.315693442783455</v>
      </c>
      <c r="Y1531" s="29">
        <v>48.616019848138265</v>
      </c>
      <c r="Z1531" s="29">
        <v>63.475406012795858</v>
      </c>
      <c r="AA1531" s="30">
        <v>127.57767599147775</v>
      </c>
      <c r="AB1531" s="30">
        <v>1226.1158296693486</v>
      </c>
      <c r="AC1531" s="29">
        <v>5.0849290163729304</v>
      </c>
      <c r="AD1531" s="29">
        <v>63938.047546663969</v>
      </c>
      <c r="AE1531" s="29">
        <f t="shared" si="78"/>
        <v>2021</v>
      </c>
      <c r="AF1531" s="29">
        <f t="shared" si="76"/>
        <v>6</v>
      </c>
      <c r="AK1531" t="e">
        <f t="shared" si="77"/>
        <v>#N/A</v>
      </c>
    </row>
    <row r="1532" spans="1:37" ht="30" customHeight="1" x14ac:dyDescent="0.25">
      <c r="A1532" s="30">
        <v>17907417</v>
      </c>
      <c r="B1532" s="29" t="s">
        <v>86</v>
      </c>
      <c r="C1532" s="29" t="s">
        <v>29</v>
      </c>
      <c r="D1532" s="29" t="s">
        <v>29</v>
      </c>
      <c r="E1532" s="31">
        <v>44408</v>
      </c>
      <c r="F1532" s="29">
        <v>30.057574121640641</v>
      </c>
      <c r="G1532" s="29" t="s">
        <v>51</v>
      </c>
      <c r="H1532" s="29" t="s">
        <v>30</v>
      </c>
      <c r="I1532" s="29">
        <v>1978</v>
      </c>
      <c r="J1532" s="30">
        <v>100</v>
      </c>
      <c r="K1532" s="30">
        <v>10911.7</v>
      </c>
      <c r="L1532" s="29">
        <v>231868.92130178996</v>
      </c>
      <c r="M1532" s="29">
        <v>814.94449751449622</v>
      </c>
      <c r="N1532" s="29">
        <v>26.892239751078154</v>
      </c>
      <c r="O1532" s="29">
        <v>11943.313608937147</v>
      </c>
      <c r="P1532" s="29">
        <v>1.6813848201999297</v>
      </c>
      <c r="Q1532" s="29">
        <v>14471.956174317591</v>
      </c>
      <c r="R1532" s="29">
        <v>21791.760977518843</v>
      </c>
      <c r="S1532" s="29">
        <v>2.130753304115927</v>
      </c>
      <c r="T1532" s="29">
        <v>1.5536284830440052</v>
      </c>
      <c r="U1532" s="29">
        <v>1.5246167289883443</v>
      </c>
      <c r="V1532" s="29">
        <v>1.4286293196817705</v>
      </c>
      <c r="W1532" s="30">
        <v>0.95149686728892013</v>
      </c>
      <c r="X1532" s="30">
        <v>1.0911985967488698</v>
      </c>
      <c r="Y1532" s="29">
        <v>35.31640835550008</v>
      </c>
      <c r="Z1532" s="29">
        <v>37.285182210121313</v>
      </c>
      <c r="AA1532" s="30">
        <v>91.81703872361993</v>
      </c>
      <c r="AB1532" s="30">
        <v>928.70411292211065</v>
      </c>
      <c r="AC1532" s="29">
        <v>4.4179927563993475</v>
      </c>
      <c r="AD1532" s="29">
        <v>41844.594183120855</v>
      </c>
      <c r="AE1532" s="29">
        <f t="shared" si="78"/>
        <v>2021</v>
      </c>
      <c r="AF1532" s="29">
        <f t="shared" si="76"/>
        <v>7</v>
      </c>
      <c r="AK1532" t="e">
        <f t="shared" si="77"/>
        <v>#N/A</v>
      </c>
    </row>
    <row r="1533" spans="1:37" ht="30" customHeight="1" x14ac:dyDescent="0.25">
      <c r="A1533" s="30">
        <v>17907417</v>
      </c>
      <c r="B1533" s="29" t="s">
        <v>86</v>
      </c>
      <c r="C1533" s="29" t="s">
        <v>29</v>
      </c>
      <c r="D1533" s="29" t="s">
        <v>29</v>
      </c>
      <c r="E1533" s="31">
        <v>44439</v>
      </c>
      <c r="F1533" s="29">
        <v>25.237291997462389</v>
      </c>
      <c r="G1533" s="29" t="s">
        <v>51</v>
      </c>
      <c r="H1533" s="29" t="s">
        <v>30</v>
      </c>
      <c r="I1533" s="29">
        <v>1978</v>
      </c>
      <c r="J1533" s="30">
        <v>100</v>
      </c>
      <c r="K1533" s="30">
        <v>10911.7</v>
      </c>
      <c r="L1533" s="29">
        <v>202360.76049865998</v>
      </c>
      <c r="M1533" s="29">
        <v>805.31787537353443</v>
      </c>
      <c r="N1533" s="29">
        <v>23.219862597965307</v>
      </c>
      <c r="O1533" s="29">
        <v>13610.309309834745</v>
      </c>
      <c r="P1533" s="29">
        <v>2.269984254701674</v>
      </c>
      <c r="Q1533" s="29">
        <v>14076.707125150633</v>
      </c>
      <c r="R1533" s="29">
        <v>24738.588942473078</v>
      </c>
      <c r="S1533" s="29">
        <v>1.857166436923064</v>
      </c>
      <c r="T1533" s="29">
        <v>1.5777665686363802</v>
      </c>
      <c r="U1533" s="29">
        <v>1.7474764078992744</v>
      </c>
      <c r="V1533" s="29">
        <v>1.9768201701150059</v>
      </c>
      <c r="W1533" s="30">
        <v>1.0378235561868518</v>
      </c>
      <c r="X1533" s="30">
        <v>1.0465424384933781</v>
      </c>
      <c r="Y1533" s="29">
        <v>57.716058315093335</v>
      </c>
      <c r="Z1533" s="29">
        <v>55.986613204042577</v>
      </c>
      <c r="AA1533" s="30">
        <v>74.836977806975995</v>
      </c>
      <c r="AB1533" s="30">
        <v>771.07807011325349</v>
      </c>
      <c r="AC1533" s="29">
        <v>4.3984355075146668</v>
      </c>
      <c r="AD1533" s="29">
        <v>48611.788742022516</v>
      </c>
      <c r="AE1533" s="29">
        <f t="shared" si="78"/>
        <v>2021</v>
      </c>
      <c r="AF1533" s="29">
        <f t="shared" si="76"/>
        <v>8</v>
      </c>
      <c r="AK1533" t="e">
        <f t="shared" si="77"/>
        <v>#N/A</v>
      </c>
    </row>
    <row r="1534" spans="1:37" ht="30" customHeight="1" x14ac:dyDescent="0.25">
      <c r="A1534" s="30">
        <v>17907417</v>
      </c>
      <c r="B1534" s="29" t="s">
        <v>86</v>
      </c>
      <c r="C1534" s="29" t="s">
        <v>29</v>
      </c>
      <c r="D1534" s="29" t="s">
        <v>29</v>
      </c>
      <c r="E1534" s="31">
        <v>44469</v>
      </c>
      <c r="F1534" s="29">
        <v>30.315415206298276</v>
      </c>
      <c r="G1534" s="29" t="s">
        <v>51</v>
      </c>
      <c r="H1534" s="29" t="s">
        <v>30</v>
      </c>
      <c r="I1534" s="29">
        <v>1978</v>
      </c>
      <c r="J1534" s="30">
        <v>100</v>
      </c>
      <c r="K1534" s="30">
        <v>10911.7</v>
      </c>
      <c r="L1534" s="29">
        <v>299151.82889630535</v>
      </c>
      <c r="M1534" s="29">
        <v>773.10924195433438</v>
      </c>
      <c r="N1534" s="29">
        <v>18.742310286459738</v>
      </c>
      <c r="O1534" s="29">
        <v>19021.666071733205</v>
      </c>
      <c r="P1534" s="29">
        <v>1.9176216208280721</v>
      </c>
      <c r="Q1534" s="29">
        <v>16601.273113430707</v>
      </c>
      <c r="R1534" s="29">
        <v>13598.996259662717</v>
      </c>
      <c r="S1534" s="29">
        <v>1.4975182802437859</v>
      </c>
      <c r="T1534" s="29">
        <v>1.405635814595197</v>
      </c>
      <c r="U1534" s="29">
        <v>2.1043347690179202</v>
      </c>
      <c r="V1534" s="29">
        <v>1.8408046592884464</v>
      </c>
      <c r="W1534" s="30">
        <v>0.94769336306781327</v>
      </c>
      <c r="X1534" s="30">
        <v>1.2877111903697664</v>
      </c>
      <c r="Y1534" s="29">
        <v>58.537334621165904</v>
      </c>
      <c r="Z1534" s="29">
        <v>39.793874706879699</v>
      </c>
      <c r="AA1534" s="30">
        <v>108.6696831438401</v>
      </c>
      <c r="AB1534" s="30">
        <v>888.03261146259649</v>
      </c>
      <c r="AC1534" s="29">
        <v>3.9010161383742776</v>
      </c>
      <c r="AD1534" s="29">
        <v>33675.385510585198</v>
      </c>
      <c r="AE1534" s="29">
        <f t="shared" si="78"/>
        <v>2021</v>
      </c>
      <c r="AF1534" s="29">
        <f t="shared" si="76"/>
        <v>9</v>
      </c>
      <c r="AK1534" t="e">
        <f t="shared" si="77"/>
        <v>#N/A</v>
      </c>
    </row>
    <row r="1535" spans="1:37" ht="30" customHeight="1" x14ac:dyDescent="0.25">
      <c r="A1535" s="30">
        <v>17907417</v>
      </c>
      <c r="B1535" s="29" t="s">
        <v>86</v>
      </c>
      <c r="C1535" s="29" t="s">
        <v>29</v>
      </c>
      <c r="D1535" s="29" t="s">
        <v>29</v>
      </c>
      <c r="E1535" s="31">
        <v>44500</v>
      </c>
      <c r="F1535" s="29">
        <v>34.621433197134344</v>
      </c>
      <c r="G1535" s="29" t="s">
        <v>51</v>
      </c>
      <c r="H1535" s="29" t="s">
        <v>30</v>
      </c>
      <c r="I1535" s="29">
        <v>1978</v>
      </c>
      <c r="J1535" s="30">
        <v>100</v>
      </c>
      <c r="K1535" s="30">
        <v>10911.7</v>
      </c>
      <c r="L1535" s="29">
        <v>214028.44960348337</v>
      </c>
      <c r="M1535" s="29">
        <v>741.38126661788124</v>
      </c>
      <c r="N1535" s="29">
        <v>17.64753324184132</v>
      </c>
      <c r="O1535" s="29">
        <v>13127.096796252841</v>
      </c>
      <c r="P1535" s="29">
        <v>2.2573022867953556</v>
      </c>
      <c r="Q1535" s="29">
        <v>19340.541451504883</v>
      </c>
      <c r="R1535" s="29">
        <v>25359.906521396933</v>
      </c>
      <c r="S1535" s="29">
        <v>1.8342543767441384</v>
      </c>
      <c r="T1535" s="29">
        <v>2.2164420374161891</v>
      </c>
      <c r="U1535" s="29">
        <v>2.291277745723896</v>
      </c>
      <c r="V1535" s="29">
        <v>2.256360744624224</v>
      </c>
      <c r="W1535" s="30">
        <v>1.0844244353187367</v>
      </c>
      <c r="X1535" s="30">
        <v>1.0168553328969583</v>
      </c>
      <c r="Y1535" s="29">
        <v>42.514324199326047</v>
      </c>
      <c r="Z1535" s="29">
        <v>31.210413487640416</v>
      </c>
      <c r="AA1535" s="30">
        <v>80.096541180128369</v>
      </c>
      <c r="AB1535" s="30">
        <v>1046.8150043974981</v>
      </c>
      <c r="AC1535" s="29">
        <v>3.4784033085902553</v>
      </c>
      <c r="AD1535" s="29">
        <v>31458.192248177784</v>
      </c>
      <c r="AE1535" s="29">
        <f t="shared" si="78"/>
        <v>2021</v>
      </c>
      <c r="AF1535" s="29">
        <f t="shared" si="76"/>
        <v>10</v>
      </c>
      <c r="AK1535" t="e">
        <f t="shared" si="77"/>
        <v>#N/A</v>
      </c>
    </row>
    <row r="1536" spans="1:37" ht="30" customHeight="1" x14ac:dyDescent="0.25">
      <c r="A1536" s="30">
        <v>17907417</v>
      </c>
      <c r="B1536" s="29" t="s">
        <v>86</v>
      </c>
      <c r="C1536" s="29" t="s">
        <v>29</v>
      </c>
      <c r="D1536" s="29" t="s">
        <v>29</v>
      </c>
      <c r="E1536" s="31">
        <v>44530</v>
      </c>
      <c r="F1536" s="29">
        <v>45.87488637510269</v>
      </c>
      <c r="G1536" s="29" t="s">
        <v>51</v>
      </c>
      <c r="H1536" s="29" t="s">
        <v>30</v>
      </c>
      <c r="I1536" s="29">
        <v>1978</v>
      </c>
      <c r="J1536" s="30">
        <v>100</v>
      </c>
      <c r="K1536" s="30">
        <v>10911.7</v>
      </c>
      <c r="L1536" s="29">
        <v>260362.96541243081</v>
      </c>
      <c r="M1536" s="29">
        <v>950.97443965058596</v>
      </c>
      <c r="N1536" s="29">
        <v>14.503188259151138</v>
      </c>
      <c r="O1536" s="29">
        <v>21519.502006100411</v>
      </c>
      <c r="P1536" s="29">
        <v>1.6812217043005104</v>
      </c>
      <c r="Q1536" s="29">
        <v>11717.047800329252</v>
      </c>
      <c r="R1536" s="29">
        <v>21694.613246378667</v>
      </c>
      <c r="S1536" s="29">
        <v>1.877950015097172</v>
      </c>
      <c r="T1536" s="29">
        <v>1.5646876581916702</v>
      </c>
      <c r="U1536" s="29">
        <v>1.5517639961699785</v>
      </c>
      <c r="V1536" s="29">
        <v>1.7470168486072726</v>
      </c>
      <c r="W1536" s="30">
        <v>1.0998649247223531</v>
      </c>
      <c r="X1536" s="30">
        <v>0.98573917514011167</v>
      </c>
      <c r="Y1536" s="29">
        <v>28.890928839518377</v>
      </c>
      <c r="Z1536" s="29">
        <v>25.23366565976157</v>
      </c>
      <c r="AA1536" s="30">
        <v>101.53762835771342</v>
      </c>
      <c r="AB1536" s="30">
        <v>1111.0965353988627</v>
      </c>
      <c r="AC1536" s="29">
        <v>4.9510608931843256</v>
      </c>
      <c r="AD1536" s="29">
        <v>48395.22396995256</v>
      </c>
      <c r="AE1536" s="29">
        <f t="shared" si="78"/>
        <v>2021</v>
      </c>
      <c r="AF1536" s="29">
        <f t="shared" si="76"/>
        <v>11</v>
      </c>
      <c r="AK1536" t="e">
        <f t="shared" si="77"/>
        <v>#N/A</v>
      </c>
    </row>
    <row r="1537" spans="1:37" ht="30" customHeight="1" x14ac:dyDescent="0.25">
      <c r="A1537" s="30">
        <v>17907417</v>
      </c>
      <c r="B1537" s="29" t="s">
        <v>86</v>
      </c>
      <c r="C1537" s="29" t="s">
        <v>29</v>
      </c>
      <c r="D1537" s="29" t="s">
        <v>29</v>
      </c>
      <c r="E1537" s="31">
        <v>44561</v>
      </c>
      <c r="F1537" s="29">
        <v>25.456257639752344</v>
      </c>
      <c r="G1537" s="29" t="s">
        <v>51</v>
      </c>
      <c r="H1537" s="29" t="s">
        <v>30</v>
      </c>
      <c r="I1537" s="29">
        <v>1978</v>
      </c>
      <c r="J1537" s="30">
        <v>100</v>
      </c>
      <c r="K1537" s="30">
        <v>10911.7</v>
      </c>
      <c r="L1537" s="29">
        <v>214136.23692215467</v>
      </c>
      <c r="M1537" s="29">
        <v>888.53476680607935</v>
      </c>
      <c r="N1537" s="29">
        <v>18.390665157267268</v>
      </c>
      <c r="O1537" s="29">
        <v>13230.1791854576</v>
      </c>
      <c r="P1537" s="29">
        <v>1.7427990590881253</v>
      </c>
      <c r="Q1537" s="29">
        <v>20521.685970781382</v>
      </c>
      <c r="R1537" s="29">
        <v>21269.243269557883</v>
      </c>
      <c r="S1537" s="29">
        <v>1.2293153948657289</v>
      </c>
      <c r="T1537" s="29">
        <v>1.192494486425973</v>
      </c>
      <c r="U1537" s="29">
        <v>1.7061555038093321</v>
      </c>
      <c r="V1537" s="29">
        <v>1.9903327881748329</v>
      </c>
      <c r="W1537" s="30">
        <v>1.6385012215387971</v>
      </c>
      <c r="X1537" s="30">
        <v>1.4716128117613276</v>
      </c>
      <c r="Y1537" s="29">
        <v>38.56690185869703</v>
      </c>
      <c r="Z1537" s="29">
        <v>24.561072841036342</v>
      </c>
      <c r="AA1537" s="30">
        <v>84.824510342714731</v>
      </c>
      <c r="AB1537" s="30">
        <v>803.0113947205391</v>
      </c>
      <c r="AC1537" s="29">
        <v>5.5033460267611014</v>
      </c>
      <c r="AD1537" s="29">
        <v>49695.396101637052</v>
      </c>
      <c r="AE1537" s="29">
        <f t="shared" si="78"/>
        <v>2021</v>
      </c>
      <c r="AF1537" s="29">
        <f t="shared" si="76"/>
        <v>12</v>
      </c>
      <c r="AK1537" t="e">
        <f t="shared" si="77"/>
        <v>#N/A</v>
      </c>
    </row>
    <row r="1538" spans="1:37" ht="30" customHeight="1" x14ac:dyDescent="0.25">
      <c r="A1538" s="30">
        <v>17907417</v>
      </c>
      <c r="B1538" s="29" t="s">
        <v>86</v>
      </c>
      <c r="C1538" s="29" t="s">
        <v>29</v>
      </c>
      <c r="D1538" s="29" t="s">
        <v>29</v>
      </c>
      <c r="E1538" s="31">
        <v>44592</v>
      </c>
      <c r="F1538" s="29">
        <v>47.696087083278627</v>
      </c>
      <c r="G1538" s="29" t="s">
        <v>51</v>
      </c>
      <c r="H1538" s="29" t="s">
        <v>30</v>
      </c>
      <c r="I1538" s="29">
        <v>1978</v>
      </c>
      <c r="J1538" s="30">
        <v>100</v>
      </c>
      <c r="K1538" s="30">
        <v>10911.7</v>
      </c>
      <c r="L1538" s="29">
        <v>190126.00767349187</v>
      </c>
      <c r="M1538" s="29">
        <v>977.82053754467393</v>
      </c>
      <c r="N1538" s="29">
        <v>18.520035310567906</v>
      </c>
      <c r="O1538" s="29">
        <v>19081.452678264355</v>
      </c>
      <c r="P1538" s="29">
        <v>1.4330272676435936</v>
      </c>
      <c r="Q1538" s="29">
        <v>15481.001427329487</v>
      </c>
      <c r="R1538" s="29">
        <v>24477.787167740888</v>
      </c>
      <c r="S1538" s="29">
        <v>1.4721420036422088</v>
      </c>
      <c r="T1538" s="29">
        <v>2.2451332591394597</v>
      </c>
      <c r="U1538" s="29">
        <v>1.8539352808355019</v>
      </c>
      <c r="V1538" s="29">
        <v>2.321677384602753</v>
      </c>
      <c r="W1538" s="30">
        <v>1.7056107904291442</v>
      </c>
      <c r="X1538" s="30">
        <v>1.1120008401575949</v>
      </c>
      <c r="Y1538" s="29">
        <v>25.691634264080065</v>
      </c>
      <c r="Z1538" s="29">
        <v>22.606192455734377</v>
      </c>
      <c r="AA1538" s="30">
        <v>115.48075649315855</v>
      </c>
      <c r="AB1538" s="30">
        <v>1272.764277736462</v>
      </c>
      <c r="AC1538" s="29">
        <v>4.9076137783064482</v>
      </c>
      <c r="AD1538" s="29">
        <v>39449.470289519893</v>
      </c>
      <c r="AE1538" s="29">
        <f t="shared" si="78"/>
        <v>2022</v>
      </c>
      <c r="AF1538" s="29">
        <f t="shared" si="76"/>
        <v>1</v>
      </c>
      <c r="AK1538" t="e">
        <f t="shared" si="77"/>
        <v>#N/A</v>
      </c>
    </row>
    <row r="1539" spans="1:37" ht="30" customHeight="1" x14ac:dyDescent="0.25">
      <c r="A1539" s="30">
        <v>17907417</v>
      </c>
      <c r="B1539" s="29" t="s">
        <v>86</v>
      </c>
      <c r="C1539" s="29" t="s">
        <v>29</v>
      </c>
      <c r="D1539" s="29" t="s">
        <v>29</v>
      </c>
      <c r="E1539" s="31">
        <v>44620</v>
      </c>
      <c r="F1539" s="29">
        <v>64.505949760384311</v>
      </c>
      <c r="G1539" s="29" t="s">
        <v>51</v>
      </c>
      <c r="H1539" s="29" t="s">
        <v>30</v>
      </c>
      <c r="I1539" s="29">
        <v>1978</v>
      </c>
      <c r="J1539" s="30">
        <v>100</v>
      </c>
      <c r="K1539" s="30">
        <v>10911.7</v>
      </c>
      <c r="L1539" s="29">
        <v>285337.81795351615</v>
      </c>
      <c r="M1539" s="29">
        <v>723.77057523964379</v>
      </c>
      <c r="N1539" s="29">
        <v>14.721469089665408</v>
      </c>
      <c r="O1539" s="29">
        <v>10870.689396249209</v>
      </c>
      <c r="P1539" s="29">
        <v>1.9517255028865279</v>
      </c>
      <c r="Q1539" s="29">
        <v>15280.551552286748</v>
      </c>
      <c r="R1539" s="29">
        <v>12908.049776844895</v>
      </c>
      <c r="S1539" s="29">
        <v>1.8247121275641056</v>
      </c>
      <c r="T1539" s="29">
        <v>1.9908281997344521</v>
      </c>
      <c r="U1539" s="29">
        <v>1.9879899547839308</v>
      </c>
      <c r="V1539" s="29">
        <v>1.649554108348805</v>
      </c>
      <c r="W1539" s="30">
        <v>1.6281517264673915</v>
      </c>
      <c r="X1539" s="30">
        <v>1.3000391974686487</v>
      </c>
      <c r="Y1539" s="29">
        <v>19.329817548907663</v>
      </c>
      <c r="Z1539" s="29">
        <v>19.152941599464992</v>
      </c>
      <c r="AA1539" s="30">
        <v>57.984145278732058</v>
      </c>
      <c r="AB1539" s="30">
        <v>905.21275423498128</v>
      </c>
      <c r="AC1539" s="29">
        <v>5.7947353462686424</v>
      </c>
      <c r="AD1539" s="29">
        <v>41306.109445780574</v>
      </c>
      <c r="AE1539" s="29">
        <f t="shared" si="78"/>
        <v>2022</v>
      </c>
      <c r="AF1539" s="29">
        <f t="shared" si="76"/>
        <v>2</v>
      </c>
      <c r="AK1539" t="e">
        <f t="shared" si="77"/>
        <v>#N/A</v>
      </c>
    </row>
    <row r="1540" spans="1:37" ht="30" customHeight="1" x14ac:dyDescent="0.25">
      <c r="A1540" s="30">
        <v>17907417</v>
      </c>
      <c r="B1540" s="29" t="s">
        <v>86</v>
      </c>
      <c r="C1540" s="29" t="s">
        <v>29</v>
      </c>
      <c r="D1540" s="29" t="s">
        <v>29</v>
      </c>
      <c r="E1540" s="31">
        <v>44651</v>
      </c>
      <c r="F1540" s="29">
        <v>60.217261413665376</v>
      </c>
      <c r="G1540" s="29" t="s">
        <v>51</v>
      </c>
      <c r="H1540" s="29" t="s">
        <v>30</v>
      </c>
      <c r="I1540" s="29">
        <v>1978</v>
      </c>
      <c r="J1540" s="30">
        <v>100</v>
      </c>
      <c r="K1540" s="30">
        <v>10911.7</v>
      </c>
      <c r="L1540" s="29">
        <v>173098.56674074486</v>
      </c>
      <c r="M1540" s="29">
        <v>982.74254872081826</v>
      </c>
      <c r="N1540" s="29">
        <v>23.392621039958122</v>
      </c>
      <c r="O1540" s="29">
        <v>14480.231334849888</v>
      </c>
      <c r="P1540" s="29">
        <v>1.1485880175127905</v>
      </c>
      <c r="Q1540" s="29">
        <v>21069.273339418352</v>
      </c>
      <c r="R1540" s="29">
        <v>13482.732633993357</v>
      </c>
      <c r="S1540" s="29">
        <v>1.3243562061191829</v>
      </c>
      <c r="T1540" s="29">
        <v>1.9023904096793964</v>
      </c>
      <c r="U1540" s="29">
        <v>1.1923175965352184</v>
      </c>
      <c r="V1540" s="29">
        <v>2.03969446302996</v>
      </c>
      <c r="W1540" s="30">
        <v>1.5376878171675246</v>
      </c>
      <c r="X1540" s="30">
        <v>1.7637887283020703</v>
      </c>
      <c r="Y1540" s="29">
        <v>25.321147179372456</v>
      </c>
      <c r="Z1540" s="29">
        <v>22.79631217592372</v>
      </c>
      <c r="AA1540" s="30">
        <v>89.883452940050248</v>
      </c>
      <c r="AB1540" s="30">
        <v>1200.9008493893489</v>
      </c>
      <c r="AC1540" s="29">
        <v>4.8192666898485559</v>
      </c>
      <c r="AD1540" s="29">
        <v>57775.651441641356</v>
      </c>
      <c r="AE1540" s="29">
        <f t="shared" si="78"/>
        <v>2022</v>
      </c>
      <c r="AF1540" s="29">
        <f t="shared" si="76"/>
        <v>3</v>
      </c>
      <c r="AK1540" t="e">
        <f t="shared" si="77"/>
        <v>#N/A</v>
      </c>
    </row>
    <row r="1541" spans="1:37" ht="30" customHeight="1" x14ac:dyDescent="0.25">
      <c r="A1541" s="30">
        <v>17907417</v>
      </c>
      <c r="B1541" s="29" t="s">
        <v>86</v>
      </c>
      <c r="C1541" s="29" t="s">
        <v>29</v>
      </c>
      <c r="D1541" s="29" t="s">
        <v>29</v>
      </c>
      <c r="E1541" s="31">
        <v>44681</v>
      </c>
      <c r="F1541" s="29">
        <v>35.570691321906146</v>
      </c>
      <c r="G1541" s="29" t="s">
        <v>51</v>
      </c>
      <c r="H1541" s="29" t="s">
        <v>30</v>
      </c>
      <c r="I1541" s="29">
        <v>1978</v>
      </c>
      <c r="J1541" s="30">
        <v>100</v>
      </c>
      <c r="K1541" s="30">
        <v>10911.7</v>
      </c>
      <c r="L1541" s="29">
        <v>237098.94292617138</v>
      </c>
      <c r="M1541" s="29">
        <v>1318.1224309315226</v>
      </c>
      <c r="N1541" s="29">
        <v>34.464707278883722</v>
      </c>
      <c r="O1541" s="29">
        <v>14735.036129827666</v>
      </c>
      <c r="P1541" s="29">
        <v>1.3800010650831664</v>
      </c>
      <c r="Q1541" s="29">
        <v>17508.093874154391</v>
      </c>
      <c r="R1541" s="29">
        <v>15192.561380775551</v>
      </c>
      <c r="S1541" s="29">
        <v>1.3101173822753229</v>
      </c>
      <c r="T1541" s="29">
        <v>1.2892660297019845</v>
      </c>
      <c r="U1541" s="29">
        <v>1.8916714699669575</v>
      </c>
      <c r="V1541" s="29">
        <v>2.0454820785662791</v>
      </c>
      <c r="W1541" s="30">
        <v>1.4006216781798311</v>
      </c>
      <c r="X1541" s="30">
        <v>1.8777038497290592</v>
      </c>
      <c r="Y1541" s="29">
        <v>24.913059117187302</v>
      </c>
      <c r="Z1541" s="29">
        <v>28.10851010467524</v>
      </c>
      <c r="AA1541" s="30">
        <v>69.428767697644417</v>
      </c>
      <c r="AB1541" s="30">
        <v>1095.7058862394435</v>
      </c>
      <c r="AC1541" s="29">
        <v>5.5334443435746081</v>
      </c>
      <c r="AD1541" s="29">
        <v>37695.351660377171</v>
      </c>
      <c r="AE1541" s="29">
        <f t="shared" si="78"/>
        <v>2022</v>
      </c>
      <c r="AF1541" s="29">
        <f t="shared" si="76"/>
        <v>4</v>
      </c>
      <c r="AK1541" t="e">
        <f t="shared" si="77"/>
        <v>#N/A</v>
      </c>
    </row>
    <row r="1542" spans="1:37" ht="30" customHeight="1" x14ac:dyDescent="0.25">
      <c r="A1542" s="30">
        <v>17907417</v>
      </c>
      <c r="B1542" s="29" t="s">
        <v>86</v>
      </c>
      <c r="C1542" s="29" t="s">
        <v>29</v>
      </c>
      <c r="D1542" s="29" t="s">
        <v>29</v>
      </c>
      <c r="E1542" s="31">
        <v>44712</v>
      </c>
      <c r="F1542" s="29">
        <v>48.12296361753927</v>
      </c>
      <c r="G1542" s="29" t="s">
        <v>51</v>
      </c>
      <c r="H1542" s="29" t="s">
        <v>30</v>
      </c>
      <c r="I1542" s="29">
        <v>1978</v>
      </c>
      <c r="J1542" s="30">
        <v>100</v>
      </c>
      <c r="K1542" s="30">
        <v>10911.7</v>
      </c>
      <c r="L1542" s="29">
        <v>273952.62465143262</v>
      </c>
      <c r="M1542" s="29">
        <v>789.91231197169191</v>
      </c>
      <c r="N1542" s="29">
        <v>29.599524615997218</v>
      </c>
      <c r="O1542" s="29">
        <v>10763.922512377072</v>
      </c>
      <c r="P1542" s="29">
        <v>1.508796191282409</v>
      </c>
      <c r="Q1542" s="29">
        <v>11422.172900401005</v>
      </c>
      <c r="R1542" s="29">
        <v>21266.577337036098</v>
      </c>
      <c r="S1542" s="29">
        <v>1.2896122652418198</v>
      </c>
      <c r="T1542" s="29">
        <v>1.3312839527714064</v>
      </c>
      <c r="U1542" s="29">
        <v>1.2855006364941464</v>
      </c>
      <c r="V1542" s="29">
        <v>2.1351040692291128</v>
      </c>
      <c r="W1542" s="30">
        <v>1.0575777901164256</v>
      </c>
      <c r="X1542" s="30">
        <v>1.0851133949708753</v>
      </c>
      <c r="Y1542" s="29">
        <v>30.82388251140166</v>
      </c>
      <c r="Z1542" s="29">
        <v>29.864111791563914</v>
      </c>
      <c r="AA1542" s="30">
        <v>107.80291424239566</v>
      </c>
      <c r="AB1542" s="30">
        <v>858.40139459715976</v>
      </c>
      <c r="AC1542" s="29">
        <v>5.2058867385681076</v>
      </c>
      <c r="AD1542" s="29">
        <v>52816.176099198485</v>
      </c>
      <c r="AE1542" s="29">
        <f t="shared" si="78"/>
        <v>2022</v>
      </c>
      <c r="AF1542" s="29">
        <f t="shared" si="76"/>
        <v>5</v>
      </c>
      <c r="AK1542" t="e">
        <f t="shared" si="77"/>
        <v>#N/A</v>
      </c>
    </row>
    <row r="1543" spans="1:37" ht="30" customHeight="1" x14ac:dyDescent="0.25">
      <c r="A1543" s="30">
        <v>17907417</v>
      </c>
      <c r="B1543" s="29" t="s">
        <v>86</v>
      </c>
      <c r="C1543" s="29" t="s">
        <v>29</v>
      </c>
      <c r="D1543" s="29" t="s">
        <v>29</v>
      </c>
      <c r="E1543" s="31">
        <v>44742</v>
      </c>
      <c r="F1543" s="29">
        <v>55.240764493701263</v>
      </c>
      <c r="G1543" s="29" t="s">
        <v>51</v>
      </c>
      <c r="H1543" s="29" t="s">
        <v>30</v>
      </c>
      <c r="I1543" s="29">
        <v>1978</v>
      </c>
      <c r="J1543" s="30">
        <v>100</v>
      </c>
      <c r="K1543" s="30">
        <v>10911.7</v>
      </c>
      <c r="L1543" s="29">
        <v>392672.35656030459</v>
      </c>
      <c r="M1543" s="29">
        <v>1137.9208848586327</v>
      </c>
      <c r="N1543" s="29">
        <v>39.450659288360974</v>
      </c>
      <c r="O1543" s="29">
        <v>16032.657426740903</v>
      </c>
      <c r="P1543" s="29">
        <v>0.98439995399888347</v>
      </c>
      <c r="Q1543" s="29">
        <v>18705.939573636657</v>
      </c>
      <c r="R1543" s="29">
        <v>19527.68042750689</v>
      </c>
      <c r="S1543" s="29">
        <v>1.5671697028940419</v>
      </c>
      <c r="T1543" s="29">
        <v>1.7364255209429236</v>
      </c>
      <c r="U1543" s="29">
        <v>1.5367114537748385</v>
      </c>
      <c r="V1543" s="29">
        <v>1.4567523457861775</v>
      </c>
      <c r="W1543" s="30">
        <v>1.6704011650694883</v>
      </c>
      <c r="X1543" s="30">
        <v>1.8825810746979048</v>
      </c>
      <c r="Y1543" s="29">
        <v>19.577124825472634</v>
      </c>
      <c r="Z1543" s="29">
        <v>26.880169461781357</v>
      </c>
      <c r="AA1543" s="30">
        <v>61.549833346563702</v>
      </c>
      <c r="AB1543" s="30">
        <v>1006.5736921241328</v>
      </c>
      <c r="AC1543" s="29">
        <v>3.9029864699806556</v>
      </c>
      <c r="AD1543" s="29">
        <v>38834.426116669936</v>
      </c>
      <c r="AE1543" s="29">
        <f t="shared" si="78"/>
        <v>2022</v>
      </c>
      <c r="AF1543" s="29">
        <f t="shared" si="76"/>
        <v>6</v>
      </c>
      <c r="AK1543" t="e">
        <f t="shared" si="77"/>
        <v>#N/A</v>
      </c>
    </row>
    <row r="1544" spans="1:37" ht="30" customHeight="1" x14ac:dyDescent="0.25">
      <c r="A1544" s="30">
        <v>17907417</v>
      </c>
      <c r="B1544" s="29" t="s">
        <v>86</v>
      </c>
      <c r="C1544" s="29" t="s">
        <v>29</v>
      </c>
      <c r="D1544" s="29" t="s">
        <v>29</v>
      </c>
      <c r="E1544" s="31">
        <v>44773</v>
      </c>
      <c r="F1544" s="29">
        <v>51.915967496971255</v>
      </c>
      <c r="G1544" s="29" t="s">
        <v>51</v>
      </c>
      <c r="H1544" s="29" t="s">
        <v>30</v>
      </c>
      <c r="I1544" s="29">
        <v>1978</v>
      </c>
      <c r="J1544" s="30">
        <v>100</v>
      </c>
      <c r="K1544" s="30">
        <v>10911.7</v>
      </c>
      <c r="L1544" s="29">
        <v>402347.63533055579</v>
      </c>
      <c r="M1544" s="29">
        <v>1020.8961878754293</v>
      </c>
      <c r="N1544" s="29">
        <v>38.902501122223633</v>
      </c>
      <c r="O1544" s="29">
        <v>10309.11929847112</v>
      </c>
      <c r="P1544" s="29">
        <v>1.9068497671001445</v>
      </c>
      <c r="Q1544" s="29">
        <v>15672.58576717773</v>
      </c>
      <c r="R1544" s="29">
        <v>23191.19444089902</v>
      </c>
      <c r="S1544" s="29">
        <v>1.4290644914117163</v>
      </c>
      <c r="T1544" s="29">
        <v>1.7810691704985568</v>
      </c>
      <c r="U1544" s="29">
        <v>1.1953520986618815</v>
      </c>
      <c r="V1544" s="29">
        <v>2.160786458699286</v>
      </c>
      <c r="W1544" s="30">
        <v>0.86968494237979133</v>
      </c>
      <c r="X1544" s="30">
        <v>1.4917465084027366</v>
      </c>
      <c r="Y1544" s="29">
        <v>26.989550220873127</v>
      </c>
      <c r="Z1544" s="29">
        <v>31.387213742819718</v>
      </c>
      <c r="AA1544" s="30">
        <v>77.328864740314003</v>
      </c>
      <c r="AB1544" s="30">
        <v>976.09248995626501</v>
      </c>
      <c r="AC1544" s="29">
        <v>3.5016732074023662</v>
      </c>
      <c r="AD1544" s="29">
        <v>40378.367100698182</v>
      </c>
      <c r="AE1544" s="29">
        <f t="shared" si="78"/>
        <v>2022</v>
      </c>
      <c r="AF1544" s="29">
        <f t="shared" si="76"/>
        <v>7</v>
      </c>
      <c r="AK1544" t="e">
        <f t="shared" si="77"/>
        <v>#N/A</v>
      </c>
    </row>
    <row r="1545" spans="1:37" ht="30" customHeight="1" x14ac:dyDescent="0.25">
      <c r="A1545" s="30">
        <v>17907417</v>
      </c>
      <c r="B1545" s="29" t="s">
        <v>86</v>
      </c>
      <c r="C1545" s="29" t="s">
        <v>29</v>
      </c>
      <c r="D1545" s="29" t="s">
        <v>29</v>
      </c>
      <c r="E1545" s="31">
        <v>44804</v>
      </c>
      <c r="F1545" s="29">
        <v>27.402076364312062</v>
      </c>
      <c r="G1545" s="29" t="s">
        <v>51</v>
      </c>
      <c r="H1545" s="29" t="s">
        <v>30</v>
      </c>
      <c r="I1545" s="29">
        <v>1978</v>
      </c>
      <c r="J1545" s="30">
        <v>100</v>
      </c>
      <c r="K1545" s="30">
        <v>10911.7</v>
      </c>
      <c r="L1545" s="29">
        <v>543642.62199119339</v>
      </c>
      <c r="M1545" s="29">
        <v>1109.8208269590305</v>
      </c>
      <c r="N1545" s="29">
        <v>39.803188649982502</v>
      </c>
      <c r="O1545" s="29">
        <v>18405.428927561148</v>
      </c>
      <c r="P1545" s="29">
        <v>0.96506565775467834</v>
      </c>
      <c r="Q1545" s="29">
        <v>19151.00846028958</v>
      </c>
      <c r="R1545" s="29">
        <v>16196.751731484132</v>
      </c>
      <c r="S1545" s="29">
        <v>1.9316910657870958</v>
      </c>
      <c r="T1545" s="29">
        <v>1.6469397543950033</v>
      </c>
      <c r="U1545" s="29">
        <v>1.3819048690394102</v>
      </c>
      <c r="V1545" s="29">
        <v>1.6200691846990651</v>
      </c>
      <c r="W1545" s="30">
        <v>1.3695455318605576</v>
      </c>
      <c r="X1545" s="30">
        <v>1.6369910053310328</v>
      </c>
      <c r="Y1545" s="29">
        <v>37.725246028493871</v>
      </c>
      <c r="Z1545" s="29">
        <v>29.80271912538424</v>
      </c>
      <c r="AA1545" s="30">
        <v>67.225135941517834</v>
      </c>
      <c r="AB1545" s="30">
        <v>721.21184354664615</v>
      </c>
      <c r="AC1545" s="29">
        <v>5.5760980705923036</v>
      </c>
      <c r="AD1545" s="29">
        <v>46279.807639461011</v>
      </c>
      <c r="AE1545" s="29">
        <f t="shared" si="78"/>
        <v>2022</v>
      </c>
      <c r="AF1545" s="29">
        <f t="shared" si="76"/>
        <v>8</v>
      </c>
      <c r="AK1545" t="e">
        <f t="shared" si="77"/>
        <v>#N/A</v>
      </c>
    </row>
    <row r="1546" spans="1:37" ht="30" customHeight="1" x14ac:dyDescent="0.25">
      <c r="A1546" s="30">
        <v>17907417</v>
      </c>
      <c r="B1546" s="29" t="s">
        <v>86</v>
      </c>
      <c r="C1546" s="29" t="s">
        <v>29</v>
      </c>
      <c r="D1546" s="29" t="s">
        <v>29</v>
      </c>
      <c r="E1546" s="31">
        <v>44834</v>
      </c>
      <c r="F1546" s="29">
        <v>45.619944271213939</v>
      </c>
      <c r="G1546" s="29" t="s">
        <v>51</v>
      </c>
      <c r="H1546" s="29" t="s">
        <v>30</v>
      </c>
      <c r="I1546" s="29">
        <v>1978</v>
      </c>
      <c r="J1546" s="30">
        <v>100</v>
      </c>
      <c r="K1546" s="30">
        <v>10911.7</v>
      </c>
      <c r="L1546" s="29">
        <v>582110.06309755775</v>
      </c>
      <c r="M1546" s="29">
        <v>2146.290818993466</v>
      </c>
      <c r="N1546" s="29">
        <v>32.678908015694709</v>
      </c>
      <c r="O1546" s="29">
        <v>13035.02378767916</v>
      </c>
      <c r="P1546" s="29">
        <v>1.6679970570141232</v>
      </c>
      <c r="Q1546" s="29">
        <v>13142.058316214749</v>
      </c>
      <c r="R1546" s="29">
        <v>19396.753502499341</v>
      </c>
      <c r="S1546" s="29">
        <v>1.7424916395763268</v>
      </c>
      <c r="T1546" s="29">
        <v>1.1624124635761677</v>
      </c>
      <c r="U1546" s="29">
        <v>1.1856646980117629</v>
      </c>
      <c r="V1546" s="29">
        <v>2.3839120888154666</v>
      </c>
      <c r="W1546" s="30">
        <v>0.99979854163133663</v>
      </c>
      <c r="X1546" s="30">
        <v>1.2863455750310755</v>
      </c>
      <c r="Y1546" s="29">
        <v>29.550608465043187</v>
      </c>
      <c r="Z1546" s="29">
        <v>36.072839041808869</v>
      </c>
      <c r="AA1546" s="30">
        <v>99.121546343236645</v>
      </c>
      <c r="AB1546" s="30">
        <v>1216.4436682482151</v>
      </c>
      <c r="AC1546" s="29">
        <v>3.0875615081917509</v>
      </c>
      <c r="AD1546" s="29">
        <v>63527.005745217182</v>
      </c>
      <c r="AE1546" s="29">
        <f t="shared" si="78"/>
        <v>2022</v>
      </c>
      <c r="AF1546" s="29">
        <f t="shared" si="76"/>
        <v>9</v>
      </c>
      <c r="AK1546" t="e">
        <f t="shared" si="77"/>
        <v>#N/A</v>
      </c>
    </row>
    <row r="1547" spans="1:37" ht="30" customHeight="1" x14ac:dyDescent="0.25">
      <c r="A1547" s="30">
        <v>17907417</v>
      </c>
      <c r="B1547" s="29" t="s">
        <v>86</v>
      </c>
      <c r="C1547" s="29" t="s">
        <v>29</v>
      </c>
      <c r="D1547" s="29" t="s">
        <v>29</v>
      </c>
      <c r="E1547" s="31">
        <v>44865</v>
      </c>
      <c r="F1547" s="29">
        <v>28.342132613146898</v>
      </c>
      <c r="G1547" s="29" t="s">
        <v>51</v>
      </c>
      <c r="H1547" s="29" t="s">
        <v>30</v>
      </c>
      <c r="I1547" s="29">
        <v>1978</v>
      </c>
      <c r="J1547" s="30">
        <v>100</v>
      </c>
      <c r="K1547" s="30">
        <v>10911.7</v>
      </c>
      <c r="L1547" s="29">
        <v>615906.60779223521</v>
      </c>
      <c r="M1547" s="29">
        <v>1889.5267666864029</v>
      </c>
      <c r="N1547" s="29">
        <v>44.74401878357876</v>
      </c>
      <c r="O1547" s="29">
        <v>9725.083983563085</v>
      </c>
      <c r="P1547" s="29">
        <v>1.2517308914575829</v>
      </c>
      <c r="Q1547" s="29">
        <v>18783.522724353803</v>
      </c>
      <c r="R1547" s="29">
        <v>15106.997630757958</v>
      </c>
      <c r="S1547" s="29">
        <v>1.4334475012568957</v>
      </c>
      <c r="T1547" s="29">
        <v>1.4535827669415691</v>
      </c>
      <c r="U1547" s="29">
        <v>1.1055659417169994</v>
      </c>
      <c r="V1547" s="29">
        <v>1.8343587820501366</v>
      </c>
      <c r="W1547" s="30">
        <v>1.5925620643392584</v>
      </c>
      <c r="X1547" s="30">
        <v>1.0254509768399585</v>
      </c>
      <c r="Y1547" s="29">
        <v>25.499706072734483</v>
      </c>
      <c r="Z1547" s="29">
        <v>21.909880493627707</v>
      </c>
      <c r="AA1547" s="30">
        <v>112.21242832751385</v>
      </c>
      <c r="AB1547" s="30">
        <v>838.19692394196204</v>
      </c>
      <c r="AC1547" s="29">
        <v>4.6375713860711736</v>
      </c>
      <c r="AD1547" s="29">
        <v>62993.135819249394</v>
      </c>
      <c r="AE1547" s="29">
        <f t="shared" si="78"/>
        <v>2022</v>
      </c>
      <c r="AF1547" s="29">
        <f t="shared" si="76"/>
        <v>10</v>
      </c>
      <c r="AK1547" t="e">
        <f t="shared" si="77"/>
        <v>#N/A</v>
      </c>
    </row>
    <row r="1548" spans="1:37" ht="30" customHeight="1" x14ac:dyDescent="0.25">
      <c r="A1548" s="30">
        <v>17907417</v>
      </c>
      <c r="B1548" s="29" t="s">
        <v>86</v>
      </c>
      <c r="C1548" s="29" t="s">
        <v>29</v>
      </c>
      <c r="D1548" s="29" t="s">
        <v>29</v>
      </c>
      <c r="E1548" s="31">
        <v>44895</v>
      </c>
      <c r="F1548" s="29">
        <v>33.1605001966293</v>
      </c>
      <c r="G1548" s="29" t="s">
        <v>51</v>
      </c>
      <c r="H1548" s="29" t="s">
        <v>30</v>
      </c>
      <c r="I1548" s="29">
        <v>1978</v>
      </c>
      <c r="J1548" s="30">
        <v>100</v>
      </c>
      <c r="K1548" s="30">
        <v>10911.7</v>
      </c>
      <c r="L1548" s="29">
        <v>488862.1536765545</v>
      </c>
      <c r="M1548" s="29">
        <v>1946.9717157408145</v>
      </c>
      <c r="N1548" s="29">
        <v>60.65391566882132</v>
      </c>
      <c r="O1548" s="29">
        <v>13553.468795168086</v>
      </c>
      <c r="P1548" s="29">
        <v>1.7054399203857922</v>
      </c>
      <c r="Q1548" s="29">
        <v>21512.431829477231</v>
      </c>
      <c r="R1548" s="29">
        <v>25556.719844659379</v>
      </c>
      <c r="S1548" s="29">
        <v>2.0568227542474071</v>
      </c>
      <c r="T1548" s="29">
        <v>2.2179457766840347</v>
      </c>
      <c r="U1548" s="29">
        <v>2.1625521621664578</v>
      </c>
      <c r="V1548" s="29">
        <v>1.6661253571231451</v>
      </c>
      <c r="W1548" s="30">
        <v>1.1037085856579933</v>
      </c>
      <c r="X1548" s="30">
        <v>1.2943842760168502</v>
      </c>
      <c r="Y1548" s="29">
        <v>34.876578884049039</v>
      </c>
      <c r="Z1548" s="29">
        <v>56.864994730602447</v>
      </c>
      <c r="AA1548" s="30">
        <v>81.695295779305596</v>
      </c>
      <c r="AB1548" s="30">
        <v>1110.0534362215515</v>
      </c>
      <c r="AC1548" s="29">
        <v>5.0331096047709893</v>
      </c>
      <c r="AD1548" s="29">
        <v>64773.980703564433</v>
      </c>
      <c r="AE1548" s="29">
        <f t="shared" si="78"/>
        <v>2022</v>
      </c>
      <c r="AF1548" s="29">
        <f t="shared" si="76"/>
        <v>11</v>
      </c>
      <c r="AK1548" t="e">
        <f t="shared" si="77"/>
        <v>#N/A</v>
      </c>
    </row>
    <row r="1549" spans="1:37" ht="30" customHeight="1" x14ac:dyDescent="0.25">
      <c r="A1549" s="30">
        <v>17907417</v>
      </c>
      <c r="B1549" s="29" t="s">
        <v>86</v>
      </c>
      <c r="C1549" s="29" t="s">
        <v>29</v>
      </c>
      <c r="D1549" s="29" t="s">
        <v>29</v>
      </c>
      <c r="E1549" s="31">
        <v>44926</v>
      </c>
      <c r="F1549" s="29">
        <v>21.117400551013478</v>
      </c>
      <c r="G1549" s="29" t="s">
        <v>51</v>
      </c>
      <c r="H1549" s="29" t="s">
        <v>30</v>
      </c>
      <c r="I1549" s="29">
        <v>1978</v>
      </c>
      <c r="J1549" s="30">
        <v>100</v>
      </c>
      <c r="K1549" s="30">
        <v>10911.7</v>
      </c>
      <c r="L1549" s="29">
        <v>793959.67047677317</v>
      </c>
      <c r="M1549" s="29">
        <v>1954.8897163212255</v>
      </c>
      <c r="N1549" s="29">
        <v>62.382578407980013</v>
      </c>
      <c r="O1549" s="29">
        <v>16593.308927704518</v>
      </c>
      <c r="P1549" s="29">
        <v>1.2233780833697141</v>
      </c>
      <c r="Q1549" s="29">
        <v>19767.865663409004</v>
      </c>
      <c r="R1549" s="29">
        <v>23207.949869869328</v>
      </c>
      <c r="S1549" s="29">
        <v>1.6257958248648996</v>
      </c>
      <c r="T1549" s="29">
        <v>1.3188014698015642</v>
      </c>
      <c r="U1549" s="29">
        <v>1.1861825464302747</v>
      </c>
      <c r="V1549" s="29">
        <v>1.6024147014539043</v>
      </c>
      <c r="W1549" s="30">
        <v>1.0244144784280966</v>
      </c>
      <c r="X1549" s="30">
        <v>1.1606276479494586</v>
      </c>
      <c r="Y1549" s="29">
        <v>65.669622019836766</v>
      </c>
      <c r="Z1549" s="29">
        <v>59.290847840894948</v>
      </c>
      <c r="AA1549" s="30">
        <v>104.44851528158713</v>
      </c>
      <c r="AB1549" s="30">
        <v>1374.465444135006</v>
      </c>
      <c r="AC1549" s="29">
        <v>5.9050697596949773</v>
      </c>
      <c r="AD1549" s="29">
        <v>58005.012146228968</v>
      </c>
      <c r="AE1549" s="29">
        <f t="shared" si="78"/>
        <v>2022</v>
      </c>
      <c r="AF1549" s="29">
        <f t="shared" si="76"/>
        <v>12</v>
      </c>
      <c r="AK1549" t="e">
        <f t="shared" si="77"/>
        <v>#N/A</v>
      </c>
    </row>
    <row r="1550" spans="1:37" ht="30" customHeight="1" x14ac:dyDescent="0.25">
      <c r="A1550" s="30">
        <v>17907417</v>
      </c>
      <c r="B1550" s="29" t="s">
        <v>86</v>
      </c>
      <c r="C1550" s="29" t="s">
        <v>29</v>
      </c>
      <c r="D1550" s="29" t="s">
        <v>29</v>
      </c>
      <c r="E1550" s="31">
        <v>44957</v>
      </c>
      <c r="F1550" s="29">
        <v>19.709813917628342</v>
      </c>
      <c r="G1550" s="29" t="s">
        <v>51</v>
      </c>
      <c r="H1550" s="29" t="s">
        <v>30</v>
      </c>
      <c r="I1550" s="29">
        <v>1978</v>
      </c>
      <c r="J1550" s="30">
        <v>100</v>
      </c>
      <c r="K1550" s="30">
        <v>10911.7</v>
      </c>
      <c r="L1550" s="29">
        <v>539236.60469993285</v>
      </c>
      <c r="M1550" s="29">
        <v>1892.7553465385347</v>
      </c>
      <c r="N1550" s="29">
        <v>42.332386174352258</v>
      </c>
      <c r="O1550" s="29">
        <v>19154.264040141494</v>
      </c>
      <c r="P1550" s="29">
        <v>1.0456016629322877</v>
      </c>
      <c r="Q1550" s="29">
        <v>19080.099490152901</v>
      </c>
      <c r="R1550" s="29">
        <v>23426.380774066431</v>
      </c>
      <c r="S1550" s="29">
        <v>1.4970521394367855</v>
      </c>
      <c r="T1550" s="29">
        <v>2.29815268847462</v>
      </c>
      <c r="U1550" s="29">
        <v>1.6596222379718533</v>
      </c>
      <c r="V1550" s="29">
        <v>2.2770912547227704</v>
      </c>
      <c r="W1550" s="30">
        <v>1.3699257131621185</v>
      </c>
      <c r="X1550" s="30">
        <v>1.8838760437503212</v>
      </c>
      <c r="Y1550" s="29">
        <v>66.18174858713914</v>
      </c>
      <c r="Z1550" s="29">
        <v>49.724840670910261</v>
      </c>
      <c r="AA1550" s="30">
        <v>108.13415686948149</v>
      </c>
      <c r="AB1550" s="30">
        <v>1358.95881410114</v>
      </c>
      <c r="AC1550" s="29">
        <v>4.1188210633892028</v>
      </c>
      <c r="AD1550" s="29">
        <v>47135.372541249322</v>
      </c>
      <c r="AE1550" s="29">
        <f t="shared" si="78"/>
        <v>2023</v>
      </c>
      <c r="AF1550" s="29">
        <f t="shared" si="76"/>
        <v>1</v>
      </c>
      <c r="AK1550" t="e">
        <f t="shared" si="77"/>
        <v>#N/A</v>
      </c>
    </row>
    <row r="1551" spans="1:37" ht="30" customHeight="1" x14ac:dyDescent="0.25">
      <c r="A1551" s="30">
        <v>17907417</v>
      </c>
      <c r="B1551" s="29" t="s">
        <v>86</v>
      </c>
      <c r="C1551" s="29" t="s">
        <v>29</v>
      </c>
      <c r="D1551" s="29" t="s">
        <v>29</v>
      </c>
      <c r="E1551" s="31">
        <v>44985</v>
      </c>
      <c r="F1551" s="30">
        <v>14.800832016978413</v>
      </c>
      <c r="G1551" s="29" t="s">
        <v>51</v>
      </c>
      <c r="H1551" s="29" t="s">
        <v>30</v>
      </c>
      <c r="I1551" s="29">
        <v>1978</v>
      </c>
      <c r="J1551" s="30">
        <v>100</v>
      </c>
      <c r="K1551" s="30">
        <v>10911.7</v>
      </c>
      <c r="L1551" s="30">
        <v>699789.00893759727</v>
      </c>
      <c r="M1551" s="30">
        <v>1871.4277502719578</v>
      </c>
      <c r="N1551" s="30">
        <v>48.785978840164155</v>
      </c>
      <c r="O1551" s="29">
        <v>17923.237926948081</v>
      </c>
      <c r="P1551" s="29">
        <v>1.1531532622490992</v>
      </c>
      <c r="Q1551" s="30">
        <v>20867.683660708572</v>
      </c>
      <c r="R1551" s="30">
        <v>28075.593081452305</v>
      </c>
      <c r="S1551" s="30">
        <v>1.1333668373451546</v>
      </c>
      <c r="T1551" s="30">
        <v>2.6031185427427799</v>
      </c>
      <c r="U1551" s="30">
        <v>1.2737770764458687</v>
      </c>
      <c r="V1551" s="30">
        <v>1.6198755475902678</v>
      </c>
      <c r="W1551" s="30">
        <v>1.0582586791491035</v>
      </c>
      <c r="X1551" s="30">
        <v>1.0622226638035441</v>
      </c>
      <c r="Y1551" s="30">
        <v>49.174850765477913</v>
      </c>
      <c r="Z1551" s="30">
        <v>56.903183125286176</v>
      </c>
      <c r="AA1551" s="30">
        <v>115.23684906006368</v>
      </c>
      <c r="AB1551" s="30">
        <v>1034.2533965496903</v>
      </c>
      <c r="AC1551" s="30">
        <v>4.436435108595199</v>
      </c>
      <c r="AD1551" s="30">
        <v>52967.389804132188</v>
      </c>
      <c r="AE1551" s="29">
        <f t="shared" si="78"/>
        <v>2023</v>
      </c>
      <c r="AF1551" s="29">
        <f t="shared" si="76"/>
        <v>2</v>
      </c>
      <c r="AK1551" t="e">
        <f t="shared" si="77"/>
        <v>#N/A</v>
      </c>
    </row>
    <row r="1552" spans="1:37" ht="30" customHeight="1" x14ac:dyDescent="0.25">
      <c r="A1552" s="30">
        <v>17907417</v>
      </c>
      <c r="B1552" s="29" t="s">
        <v>86</v>
      </c>
      <c r="C1552" s="29" t="s">
        <v>29</v>
      </c>
      <c r="D1552" s="29" t="s">
        <v>29</v>
      </c>
      <c r="E1552" s="31">
        <v>45016</v>
      </c>
      <c r="F1552" s="30">
        <v>12.32325347220254</v>
      </c>
      <c r="G1552" s="29" t="s">
        <v>51</v>
      </c>
      <c r="H1552" s="29" t="s">
        <v>30</v>
      </c>
      <c r="I1552" s="29">
        <v>1978</v>
      </c>
      <c r="J1552" s="30">
        <v>100</v>
      </c>
      <c r="K1552" s="30">
        <v>10911.7</v>
      </c>
      <c r="L1552" s="30">
        <v>578415.31375658559</v>
      </c>
      <c r="M1552" s="30">
        <v>2283.3268650630948</v>
      </c>
      <c r="N1552" s="30">
        <v>52.883639484061057</v>
      </c>
      <c r="O1552" s="29">
        <v>22068.435739144221</v>
      </c>
      <c r="P1552" s="29">
        <v>1.392719924948463</v>
      </c>
      <c r="Q1552" s="30">
        <v>20135.79168238381</v>
      </c>
      <c r="R1552" s="30">
        <v>26265.736450514803</v>
      </c>
      <c r="S1552" s="30">
        <v>2.2244702821937543</v>
      </c>
      <c r="T1552" s="30">
        <v>1.679484771838669</v>
      </c>
      <c r="U1552" s="29">
        <v>1.4927661230684437</v>
      </c>
      <c r="V1552" s="29">
        <v>1.5704264296131334</v>
      </c>
      <c r="W1552" s="30">
        <v>1.2165455493707551</v>
      </c>
      <c r="X1552" s="30">
        <v>1.8732480625981449</v>
      </c>
      <c r="Y1552" s="30">
        <v>55.923161173075009</v>
      </c>
      <c r="Z1552" s="30">
        <v>83.398023064620375</v>
      </c>
      <c r="AA1552" s="30">
        <v>103.10985628615769</v>
      </c>
      <c r="AB1552" s="30">
        <v>972.07906861474953</v>
      </c>
      <c r="AC1552" s="29">
        <v>3.3423869281026772</v>
      </c>
      <c r="AD1552" s="29">
        <v>51755.64915027612</v>
      </c>
      <c r="AE1552" s="29">
        <f t="shared" si="78"/>
        <v>2023</v>
      </c>
      <c r="AF1552" s="29">
        <f t="shared" si="76"/>
        <v>3</v>
      </c>
      <c r="AK1552" t="e">
        <f t="shared" si="77"/>
        <v>#N/A</v>
      </c>
    </row>
    <row r="1553" spans="1:37" ht="30" customHeight="1" x14ac:dyDescent="0.25">
      <c r="A1553" s="30">
        <v>17907417</v>
      </c>
      <c r="B1553" s="29" t="s">
        <v>86</v>
      </c>
      <c r="C1553" s="29" t="s">
        <v>29</v>
      </c>
      <c r="D1553" s="29" t="s">
        <v>29</v>
      </c>
      <c r="E1553" s="31">
        <v>45046</v>
      </c>
      <c r="F1553" s="30">
        <v>17.332654136004059</v>
      </c>
      <c r="G1553" s="29" t="s">
        <v>51</v>
      </c>
      <c r="H1553" s="29" t="s">
        <v>30</v>
      </c>
      <c r="I1553" s="29">
        <v>1978</v>
      </c>
      <c r="J1553" s="30">
        <v>100</v>
      </c>
      <c r="K1553" s="30">
        <v>10911.7</v>
      </c>
      <c r="L1553" s="30">
        <v>977110.46118400129</v>
      </c>
      <c r="M1553" s="30">
        <v>2335.4783220235508</v>
      </c>
      <c r="N1553" s="30">
        <v>54.047232143817155</v>
      </c>
      <c r="O1553" s="29">
        <v>13154.772725910601</v>
      </c>
      <c r="P1553" s="29">
        <v>1.6016373853950774</v>
      </c>
      <c r="Q1553" s="30">
        <v>18775.296378701467</v>
      </c>
      <c r="R1553" s="30">
        <v>27943.775685721728</v>
      </c>
      <c r="S1553" s="30">
        <v>1.8243698240181636</v>
      </c>
      <c r="T1553" s="30">
        <v>1.8818300251662345</v>
      </c>
      <c r="U1553" s="29">
        <v>1.3482521358665458</v>
      </c>
      <c r="V1553" s="29">
        <v>1.6670965688634818</v>
      </c>
      <c r="W1553" s="30">
        <v>1.4521956350084384</v>
      </c>
      <c r="X1553" s="30">
        <v>1.1682613096792032</v>
      </c>
      <c r="Y1553" s="30">
        <v>52.070360442362187</v>
      </c>
      <c r="Z1553" s="30">
        <v>52.271264471010014</v>
      </c>
      <c r="AA1553" s="30">
        <v>103.27102009742597</v>
      </c>
      <c r="AB1553" s="30">
        <v>1574.0248798040247</v>
      </c>
      <c r="AC1553" s="29">
        <v>4.8954779739668597</v>
      </c>
      <c r="AD1553" s="29">
        <v>61104.719048181862</v>
      </c>
      <c r="AE1553" s="29">
        <f t="shared" si="78"/>
        <v>2023</v>
      </c>
      <c r="AF1553" s="29">
        <f t="shared" si="76"/>
        <v>4</v>
      </c>
      <c r="AK1553" t="e">
        <f t="shared" si="77"/>
        <v>#N/A</v>
      </c>
    </row>
    <row r="1554" spans="1:37" ht="30" customHeight="1" x14ac:dyDescent="0.25">
      <c r="A1554" s="30">
        <v>17907417</v>
      </c>
      <c r="B1554" s="29" t="s">
        <v>86</v>
      </c>
      <c r="C1554" s="29" t="s">
        <v>29</v>
      </c>
      <c r="D1554" s="29" t="s">
        <v>29</v>
      </c>
      <c r="E1554" s="31">
        <v>45077</v>
      </c>
      <c r="F1554" s="30">
        <v>11.653675432037232</v>
      </c>
      <c r="G1554" s="29" t="s">
        <v>51</v>
      </c>
      <c r="H1554" s="29" t="s">
        <v>30</v>
      </c>
      <c r="I1554" s="29">
        <v>1978</v>
      </c>
      <c r="J1554" s="30">
        <v>100</v>
      </c>
      <c r="K1554" s="30">
        <v>10911.7</v>
      </c>
      <c r="L1554" s="30">
        <v>788434.51025280147</v>
      </c>
      <c r="M1554" s="30">
        <v>2112.186466173946</v>
      </c>
      <c r="N1554" s="30">
        <v>82.024926634872386</v>
      </c>
      <c r="O1554" s="29">
        <v>13459.987522245323</v>
      </c>
      <c r="P1554" s="29">
        <v>1.3089949277584065</v>
      </c>
      <c r="Q1554" s="30">
        <v>16371.889000126364</v>
      </c>
      <c r="R1554" s="30">
        <v>21446.766376041891</v>
      </c>
      <c r="S1554" s="30">
        <v>1.8981355653723557</v>
      </c>
      <c r="T1554" s="30">
        <v>1.8262685510852186</v>
      </c>
      <c r="U1554" s="29">
        <v>2.1252877765582179</v>
      </c>
      <c r="V1554" s="29">
        <v>2.4814190758603996</v>
      </c>
      <c r="W1554" s="30">
        <v>0.83803747522602845</v>
      </c>
      <c r="X1554" s="30">
        <v>1.30960798617032</v>
      </c>
      <c r="Y1554" s="30">
        <v>77.143899830097567</v>
      </c>
      <c r="Z1554" s="30">
        <v>54.281958057615164</v>
      </c>
      <c r="AA1554" s="30">
        <v>105.13040981754445</v>
      </c>
      <c r="AB1554" s="30">
        <v>1011.2661014536951</v>
      </c>
      <c r="AC1554" s="29">
        <v>5.1572905671619491</v>
      </c>
      <c r="AD1554" s="29">
        <v>54798.180891552838</v>
      </c>
      <c r="AE1554" s="29">
        <f t="shared" si="78"/>
        <v>2023</v>
      </c>
      <c r="AF1554" s="29">
        <f t="shared" si="76"/>
        <v>5</v>
      </c>
      <c r="AK1554" t="e">
        <f t="shared" si="77"/>
        <v>#N/A</v>
      </c>
    </row>
    <row r="1555" spans="1:37" ht="30" customHeight="1" x14ac:dyDescent="0.25">
      <c r="A1555" s="30">
        <v>17907417</v>
      </c>
      <c r="B1555" s="29" t="s">
        <v>86</v>
      </c>
      <c r="C1555" s="29" t="s">
        <v>29</v>
      </c>
      <c r="D1555" s="29" t="s">
        <v>29</v>
      </c>
      <c r="E1555" s="31">
        <v>45107</v>
      </c>
      <c r="F1555" s="30">
        <v>20.690041991555276</v>
      </c>
      <c r="G1555" s="29" t="s">
        <v>51</v>
      </c>
      <c r="H1555" s="29" t="s">
        <v>30</v>
      </c>
      <c r="I1555" s="29">
        <v>1978</v>
      </c>
      <c r="J1555" s="30">
        <v>100</v>
      </c>
      <c r="K1555" s="30">
        <v>10911.7</v>
      </c>
      <c r="L1555" s="30">
        <v>640613.3428182326</v>
      </c>
      <c r="M1555" s="30">
        <v>2071.4464405006665</v>
      </c>
      <c r="N1555" s="30">
        <v>88.016514446492977</v>
      </c>
      <c r="O1555" s="29">
        <v>11810.969516935087</v>
      </c>
      <c r="P1555" s="29">
        <v>1.4999726287123123</v>
      </c>
      <c r="Q1555" s="30">
        <v>18837.542645981652</v>
      </c>
      <c r="R1555" s="30">
        <v>26592.957468330806</v>
      </c>
      <c r="S1555" s="30">
        <v>1.483260998024313</v>
      </c>
      <c r="T1555" s="30">
        <v>2.0028885661769058</v>
      </c>
      <c r="U1555" s="29">
        <v>1.3578828416716868</v>
      </c>
      <c r="V1555" s="29">
        <v>1.7862680412423064</v>
      </c>
      <c r="W1555" s="30">
        <v>1.4819187287088136</v>
      </c>
      <c r="X1555" s="30">
        <v>1.3252540746020172</v>
      </c>
      <c r="Y1555" s="30">
        <v>53.175145761261113</v>
      </c>
      <c r="Z1555" s="30">
        <v>49.118010474576835</v>
      </c>
      <c r="AA1555" s="30">
        <v>86.244542776846927</v>
      </c>
      <c r="AB1555" s="30">
        <v>1372.7286371661291</v>
      </c>
      <c r="AC1555" s="29">
        <v>3.9918345739607908</v>
      </c>
      <c r="AD1555" s="29">
        <v>43736.635802413053</v>
      </c>
      <c r="AE1555" s="29">
        <f t="shared" si="78"/>
        <v>2023</v>
      </c>
      <c r="AF1555" s="29">
        <f t="shared" si="76"/>
        <v>6</v>
      </c>
      <c r="AK1555" t="e">
        <f t="shared" si="77"/>
        <v>#N/A</v>
      </c>
    </row>
    <row r="1556" spans="1:37" ht="30" customHeight="1" x14ac:dyDescent="0.25">
      <c r="A1556" s="30">
        <v>17907417</v>
      </c>
      <c r="B1556" s="29" t="s">
        <v>86</v>
      </c>
      <c r="C1556" s="29" t="s">
        <v>29</v>
      </c>
      <c r="D1556" s="29" t="s">
        <v>29</v>
      </c>
      <c r="E1556" s="31">
        <v>45138</v>
      </c>
      <c r="F1556" s="30">
        <v>11.467516275204066</v>
      </c>
      <c r="G1556" s="29" t="s">
        <v>51</v>
      </c>
      <c r="H1556" s="29" t="s">
        <v>30</v>
      </c>
      <c r="I1556" s="29">
        <v>1978</v>
      </c>
      <c r="J1556" s="30">
        <v>100</v>
      </c>
      <c r="K1556" s="30">
        <v>10911.7</v>
      </c>
      <c r="L1556" s="30">
        <v>770206.77855549124</v>
      </c>
      <c r="M1556" s="30">
        <v>3129.2652123942757</v>
      </c>
      <c r="N1556" s="30">
        <v>90.237156090266467</v>
      </c>
      <c r="O1556" s="29">
        <v>18367.001682455622</v>
      </c>
      <c r="P1556" s="29">
        <v>1.5945734072665088</v>
      </c>
      <c r="Q1556" s="30">
        <v>17386.469507747224</v>
      </c>
      <c r="R1556" s="30">
        <v>21720.100453068851</v>
      </c>
      <c r="S1556" s="30">
        <v>1.7322986030214356</v>
      </c>
      <c r="T1556" s="30">
        <v>2.0105795053780002</v>
      </c>
      <c r="U1556" s="29">
        <v>1.3436687273386274</v>
      </c>
      <c r="V1556" s="29">
        <v>2.4192280981730203</v>
      </c>
      <c r="W1556" s="30">
        <v>1.5983697021905596</v>
      </c>
      <c r="X1556" s="30">
        <v>1.0271738103664483</v>
      </c>
      <c r="Y1556" s="30">
        <v>58.723285669441026</v>
      </c>
      <c r="Z1556" s="30">
        <v>56.256051483265466</v>
      </c>
      <c r="AA1556" s="30">
        <v>114.21471102903368</v>
      </c>
      <c r="AB1556" s="30">
        <v>1126.55786499737</v>
      </c>
      <c r="AC1556" s="29">
        <v>5.524810791324958</v>
      </c>
      <c r="AD1556" s="29">
        <v>58127.464480649527</v>
      </c>
      <c r="AE1556" s="29">
        <f t="shared" si="78"/>
        <v>2023</v>
      </c>
      <c r="AF1556" s="29">
        <f t="shared" si="76"/>
        <v>7</v>
      </c>
      <c r="AK1556" t="e">
        <f t="shared" si="77"/>
        <v>#N/A</v>
      </c>
    </row>
    <row r="1557" spans="1:37" ht="30" customHeight="1" x14ac:dyDescent="0.25">
      <c r="A1557" s="30">
        <v>17907417</v>
      </c>
      <c r="B1557" s="29" t="s">
        <v>86</v>
      </c>
      <c r="C1557" s="29" t="s">
        <v>29</v>
      </c>
      <c r="D1557" s="29" t="s">
        <v>29</v>
      </c>
      <c r="E1557" s="31">
        <v>45169</v>
      </c>
      <c r="F1557" s="30">
        <v>21.493439966350515</v>
      </c>
      <c r="G1557" s="29" t="s">
        <v>51</v>
      </c>
      <c r="H1557" s="29" t="s">
        <v>30</v>
      </c>
      <c r="I1557" s="29">
        <v>1978</v>
      </c>
      <c r="J1557" s="30">
        <v>100</v>
      </c>
      <c r="K1557" s="30">
        <v>10911.7</v>
      </c>
      <c r="L1557" s="30">
        <v>811006.87129011261</v>
      </c>
      <c r="M1557" s="30">
        <v>2621.5727651859966</v>
      </c>
      <c r="N1557" s="30">
        <v>73.03271931293618</v>
      </c>
      <c r="O1557" s="29">
        <v>20700.114290939251</v>
      </c>
      <c r="P1557" s="29">
        <v>1.572016930139893</v>
      </c>
      <c r="Q1557" s="30">
        <v>19097.94220263926</v>
      </c>
      <c r="R1557" s="30">
        <v>29168.43377036848</v>
      </c>
      <c r="S1557" s="30">
        <v>2.299438581317566</v>
      </c>
      <c r="T1557" s="30">
        <v>1.7825000104884092</v>
      </c>
      <c r="U1557" s="29">
        <v>1.4138857184604559</v>
      </c>
      <c r="V1557" s="29">
        <v>2.0924526346061882</v>
      </c>
      <c r="W1557" s="30">
        <v>1.3922309707734528</v>
      </c>
      <c r="X1557" s="30">
        <v>1.0173401500135932</v>
      </c>
      <c r="Y1557" s="30">
        <v>72.684254452418742</v>
      </c>
      <c r="Z1557" s="30">
        <v>57.561926284823386</v>
      </c>
      <c r="AA1557" s="30">
        <v>152.49736052221044</v>
      </c>
      <c r="AB1557" s="30">
        <v>1099.6125534230423</v>
      </c>
      <c r="AC1557" s="29">
        <v>5.5340815442017757</v>
      </c>
      <c r="AD1557" s="29">
        <v>40215.630471322722</v>
      </c>
      <c r="AE1557" s="29">
        <f t="shared" si="78"/>
        <v>2023</v>
      </c>
      <c r="AF1557" s="29">
        <f t="shared" si="76"/>
        <v>8</v>
      </c>
      <c r="AK1557" t="e">
        <f t="shared" si="77"/>
        <v>#N/A</v>
      </c>
    </row>
    <row r="1558" spans="1:37" ht="30" customHeight="1" x14ac:dyDescent="0.25">
      <c r="A1558" s="30">
        <v>17907417</v>
      </c>
      <c r="B1558" s="29" t="s">
        <v>86</v>
      </c>
      <c r="C1558" s="29" t="s">
        <v>29</v>
      </c>
      <c r="D1558" s="29" t="s">
        <v>29</v>
      </c>
      <c r="E1558" s="31">
        <v>45199</v>
      </c>
      <c r="F1558" s="30">
        <v>18.376693718968934</v>
      </c>
      <c r="G1558" s="29" t="s">
        <v>51</v>
      </c>
      <c r="H1558" s="29" t="s">
        <v>30</v>
      </c>
      <c r="I1558" s="29">
        <v>1978</v>
      </c>
      <c r="J1558" s="30">
        <v>100</v>
      </c>
      <c r="K1558" s="30">
        <v>10911.7</v>
      </c>
      <c r="L1558" s="30">
        <v>832910.0273573458</v>
      </c>
      <c r="M1558" s="30">
        <v>3418.5941742366003</v>
      </c>
      <c r="N1558" s="30">
        <v>75.231130903370186</v>
      </c>
      <c r="O1558" s="29">
        <v>15086.442293619379</v>
      </c>
      <c r="P1558" s="29">
        <v>1.8386556949903963</v>
      </c>
      <c r="Q1558" s="30">
        <v>16042.935005016658</v>
      </c>
      <c r="R1558" s="30">
        <v>23776.594234123204</v>
      </c>
      <c r="S1558" s="30">
        <v>1.2911682703079614</v>
      </c>
      <c r="T1558" s="30">
        <v>1.609757952992811</v>
      </c>
      <c r="U1558" s="29">
        <v>2.2872860915335371</v>
      </c>
      <c r="V1558" s="29">
        <v>2.1079876816037411</v>
      </c>
      <c r="W1558" s="30">
        <v>1.1446465053986261</v>
      </c>
      <c r="X1558" s="30">
        <v>1.279804772544417</v>
      </c>
      <c r="Y1558" s="30">
        <v>61.587423317336842</v>
      </c>
      <c r="Z1558" s="30">
        <v>59.063680587179611</v>
      </c>
      <c r="AA1558" s="30">
        <v>143.47388598379649</v>
      </c>
      <c r="AB1558" s="30">
        <v>1467.6489057552014</v>
      </c>
      <c r="AC1558" s="29">
        <v>2.9184442411503837</v>
      </c>
      <c r="AD1558" s="29">
        <v>52880.645167271061</v>
      </c>
      <c r="AE1558" s="29">
        <f t="shared" si="78"/>
        <v>2023</v>
      </c>
      <c r="AF1558" s="29">
        <f t="shared" si="76"/>
        <v>9</v>
      </c>
      <c r="AK1558" t="e">
        <f t="shared" si="77"/>
        <v>#N/A</v>
      </c>
    </row>
    <row r="1559" spans="1:37" ht="30" customHeight="1" x14ac:dyDescent="0.25">
      <c r="A1559" s="30">
        <v>17907417</v>
      </c>
      <c r="B1559" s="29" t="s">
        <v>86</v>
      </c>
      <c r="C1559" s="29" t="s">
        <v>29</v>
      </c>
      <c r="D1559" s="29" t="s">
        <v>29</v>
      </c>
      <c r="E1559" s="31">
        <v>45230</v>
      </c>
      <c r="F1559" s="30">
        <v>14.030887472865567</v>
      </c>
      <c r="G1559" s="29" t="s">
        <v>51</v>
      </c>
      <c r="H1559" s="29" t="s">
        <v>30</v>
      </c>
      <c r="I1559" s="29">
        <v>1978</v>
      </c>
      <c r="J1559" s="30">
        <v>100</v>
      </c>
      <c r="K1559" s="30">
        <v>10911.7</v>
      </c>
      <c r="L1559" s="30">
        <v>1072433.4873264667</v>
      </c>
      <c r="M1559" s="30">
        <v>2738.7832597080164</v>
      </c>
      <c r="N1559" s="30">
        <v>70.422507597624445</v>
      </c>
      <c r="O1559" s="29">
        <v>12524.895391388234</v>
      </c>
      <c r="P1559" s="29">
        <v>1.9730592242532476</v>
      </c>
      <c r="Q1559" s="30">
        <v>19821.947647304332</v>
      </c>
      <c r="R1559" s="30">
        <v>19745.205261162035</v>
      </c>
      <c r="S1559" s="30">
        <v>1.3628088415777642</v>
      </c>
      <c r="T1559" s="30">
        <v>1.9996552303921602</v>
      </c>
      <c r="U1559" s="29">
        <v>1.6642625899540218</v>
      </c>
      <c r="V1559" s="29">
        <v>2.0231162153426641</v>
      </c>
      <c r="W1559" s="30">
        <v>0.90713693187978039</v>
      </c>
      <c r="X1559" s="30">
        <v>0.97426051905278543</v>
      </c>
      <c r="Y1559" s="30">
        <v>72.643191929467662</v>
      </c>
      <c r="Z1559" s="30">
        <v>48.04053573495375</v>
      </c>
      <c r="AA1559" s="30">
        <v>129.32728174203629</v>
      </c>
      <c r="AB1559" s="30">
        <v>1259.3382901845694</v>
      </c>
      <c r="AC1559" s="29">
        <v>2.9425884462681586</v>
      </c>
      <c r="AD1559" s="29">
        <v>51360.74408689775</v>
      </c>
      <c r="AE1559" s="29">
        <f t="shared" si="78"/>
        <v>2023</v>
      </c>
      <c r="AF1559" s="29">
        <f t="shared" ref="AF1559:AF1622" si="79">IF(E1559 = "", "", MONTH(E1559))</f>
        <v>10</v>
      </c>
      <c r="AK1559" t="e">
        <f t="shared" si="77"/>
        <v>#N/A</v>
      </c>
    </row>
    <row r="1560" spans="1:37" ht="30" customHeight="1" x14ac:dyDescent="0.25">
      <c r="A1560" s="30">
        <v>17907417</v>
      </c>
      <c r="B1560" s="29" t="s">
        <v>86</v>
      </c>
      <c r="C1560" s="29" t="s">
        <v>29</v>
      </c>
      <c r="D1560" s="29" t="s">
        <v>29</v>
      </c>
      <c r="E1560" s="31">
        <v>45260</v>
      </c>
      <c r="F1560" s="30">
        <v>17.037612831045024</v>
      </c>
      <c r="G1560" s="29" t="s">
        <v>51</v>
      </c>
      <c r="H1560" s="29" t="s">
        <v>30</v>
      </c>
      <c r="I1560" s="29">
        <v>1978</v>
      </c>
      <c r="J1560" s="30">
        <v>100</v>
      </c>
      <c r="K1560" s="30">
        <v>10911.7</v>
      </c>
      <c r="L1560" s="30">
        <v>671558.9223478263</v>
      </c>
      <c r="M1560" s="30">
        <v>1971.1378178897735</v>
      </c>
      <c r="N1560" s="30">
        <v>59.365405829634966</v>
      </c>
      <c r="O1560" s="29">
        <v>13209.992272171132</v>
      </c>
      <c r="P1560" s="29">
        <v>1.2356890338252566</v>
      </c>
      <c r="Q1560" s="30">
        <v>16332.25509024573</v>
      </c>
      <c r="R1560" s="30">
        <v>21353.3711393915</v>
      </c>
      <c r="S1560" s="30">
        <v>1.4901557018744009</v>
      </c>
      <c r="T1560" s="30">
        <v>1.6736750293045533</v>
      </c>
      <c r="U1560" s="29">
        <v>1.9153025784014632</v>
      </c>
      <c r="V1560" s="29">
        <v>2.1124749981550752</v>
      </c>
      <c r="W1560" s="30">
        <v>1.3623357302019032</v>
      </c>
      <c r="X1560" s="30">
        <v>1.7926449115762948</v>
      </c>
      <c r="Y1560" s="30">
        <v>59.261548089267229</v>
      </c>
      <c r="Z1560" s="30">
        <v>54.563301471056974</v>
      </c>
      <c r="AA1560" s="30">
        <v>155.95095921341075</v>
      </c>
      <c r="AB1560" s="30">
        <v>898.22852125239228</v>
      </c>
      <c r="AC1560" s="29">
        <v>4.4168326088363079</v>
      </c>
      <c r="AD1560" s="29">
        <v>61756.780516821935</v>
      </c>
      <c r="AE1560" s="29">
        <f t="shared" si="78"/>
        <v>2023</v>
      </c>
      <c r="AF1560" s="29">
        <f t="shared" si="79"/>
        <v>11</v>
      </c>
      <c r="AK1560" t="e">
        <f t="shared" si="77"/>
        <v>#N/A</v>
      </c>
    </row>
    <row r="1561" spans="1:37" ht="30" customHeight="1" x14ac:dyDescent="0.25">
      <c r="A1561" s="30">
        <v>17907417</v>
      </c>
      <c r="B1561" s="29" t="s">
        <v>86</v>
      </c>
      <c r="C1561" s="29" t="s">
        <v>29</v>
      </c>
      <c r="D1561" s="29" t="s">
        <v>29</v>
      </c>
      <c r="E1561" s="31">
        <v>45291</v>
      </c>
      <c r="F1561" s="30">
        <v>12.101333696477374</v>
      </c>
      <c r="G1561" s="29" t="s">
        <v>51</v>
      </c>
      <c r="H1561" s="29" t="s">
        <v>30</v>
      </c>
      <c r="I1561" s="29">
        <v>1978</v>
      </c>
      <c r="J1561" s="30">
        <v>100</v>
      </c>
      <c r="K1561" s="30">
        <v>10911.7</v>
      </c>
      <c r="L1561" s="30">
        <v>1056464.971970703</v>
      </c>
      <c r="M1561" s="30">
        <v>2283.307572426414</v>
      </c>
      <c r="N1561" s="30">
        <v>80.433586907274389</v>
      </c>
      <c r="O1561" s="29">
        <v>15673.794003087494</v>
      </c>
      <c r="P1561" s="29">
        <v>1.1422556038021516</v>
      </c>
      <c r="Q1561" s="30">
        <v>19835.431074921707</v>
      </c>
      <c r="R1561" s="30">
        <v>23203.264775987111</v>
      </c>
      <c r="S1561" s="30">
        <v>1.183694755488198</v>
      </c>
      <c r="T1561" s="30">
        <v>1.5076748973599716</v>
      </c>
      <c r="U1561" s="29">
        <v>2.2738732349370379</v>
      </c>
      <c r="V1561" s="29">
        <v>2.3130281035682918</v>
      </c>
      <c r="W1561" s="30">
        <v>0.92994066553096322</v>
      </c>
      <c r="X1561" s="30">
        <v>1.5487897130295458</v>
      </c>
      <c r="Y1561" s="30">
        <v>44.872344088453424</v>
      </c>
      <c r="Z1561" s="30">
        <v>71.742927277214108</v>
      </c>
      <c r="AA1561" s="30">
        <v>154.60070446687411</v>
      </c>
      <c r="AB1561" s="30">
        <v>937.99225666884513</v>
      </c>
      <c r="AC1561" s="29">
        <v>4.3118177878446176</v>
      </c>
      <c r="AD1561" s="29">
        <v>31927.583869649239</v>
      </c>
      <c r="AE1561" s="29">
        <f t="shared" si="78"/>
        <v>2023</v>
      </c>
      <c r="AF1561" s="29">
        <f t="shared" si="79"/>
        <v>12</v>
      </c>
      <c r="AK1561" t="e">
        <f t="shared" si="77"/>
        <v>#N/A</v>
      </c>
    </row>
    <row r="1562" spans="1:37" ht="30" customHeight="1" x14ac:dyDescent="0.25">
      <c r="A1562" s="30">
        <v>17907417</v>
      </c>
      <c r="B1562" s="29" t="s">
        <v>86</v>
      </c>
      <c r="C1562" s="29" t="s">
        <v>29</v>
      </c>
      <c r="D1562" s="29" t="s">
        <v>29</v>
      </c>
      <c r="E1562" s="31">
        <v>45322</v>
      </c>
      <c r="F1562" s="30">
        <v>19.49466014522628</v>
      </c>
      <c r="G1562" s="29" t="s">
        <v>51</v>
      </c>
      <c r="H1562" s="29" t="s">
        <v>30</v>
      </c>
      <c r="I1562" s="29">
        <v>1978</v>
      </c>
      <c r="J1562" s="30">
        <v>100</v>
      </c>
      <c r="K1562" s="30">
        <v>10911.7</v>
      </c>
      <c r="L1562" s="30">
        <v>682008.64178602002</v>
      </c>
      <c r="M1562" s="30">
        <v>2921.5579776977611</v>
      </c>
      <c r="N1562" s="30">
        <v>75.707900943548537</v>
      </c>
      <c r="O1562" s="29">
        <v>12343.430427848973</v>
      </c>
      <c r="P1562" s="29">
        <v>1.5035949375426265</v>
      </c>
      <c r="Q1562" s="30">
        <v>23220.946421070737</v>
      </c>
      <c r="R1562" s="30">
        <v>18672.240284238724</v>
      </c>
      <c r="S1562" s="30">
        <v>1.82820313049297</v>
      </c>
      <c r="T1562" s="30">
        <v>1.9761471259607206</v>
      </c>
      <c r="U1562" s="29">
        <v>1.6035906095010637</v>
      </c>
      <c r="V1562" s="29">
        <v>1.7514239618689023</v>
      </c>
      <c r="W1562" s="30">
        <v>1.3118700890015071</v>
      </c>
      <c r="X1562" s="30">
        <v>1.3930818922811345</v>
      </c>
      <c r="Y1562" s="30">
        <v>64.550383574485252</v>
      </c>
      <c r="Z1562" s="30">
        <v>75.288468325474369</v>
      </c>
      <c r="AA1562" s="30">
        <v>90.945096536378145</v>
      </c>
      <c r="AB1562" s="30">
        <v>1691.5317192203029</v>
      </c>
      <c r="AC1562" s="29" t="s">
        <v>31</v>
      </c>
      <c r="AD1562" s="29" t="s">
        <v>31</v>
      </c>
      <c r="AE1562" s="29">
        <f t="shared" si="78"/>
        <v>2024</v>
      </c>
      <c r="AF1562" s="29">
        <f t="shared" si="79"/>
        <v>1</v>
      </c>
      <c r="AK1562" t="e">
        <f t="shared" si="77"/>
        <v>#N/A</v>
      </c>
    </row>
    <row r="1563" spans="1:37" ht="30" customHeight="1" x14ac:dyDescent="0.25">
      <c r="A1563" s="30">
        <v>17907417</v>
      </c>
      <c r="B1563" s="29" t="s">
        <v>86</v>
      </c>
      <c r="C1563" s="29" t="s">
        <v>29</v>
      </c>
      <c r="D1563" s="29" t="s">
        <v>29</v>
      </c>
      <c r="E1563" s="31">
        <v>45351</v>
      </c>
      <c r="F1563" s="30">
        <v>21.3217044895658</v>
      </c>
      <c r="G1563" s="29" t="s">
        <v>51</v>
      </c>
      <c r="H1563" s="29" t="s">
        <v>30</v>
      </c>
      <c r="I1563" s="29">
        <v>1978</v>
      </c>
      <c r="J1563" s="30">
        <v>100</v>
      </c>
      <c r="K1563" s="30">
        <v>10911.7</v>
      </c>
      <c r="L1563" s="30">
        <v>984360.77578344685</v>
      </c>
      <c r="M1563" s="30">
        <v>2572.4244958510981</v>
      </c>
      <c r="N1563" s="30">
        <v>60.306621275429478</v>
      </c>
      <c r="O1563" s="30">
        <v>14361.059512978994</v>
      </c>
      <c r="P1563" s="30">
        <v>1.4420665256173231</v>
      </c>
      <c r="Q1563" s="30">
        <v>16797.856354068987</v>
      </c>
      <c r="R1563" s="30">
        <v>25427.290772365046</v>
      </c>
      <c r="S1563" s="30">
        <v>2.2522720903944564</v>
      </c>
      <c r="T1563" s="30">
        <v>1.7127345710969613</v>
      </c>
      <c r="U1563" s="30">
        <v>1.2947007902362848</v>
      </c>
      <c r="V1563" s="30">
        <v>1.4677264750328234</v>
      </c>
      <c r="W1563" s="30">
        <v>1.2552157664517347</v>
      </c>
      <c r="X1563" s="30">
        <v>1.7289027916711659</v>
      </c>
      <c r="Y1563" s="30">
        <v>59.178365655984251</v>
      </c>
      <c r="Z1563" s="30">
        <v>51.865172088330404</v>
      </c>
      <c r="AA1563" s="30">
        <v>139.25780023031484</v>
      </c>
      <c r="AB1563" s="30">
        <v>1094.4812822579936</v>
      </c>
      <c r="AC1563" s="29" t="s">
        <v>31</v>
      </c>
      <c r="AD1563" s="29" t="s">
        <v>31</v>
      </c>
      <c r="AE1563" s="29">
        <f t="shared" si="78"/>
        <v>2024</v>
      </c>
      <c r="AF1563" s="29">
        <f t="shared" si="79"/>
        <v>2</v>
      </c>
      <c r="AK1563" t="e">
        <f t="shared" si="77"/>
        <v>#N/A</v>
      </c>
    </row>
    <row r="1564" spans="1:37" ht="30" customHeight="1" x14ac:dyDescent="0.25">
      <c r="A1564" s="30">
        <v>17907417</v>
      </c>
      <c r="B1564" s="29" t="s">
        <v>86</v>
      </c>
      <c r="C1564" s="29" t="s">
        <v>29</v>
      </c>
      <c r="D1564" s="29" t="s">
        <v>29</v>
      </c>
      <c r="E1564" s="31">
        <v>45382</v>
      </c>
      <c r="F1564" s="30">
        <v>20.456254167828561</v>
      </c>
      <c r="G1564" s="29" t="s">
        <v>51</v>
      </c>
      <c r="H1564" s="29" t="s">
        <v>30</v>
      </c>
      <c r="I1564" s="29">
        <v>1978</v>
      </c>
      <c r="J1564" s="30">
        <v>100</v>
      </c>
      <c r="K1564" s="30">
        <v>10911.7</v>
      </c>
      <c r="L1564" s="30">
        <v>962195.3844255443</v>
      </c>
      <c r="M1564" s="30">
        <v>3760.6278028268489</v>
      </c>
      <c r="N1564" s="30">
        <v>52.948514229440192</v>
      </c>
      <c r="O1564" s="30">
        <v>13853.484501310362</v>
      </c>
      <c r="P1564" s="30">
        <v>1.6742921436948588</v>
      </c>
      <c r="Q1564" s="30">
        <v>16230.933353629243</v>
      </c>
      <c r="R1564" s="30">
        <v>26240.327407138415</v>
      </c>
      <c r="S1564" s="30">
        <v>1.4283865038063657</v>
      </c>
      <c r="T1564" s="30">
        <v>1.463523849454593</v>
      </c>
      <c r="U1564" s="30">
        <v>2.1034368648455422</v>
      </c>
      <c r="V1564" s="30">
        <v>1.6402392012980682</v>
      </c>
      <c r="W1564" s="30">
        <v>1.4848680847273936</v>
      </c>
      <c r="X1564" s="30">
        <v>1.6057920316980883</v>
      </c>
      <c r="Y1564" s="30">
        <v>42.934585787782126</v>
      </c>
      <c r="Z1564" s="30">
        <v>67.685523467089283</v>
      </c>
      <c r="AA1564" s="30">
        <v>131.28115340537479</v>
      </c>
      <c r="AB1564" s="30">
        <v>1121.697632224751</v>
      </c>
      <c r="AC1564" s="29" t="s">
        <v>31</v>
      </c>
      <c r="AD1564" s="29" t="s">
        <v>31</v>
      </c>
      <c r="AE1564" s="29">
        <f t="shared" si="78"/>
        <v>2024</v>
      </c>
      <c r="AF1564" s="29">
        <f t="shared" si="79"/>
        <v>3</v>
      </c>
      <c r="AK1564" t="e">
        <f t="shared" si="77"/>
        <v>#N/A</v>
      </c>
    </row>
    <row r="1565" spans="1:37" ht="30" customHeight="1" x14ac:dyDescent="0.25">
      <c r="A1565" s="30">
        <v>17907417</v>
      </c>
      <c r="B1565" s="29" t="s">
        <v>86</v>
      </c>
      <c r="C1565" s="29" t="s">
        <v>29</v>
      </c>
      <c r="D1565" s="29" t="s">
        <v>29</v>
      </c>
      <c r="E1565" s="31">
        <v>45412</v>
      </c>
      <c r="F1565" s="30">
        <v>18.179176509127082</v>
      </c>
      <c r="G1565" s="29" t="s">
        <v>51</v>
      </c>
      <c r="H1565" s="29" t="s">
        <v>30</v>
      </c>
      <c r="I1565" s="29">
        <v>1978</v>
      </c>
      <c r="J1565" s="30">
        <v>100</v>
      </c>
      <c r="K1565" s="30">
        <v>10911.7</v>
      </c>
      <c r="L1565" s="30">
        <v>1021122.8110683656</v>
      </c>
      <c r="M1565" s="30">
        <v>3734.9969647659209</v>
      </c>
      <c r="N1565" s="30">
        <v>100.99679390653424</v>
      </c>
      <c r="O1565" s="30">
        <v>10610.514448406933</v>
      </c>
      <c r="P1565" s="30">
        <v>1.4770508828296343</v>
      </c>
      <c r="Q1565" s="30">
        <v>12700.16361428042</v>
      </c>
      <c r="R1565" s="30">
        <v>24599.205966144407</v>
      </c>
      <c r="S1565" s="30">
        <v>1.7045632903144918</v>
      </c>
      <c r="T1565" s="30">
        <v>1.7287362263023345</v>
      </c>
      <c r="U1565" s="30">
        <v>2.34270947074002</v>
      </c>
      <c r="V1565" s="30">
        <v>2.5782635757962047</v>
      </c>
      <c r="W1565" s="30">
        <v>1.4898559566997873</v>
      </c>
      <c r="X1565" s="30">
        <v>1.6222485626009227</v>
      </c>
      <c r="Y1565" s="30">
        <v>60.143113149313855</v>
      </c>
      <c r="Z1565" s="30">
        <v>66.842551189454056</v>
      </c>
      <c r="AA1565" s="30">
        <v>145.32451413134561</v>
      </c>
      <c r="AB1565" s="30">
        <v>1036.2255250045557</v>
      </c>
      <c r="AC1565" s="29" t="s">
        <v>31</v>
      </c>
      <c r="AD1565" s="29" t="s">
        <v>31</v>
      </c>
      <c r="AE1565" s="29">
        <f t="shared" si="78"/>
        <v>2024</v>
      </c>
      <c r="AF1565" s="29">
        <f t="shared" si="79"/>
        <v>4</v>
      </c>
      <c r="AK1565" t="e">
        <f t="shared" si="77"/>
        <v>#N/A</v>
      </c>
    </row>
    <row r="1566" spans="1:37" ht="30" customHeight="1" x14ac:dyDescent="0.25">
      <c r="A1566" s="30">
        <v>17907417</v>
      </c>
      <c r="B1566" s="29" t="s">
        <v>86</v>
      </c>
      <c r="C1566" s="29" t="s">
        <v>29</v>
      </c>
      <c r="D1566" s="29" t="s">
        <v>29</v>
      </c>
      <c r="E1566" s="31">
        <v>45443</v>
      </c>
      <c r="F1566" s="30">
        <v>21.370447563146083</v>
      </c>
      <c r="G1566" s="29" t="s">
        <v>51</v>
      </c>
      <c r="H1566" s="29" t="s">
        <v>30</v>
      </c>
      <c r="I1566" s="29">
        <v>1978</v>
      </c>
      <c r="J1566" s="30">
        <v>100</v>
      </c>
      <c r="K1566" s="30">
        <v>10911.7</v>
      </c>
      <c r="L1566" s="30">
        <v>1024533.5689565584</v>
      </c>
      <c r="M1566" s="30">
        <v>3926.7840292100059</v>
      </c>
      <c r="N1566" s="30">
        <v>61.058685378328782</v>
      </c>
      <c r="O1566" s="30">
        <v>15610.574948738005</v>
      </c>
      <c r="P1566" s="30">
        <v>2.0588594613476179</v>
      </c>
      <c r="Q1566" s="30">
        <v>21859.67070331574</v>
      </c>
      <c r="R1566" s="30">
        <v>19851.733434586276</v>
      </c>
      <c r="S1566" s="30">
        <v>1.521831990877355</v>
      </c>
      <c r="T1566" s="30">
        <v>2.3780078962423006</v>
      </c>
      <c r="U1566" s="30">
        <v>2.4260238730835768</v>
      </c>
      <c r="V1566" s="30">
        <v>2.0902288011885566</v>
      </c>
      <c r="W1566" s="30">
        <v>0.79747365792320879</v>
      </c>
      <c r="X1566" s="30">
        <v>1.2440779902511721</v>
      </c>
      <c r="Y1566" s="30">
        <v>82.48282415071354</v>
      </c>
      <c r="Z1566" s="30">
        <v>53.917231729232398</v>
      </c>
      <c r="AA1566" s="30">
        <v>105.46633976778841</v>
      </c>
      <c r="AB1566" s="30">
        <v>922.0411621798736</v>
      </c>
      <c r="AC1566" s="29" t="s">
        <v>31</v>
      </c>
      <c r="AD1566" s="29" t="s">
        <v>31</v>
      </c>
      <c r="AE1566" s="29">
        <f t="shared" si="78"/>
        <v>2024</v>
      </c>
      <c r="AF1566" s="29">
        <f t="shared" si="79"/>
        <v>5</v>
      </c>
      <c r="AK1566" t="e">
        <f t="shared" si="77"/>
        <v>#N/A</v>
      </c>
    </row>
    <row r="1567" spans="1:37" ht="30" customHeight="1" x14ac:dyDescent="0.25">
      <c r="A1567" s="30">
        <v>17907417</v>
      </c>
      <c r="B1567" s="29" t="s">
        <v>86</v>
      </c>
      <c r="C1567" s="29" t="s">
        <v>29</v>
      </c>
      <c r="D1567" s="29" t="s">
        <v>29</v>
      </c>
      <c r="E1567" s="31">
        <v>45473</v>
      </c>
      <c r="F1567" s="30">
        <v>11.310544314328924</v>
      </c>
      <c r="G1567" s="29" t="s">
        <v>51</v>
      </c>
      <c r="H1567" s="29" t="s">
        <v>30</v>
      </c>
      <c r="I1567" s="29">
        <v>1978</v>
      </c>
      <c r="J1567" s="30">
        <v>100</v>
      </c>
      <c r="K1567" s="30">
        <v>10911.7</v>
      </c>
      <c r="L1567" s="30">
        <v>952926.57457339368</v>
      </c>
      <c r="M1567" s="30">
        <v>2792.7368606220271</v>
      </c>
      <c r="N1567" s="30">
        <v>74.62512375405602</v>
      </c>
      <c r="O1567" s="30">
        <v>14538.177346700824</v>
      </c>
      <c r="P1567" s="30">
        <v>1.6044007414403105</v>
      </c>
      <c r="Q1567" s="30">
        <v>17415.852364370679</v>
      </c>
      <c r="R1567" s="30">
        <v>16247.064966002557</v>
      </c>
      <c r="S1567" s="30">
        <v>1.8502132602714201</v>
      </c>
      <c r="T1567" s="30">
        <v>1.7598763138423976</v>
      </c>
      <c r="U1567" s="30">
        <v>1.7572796590401636</v>
      </c>
      <c r="V1567" s="30">
        <v>1.5496912152496374</v>
      </c>
      <c r="W1567" s="30">
        <v>1.428171397880452</v>
      </c>
      <c r="X1567" s="30">
        <v>1.7179766953812716</v>
      </c>
      <c r="Y1567" s="30">
        <v>59.813041629146063</v>
      </c>
      <c r="Z1567" s="30">
        <v>71.717172994230566</v>
      </c>
      <c r="AA1567" s="30">
        <v>122.85072833910986</v>
      </c>
      <c r="AB1567" s="30">
        <v>954.55701702600265</v>
      </c>
      <c r="AC1567" s="29" t="s">
        <v>31</v>
      </c>
      <c r="AD1567" s="29" t="s">
        <v>31</v>
      </c>
      <c r="AE1567" s="29">
        <f t="shared" si="78"/>
        <v>2024</v>
      </c>
      <c r="AF1567" s="29">
        <f t="shared" si="79"/>
        <v>6</v>
      </c>
      <c r="AK1567" t="e">
        <f t="shared" si="77"/>
        <v>#N/A</v>
      </c>
    </row>
    <row r="1568" spans="1:37" ht="30" customHeight="1" x14ac:dyDescent="0.25">
      <c r="A1568" s="30">
        <v>17907417</v>
      </c>
      <c r="B1568" s="29" t="s">
        <v>86</v>
      </c>
      <c r="C1568" s="29" t="s">
        <v>29</v>
      </c>
      <c r="D1568" s="29" t="s">
        <v>29</v>
      </c>
      <c r="E1568" s="31">
        <v>45504</v>
      </c>
      <c r="F1568" s="30" t="s">
        <v>31</v>
      </c>
      <c r="G1568" s="29" t="s">
        <v>51</v>
      </c>
      <c r="H1568" s="29" t="s">
        <v>30</v>
      </c>
      <c r="I1568" s="29">
        <v>1978</v>
      </c>
      <c r="J1568" s="30">
        <v>100</v>
      </c>
      <c r="K1568" s="30">
        <v>10911.7</v>
      </c>
      <c r="L1568" s="30" t="s">
        <v>31</v>
      </c>
      <c r="M1568" s="30" t="s">
        <v>31</v>
      </c>
      <c r="N1568" s="30" t="s">
        <v>31</v>
      </c>
      <c r="O1568" s="30" t="s">
        <v>31</v>
      </c>
      <c r="P1568" s="30" t="s">
        <v>31</v>
      </c>
      <c r="Q1568" s="30" t="s">
        <v>31</v>
      </c>
      <c r="R1568" s="30" t="s">
        <v>31</v>
      </c>
      <c r="S1568" s="30" t="s">
        <v>31</v>
      </c>
      <c r="T1568" s="30" t="s">
        <v>31</v>
      </c>
      <c r="U1568" s="30" t="s">
        <v>31</v>
      </c>
      <c r="V1568" s="30" t="s">
        <v>31</v>
      </c>
      <c r="W1568" s="30">
        <v>1.4394689527992386</v>
      </c>
      <c r="X1568" s="30">
        <v>1.1672266881433897</v>
      </c>
      <c r="Y1568" s="30" t="s">
        <v>31</v>
      </c>
      <c r="Z1568" s="30" t="s">
        <v>31</v>
      </c>
      <c r="AA1568" s="30" t="s">
        <v>31</v>
      </c>
      <c r="AB1568" s="30" t="s">
        <v>31</v>
      </c>
      <c r="AC1568" s="29" t="s">
        <v>31</v>
      </c>
      <c r="AD1568" s="29" t="s">
        <v>31</v>
      </c>
      <c r="AE1568" s="29">
        <f t="shared" si="78"/>
        <v>2024</v>
      </c>
      <c r="AF1568" s="29">
        <f t="shared" si="79"/>
        <v>7</v>
      </c>
      <c r="AK1568" t="e">
        <f t="shared" si="77"/>
        <v>#N/A</v>
      </c>
    </row>
    <row r="1569" spans="1:37" ht="30" customHeight="1" x14ac:dyDescent="0.25">
      <c r="A1569" s="30">
        <v>17907417</v>
      </c>
      <c r="B1569" s="29" t="s">
        <v>86</v>
      </c>
      <c r="C1569" s="29" t="s">
        <v>29</v>
      </c>
      <c r="D1569" s="29" t="s">
        <v>29</v>
      </c>
      <c r="E1569" s="31">
        <v>45535</v>
      </c>
      <c r="F1569" s="30" t="s">
        <v>31</v>
      </c>
      <c r="G1569" s="29" t="s">
        <v>51</v>
      </c>
      <c r="H1569" s="29" t="s">
        <v>30</v>
      </c>
      <c r="I1569" s="29">
        <v>1978</v>
      </c>
      <c r="J1569" s="30">
        <v>100</v>
      </c>
      <c r="K1569" s="30">
        <v>10911.7</v>
      </c>
      <c r="L1569" s="30" t="s">
        <v>31</v>
      </c>
      <c r="M1569" s="30" t="s">
        <v>31</v>
      </c>
      <c r="N1569" s="30" t="s">
        <v>31</v>
      </c>
      <c r="O1569" s="30" t="s">
        <v>31</v>
      </c>
      <c r="P1569" s="30" t="s">
        <v>31</v>
      </c>
      <c r="Q1569" s="30" t="s">
        <v>31</v>
      </c>
      <c r="R1569" s="30" t="s">
        <v>31</v>
      </c>
      <c r="S1569" s="30" t="s">
        <v>31</v>
      </c>
      <c r="T1569" s="30" t="s">
        <v>31</v>
      </c>
      <c r="U1569" s="30" t="s">
        <v>31</v>
      </c>
      <c r="V1569" s="30" t="s">
        <v>31</v>
      </c>
      <c r="W1569" s="30">
        <v>1.4687782705523569</v>
      </c>
      <c r="X1569" s="30">
        <v>1.6540246106893663</v>
      </c>
      <c r="Y1569" s="30" t="s">
        <v>31</v>
      </c>
      <c r="Z1569" s="30" t="s">
        <v>31</v>
      </c>
      <c r="AA1569" s="30" t="s">
        <v>31</v>
      </c>
      <c r="AB1569" s="30" t="s">
        <v>31</v>
      </c>
      <c r="AC1569" s="29" t="s">
        <v>31</v>
      </c>
      <c r="AD1569" s="29" t="s">
        <v>31</v>
      </c>
      <c r="AE1569" s="29">
        <f t="shared" si="78"/>
        <v>2024</v>
      </c>
      <c r="AF1569" s="29">
        <f t="shared" si="79"/>
        <v>8</v>
      </c>
      <c r="AK1569" t="e">
        <f t="shared" si="77"/>
        <v>#N/A</v>
      </c>
    </row>
    <row r="1570" spans="1:37" ht="30" customHeight="1" x14ac:dyDescent="0.25">
      <c r="A1570" s="30">
        <v>17907417</v>
      </c>
      <c r="B1570" s="29" t="s">
        <v>86</v>
      </c>
      <c r="C1570" s="29" t="s">
        <v>29</v>
      </c>
      <c r="D1570" s="29" t="s">
        <v>29</v>
      </c>
      <c r="E1570" s="31">
        <v>45565</v>
      </c>
      <c r="F1570" s="30" t="s">
        <v>31</v>
      </c>
      <c r="G1570" s="29" t="s">
        <v>51</v>
      </c>
      <c r="H1570" s="29" t="s">
        <v>30</v>
      </c>
      <c r="I1570" s="29">
        <v>1978</v>
      </c>
      <c r="J1570" s="30">
        <v>100</v>
      </c>
      <c r="K1570" s="30">
        <v>10911.7</v>
      </c>
      <c r="L1570" s="30" t="s">
        <v>31</v>
      </c>
      <c r="M1570" s="30" t="s">
        <v>31</v>
      </c>
      <c r="N1570" s="30" t="s">
        <v>31</v>
      </c>
      <c r="O1570" s="30" t="s">
        <v>31</v>
      </c>
      <c r="P1570" s="30" t="s">
        <v>31</v>
      </c>
      <c r="Q1570" s="30" t="s">
        <v>31</v>
      </c>
      <c r="R1570" s="30" t="s">
        <v>31</v>
      </c>
      <c r="S1570" s="30" t="s">
        <v>31</v>
      </c>
      <c r="T1570" s="30" t="s">
        <v>31</v>
      </c>
      <c r="U1570" s="30" t="s">
        <v>31</v>
      </c>
      <c r="V1570" s="30" t="s">
        <v>31</v>
      </c>
      <c r="W1570" s="30">
        <v>1.3676327720907726</v>
      </c>
      <c r="X1570" s="30">
        <v>2.1945140533835894</v>
      </c>
      <c r="Y1570" s="30" t="s">
        <v>31</v>
      </c>
      <c r="Z1570" s="30" t="s">
        <v>31</v>
      </c>
      <c r="AA1570" s="30" t="s">
        <v>31</v>
      </c>
      <c r="AB1570" s="30" t="s">
        <v>31</v>
      </c>
      <c r="AC1570" s="29" t="s">
        <v>31</v>
      </c>
      <c r="AD1570" s="29" t="s">
        <v>31</v>
      </c>
      <c r="AE1570" s="29">
        <f t="shared" si="78"/>
        <v>2024</v>
      </c>
      <c r="AF1570" s="29">
        <f t="shared" si="79"/>
        <v>9</v>
      </c>
      <c r="AK1570" t="e">
        <f t="shared" si="77"/>
        <v>#N/A</v>
      </c>
    </row>
    <row r="1571" spans="1:37" ht="30" customHeight="1" x14ac:dyDescent="0.25">
      <c r="A1571" s="30">
        <v>17907417</v>
      </c>
      <c r="B1571" s="29" t="s">
        <v>86</v>
      </c>
      <c r="C1571" s="29" t="s">
        <v>29</v>
      </c>
      <c r="D1571" s="29" t="s">
        <v>29</v>
      </c>
      <c r="E1571" s="31">
        <v>45596</v>
      </c>
      <c r="F1571" s="30" t="s">
        <v>31</v>
      </c>
      <c r="G1571" s="29" t="s">
        <v>51</v>
      </c>
      <c r="H1571" s="29" t="s">
        <v>30</v>
      </c>
      <c r="I1571" s="29">
        <v>1978</v>
      </c>
      <c r="J1571" s="30">
        <v>100</v>
      </c>
      <c r="K1571" s="30">
        <v>10911.7</v>
      </c>
      <c r="L1571" s="30" t="s">
        <v>31</v>
      </c>
      <c r="M1571" s="30" t="s">
        <v>31</v>
      </c>
      <c r="N1571" s="30" t="s">
        <v>31</v>
      </c>
      <c r="O1571" s="30" t="s">
        <v>31</v>
      </c>
      <c r="P1571" s="30" t="s">
        <v>31</v>
      </c>
      <c r="Q1571" s="30" t="s">
        <v>31</v>
      </c>
      <c r="R1571" s="30" t="s">
        <v>31</v>
      </c>
      <c r="S1571" s="30" t="s">
        <v>31</v>
      </c>
      <c r="T1571" s="30" t="s">
        <v>31</v>
      </c>
      <c r="U1571" s="30" t="s">
        <v>31</v>
      </c>
      <c r="V1571" s="30" t="s">
        <v>31</v>
      </c>
      <c r="W1571" s="30">
        <v>0.96116578986081525</v>
      </c>
      <c r="X1571" s="30">
        <v>1.2924675064351474</v>
      </c>
      <c r="Y1571" s="30" t="s">
        <v>31</v>
      </c>
      <c r="Z1571" s="30" t="s">
        <v>31</v>
      </c>
      <c r="AA1571" s="30" t="s">
        <v>31</v>
      </c>
      <c r="AB1571" s="30" t="s">
        <v>31</v>
      </c>
      <c r="AC1571" s="29" t="s">
        <v>31</v>
      </c>
      <c r="AD1571" s="29" t="s">
        <v>31</v>
      </c>
      <c r="AE1571" s="29">
        <f t="shared" si="78"/>
        <v>2024</v>
      </c>
      <c r="AF1571" s="29">
        <f t="shared" si="79"/>
        <v>10</v>
      </c>
      <c r="AK1571" t="e">
        <f t="shared" si="77"/>
        <v>#N/A</v>
      </c>
    </row>
    <row r="1572" spans="1:37" ht="30" customHeight="1" x14ac:dyDescent="0.25">
      <c r="A1572" s="30">
        <v>17907417</v>
      </c>
      <c r="B1572" s="29" t="s">
        <v>86</v>
      </c>
      <c r="C1572" s="29" t="s">
        <v>29</v>
      </c>
      <c r="D1572" s="29" t="s">
        <v>29</v>
      </c>
      <c r="E1572" s="31">
        <v>45626</v>
      </c>
      <c r="F1572" s="30" t="s">
        <v>31</v>
      </c>
      <c r="G1572" s="29" t="s">
        <v>51</v>
      </c>
      <c r="H1572" s="29" t="s">
        <v>30</v>
      </c>
      <c r="I1572" s="29">
        <v>1978</v>
      </c>
      <c r="J1572" s="30">
        <v>100</v>
      </c>
      <c r="K1572" s="30">
        <v>10911.7</v>
      </c>
      <c r="L1572" s="30" t="s">
        <v>31</v>
      </c>
      <c r="M1572" s="30" t="s">
        <v>31</v>
      </c>
      <c r="N1572" s="30" t="s">
        <v>31</v>
      </c>
      <c r="O1572" s="30" t="s">
        <v>31</v>
      </c>
      <c r="P1572" s="30" t="s">
        <v>31</v>
      </c>
      <c r="Q1572" s="30" t="s">
        <v>31</v>
      </c>
      <c r="R1572" s="30" t="s">
        <v>31</v>
      </c>
      <c r="S1572" s="30" t="s">
        <v>31</v>
      </c>
      <c r="T1572" s="30" t="s">
        <v>31</v>
      </c>
      <c r="U1572" s="30" t="s">
        <v>31</v>
      </c>
      <c r="V1572" s="30" t="s">
        <v>31</v>
      </c>
      <c r="W1572" s="30">
        <v>1.4973362836964339</v>
      </c>
      <c r="X1572" s="30">
        <v>1.2678307533129249</v>
      </c>
      <c r="Y1572" s="30" t="s">
        <v>31</v>
      </c>
      <c r="Z1572" s="30" t="s">
        <v>31</v>
      </c>
      <c r="AA1572" s="30" t="s">
        <v>31</v>
      </c>
      <c r="AB1572" s="30" t="s">
        <v>31</v>
      </c>
      <c r="AC1572" s="29" t="s">
        <v>31</v>
      </c>
      <c r="AD1572" s="29" t="s">
        <v>31</v>
      </c>
      <c r="AE1572" s="29">
        <f t="shared" si="78"/>
        <v>2024</v>
      </c>
      <c r="AF1572" s="29">
        <f t="shared" si="79"/>
        <v>11</v>
      </c>
      <c r="AK1572" t="e">
        <f t="shared" si="77"/>
        <v>#N/A</v>
      </c>
    </row>
    <row r="1573" spans="1:37" ht="30" customHeight="1" x14ac:dyDescent="0.25">
      <c r="A1573" s="30">
        <v>17907417</v>
      </c>
      <c r="B1573" s="29" t="s">
        <v>86</v>
      </c>
      <c r="C1573" s="29" t="s">
        <v>29</v>
      </c>
      <c r="D1573" s="29" t="s">
        <v>29</v>
      </c>
      <c r="E1573" s="31">
        <v>45657</v>
      </c>
      <c r="F1573" s="30" t="s">
        <v>31</v>
      </c>
      <c r="G1573" s="29" t="s">
        <v>51</v>
      </c>
      <c r="H1573" s="29" t="s">
        <v>30</v>
      </c>
      <c r="I1573" s="29">
        <v>1978</v>
      </c>
      <c r="J1573" s="30">
        <v>100</v>
      </c>
      <c r="K1573" s="30">
        <v>10911.7</v>
      </c>
      <c r="L1573" s="30" t="s">
        <v>31</v>
      </c>
      <c r="M1573" s="30" t="s">
        <v>31</v>
      </c>
      <c r="N1573" s="30" t="s">
        <v>31</v>
      </c>
      <c r="O1573" s="30" t="s">
        <v>31</v>
      </c>
      <c r="P1573" s="30" t="s">
        <v>31</v>
      </c>
      <c r="Q1573" s="30" t="s">
        <v>31</v>
      </c>
      <c r="R1573" s="30" t="s">
        <v>31</v>
      </c>
      <c r="S1573" s="30" t="s">
        <v>31</v>
      </c>
      <c r="T1573" s="30" t="s">
        <v>31</v>
      </c>
      <c r="U1573" s="30" t="s">
        <v>31</v>
      </c>
      <c r="V1573" s="30" t="s">
        <v>31</v>
      </c>
      <c r="W1573" s="30">
        <v>1.1803066426477316</v>
      </c>
      <c r="X1573" s="30">
        <v>2.1053385922441756</v>
      </c>
      <c r="Y1573" s="30" t="s">
        <v>31</v>
      </c>
      <c r="Z1573" s="30" t="s">
        <v>31</v>
      </c>
      <c r="AA1573" s="30" t="s">
        <v>31</v>
      </c>
      <c r="AB1573" s="30" t="s">
        <v>31</v>
      </c>
      <c r="AC1573" s="29" t="s">
        <v>31</v>
      </c>
      <c r="AD1573" s="29" t="s">
        <v>31</v>
      </c>
      <c r="AE1573" s="29">
        <f t="shared" si="78"/>
        <v>2024</v>
      </c>
      <c r="AF1573" s="29">
        <f t="shared" si="79"/>
        <v>12</v>
      </c>
      <c r="AK1573" t="e">
        <f t="shared" si="77"/>
        <v>#N/A</v>
      </c>
    </row>
    <row r="1574" spans="1:37" ht="30" customHeight="1" x14ac:dyDescent="0.25">
      <c r="A1574" s="30">
        <v>17907418</v>
      </c>
      <c r="B1574" s="29" t="e">
        <v>#N/A</v>
      </c>
      <c r="C1574" s="29" t="s">
        <v>29</v>
      </c>
      <c r="D1574" s="29" t="s">
        <v>29</v>
      </c>
      <c r="E1574" s="31">
        <v>43496</v>
      </c>
      <c r="F1574" s="30" t="s">
        <v>31</v>
      </c>
      <c r="G1574" s="29" t="s">
        <v>51</v>
      </c>
      <c r="H1574" s="29" t="s">
        <v>30</v>
      </c>
      <c r="I1574" s="29">
        <v>1971</v>
      </c>
      <c r="J1574" s="30">
        <v>95</v>
      </c>
      <c r="K1574" s="30">
        <v>32776.199999999997</v>
      </c>
      <c r="L1574" s="30" t="s">
        <v>31</v>
      </c>
      <c r="M1574" s="30" t="s">
        <v>31</v>
      </c>
      <c r="N1574" s="30" t="s">
        <v>31</v>
      </c>
      <c r="O1574" s="30" t="s">
        <v>31</v>
      </c>
      <c r="P1574" s="30" t="s">
        <v>31</v>
      </c>
      <c r="Q1574" s="30" t="s">
        <v>31</v>
      </c>
      <c r="R1574" s="30" t="s">
        <v>31</v>
      </c>
      <c r="S1574" s="30" t="s">
        <v>31</v>
      </c>
      <c r="T1574" s="30" t="s">
        <v>31</v>
      </c>
      <c r="U1574" s="30" t="s">
        <v>31</v>
      </c>
      <c r="V1574" s="30" t="s">
        <v>31</v>
      </c>
      <c r="W1574" s="30">
        <v>0.87196049865070813</v>
      </c>
      <c r="X1574" s="30">
        <v>1.7611071926425217</v>
      </c>
      <c r="Y1574" s="30" t="s">
        <v>31</v>
      </c>
      <c r="Z1574" s="30" t="s">
        <v>31</v>
      </c>
      <c r="AA1574" s="30">
        <v>0</v>
      </c>
      <c r="AB1574" s="30">
        <v>0</v>
      </c>
      <c r="AC1574" s="29" t="s">
        <v>31</v>
      </c>
      <c r="AD1574" s="29" t="s">
        <v>31</v>
      </c>
      <c r="AE1574" s="29">
        <f t="shared" si="78"/>
        <v>2019</v>
      </c>
      <c r="AF1574" s="29">
        <f t="shared" si="79"/>
        <v>1</v>
      </c>
      <c r="AK1574" t="e">
        <f t="shared" si="77"/>
        <v>#N/A</v>
      </c>
    </row>
    <row r="1575" spans="1:37" ht="30" customHeight="1" x14ac:dyDescent="0.25">
      <c r="A1575" s="30">
        <v>17907418</v>
      </c>
      <c r="B1575" s="29" t="e">
        <v>#N/A</v>
      </c>
      <c r="C1575" s="29" t="s">
        <v>29</v>
      </c>
      <c r="D1575" s="29" t="s">
        <v>29</v>
      </c>
      <c r="E1575" s="31">
        <v>43524</v>
      </c>
      <c r="F1575" s="30" t="s">
        <v>31</v>
      </c>
      <c r="G1575" s="29" t="s">
        <v>51</v>
      </c>
      <c r="H1575" s="29" t="s">
        <v>30</v>
      </c>
      <c r="I1575" s="29">
        <v>1971</v>
      </c>
      <c r="J1575" s="30">
        <v>95</v>
      </c>
      <c r="K1575" s="30">
        <v>32776.199999999997</v>
      </c>
      <c r="L1575" s="30" t="s">
        <v>31</v>
      </c>
      <c r="M1575" s="30" t="s">
        <v>31</v>
      </c>
      <c r="N1575" s="30" t="s">
        <v>31</v>
      </c>
      <c r="O1575" s="30" t="s">
        <v>31</v>
      </c>
      <c r="P1575" s="30" t="s">
        <v>31</v>
      </c>
      <c r="Q1575" s="30" t="s">
        <v>31</v>
      </c>
      <c r="R1575" s="30" t="s">
        <v>31</v>
      </c>
      <c r="S1575" s="30" t="s">
        <v>31</v>
      </c>
      <c r="T1575" s="30" t="s">
        <v>31</v>
      </c>
      <c r="U1575" s="30" t="s">
        <v>31</v>
      </c>
      <c r="V1575" s="30" t="s">
        <v>31</v>
      </c>
      <c r="W1575" s="30">
        <v>1.3558312569402602</v>
      </c>
      <c r="X1575" s="30">
        <v>2.1228445444589905</v>
      </c>
      <c r="Y1575" s="30" t="s">
        <v>31</v>
      </c>
      <c r="Z1575" s="30" t="s">
        <v>31</v>
      </c>
      <c r="AA1575" s="30">
        <v>0</v>
      </c>
      <c r="AB1575" s="30">
        <v>0</v>
      </c>
      <c r="AC1575" s="30" t="s">
        <v>31</v>
      </c>
      <c r="AD1575" s="30" t="s">
        <v>31</v>
      </c>
      <c r="AE1575" s="29">
        <f t="shared" si="78"/>
        <v>2019</v>
      </c>
      <c r="AF1575" s="29">
        <f t="shared" si="79"/>
        <v>2</v>
      </c>
      <c r="AK1575" t="e">
        <f t="shared" si="77"/>
        <v>#N/A</v>
      </c>
    </row>
    <row r="1576" spans="1:37" ht="30" customHeight="1" x14ac:dyDescent="0.25">
      <c r="A1576" s="30">
        <v>17907418</v>
      </c>
      <c r="B1576" s="29" t="e">
        <v>#N/A</v>
      </c>
      <c r="C1576" s="29" t="s">
        <v>29</v>
      </c>
      <c r="D1576" s="29" t="s">
        <v>29</v>
      </c>
      <c r="E1576" s="31">
        <v>43555</v>
      </c>
      <c r="F1576" s="29" t="s">
        <v>31</v>
      </c>
      <c r="G1576" s="29" t="s">
        <v>51</v>
      </c>
      <c r="H1576" s="29" t="s">
        <v>30</v>
      </c>
      <c r="I1576" s="29">
        <v>1971</v>
      </c>
      <c r="J1576" s="30">
        <v>95</v>
      </c>
      <c r="K1576" s="30">
        <v>32776.199999999997</v>
      </c>
      <c r="L1576" s="29" t="s">
        <v>31</v>
      </c>
      <c r="M1576" s="29" t="s">
        <v>31</v>
      </c>
      <c r="N1576" s="29" t="s">
        <v>31</v>
      </c>
      <c r="O1576" s="29" t="s">
        <v>31</v>
      </c>
      <c r="P1576" s="29" t="s">
        <v>31</v>
      </c>
      <c r="Q1576" s="29" t="s">
        <v>31</v>
      </c>
      <c r="R1576" s="29" t="s">
        <v>31</v>
      </c>
      <c r="S1576" s="29" t="s">
        <v>31</v>
      </c>
      <c r="T1576" s="29" t="s">
        <v>31</v>
      </c>
      <c r="U1576" s="29" t="s">
        <v>31</v>
      </c>
      <c r="V1576" s="29" t="s">
        <v>31</v>
      </c>
      <c r="W1576" s="30">
        <v>1.6398847008732795</v>
      </c>
      <c r="X1576" s="30">
        <v>1.7202708509331246</v>
      </c>
      <c r="Y1576" s="29" t="s">
        <v>31</v>
      </c>
      <c r="Z1576" s="29" t="s">
        <v>31</v>
      </c>
      <c r="AA1576" s="29">
        <v>0</v>
      </c>
      <c r="AB1576" s="29">
        <v>0</v>
      </c>
      <c r="AC1576" s="30" t="s">
        <v>31</v>
      </c>
      <c r="AD1576" s="30" t="s">
        <v>31</v>
      </c>
      <c r="AE1576" s="29">
        <f t="shared" si="78"/>
        <v>2019</v>
      </c>
      <c r="AF1576" s="29">
        <f t="shared" si="79"/>
        <v>3</v>
      </c>
      <c r="AK1576" t="e">
        <f t="shared" si="77"/>
        <v>#N/A</v>
      </c>
    </row>
    <row r="1577" spans="1:37" ht="30" customHeight="1" x14ac:dyDescent="0.25">
      <c r="A1577" s="30">
        <v>17907418</v>
      </c>
      <c r="B1577" s="29" t="e">
        <v>#N/A</v>
      </c>
      <c r="C1577" s="29" t="s">
        <v>29</v>
      </c>
      <c r="D1577" s="29" t="s">
        <v>29</v>
      </c>
      <c r="E1577" s="31">
        <v>43585</v>
      </c>
      <c r="F1577" s="29" t="s">
        <v>31</v>
      </c>
      <c r="G1577" s="29" t="s">
        <v>51</v>
      </c>
      <c r="H1577" s="29" t="s">
        <v>30</v>
      </c>
      <c r="I1577" s="29">
        <v>1971</v>
      </c>
      <c r="J1577" s="30">
        <v>95</v>
      </c>
      <c r="K1577" s="30">
        <v>32776.199999999997</v>
      </c>
      <c r="L1577" s="29" t="s">
        <v>31</v>
      </c>
      <c r="M1577" s="29" t="s">
        <v>31</v>
      </c>
      <c r="N1577" s="29" t="s">
        <v>31</v>
      </c>
      <c r="O1577" s="29" t="s">
        <v>31</v>
      </c>
      <c r="P1577" s="29" t="s">
        <v>31</v>
      </c>
      <c r="Q1577" s="29" t="s">
        <v>31</v>
      </c>
      <c r="R1577" s="29" t="s">
        <v>31</v>
      </c>
      <c r="S1577" s="29" t="s">
        <v>31</v>
      </c>
      <c r="T1577" s="29" t="s">
        <v>31</v>
      </c>
      <c r="U1577" s="29" t="s">
        <v>31</v>
      </c>
      <c r="V1577" s="29" t="s">
        <v>31</v>
      </c>
      <c r="W1577" s="30">
        <v>1.5283488492784918</v>
      </c>
      <c r="X1577" s="30">
        <v>1.2251685636785983</v>
      </c>
      <c r="Y1577" s="29" t="s">
        <v>31</v>
      </c>
      <c r="Z1577" s="29" t="s">
        <v>31</v>
      </c>
      <c r="AA1577" s="29">
        <v>0</v>
      </c>
      <c r="AB1577" s="29">
        <v>0</v>
      </c>
      <c r="AC1577" s="30" t="s">
        <v>31</v>
      </c>
      <c r="AD1577" s="30" t="s">
        <v>31</v>
      </c>
      <c r="AE1577" s="29">
        <f t="shared" si="78"/>
        <v>2019</v>
      </c>
      <c r="AF1577" s="29">
        <f t="shared" si="79"/>
        <v>4</v>
      </c>
      <c r="AK1577" t="e">
        <f t="shared" si="77"/>
        <v>#N/A</v>
      </c>
    </row>
    <row r="1578" spans="1:37" ht="30" customHeight="1" x14ac:dyDescent="0.25">
      <c r="A1578" s="30">
        <v>17907418</v>
      </c>
      <c r="B1578" s="29" t="e">
        <v>#N/A</v>
      </c>
      <c r="C1578" s="29" t="s">
        <v>29</v>
      </c>
      <c r="D1578" s="29" t="s">
        <v>29</v>
      </c>
      <c r="E1578" s="31">
        <v>43616</v>
      </c>
      <c r="F1578" s="29" t="s">
        <v>31</v>
      </c>
      <c r="G1578" s="29" t="s">
        <v>51</v>
      </c>
      <c r="H1578" s="29" t="s">
        <v>30</v>
      </c>
      <c r="I1578" s="29">
        <v>1971</v>
      </c>
      <c r="J1578" s="30">
        <v>95</v>
      </c>
      <c r="K1578" s="30">
        <v>32776.199999999997</v>
      </c>
      <c r="L1578" s="29" t="s">
        <v>31</v>
      </c>
      <c r="M1578" s="29" t="s">
        <v>31</v>
      </c>
      <c r="N1578" s="29" t="s">
        <v>31</v>
      </c>
      <c r="O1578" s="29" t="s">
        <v>31</v>
      </c>
      <c r="P1578" s="29" t="s">
        <v>31</v>
      </c>
      <c r="Q1578" s="29" t="s">
        <v>31</v>
      </c>
      <c r="R1578" s="29" t="s">
        <v>31</v>
      </c>
      <c r="S1578" s="29" t="s">
        <v>31</v>
      </c>
      <c r="T1578" s="29" t="s">
        <v>31</v>
      </c>
      <c r="U1578" s="29" t="s">
        <v>31</v>
      </c>
      <c r="V1578" s="29" t="s">
        <v>31</v>
      </c>
      <c r="W1578" s="30">
        <v>1.106041056369536</v>
      </c>
      <c r="X1578" s="30">
        <v>1.9681880718635769</v>
      </c>
      <c r="Y1578" s="29" t="s">
        <v>31</v>
      </c>
      <c r="Z1578" s="29" t="s">
        <v>31</v>
      </c>
      <c r="AA1578" s="29">
        <v>0</v>
      </c>
      <c r="AB1578" s="29">
        <v>0</v>
      </c>
      <c r="AC1578" s="30" t="s">
        <v>31</v>
      </c>
      <c r="AD1578" s="30" t="s">
        <v>31</v>
      </c>
      <c r="AE1578" s="29">
        <f t="shared" si="78"/>
        <v>2019</v>
      </c>
      <c r="AF1578" s="29">
        <f t="shared" si="79"/>
        <v>5</v>
      </c>
      <c r="AK1578" t="e">
        <f t="shared" si="77"/>
        <v>#N/A</v>
      </c>
    </row>
    <row r="1579" spans="1:37" ht="30" customHeight="1" x14ac:dyDescent="0.25">
      <c r="A1579" s="30">
        <v>17907418</v>
      </c>
      <c r="B1579" s="29" t="e">
        <v>#N/A</v>
      </c>
      <c r="C1579" s="29" t="s">
        <v>29</v>
      </c>
      <c r="D1579" s="29" t="s">
        <v>29</v>
      </c>
      <c r="E1579" s="31">
        <v>43646</v>
      </c>
      <c r="F1579" s="29" t="s">
        <v>31</v>
      </c>
      <c r="G1579" s="29" t="s">
        <v>51</v>
      </c>
      <c r="H1579" s="29" t="s">
        <v>30</v>
      </c>
      <c r="I1579" s="29">
        <v>1971</v>
      </c>
      <c r="J1579" s="30">
        <v>95</v>
      </c>
      <c r="K1579" s="30">
        <v>32776.199999999997</v>
      </c>
      <c r="L1579" s="29" t="s">
        <v>31</v>
      </c>
      <c r="M1579" s="29" t="s">
        <v>31</v>
      </c>
      <c r="N1579" s="29" t="s">
        <v>31</v>
      </c>
      <c r="O1579" s="29" t="s">
        <v>31</v>
      </c>
      <c r="P1579" s="29" t="s">
        <v>31</v>
      </c>
      <c r="Q1579" s="29" t="s">
        <v>31</v>
      </c>
      <c r="R1579" s="29" t="s">
        <v>31</v>
      </c>
      <c r="S1579" s="29" t="s">
        <v>31</v>
      </c>
      <c r="T1579" s="29" t="s">
        <v>31</v>
      </c>
      <c r="U1579" s="29" t="s">
        <v>31</v>
      </c>
      <c r="V1579" s="29" t="s">
        <v>31</v>
      </c>
      <c r="W1579" s="30">
        <v>1.4092915377320103</v>
      </c>
      <c r="X1579" s="30">
        <v>2.1147042436467611</v>
      </c>
      <c r="Y1579" s="29" t="s">
        <v>31</v>
      </c>
      <c r="Z1579" s="29" t="s">
        <v>31</v>
      </c>
      <c r="AA1579" s="29">
        <v>0</v>
      </c>
      <c r="AB1579" s="29">
        <v>0</v>
      </c>
      <c r="AC1579" s="30" t="s">
        <v>31</v>
      </c>
      <c r="AD1579" s="30" t="s">
        <v>31</v>
      </c>
      <c r="AE1579" s="29">
        <f t="shared" si="78"/>
        <v>2019</v>
      </c>
      <c r="AF1579" s="29">
        <f t="shared" si="79"/>
        <v>6</v>
      </c>
      <c r="AK1579" t="e">
        <f t="shared" si="77"/>
        <v>#N/A</v>
      </c>
    </row>
    <row r="1580" spans="1:37" ht="30" customHeight="1" x14ac:dyDescent="0.25">
      <c r="A1580" s="30">
        <v>17907418</v>
      </c>
      <c r="B1580" s="29" t="e">
        <v>#N/A</v>
      </c>
      <c r="C1580" s="29" t="s">
        <v>29</v>
      </c>
      <c r="D1580" s="29" t="s">
        <v>29</v>
      </c>
      <c r="E1580" s="31">
        <v>43677</v>
      </c>
      <c r="F1580" s="29" t="s">
        <v>31</v>
      </c>
      <c r="G1580" s="29" t="s">
        <v>51</v>
      </c>
      <c r="H1580" s="29" t="s">
        <v>30</v>
      </c>
      <c r="I1580" s="29">
        <v>1971</v>
      </c>
      <c r="J1580" s="30">
        <v>95</v>
      </c>
      <c r="K1580" s="30">
        <v>32776.199999999997</v>
      </c>
      <c r="L1580" s="29" t="s">
        <v>31</v>
      </c>
      <c r="M1580" s="29" t="s">
        <v>31</v>
      </c>
      <c r="N1580" s="29" t="s">
        <v>31</v>
      </c>
      <c r="O1580" s="29" t="s">
        <v>31</v>
      </c>
      <c r="P1580" s="29" t="s">
        <v>31</v>
      </c>
      <c r="Q1580" s="29" t="s">
        <v>31</v>
      </c>
      <c r="R1580" s="29" t="s">
        <v>31</v>
      </c>
      <c r="S1580" s="29" t="s">
        <v>31</v>
      </c>
      <c r="T1580" s="29" t="s">
        <v>31</v>
      </c>
      <c r="U1580" s="29" t="s">
        <v>31</v>
      </c>
      <c r="V1580" s="29" t="s">
        <v>31</v>
      </c>
      <c r="W1580" s="30">
        <v>1.289766104606114</v>
      </c>
      <c r="X1580" s="30">
        <v>1.300748326295051</v>
      </c>
      <c r="Y1580" s="29" t="s">
        <v>31</v>
      </c>
      <c r="Z1580" s="29" t="s">
        <v>31</v>
      </c>
      <c r="AA1580" s="29">
        <v>0</v>
      </c>
      <c r="AB1580" s="29">
        <v>0</v>
      </c>
      <c r="AC1580" s="30" t="s">
        <v>31</v>
      </c>
      <c r="AD1580" s="30" t="s">
        <v>31</v>
      </c>
      <c r="AE1580" s="29">
        <f t="shared" si="78"/>
        <v>2019</v>
      </c>
      <c r="AF1580" s="29">
        <f t="shared" si="79"/>
        <v>7</v>
      </c>
      <c r="AK1580" t="e">
        <f t="shared" si="77"/>
        <v>#N/A</v>
      </c>
    </row>
    <row r="1581" spans="1:37" ht="30" customHeight="1" x14ac:dyDescent="0.25">
      <c r="A1581" s="30">
        <v>17907418</v>
      </c>
      <c r="B1581" s="29" t="e">
        <v>#N/A</v>
      </c>
      <c r="C1581" s="29" t="s">
        <v>29</v>
      </c>
      <c r="D1581" s="29" t="s">
        <v>29</v>
      </c>
      <c r="E1581" s="31">
        <v>43708</v>
      </c>
      <c r="F1581" s="29" t="s">
        <v>31</v>
      </c>
      <c r="G1581" s="29" t="s">
        <v>51</v>
      </c>
      <c r="H1581" s="29" t="s">
        <v>30</v>
      </c>
      <c r="I1581" s="29">
        <v>1971</v>
      </c>
      <c r="J1581" s="30">
        <v>95</v>
      </c>
      <c r="K1581" s="30">
        <v>32776.199999999997</v>
      </c>
      <c r="L1581" s="29" t="s">
        <v>31</v>
      </c>
      <c r="M1581" s="29" t="s">
        <v>31</v>
      </c>
      <c r="N1581" s="29" t="s">
        <v>31</v>
      </c>
      <c r="O1581" s="29" t="s">
        <v>31</v>
      </c>
      <c r="P1581" s="29" t="s">
        <v>31</v>
      </c>
      <c r="Q1581" s="29" t="s">
        <v>31</v>
      </c>
      <c r="R1581" s="29" t="s">
        <v>31</v>
      </c>
      <c r="S1581" s="29" t="s">
        <v>31</v>
      </c>
      <c r="T1581" s="29" t="s">
        <v>31</v>
      </c>
      <c r="U1581" s="29" t="s">
        <v>31</v>
      </c>
      <c r="V1581" s="29" t="s">
        <v>31</v>
      </c>
      <c r="W1581" s="30">
        <v>1.6254523330813633</v>
      </c>
      <c r="X1581" s="30">
        <v>1.6284946104431153</v>
      </c>
      <c r="Y1581" s="29" t="s">
        <v>31</v>
      </c>
      <c r="Z1581" s="29" t="s">
        <v>31</v>
      </c>
      <c r="AA1581" s="29">
        <v>0</v>
      </c>
      <c r="AB1581" s="29">
        <v>0</v>
      </c>
      <c r="AC1581" s="30" t="s">
        <v>31</v>
      </c>
      <c r="AD1581" s="30" t="s">
        <v>31</v>
      </c>
      <c r="AE1581" s="29">
        <f t="shared" si="78"/>
        <v>2019</v>
      </c>
      <c r="AF1581" s="29">
        <f t="shared" si="79"/>
        <v>8</v>
      </c>
      <c r="AK1581" t="e">
        <f t="shared" si="77"/>
        <v>#N/A</v>
      </c>
    </row>
    <row r="1582" spans="1:37" ht="30" customHeight="1" x14ac:dyDescent="0.25">
      <c r="A1582" s="30">
        <v>17907418</v>
      </c>
      <c r="B1582" s="29" t="e">
        <v>#N/A</v>
      </c>
      <c r="C1582" s="29" t="s">
        <v>29</v>
      </c>
      <c r="D1582" s="29" t="s">
        <v>29</v>
      </c>
      <c r="E1582" s="31">
        <v>43738</v>
      </c>
      <c r="F1582" s="29" t="s">
        <v>31</v>
      </c>
      <c r="G1582" s="29" t="s">
        <v>51</v>
      </c>
      <c r="H1582" s="29" t="s">
        <v>30</v>
      </c>
      <c r="I1582" s="29">
        <v>1971</v>
      </c>
      <c r="J1582" s="30">
        <v>95</v>
      </c>
      <c r="K1582" s="30">
        <v>32776.199999999997</v>
      </c>
      <c r="L1582" s="29" t="s">
        <v>31</v>
      </c>
      <c r="M1582" s="29" t="s">
        <v>31</v>
      </c>
      <c r="N1582" s="29" t="s">
        <v>31</v>
      </c>
      <c r="O1582" s="29" t="s">
        <v>31</v>
      </c>
      <c r="P1582" s="29" t="s">
        <v>31</v>
      </c>
      <c r="Q1582" s="29" t="s">
        <v>31</v>
      </c>
      <c r="R1582" s="29" t="s">
        <v>31</v>
      </c>
      <c r="S1582" s="29" t="s">
        <v>31</v>
      </c>
      <c r="T1582" s="29" t="s">
        <v>31</v>
      </c>
      <c r="U1582" s="29" t="s">
        <v>31</v>
      </c>
      <c r="V1582" s="29" t="s">
        <v>31</v>
      </c>
      <c r="W1582" s="30">
        <v>1.2700126980916915</v>
      </c>
      <c r="X1582" s="30">
        <v>1.142884578953824</v>
      </c>
      <c r="Y1582" s="29" t="s">
        <v>31</v>
      </c>
      <c r="Z1582" s="29" t="s">
        <v>31</v>
      </c>
      <c r="AA1582" s="29">
        <v>0</v>
      </c>
      <c r="AB1582" s="29">
        <v>0</v>
      </c>
      <c r="AC1582" s="30" t="s">
        <v>31</v>
      </c>
      <c r="AD1582" s="30" t="s">
        <v>31</v>
      </c>
      <c r="AE1582" s="29">
        <f t="shared" si="78"/>
        <v>2019</v>
      </c>
      <c r="AF1582" s="29">
        <f t="shared" si="79"/>
        <v>9</v>
      </c>
      <c r="AK1582" t="e">
        <f t="shared" si="77"/>
        <v>#N/A</v>
      </c>
    </row>
    <row r="1583" spans="1:37" ht="30" customHeight="1" x14ac:dyDescent="0.25">
      <c r="A1583" s="30">
        <v>17907418</v>
      </c>
      <c r="B1583" s="29" t="e">
        <v>#N/A</v>
      </c>
      <c r="C1583" s="29" t="s">
        <v>29</v>
      </c>
      <c r="D1583" s="29" t="s">
        <v>29</v>
      </c>
      <c r="E1583" s="31">
        <v>43769</v>
      </c>
      <c r="F1583" s="29" t="s">
        <v>31</v>
      </c>
      <c r="G1583" s="29" t="s">
        <v>51</v>
      </c>
      <c r="H1583" s="29" t="s">
        <v>30</v>
      </c>
      <c r="I1583" s="29">
        <v>1971</v>
      </c>
      <c r="J1583" s="30">
        <v>95</v>
      </c>
      <c r="K1583" s="30">
        <v>32776.199999999997</v>
      </c>
      <c r="L1583" s="29" t="s">
        <v>31</v>
      </c>
      <c r="M1583" s="29" t="s">
        <v>31</v>
      </c>
      <c r="N1583" s="29" t="s">
        <v>31</v>
      </c>
      <c r="O1583" s="29" t="s">
        <v>31</v>
      </c>
      <c r="P1583" s="29" t="s">
        <v>31</v>
      </c>
      <c r="Q1583" s="29" t="s">
        <v>31</v>
      </c>
      <c r="R1583" s="29" t="s">
        <v>31</v>
      </c>
      <c r="S1583" s="29" t="s">
        <v>31</v>
      </c>
      <c r="T1583" s="29" t="s">
        <v>31</v>
      </c>
      <c r="U1583" s="29" t="s">
        <v>31</v>
      </c>
      <c r="V1583" s="29" t="s">
        <v>31</v>
      </c>
      <c r="W1583" s="30">
        <v>1.5910487187970954</v>
      </c>
      <c r="X1583" s="30">
        <v>1.4451630628928123</v>
      </c>
      <c r="Y1583" s="29" t="s">
        <v>31</v>
      </c>
      <c r="Z1583" s="29" t="s">
        <v>31</v>
      </c>
      <c r="AA1583" s="29">
        <v>0</v>
      </c>
      <c r="AB1583" s="29">
        <v>0</v>
      </c>
      <c r="AC1583" s="30" t="s">
        <v>31</v>
      </c>
      <c r="AD1583" s="30" t="s">
        <v>31</v>
      </c>
      <c r="AE1583" s="29">
        <f t="shared" si="78"/>
        <v>2019</v>
      </c>
      <c r="AF1583" s="29">
        <f t="shared" si="79"/>
        <v>10</v>
      </c>
      <c r="AK1583" t="e">
        <f t="shared" ref="AK1583:AK1646" si="80">_xlfn.XLOOKUP(B1583, $AH$2:$AH$38,$AI$2:$AI$38)</f>
        <v>#N/A</v>
      </c>
    </row>
    <row r="1584" spans="1:37" ht="30" customHeight="1" x14ac:dyDescent="0.25">
      <c r="A1584" s="30">
        <v>17907418</v>
      </c>
      <c r="B1584" s="29" t="e">
        <v>#N/A</v>
      </c>
      <c r="C1584" s="29" t="s">
        <v>29</v>
      </c>
      <c r="D1584" s="29" t="s">
        <v>29</v>
      </c>
      <c r="E1584" s="31">
        <v>43799</v>
      </c>
      <c r="F1584" s="29" t="s">
        <v>31</v>
      </c>
      <c r="G1584" s="29" t="s">
        <v>51</v>
      </c>
      <c r="H1584" s="29" t="s">
        <v>30</v>
      </c>
      <c r="I1584" s="29">
        <v>1971</v>
      </c>
      <c r="J1584" s="30">
        <v>95</v>
      </c>
      <c r="K1584" s="30">
        <v>32776.199999999997</v>
      </c>
      <c r="L1584" s="29" t="s">
        <v>31</v>
      </c>
      <c r="M1584" s="29" t="s">
        <v>31</v>
      </c>
      <c r="N1584" s="29" t="s">
        <v>31</v>
      </c>
      <c r="O1584" s="29" t="s">
        <v>31</v>
      </c>
      <c r="P1584" s="29" t="s">
        <v>31</v>
      </c>
      <c r="Q1584" s="29" t="s">
        <v>31</v>
      </c>
      <c r="R1584" s="29" t="s">
        <v>31</v>
      </c>
      <c r="S1584" s="29" t="s">
        <v>31</v>
      </c>
      <c r="T1584" s="29" t="s">
        <v>31</v>
      </c>
      <c r="U1584" s="29" t="s">
        <v>31</v>
      </c>
      <c r="V1584" s="29" t="s">
        <v>31</v>
      </c>
      <c r="W1584" s="30">
        <v>0.94506898787288818</v>
      </c>
      <c r="X1584" s="30">
        <v>1.5836698452330347</v>
      </c>
      <c r="Y1584" s="29" t="s">
        <v>31</v>
      </c>
      <c r="Z1584" s="29" t="s">
        <v>31</v>
      </c>
      <c r="AA1584" s="29">
        <v>0</v>
      </c>
      <c r="AB1584" s="29">
        <v>0</v>
      </c>
      <c r="AC1584" s="30" t="s">
        <v>31</v>
      </c>
      <c r="AD1584" s="30" t="s">
        <v>31</v>
      </c>
      <c r="AE1584" s="29">
        <f t="shared" si="78"/>
        <v>2019</v>
      </c>
      <c r="AF1584" s="29">
        <f t="shared" si="79"/>
        <v>11</v>
      </c>
      <c r="AK1584" t="e">
        <f t="shared" si="80"/>
        <v>#N/A</v>
      </c>
    </row>
    <row r="1585" spans="1:37" ht="30" customHeight="1" x14ac:dyDescent="0.25">
      <c r="A1585" s="30">
        <v>17907418</v>
      </c>
      <c r="B1585" s="29" t="e">
        <v>#N/A</v>
      </c>
      <c r="C1585" s="29" t="s">
        <v>29</v>
      </c>
      <c r="D1585" s="29" t="s">
        <v>29</v>
      </c>
      <c r="E1585" s="31">
        <v>43830</v>
      </c>
      <c r="F1585" s="29" t="s">
        <v>31</v>
      </c>
      <c r="G1585" s="29" t="s">
        <v>51</v>
      </c>
      <c r="H1585" s="29" t="s">
        <v>30</v>
      </c>
      <c r="I1585" s="29">
        <v>1971</v>
      </c>
      <c r="J1585" s="30">
        <v>95</v>
      </c>
      <c r="K1585" s="30">
        <v>32776.199999999997</v>
      </c>
      <c r="L1585" s="29" t="s">
        <v>31</v>
      </c>
      <c r="M1585" s="29" t="s">
        <v>31</v>
      </c>
      <c r="N1585" s="29" t="s">
        <v>31</v>
      </c>
      <c r="O1585" s="29" t="s">
        <v>31</v>
      </c>
      <c r="P1585" s="29" t="s">
        <v>31</v>
      </c>
      <c r="Q1585" s="29" t="s">
        <v>31</v>
      </c>
      <c r="R1585" s="29" t="s">
        <v>31</v>
      </c>
      <c r="S1585" s="29" t="s">
        <v>31</v>
      </c>
      <c r="T1585" s="29" t="s">
        <v>31</v>
      </c>
      <c r="U1585" s="29" t="s">
        <v>31</v>
      </c>
      <c r="V1585" s="29" t="s">
        <v>31</v>
      </c>
      <c r="W1585" s="30">
        <v>0.84931268543620175</v>
      </c>
      <c r="X1585" s="30">
        <v>1.9153210374495218</v>
      </c>
      <c r="Y1585" s="29" t="s">
        <v>31</v>
      </c>
      <c r="Z1585" s="29" t="s">
        <v>31</v>
      </c>
      <c r="AA1585" s="29">
        <v>0</v>
      </c>
      <c r="AB1585" s="29">
        <v>0</v>
      </c>
      <c r="AC1585" s="30" t="s">
        <v>31</v>
      </c>
      <c r="AD1585" s="30" t="s">
        <v>31</v>
      </c>
      <c r="AE1585" s="29">
        <f t="shared" si="78"/>
        <v>2019</v>
      </c>
      <c r="AF1585" s="29">
        <f t="shared" si="79"/>
        <v>12</v>
      </c>
      <c r="AK1585" t="e">
        <f t="shared" si="80"/>
        <v>#N/A</v>
      </c>
    </row>
    <row r="1586" spans="1:37" ht="30" customHeight="1" x14ac:dyDescent="0.25">
      <c r="A1586" s="30">
        <v>17907418</v>
      </c>
      <c r="B1586" s="29" t="e">
        <v>#N/A</v>
      </c>
      <c r="C1586" s="29" t="s">
        <v>29</v>
      </c>
      <c r="D1586" s="29" t="s">
        <v>29</v>
      </c>
      <c r="E1586" s="31">
        <v>43861</v>
      </c>
      <c r="F1586" s="29" t="s">
        <v>31</v>
      </c>
      <c r="G1586" s="29" t="s">
        <v>51</v>
      </c>
      <c r="H1586" s="29" t="s">
        <v>30</v>
      </c>
      <c r="I1586" s="29">
        <v>1971</v>
      </c>
      <c r="J1586" s="30">
        <v>95</v>
      </c>
      <c r="K1586" s="30">
        <v>32776.199999999997</v>
      </c>
      <c r="L1586" s="29" t="s">
        <v>31</v>
      </c>
      <c r="M1586" s="29" t="s">
        <v>31</v>
      </c>
      <c r="N1586" s="29" t="s">
        <v>31</v>
      </c>
      <c r="O1586" s="29" t="s">
        <v>31</v>
      </c>
      <c r="P1586" s="29" t="s">
        <v>31</v>
      </c>
      <c r="Q1586" s="29" t="s">
        <v>31</v>
      </c>
      <c r="R1586" s="29" t="s">
        <v>31</v>
      </c>
      <c r="S1586" s="29" t="s">
        <v>31</v>
      </c>
      <c r="T1586" s="29" t="s">
        <v>31</v>
      </c>
      <c r="U1586" s="29" t="s">
        <v>31</v>
      </c>
      <c r="V1586" s="29" t="s">
        <v>31</v>
      </c>
      <c r="W1586" s="30">
        <v>1.2657756401605609</v>
      </c>
      <c r="X1586" s="30">
        <v>1.9205635770307341</v>
      </c>
      <c r="Y1586" s="29" t="s">
        <v>31</v>
      </c>
      <c r="Z1586" s="29" t="s">
        <v>31</v>
      </c>
      <c r="AA1586" s="29" t="s">
        <v>31</v>
      </c>
      <c r="AB1586" s="29" t="s">
        <v>31</v>
      </c>
      <c r="AC1586" s="30" t="s">
        <v>31</v>
      </c>
      <c r="AD1586" s="30" t="s">
        <v>31</v>
      </c>
      <c r="AE1586" s="29">
        <f t="shared" si="78"/>
        <v>2020</v>
      </c>
      <c r="AF1586" s="29">
        <f t="shared" si="79"/>
        <v>1</v>
      </c>
      <c r="AK1586" t="e">
        <f t="shared" si="80"/>
        <v>#N/A</v>
      </c>
    </row>
    <row r="1587" spans="1:37" ht="30" customHeight="1" x14ac:dyDescent="0.25">
      <c r="A1587" s="30">
        <v>17907418</v>
      </c>
      <c r="B1587" s="29" t="e">
        <v>#N/A</v>
      </c>
      <c r="C1587" s="29" t="s">
        <v>29</v>
      </c>
      <c r="D1587" s="29" t="s">
        <v>29</v>
      </c>
      <c r="E1587" s="31">
        <v>43890</v>
      </c>
      <c r="F1587" s="29" t="s">
        <v>31</v>
      </c>
      <c r="G1587" s="29" t="s">
        <v>51</v>
      </c>
      <c r="H1587" s="29" t="s">
        <v>30</v>
      </c>
      <c r="I1587" s="29">
        <v>1971</v>
      </c>
      <c r="J1587" s="30">
        <v>95</v>
      </c>
      <c r="K1587" s="30">
        <v>32776.199999999997</v>
      </c>
      <c r="L1587" s="29" t="s">
        <v>31</v>
      </c>
      <c r="M1587" s="29" t="s">
        <v>31</v>
      </c>
      <c r="N1587" s="29" t="s">
        <v>31</v>
      </c>
      <c r="O1587" s="29" t="s">
        <v>31</v>
      </c>
      <c r="P1587" s="29" t="s">
        <v>31</v>
      </c>
      <c r="Q1587" s="29" t="s">
        <v>31</v>
      </c>
      <c r="R1587" s="29" t="s">
        <v>31</v>
      </c>
      <c r="S1587" s="29" t="s">
        <v>31</v>
      </c>
      <c r="T1587" s="29" t="s">
        <v>31</v>
      </c>
      <c r="U1587" s="29" t="s">
        <v>31</v>
      </c>
      <c r="V1587" s="29" t="s">
        <v>31</v>
      </c>
      <c r="W1587" s="30">
        <v>1.1654142418634819</v>
      </c>
      <c r="X1587" s="30">
        <v>1.1573890977006471</v>
      </c>
      <c r="Y1587" s="29" t="s">
        <v>31</v>
      </c>
      <c r="Z1587" s="29" t="s">
        <v>31</v>
      </c>
      <c r="AA1587" s="29" t="s">
        <v>31</v>
      </c>
      <c r="AB1587" s="29" t="s">
        <v>31</v>
      </c>
      <c r="AC1587" s="30" t="s">
        <v>31</v>
      </c>
      <c r="AD1587" s="30" t="s">
        <v>31</v>
      </c>
      <c r="AE1587" s="29">
        <f t="shared" si="78"/>
        <v>2020</v>
      </c>
      <c r="AF1587" s="29">
        <f t="shared" si="79"/>
        <v>2</v>
      </c>
      <c r="AK1587" t="e">
        <f t="shared" si="80"/>
        <v>#N/A</v>
      </c>
    </row>
    <row r="1588" spans="1:37" ht="30" customHeight="1" x14ac:dyDescent="0.25">
      <c r="A1588" s="30">
        <v>17907418</v>
      </c>
      <c r="B1588" s="29" t="e">
        <v>#N/A</v>
      </c>
      <c r="C1588" s="29" t="s">
        <v>29</v>
      </c>
      <c r="D1588" s="29" t="s">
        <v>29</v>
      </c>
      <c r="E1588" s="31">
        <v>43921</v>
      </c>
      <c r="F1588" s="29" t="s">
        <v>31</v>
      </c>
      <c r="G1588" s="29" t="s">
        <v>51</v>
      </c>
      <c r="H1588" s="29" t="s">
        <v>30</v>
      </c>
      <c r="I1588" s="29">
        <v>1971</v>
      </c>
      <c r="J1588" s="30">
        <v>95</v>
      </c>
      <c r="K1588" s="30">
        <v>32776.199999999997</v>
      </c>
      <c r="L1588" s="29" t="s">
        <v>31</v>
      </c>
      <c r="M1588" s="29" t="s">
        <v>31</v>
      </c>
      <c r="N1588" s="29" t="s">
        <v>31</v>
      </c>
      <c r="O1588" s="29" t="s">
        <v>31</v>
      </c>
      <c r="P1588" s="29" t="s">
        <v>31</v>
      </c>
      <c r="Q1588" s="29" t="s">
        <v>31</v>
      </c>
      <c r="R1588" s="29" t="s">
        <v>31</v>
      </c>
      <c r="S1588" s="29" t="s">
        <v>31</v>
      </c>
      <c r="T1588" s="29" t="s">
        <v>31</v>
      </c>
      <c r="U1588" s="29" t="s">
        <v>31</v>
      </c>
      <c r="V1588" s="29" t="s">
        <v>31</v>
      </c>
      <c r="W1588" s="30">
        <v>1.2685481293331555</v>
      </c>
      <c r="X1588" s="30">
        <v>1.7204284159597463</v>
      </c>
      <c r="Y1588" s="29" t="s">
        <v>31</v>
      </c>
      <c r="Z1588" s="29" t="s">
        <v>31</v>
      </c>
      <c r="AA1588" s="30" t="s">
        <v>31</v>
      </c>
      <c r="AB1588" s="30" t="s">
        <v>31</v>
      </c>
      <c r="AC1588" s="29" t="s">
        <v>31</v>
      </c>
      <c r="AD1588" s="29" t="s">
        <v>31</v>
      </c>
      <c r="AE1588" s="29">
        <f t="shared" si="78"/>
        <v>2020</v>
      </c>
      <c r="AF1588" s="29">
        <f t="shared" si="79"/>
        <v>3</v>
      </c>
      <c r="AK1588" t="e">
        <f t="shared" si="80"/>
        <v>#N/A</v>
      </c>
    </row>
    <row r="1589" spans="1:37" ht="30" customHeight="1" x14ac:dyDescent="0.25">
      <c r="A1589" s="30">
        <v>17907418</v>
      </c>
      <c r="B1589" s="29" t="e">
        <v>#N/A</v>
      </c>
      <c r="C1589" s="29" t="s">
        <v>29</v>
      </c>
      <c r="D1589" s="29" t="s">
        <v>29</v>
      </c>
      <c r="E1589" s="31">
        <v>43951</v>
      </c>
      <c r="F1589" s="29" t="s">
        <v>31</v>
      </c>
      <c r="G1589" s="29" t="s">
        <v>51</v>
      </c>
      <c r="H1589" s="29" t="s">
        <v>30</v>
      </c>
      <c r="I1589" s="29">
        <v>1971</v>
      </c>
      <c r="J1589" s="30">
        <v>95</v>
      </c>
      <c r="K1589" s="30">
        <v>32776.199999999997</v>
      </c>
      <c r="L1589" s="29" t="s">
        <v>31</v>
      </c>
      <c r="M1589" s="29" t="s">
        <v>31</v>
      </c>
      <c r="N1589" s="29" t="s">
        <v>31</v>
      </c>
      <c r="O1589" s="29" t="s">
        <v>31</v>
      </c>
      <c r="P1589" s="29" t="s">
        <v>31</v>
      </c>
      <c r="Q1589" s="29" t="s">
        <v>31</v>
      </c>
      <c r="R1589" s="29" t="s">
        <v>31</v>
      </c>
      <c r="S1589" s="29" t="s">
        <v>31</v>
      </c>
      <c r="T1589" s="29" t="s">
        <v>31</v>
      </c>
      <c r="U1589" s="29" t="s">
        <v>31</v>
      </c>
      <c r="V1589" s="29" t="s">
        <v>31</v>
      </c>
      <c r="W1589" s="30">
        <v>1.0432358576002303</v>
      </c>
      <c r="X1589" s="30">
        <v>1.4396427985225</v>
      </c>
      <c r="Y1589" s="29" t="s">
        <v>31</v>
      </c>
      <c r="Z1589" s="29" t="s">
        <v>31</v>
      </c>
      <c r="AA1589" s="30" t="s">
        <v>31</v>
      </c>
      <c r="AB1589" s="30" t="s">
        <v>31</v>
      </c>
      <c r="AC1589" s="29" t="s">
        <v>31</v>
      </c>
      <c r="AD1589" s="29" t="s">
        <v>31</v>
      </c>
      <c r="AE1589" s="29">
        <f t="shared" si="78"/>
        <v>2020</v>
      </c>
      <c r="AF1589" s="29">
        <f t="shared" si="79"/>
        <v>4</v>
      </c>
      <c r="AK1589" t="e">
        <f t="shared" si="80"/>
        <v>#N/A</v>
      </c>
    </row>
    <row r="1590" spans="1:37" ht="30" customHeight="1" x14ac:dyDescent="0.25">
      <c r="A1590" s="30">
        <v>17907418</v>
      </c>
      <c r="B1590" s="29" t="e">
        <v>#N/A</v>
      </c>
      <c r="C1590" s="29" t="s">
        <v>29</v>
      </c>
      <c r="D1590" s="29" t="s">
        <v>29</v>
      </c>
      <c r="E1590" s="31">
        <v>43982</v>
      </c>
      <c r="F1590" s="29" t="s">
        <v>31</v>
      </c>
      <c r="G1590" s="29" t="s">
        <v>51</v>
      </c>
      <c r="H1590" s="29" t="s">
        <v>30</v>
      </c>
      <c r="I1590" s="29">
        <v>1971</v>
      </c>
      <c r="J1590" s="30">
        <v>95</v>
      </c>
      <c r="K1590" s="30">
        <v>32776.199999999997</v>
      </c>
      <c r="L1590" s="29" t="s">
        <v>31</v>
      </c>
      <c r="M1590" s="29" t="s">
        <v>31</v>
      </c>
      <c r="N1590" s="29" t="s">
        <v>31</v>
      </c>
      <c r="O1590" s="29" t="s">
        <v>31</v>
      </c>
      <c r="P1590" s="29" t="s">
        <v>31</v>
      </c>
      <c r="Q1590" s="29" t="s">
        <v>31</v>
      </c>
      <c r="R1590" s="29" t="s">
        <v>31</v>
      </c>
      <c r="S1590" s="29" t="s">
        <v>31</v>
      </c>
      <c r="T1590" s="29" t="s">
        <v>31</v>
      </c>
      <c r="U1590" s="29" t="s">
        <v>31</v>
      </c>
      <c r="V1590" s="29" t="s">
        <v>31</v>
      </c>
      <c r="W1590" s="30">
        <v>1.5369038349772464</v>
      </c>
      <c r="X1590" s="30">
        <v>1.1625360786149248</v>
      </c>
      <c r="Y1590" s="29" t="s">
        <v>31</v>
      </c>
      <c r="Z1590" s="29" t="s">
        <v>31</v>
      </c>
      <c r="AA1590" s="30" t="s">
        <v>31</v>
      </c>
      <c r="AB1590" s="30" t="s">
        <v>31</v>
      </c>
      <c r="AC1590" s="29" t="s">
        <v>31</v>
      </c>
      <c r="AD1590" s="29" t="s">
        <v>31</v>
      </c>
      <c r="AE1590" s="29">
        <f t="shared" si="78"/>
        <v>2020</v>
      </c>
      <c r="AF1590" s="29">
        <f t="shared" si="79"/>
        <v>5</v>
      </c>
      <c r="AK1590" t="e">
        <f t="shared" si="80"/>
        <v>#N/A</v>
      </c>
    </row>
    <row r="1591" spans="1:37" ht="30" customHeight="1" x14ac:dyDescent="0.25">
      <c r="A1591" s="30">
        <v>17907418</v>
      </c>
      <c r="B1591" s="29" t="e">
        <v>#N/A</v>
      </c>
      <c r="C1591" s="29" t="s">
        <v>29</v>
      </c>
      <c r="D1591" s="29" t="s">
        <v>29</v>
      </c>
      <c r="E1591" s="31">
        <v>44012</v>
      </c>
      <c r="F1591" s="29" t="s">
        <v>31</v>
      </c>
      <c r="G1591" s="29" t="s">
        <v>51</v>
      </c>
      <c r="H1591" s="29" t="s">
        <v>30</v>
      </c>
      <c r="I1591" s="29">
        <v>1971</v>
      </c>
      <c r="J1591" s="30">
        <v>95</v>
      </c>
      <c r="K1591" s="30">
        <v>32776.199999999997</v>
      </c>
      <c r="L1591" s="29" t="s">
        <v>31</v>
      </c>
      <c r="M1591" s="29" t="s">
        <v>31</v>
      </c>
      <c r="N1591" s="29" t="s">
        <v>31</v>
      </c>
      <c r="O1591" s="29" t="s">
        <v>31</v>
      </c>
      <c r="P1591" s="29" t="s">
        <v>31</v>
      </c>
      <c r="Q1591" s="29" t="s">
        <v>31</v>
      </c>
      <c r="R1591" s="29" t="s">
        <v>31</v>
      </c>
      <c r="S1591" s="29" t="s">
        <v>31</v>
      </c>
      <c r="T1591" s="29" t="s">
        <v>31</v>
      </c>
      <c r="U1591" s="29" t="s">
        <v>31</v>
      </c>
      <c r="V1591" s="29" t="s">
        <v>31</v>
      </c>
      <c r="W1591" s="30">
        <v>0.98130226013993682</v>
      </c>
      <c r="X1591" s="30">
        <v>1.2541769496417889</v>
      </c>
      <c r="Y1591" s="29" t="s">
        <v>31</v>
      </c>
      <c r="Z1591" s="29" t="s">
        <v>31</v>
      </c>
      <c r="AA1591" s="30" t="s">
        <v>31</v>
      </c>
      <c r="AB1591" s="30" t="s">
        <v>31</v>
      </c>
      <c r="AC1591" s="29" t="s">
        <v>31</v>
      </c>
      <c r="AD1591" s="29" t="s">
        <v>31</v>
      </c>
      <c r="AE1591" s="29">
        <f t="shared" si="78"/>
        <v>2020</v>
      </c>
      <c r="AF1591" s="29">
        <f t="shared" si="79"/>
        <v>6</v>
      </c>
      <c r="AK1591" t="e">
        <f t="shared" si="80"/>
        <v>#N/A</v>
      </c>
    </row>
    <row r="1592" spans="1:37" ht="30" customHeight="1" x14ac:dyDescent="0.25">
      <c r="A1592" s="30">
        <v>17907418</v>
      </c>
      <c r="B1592" s="29" t="e">
        <v>#N/A</v>
      </c>
      <c r="C1592" s="29" t="s">
        <v>29</v>
      </c>
      <c r="D1592" s="29" t="s">
        <v>29</v>
      </c>
      <c r="E1592" s="31">
        <v>44043</v>
      </c>
      <c r="F1592" s="29" t="s">
        <v>31</v>
      </c>
      <c r="G1592" s="29" t="s">
        <v>51</v>
      </c>
      <c r="H1592" s="29" t="s">
        <v>30</v>
      </c>
      <c r="I1592" s="29">
        <v>1971</v>
      </c>
      <c r="J1592" s="30">
        <v>95</v>
      </c>
      <c r="K1592" s="30">
        <v>32776.199999999997</v>
      </c>
      <c r="L1592" s="29" t="s">
        <v>31</v>
      </c>
      <c r="M1592" s="29" t="s">
        <v>31</v>
      </c>
      <c r="N1592" s="29" t="s">
        <v>31</v>
      </c>
      <c r="O1592" s="29" t="s">
        <v>31</v>
      </c>
      <c r="P1592" s="29" t="s">
        <v>31</v>
      </c>
      <c r="Q1592" s="29" t="s">
        <v>31</v>
      </c>
      <c r="R1592" s="29" t="s">
        <v>31</v>
      </c>
      <c r="S1592" s="29" t="s">
        <v>31</v>
      </c>
      <c r="T1592" s="29" t="s">
        <v>31</v>
      </c>
      <c r="U1592" s="29" t="s">
        <v>31</v>
      </c>
      <c r="V1592" s="29" t="s">
        <v>31</v>
      </c>
      <c r="W1592" s="30">
        <v>0.93938990155370083</v>
      </c>
      <c r="X1592" s="30">
        <v>2.1169053098312824</v>
      </c>
      <c r="Y1592" s="29" t="s">
        <v>31</v>
      </c>
      <c r="Z1592" s="29" t="s">
        <v>31</v>
      </c>
      <c r="AA1592" s="30" t="s">
        <v>31</v>
      </c>
      <c r="AB1592" s="30" t="s">
        <v>31</v>
      </c>
      <c r="AC1592" s="29" t="s">
        <v>31</v>
      </c>
      <c r="AD1592" s="29" t="s">
        <v>31</v>
      </c>
      <c r="AE1592" s="29">
        <f t="shared" ref="AE1592:AE1655" si="81">IF(E1592 = "", "", YEAR(E1592))</f>
        <v>2020</v>
      </c>
      <c r="AF1592" s="29">
        <f t="shared" si="79"/>
        <v>7</v>
      </c>
      <c r="AK1592" t="e">
        <f t="shared" si="80"/>
        <v>#N/A</v>
      </c>
    </row>
    <row r="1593" spans="1:37" ht="30" customHeight="1" x14ac:dyDescent="0.25">
      <c r="A1593" s="30">
        <v>17907418</v>
      </c>
      <c r="B1593" s="29" t="e">
        <v>#N/A</v>
      </c>
      <c r="C1593" s="29" t="s">
        <v>29</v>
      </c>
      <c r="D1593" s="29" t="s">
        <v>29</v>
      </c>
      <c r="E1593" s="31">
        <v>44074</v>
      </c>
      <c r="F1593" s="29" t="s">
        <v>31</v>
      </c>
      <c r="G1593" s="29" t="s">
        <v>51</v>
      </c>
      <c r="H1593" s="29" t="s">
        <v>30</v>
      </c>
      <c r="I1593" s="29">
        <v>1971</v>
      </c>
      <c r="J1593" s="30">
        <v>95</v>
      </c>
      <c r="K1593" s="30">
        <v>32776.199999999997</v>
      </c>
      <c r="L1593" s="29" t="s">
        <v>31</v>
      </c>
      <c r="M1593" s="29" t="s">
        <v>31</v>
      </c>
      <c r="N1593" s="29" t="s">
        <v>31</v>
      </c>
      <c r="O1593" s="29" t="s">
        <v>31</v>
      </c>
      <c r="P1593" s="29" t="s">
        <v>31</v>
      </c>
      <c r="Q1593" s="29" t="s">
        <v>31</v>
      </c>
      <c r="R1593" s="29" t="s">
        <v>31</v>
      </c>
      <c r="S1593" s="29" t="s">
        <v>31</v>
      </c>
      <c r="T1593" s="29" t="s">
        <v>31</v>
      </c>
      <c r="U1593" s="29" t="s">
        <v>31</v>
      </c>
      <c r="V1593" s="29" t="s">
        <v>31</v>
      </c>
      <c r="W1593" s="30">
        <v>1.0716025335153789</v>
      </c>
      <c r="X1593" s="30">
        <v>1.5565295941916655</v>
      </c>
      <c r="Y1593" s="29" t="s">
        <v>31</v>
      </c>
      <c r="Z1593" s="29" t="s">
        <v>31</v>
      </c>
      <c r="AA1593" s="30" t="s">
        <v>31</v>
      </c>
      <c r="AB1593" s="30" t="s">
        <v>31</v>
      </c>
      <c r="AC1593" s="29" t="s">
        <v>31</v>
      </c>
      <c r="AD1593" s="29" t="s">
        <v>31</v>
      </c>
      <c r="AE1593" s="29">
        <f t="shared" si="81"/>
        <v>2020</v>
      </c>
      <c r="AF1593" s="29">
        <f t="shared" si="79"/>
        <v>8</v>
      </c>
      <c r="AK1593" t="e">
        <f t="shared" si="80"/>
        <v>#N/A</v>
      </c>
    </row>
    <row r="1594" spans="1:37" ht="30" customHeight="1" x14ac:dyDescent="0.25">
      <c r="A1594" s="30">
        <v>17907418</v>
      </c>
      <c r="B1594" s="29" t="e">
        <v>#N/A</v>
      </c>
      <c r="C1594" s="29" t="s">
        <v>29</v>
      </c>
      <c r="D1594" s="29" t="s">
        <v>29</v>
      </c>
      <c r="E1594" s="31">
        <v>44104</v>
      </c>
      <c r="F1594" s="29" t="s">
        <v>31</v>
      </c>
      <c r="G1594" s="29" t="s">
        <v>51</v>
      </c>
      <c r="H1594" s="29" t="s">
        <v>30</v>
      </c>
      <c r="I1594" s="29">
        <v>1971</v>
      </c>
      <c r="J1594" s="30">
        <v>95</v>
      </c>
      <c r="K1594" s="30">
        <v>32776.199999999997</v>
      </c>
      <c r="L1594" s="29" t="s">
        <v>31</v>
      </c>
      <c r="M1594" s="29" t="s">
        <v>31</v>
      </c>
      <c r="N1594" s="29" t="s">
        <v>31</v>
      </c>
      <c r="O1594" s="29" t="s">
        <v>31</v>
      </c>
      <c r="P1594" s="29" t="s">
        <v>31</v>
      </c>
      <c r="Q1594" s="29" t="s">
        <v>31</v>
      </c>
      <c r="R1594" s="29" t="s">
        <v>31</v>
      </c>
      <c r="S1594" s="29" t="s">
        <v>31</v>
      </c>
      <c r="T1594" s="29" t="s">
        <v>31</v>
      </c>
      <c r="U1594" s="29" t="s">
        <v>31</v>
      </c>
      <c r="V1594" s="29" t="s">
        <v>31</v>
      </c>
      <c r="W1594" s="30">
        <v>1.3313403675005522</v>
      </c>
      <c r="X1594" s="30">
        <v>1.8974490395757522</v>
      </c>
      <c r="Y1594" s="29" t="s">
        <v>31</v>
      </c>
      <c r="Z1594" s="29" t="s">
        <v>31</v>
      </c>
      <c r="AA1594" s="30" t="s">
        <v>31</v>
      </c>
      <c r="AB1594" s="30" t="s">
        <v>31</v>
      </c>
      <c r="AC1594" s="29" t="s">
        <v>31</v>
      </c>
      <c r="AD1594" s="29" t="s">
        <v>31</v>
      </c>
      <c r="AE1594" s="29">
        <f t="shared" si="81"/>
        <v>2020</v>
      </c>
      <c r="AF1594" s="29">
        <f t="shared" si="79"/>
        <v>9</v>
      </c>
      <c r="AK1594" t="e">
        <f t="shared" si="80"/>
        <v>#N/A</v>
      </c>
    </row>
    <row r="1595" spans="1:37" ht="30" customHeight="1" x14ac:dyDescent="0.25">
      <c r="A1595" s="30">
        <v>17907418</v>
      </c>
      <c r="B1595" s="29" t="e">
        <v>#N/A</v>
      </c>
      <c r="C1595" s="29" t="s">
        <v>29</v>
      </c>
      <c r="D1595" s="29" t="s">
        <v>29</v>
      </c>
      <c r="E1595" s="31">
        <v>44135</v>
      </c>
      <c r="F1595" s="29" t="s">
        <v>31</v>
      </c>
      <c r="G1595" s="29" t="s">
        <v>51</v>
      </c>
      <c r="H1595" s="29" t="s">
        <v>30</v>
      </c>
      <c r="I1595" s="29">
        <v>1971</v>
      </c>
      <c r="J1595" s="30">
        <v>95</v>
      </c>
      <c r="K1595" s="30">
        <v>32776.199999999997</v>
      </c>
      <c r="L1595" s="29" t="s">
        <v>31</v>
      </c>
      <c r="M1595" s="29" t="s">
        <v>31</v>
      </c>
      <c r="N1595" s="29" t="s">
        <v>31</v>
      </c>
      <c r="O1595" s="29" t="s">
        <v>31</v>
      </c>
      <c r="P1595" s="29" t="s">
        <v>31</v>
      </c>
      <c r="Q1595" s="29" t="s">
        <v>31</v>
      </c>
      <c r="R1595" s="29" t="s">
        <v>31</v>
      </c>
      <c r="S1595" s="29" t="s">
        <v>31</v>
      </c>
      <c r="T1595" s="29" t="s">
        <v>31</v>
      </c>
      <c r="U1595" s="29" t="s">
        <v>31</v>
      </c>
      <c r="V1595" s="29" t="s">
        <v>31</v>
      </c>
      <c r="W1595" s="30">
        <v>1.2961955093480066</v>
      </c>
      <c r="X1595" s="30">
        <v>1.876743057664823</v>
      </c>
      <c r="Y1595" s="29" t="s">
        <v>31</v>
      </c>
      <c r="Z1595" s="29" t="s">
        <v>31</v>
      </c>
      <c r="AA1595" s="30" t="s">
        <v>31</v>
      </c>
      <c r="AB1595" s="30" t="s">
        <v>31</v>
      </c>
      <c r="AC1595" s="29" t="s">
        <v>31</v>
      </c>
      <c r="AD1595" s="29" t="s">
        <v>31</v>
      </c>
      <c r="AE1595" s="29">
        <f t="shared" si="81"/>
        <v>2020</v>
      </c>
      <c r="AF1595" s="29">
        <f t="shared" si="79"/>
        <v>10</v>
      </c>
      <c r="AK1595" t="e">
        <f t="shared" si="80"/>
        <v>#N/A</v>
      </c>
    </row>
    <row r="1596" spans="1:37" ht="30" customHeight="1" x14ac:dyDescent="0.25">
      <c r="A1596" s="30">
        <v>17907418</v>
      </c>
      <c r="B1596" s="29" t="e">
        <v>#N/A</v>
      </c>
      <c r="C1596" s="29" t="s">
        <v>29</v>
      </c>
      <c r="D1596" s="29" t="s">
        <v>29</v>
      </c>
      <c r="E1596" s="31">
        <v>44165</v>
      </c>
      <c r="F1596" s="29" t="s">
        <v>31</v>
      </c>
      <c r="G1596" s="29" t="s">
        <v>51</v>
      </c>
      <c r="H1596" s="29" t="s">
        <v>30</v>
      </c>
      <c r="I1596" s="29">
        <v>1971</v>
      </c>
      <c r="J1596" s="30">
        <v>95</v>
      </c>
      <c r="K1596" s="30">
        <v>32776.199999999997</v>
      </c>
      <c r="L1596" s="29" t="s">
        <v>31</v>
      </c>
      <c r="M1596" s="29" t="s">
        <v>31</v>
      </c>
      <c r="N1596" s="29" t="s">
        <v>31</v>
      </c>
      <c r="O1596" s="29" t="s">
        <v>31</v>
      </c>
      <c r="P1596" s="29" t="s">
        <v>31</v>
      </c>
      <c r="Q1596" s="29" t="s">
        <v>31</v>
      </c>
      <c r="R1596" s="29" t="s">
        <v>31</v>
      </c>
      <c r="S1596" s="29" t="s">
        <v>31</v>
      </c>
      <c r="T1596" s="29" t="s">
        <v>31</v>
      </c>
      <c r="U1596" s="29" t="s">
        <v>31</v>
      </c>
      <c r="V1596" s="29" t="s">
        <v>31</v>
      </c>
      <c r="W1596" s="30">
        <v>1.3188652769026501</v>
      </c>
      <c r="X1596" s="30">
        <v>2.2088356973442065</v>
      </c>
      <c r="Y1596" s="29" t="s">
        <v>31</v>
      </c>
      <c r="Z1596" s="29" t="s">
        <v>31</v>
      </c>
      <c r="AA1596" s="30" t="s">
        <v>31</v>
      </c>
      <c r="AB1596" s="30" t="s">
        <v>31</v>
      </c>
      <c r="AC1596" s="29" t="s">
        <v>31</v>
      </c>
      <c r="AD1596" s="29" t="s">
        <v>31</v>
      </c>
      <c r="AE1596" s="29">
        <f t="shared" si="81"/>
        <v>2020</v>
      </c>
      <c r="AF1596" s="29">
        <f t="shared" si="79"/>
        <v>11</v>
      </c>
      <c r="AK1596" t="e">
        <f t="shared" si="80"/>
        <v>#N/A</v>
      </c>
    </row>
    <row r="1597" spans="1:37" ht="30" customHeight="1" x14ac:dyDescent="0.25">
      <c r="A1597" s="30">
        <v>17907418</v>
      </c>
      <c r="B1597" s="29" t="e">
        <v>#N/A</v>
      </c>
      <c r="C1597" s="29" t="s">
        <v>29</v>
      </c>
      <c r="D1597" s="29" t="s">
        <v>29</v>
      </c>
      <c r="E1597" s="31">
        <v>44196</v>
      </c>
      <c r="F1597" s="29" t="s">
        <v>31</v>
      </c>
      <c r="G1597" s="29" t="s">
        <v>51</v>
      </c>
      <c r="H1597" s="29" t="s">
        <v>30</v>
      </c>
      <c r="I1597" s="29">
        <v>1971</v>
      </c>
      <c r="J1597" s="30">
        <v>95</v>
      </c>
      <c r="K1597" s="30">
        <v>32776.199999999997</v>
      </c>
      <c r="L1597" s="29">
        <v>1612672.2502244106</v>
      </c>
      <c r="M1597" s="29">
        <v>6525.9195953869103</v>
      </c>
      <c r="N1597" s="29">
        <v>49.338679992507792</v>
      </c>
      <c r="O1597" s="29">
        <v>28034.849206746796</v>
      </c>
      <c r="P1597" s="29">
        <v>0.9429915864706766</v>
      </c>
      <c r="Q1597" s="29">
        <v>41236.760808825871</v>
      </c>
      <c r="R1597" s="29">
        <v>43035.861780735162</v>
      </c>
      <c r="S1597" s="29">
        <v>1.3383213598512416</v>
      </c>
      <c r="T1597" s="29">
        <v>1.0174501793946027</v>
      </c>
      <c r="U1597" s="29">
        <v>1.4820306503429965</v>
      </c>
      <c r="V1597" s="29">
        <v>1.1232324387507941</v>
      </c>
      <c r="W1597" s="30">
        <v>1.0032625242815187</v>
      </c>
      <c r="X1597" s="30">
        <v>1.3058198169858102</v>
      </c>
      <c r="Y1597" s="29">
        <v>-32.444664850158546</v>
      </c>
      <c r="Z1597" s="29">
        <v>-35.718848392929196</v>
      </c>
      <c r="AA1597" s="30">
        <v>101.67227903724195</v>
      </c>
      <c r="AB1597" s="30">
        <v>2607.6246778400778</v>
      </c>
      <c r="AC1597" s="29">
        <v>4.1419141556178589</v>
      </c>
      <c r="AD1597" s="29">
        <v>80828.486385108888</v>
      </c>
      <c r="AE1597" s="29">
        <f t="shared" si="81"/>
        <v>2020</v>
      </c>
      <c r="AF1597" s="29">
        <f t="shared" si="79"/>
        <v>12</v>
      </c>
      <c r="AK1597" t="e">
        <f t="shared" si="80"/>
        <v>#N/A</v>
      </c>
    </row>
    <row r="1598" spans="1:37" ht="30" customHeight="1" x14ac:dyDescent="0.25">
      <c r="A1598" s="30">
        <v>17907418</v>
      </c>
      <c r="B1598" s="29" t="e">
        <v>#N/A</v>
      </c>
      <c r="C1598" s="29" t="s">
        <v>29</v>
      </c>
      <c r="D1598" s="29" t="s">
        <v>29</v>
      </c>
      <c r="E1598" s="31">
        <v>44227</v>
      </c>
      <c r="F1598" s="29" t="s">
        <v>31</v>
      </c>
      <c r="G1598" s="29" t="s">
        <v>51</v>
      </c>
      <c r="H1598" s="29" t="s">
        <v>30</v>
      </c>
      <c r="I1598" s="29">
        <v>1971</v>
      </c>
      <c r="J1598" s="30">
        <v>95</v>
      </c>
      <c r="K1598" s="30">
        <v>32776.199999999997</v>
      </c>
      <c r="L1598" s="29">
        <v>2006424.7707495696</v>
      </c>
      <c r="M1598" s="29">
        <v>6083.6212219517138</v>
      </c>
      <c r="N1598" s="29">
        <v>43.455372218314345</v>
      </c>
      <c r="O1598" s="29">
        <v>30866.87727692362</v>
      </c>
      <c r="P1598" s="29">
        <v>0.70645094986319279</v>
      </c>
      <c r="Q1598" s="29">
        <v>44556.707163574232</v>
      </c>
      <c r="R1598" s="29">
        <v>53300.546742786108</v>
      </c>
      <c r="S1598" s="29">
        <v>1.4346085156336918</v>
      </c>
      <c r="T1598" s="29">
        <v>0.96339231671498748</v>
      </c>
      <c r="U1598" s="29">
        <v>1.3872588152394922</v>
      </c>
      <c r="V1598" s="29">
        <v>1.1389017997325521</v>
      </c>
      <c r="W1598" s="30">
        <v>1.7690701319448678</v>
      </c>
      <c r="X1598" s="30">
        <v>1.3796330305020206</v>
      </c>
      <c r="Y1598" s="29">
        <v>-41.579525320892792</v>
      </c>
      <c r="Z1598" s="29">
        <v>-37.901428465583884</v>
      </c>
      <c r="AA1598" s="30">
        <v>108.81048680180649</v>
      </c>
      <c r="AB1598" s="30">
        <v>3227.1739548758824</v>
      </c>
      <c r="AC1598" s="29">
        <v>3.8020262211000335</v>
      </c>
      <c r="AD1598" s="29">
        <v>133345.17479833236</v>
      </c>
      <c r="AE1598" s="29">
        <f t="shared" si="81"/>
        <v>2021</v>
      </c>
      <c r="AF1598" s="29">
        <f t="shared" si="79"/>
        <v>1</v>
      </c>
      <c r="AK1598" t="e">
        <f t="shared" si="80"/>
        <v>#N/A</v>
      </c>
    </row>
    <row r="1599" spans="1:37" ht="30" customHeight="1" x14ac:dyDescent="0.25">
      <c r="A1599" s="30">
        <v>17907418</v>
      </c>
      <c r="B1599" s="29" t="e">
        <v>#N/A</v>
      </c>
      <c r="C1599" s="29" t="s">
        <v>29</v>
      </c>
      <c r="D1599" s="29" t="s">
        <v>29</v>
      </c>
      <c r="E1599" s="31">
        <v>44255</v>
      </c>
      <c r="F1599" s="29" t="s">
        <v>31</v>
      </c>
      <c r="G1599" s="29" t="s">
        <v>51</v>
      </c>
      <c r="H1599" s="29" t="s">
        <v>30</v>
      </c>
      <c r="I1599" s="29">
        <v>1971</v>
      </c>
      <c r="J1599" s="30">
        <v>95</v>
      </c>
      <c r="K1599" s="30">
        <v>32776.199999999997</v>
      </c>
      <c r="L1599" s="29">
        <v>1451535.4831226806</v>
      </c>
      <c r="M1599" s="29">
        <v>7668.0111326160013</v>
      </c>
      <c r="N1599" s="29">
        <v>59.000688337606057</v>
      </c>
      <c r="O1599" s="29">
        <v>37233.996867104812</v>
      </c>
      <c r="P1599" s="29">
        <v>0.82246948288241717</v>
      </c>
      <c r="Q1599" s="29">
        <v>33506.318995331931</v>
      </c>
      <c r="R1599" s="29">
        <v>30021.348760869922</v>
      </c>
      <c r="S1599" s="29">
        <v>1.2466537197662362</v>
      </c>
      <c r="T1599" s="29">
        <v>1.3962356248958561</v>
      </c>
      <c r="U1599" s="29">
        <v>1.1552182172760623</v>
      </c>
      <c r="V1599" s="29">
        <v>1.4551725964767595</v>
      </c>
      <c r="W1599" s="30">
        <v>1.1940125054159469</v>
      </c>
      <c r="X1599" s="30">
        <v>1.6064152827931937</v>
      </c>
      <c r="Y1599" s="29">
        <v>-30.162389812218233</v>
      </c>
      <c r="Z1599" s="29">
        <v>-38.404198960841732</v>
      </c>
      <c r="AA1599" s="30">
        <v>104.03535976451795</v>
      </c>
      <c r="AB1599" s="30">
        <v>3205.9057259486772</v>
      </c>
      <c r="AC1599" s="29">
        <v>2.2615351819657663</v>
      </c>
      <c r="AD1599" s="29">
        <v>97824.772182256289</v>
      </c>
      <c r="AE1599" s="29">
        <f t="shared" si="81"/>
        <v>2021</v>
      </c>
      <c r="AF1599" s="29">
        <f t="shared" si="79"/>
        <v>2</v>
      </c>
      <c r="AK1599" t="e">
        <f t="shared" si="80"/>
        <v>#N/A</v>
      </c>
    </row>
    <row r="1600" spans="1:37" ht="30" customHeight="1" x14ac:dyDescent="0.25">
      <c r="A1600" s="30">
        <v>17907418</v>
      </c>
      <c r="B1600" s="29" t="e">
        <v>#N/A</v>
      </c>
      <c r="C1600" s="29" t="s">
        <v>29</v>
      </c>
      <c r="D1600" s="29" t="s">
        <v>29</v>
      </c>
      <c r="E1600" s="31">
        <v>44286</v>
      </c>
      <c r="F1600" s="29" t="s">
        <v>31</v>
      </c>
      <c r="G1600" s="29" t="s">
        <v>51</v>
      </c>
      <c r="H1600" s="29" t="s">
        <v>30</v>
      </c>
      <c r="I1600" s="29">
        <v>1971</v>
      </c>
      <c r="J1600" s="30">
        <v>95</v>
      </c>
      <c r="K1600" s="30">
        <v>32776.199999999997</v>
      </c>
      <c r="L1600" s="29">
        <v>1462327.3442101041</v>
      </c>
      <c r="M1600" s="29">
        <v>8994.9869647087689</v>
      </c>
      <c r="N1600" s="29">
        <v>56.609754044093975</v>
      </c>
      <c r="O1600" s="29">
        <v>30967.050946789699</v>
      </c>
      <c r="P1600" s="29">
        <v>1.0746888957960157</v>
      </c>
      <c r="Q1600" s="29">
        <v>35808.879073647586</v>
      </c>
      <c r="R1600" s="29">
        <v>34135.619500674533</v>
      </c>
      <c r="S1600" s="29">
        <v>1.2459263712520967</v>
      </c>
      <c r="T1600" s="29">
        <v>1.5478987217134792</v>
      </c>
      <c r="U1600" s="29">
        <v>1.1508004942714143</v>
      </c>
      <c r="V1600" s="29">
        <v>1.214236787444825</v>
      </c>
      <c r="W1600" s="30">
        <v>1.3128392032942044</v>
      </c>
      <c r="X1600" s="30">
        <v>1.2234718571287149</v>
      </c>
      <c r="Y1600" s="29">
        <v>-39.444800772907449</v>
      </c>
      <c r="Z1600" s="29">
        <v>-30.277465161041448</v>
      </c>
      <c r="AA1600" s="29">
        <v>107.76924816809372</v>
      </c>
      <c r="AB1600" s="29">
        <v>1867.4759454907914</v>
      </c>
      <c r="AC1600" s="29">
        <v>2.1270603236675445</v>
      </c>
      <c r="AD1600" s="29">
        <v>127422.01879699957</v>
      </c>
      <c r="AE1600" s="29">
        <f t="shared" si="81"/>
        <v>2021</v>
      </c>
      <c r="AF1600" s="29">
        <f t="shared" si="79"/>
        <v>3</v>
      </c>
      <c r="AK1600" t="e">
        <f t="shared" si="80"/>
        <v>#N/A</v>
      </c>
    </row>
    <row r="1601" spans="1:37" ht="30" customHeight="1" x14ac:dyDescent="0.25">
      <c r="A1601" s="30">
        <v>17907418</v>
      </c>
      <c r="B1601" s="29" t="e">
        <v>#N/A</v>
      </c>
      <c r="C1601" s="29" t="s">
        <v>29</v>
      </c>
      <c r="D1601" s="29" t="s">
        <v>29</v>
      </c>
      <c r="E1601" s="31">
        <v>44316</v>
      </c>
      <c r="F1601" s="29" t="s">
        <v>31</v>
      </c>
      <c r="G1601" s="29" t="s">
        <v>51</v>
      </c>
      <c r="H1601" s="29" t="s">
        <v>30</v>
      </c>
      <c r="I1601" s="29">
        <v>1971</v>
      </c>
      <c r="J1601" s="30">
        <v>95</v>
      </c>
      <c r="K1601" s="30">
        <v>32776.199999999997</v>
      </c>
      <c r="L1601" s="29">
        <v>1530841.7577903236</v>
      </c>
      <c r="M1601" s="29">
        <v>5321.2296480298783</v>
      </c>
      <c r="N1601" s="29">
        <v>51.454033686583308</v>
      </c>
      <c r="O1601" s="29">
        <v>21672.510521107586</v>
      </c>
      <c r="P1601" s="29">
        <v>1.1272247086627643</v>
      </c>
      <c r="Q1601" s="29">
        <v>45109.811051128469</v>
      </c>
      <c r="R1601" s="29">
        <v>54119.297701675678</v>
      </c>
      <c r="S1601" s="29">
        <v>0.74918821867312402</v>
      </c>
      <c r="T1601" s="29">
        <v>1.0113203795066306</v>
      </c>
      <c r="U1601" s="29">
        <v>1.0576903126729691</v>
      </c>
      <c r="V1601" s="29">
        <v>1.7220306905536302</v>
      </c>
      <c r="W1601" s="30">
        <v>1.6141378169108433</v>
      </c>
      <c r="X1601" s="30">
        <v>2.1012969576715017</v>
      </c>
      <c r="Y1601" s="29">
        <v>-30.805758584716532</v>
      </c>
      <c r="Z1601" s="29">
        <v>-28.380207565167566</v>
      </c>
      <c r="AA1601" s="29">
        <v>77.997344654067959</v>
      </c>
      <c r="AB1601" s="29">
        <v>2530.208012965033</v>
      </c>
      <c r="AC1601" s="29">
        <v>2.7390566843343604</v>
      </c>
      <c r="AD1601" s="29">
        <v>114185.84463925379</v>
      </c>
      <c r="AE1601" s="29">
        <f t="shared" si="81"/>
        <v>2021</v>
      </c>
      <c r="AF1601" s="29">
        <f t="shared" si="79"/>
        <v>4</v>
      </c>
      <c r="AK1601" t="e">
        <f t="shared" si="80"/>
        <v>#N/A</v>
      </c>
    </row>
    <row r="1602" spans="1:37" ht="30" customHeight="1" x14ac:dyDescent="0.25">
      <c r="A1602" s="30">
        <v>17907418</v>
      </c>
      <c r="B1602" s="29" t="e">
        <v>#N/A</v>
      </c>
      <c r="C1602" s="29" t="s">
        <v>29</v>
      </c>
      <c r="D1602" s="29" t="s">
        <v>29</v>
      </c>
      <c r="E1602" s="31">
        <v>44347</v>
      </c>
      <c r="F1602" s="29" t="s">
        <v>31</v>
      </c>
      <c r="G1602" s="29" t="s">
        <v>51</v>
      </c>
      <c r="H1602" s="29" t="s">
        <v>30</v>
      </c>
      <c r="I1602" s="29">
        <v>1971</v>
      </c>
      <c r="J1602" s="30">
        <v>95</v>
      </c>
      <c r="K1602" s="30">
        <v>32776.199999999997</v>
      </c>
      <c r="L1602" s="29">
        <v>2212093.8867007946</v>
      </c>
      <c r="M1602" s="29">
        <v>5652.9994504227398</v>
      </c>
      <c r="N1602" s="29">
        <v>75.900299890380936</v>
      </c>
      <c r="O1602" s="29">
        <v>22178.31950586215</v>
      </c>
      <c r="P1602" s="29">
        <v>0.85412851441087467</v>
      </c>
      <c r="Q1602" s="29">
        <v>46086.613269669484</v>
      </c>
      <c r="R1602" s="29">
        <v>44939.35432825562</v>
      </c>
      <c r="S1602" s="29">
        <v>0.74626297818095511</v>
      </c>
      <c r="T1602" s="29">
        <v>1.6999084241113152</v>
      </c>
      <c r="U1602" s="29">
        <v>1.1597011935094312</v>
      </c>
      <c r="V1602" s="29">
        <v>1.4210504744953789</v>
      </c>
      <c r="W1602" s="30">
        <v>1.3958504872102981</v>
      </c>
      <c r="X1602" s="30">
        <v>1.8436630890355672</v>
      </c>
      <c r="Y1602" s="29">
        <v>-23.050582537216698</v>
      </c>
      <c r="Z1602" s="29">
        <v>-30.52367717313259</v>
      </c>
      <c r="AA1602" s="29">
        <v>75.425615709755832</v>
      </c>
      <c r="AB1602" s="29">
        <v>2057.9458461385398</v>
      </c>
      <c r="AC1602" s="29">
        <v>2.6386679387236409</v>
      </c>
      <c r="AD1602" s="29">
        <v>106216.33029606601</v>
      </c>
      <c r="AE1602" s="29">
        <f t="shared" si="81"/>
        <v>2021</v>
      </c>
      <c r="AF1602" s="29">
        <f t="shared" si="79"/>
        <v>5</v>
      </c>
      <c r="AK1602" t="e">
        <f t="shared" si="80"/>
        <v>#N/A</v>
      </c>
    </row>
    <row r="1603" spans="1:37" ht="30" customHeight="1" x14ac:dyDescent="0.25">
      <c r="A1603" s="30">
        <v>17907418</v>
      </c>
      <c r="B1603" s="29" t="e">
        <v>#N/A</v>
      </c>
      <c r="C1603" s="29" t="s">
        <v>29</v>
      </c>
      <c r="D1603" s="29" t="s">
        <v>29</v>
      </c>
      <c r="E1603" s="31">
        <v>44377</v>
      </c>
      <c r="F1603" s="29" t="s">
        <v>31</v>
      </c>
      <c r="G1603" s="29" t="s">
        <v>51</v>
      </c>
      <c r="H1603" s="29" t="s">
        <v>30</v>
      </c>
      <c r="I1603" s="29">
        <v>1971</v>
      </c>
      <c r="J1603" s="30">
        <v>95</v>
      </c>
      <c r="K1603" s="30">
        <v>32776.199999999997</v>
      </c>
      <c r="L1603" s="29">
        <v>1472622.4898480515</v>
      </c>
      <c r="M1603" s="29">
        <v>7978.6698132906376</v>
      </c>
      <c r="N1603" s="29">
        <v>64.734794697171651</v>
      </c>
      <c r="O1603" s="29">
        <v>33747.600459119923</v>
      </c>
      <c r="P1603" s="29">
        <v>0.95235157437707407</v>
      </c>
      <c r="Q1603" s="29">
        <v>43829.331590170252</v>
      </c>
      <c r="R1603" s="29">
        <v>37895.970784985257</v>
      </c>
      <c r="S1603" s="29">
        <v>0.90955611360820265</v>
      </c>
      <c r="T1603" s="29">
        <v>1.4434738209519138</v>
      </c>
      <c r="U1603" s="29">
        <v>1.0749635086034908</v>
      </c>
      <c r="V1603" s="29">
        <v>1.0000466575700566</v>
      </c>
      <c r="W1603" s="30">
        <v>1.6252327614230275</v>
      </c>
      <c r="X1603" s="30">
        <v>1.7625452568342614</v>
      </c>
      <c r="Y1603" s="29">
        <v>-37.458065938480516</v>
      </c>
      <c r="Z1603" s="29">
        <v>-28.417504703182619</v>
      </c>
      <c r="AA1603" s="29">
        <v>85.912447317602556</v>
      </c>
      <c r="AB1603" s="29">
        <v>3178.6071347742709</v>
      </c>
      <c r="AC1603" s="29">
        <v>2.4803524754795863</v>
      </c>
      <c r="AD1603" s="29">
        <v>83380.517180478899</v>
      </c>
      <c r="AE1603" s="29">
        <f t="shared" si="81"/>
        <v>2021</v>
      </c>
      <c r="AF1603" s="29">
        <f t="shared" si="79"/>
        <v>6</v>
      </c>
      <c r="AK1603" t="e">
        <f t="shared" si="80"/>
        <v>#N/A</v>
      </c>
    </row>
    <row r="1604" spans="1:37" ht="30" customHeight="1" x14ac:dyDescent="0.25">
      <c r="A1604" s="30">
        <v>17907418</v>
      </c>
      <c r="B1604" s="29" t="e">
        <v>#N/A</v>
      </c>
      <c r="C1604" s="29" t="s">
        <v>29</v>
      </c>
      <c r="D1604" s="29" t="s">
        <v>29</v>
      </c>
      <c r="E1604" s="31">
        <v>44408</v>
      </c>
      <c r="F1604" s="29" t="s">
        <v>31</v>
      </c>
      <c r="G1604" s="29" t="s">
        <v>51</v>
      </c>
      <c r="H1604" s="29" t="s">
        <v>30</v>
      </c>
      <c r="I1604" s="29">
        <v>1971</v>
      </c>
      <c r="J1604" s="30">
        <v>95</v>
      </c>
      <c r="K1604" s="30">
        <v>32776.199999999997</v>
      </c>
      <c r="L1604" s="29">
        <v>1511303.562955094</v>
      </c>
      <c r="M1604" s="29">
        <v>5946.3545272253759</v>
      </c>
      <c r="N1604" s="29">
        <v>68.650488362513585</v>
      </c>
      <c r="O1604" s="29">
        <v>36025.671731021161</v>
      </c>
      <c r="P1604" s="29">
        <v>0.90803896608173629</v>
      </c>
      <c r="Q1604" s="29">
        <v>46691.292616369064</v>
      </c>
      <c r="R1604" s="29">
        <v>47778.946021788979</v>
      </c>
      <c r="S1604" s="29">
        <v>1.072858065596207</v>
      </c>
      <c r="T1604" s="29">
        <v>1.3176099443759612</v>
      </c>
      <c r="U1604" s="29">
        <v>0.86806074892392493</v>
      </c>
      <c r="V1604" s="29">
        <v>1.3437709903613455</v>
      </c>
      <c r="W1604" s="30">
        <v>1.084811554092904</v>
      </c>
      <c r="X1604" s="30">
        <v>2.0732796355983742</v>
      </c>
      <c r="Y1604" s="29">
        <v>-30.310545098884127</v>
      </c>
      <c r="Z1604" s="29">
        <v>-23.384799388861353</v>
      </c>
      <c r="AA1604" s="29">
        <v>74.434104085403703</v>
      </c>
      <c r="AB1604" s="29">
        <v>2265.244435771082</v>
      </c>
      <c r="AC1604" s="29">
        <v>2.6055124132054899</v>
      </c>
      <c r="AD1604" s="29">
        <v>71886.18452273251</v>
      </c>
      <c r="AE1604" s="29">
        <f t="shared" si="81"/>
        <v>2021</v>
      </c>
      <c r="AF1604" s="29">
        <f t="shared" si="79"/>
        <v>7</v>
      </c>
      <c r="AK1604" t="e">
        <f t="shared" si="80"/>
        <v>#N/A</v>
      </c>
    </row>
    <row r="1605" spans="1:37" ht="30" customHeight="1" x14ac:dyDescent="0.25">
      <c r="A1605" s="30">
        <v>17907418</v>
      </c>
      <c r="B1605" s="29" t="e">
        <v>#N/A</v>
      </c>
      <c r="C1605" s="29" t="s">
        <v>29</v>
      </c>
      <c r="D1605" s="29" t="s">
        <v>29</v>
      </c>
      <c r="E1605" s="31">
        <v>44439</v>
      </c>
      <c r="F1605" s="29" t="s">
        <v>31</v>
      </c>
      <c r="G1605" s="29" t="s">
        <v>51</v>
      </c>
      <c r="H1605" s="29" t="s">
        <v>30</v>
      </c>
      <c r="I1605" s="29">
        <v>1971</v>
      </c>
      <c r="J1605" s="30">
        <v>95</v>
      </c>
      <c r="K1605" s="30">
        <v>32776.199999999997</v>
      </c>
      <c r="L1605" s="29">
        <v>1997610.4319756459</v>
      </c>
      <c r="M1605" s="29">
        <v>4839.8738862558703</v>
      </c>
      <c r="N1605" s="29">
        <v>43.695947435032728</v>
      </c>
      <c r="O1605" s="29">
        <v>26513.563035985124</v>
      </c>
      <c r="P1605" s="29">
        <v>0.63378925702483513</v>
      </c>
      <c r="Q1605" s="29">
        <v>28522.953230864747</v>
      </c>
      <c r="R1605" s="29">
        <v>51189.582220267752</v>
      </c>
      <c r="S1605" s="29">
        <v>0.80079913372732003</v>
      </c>
      <c r="T1605" s="29">
        <v>1.2428607435176056</v>
      </c>
      <c r="U1605" s="29">
        <v>1.0320807657348503</v>
      </c>
      <c r="V1605" s="29">
        <v>1.8593118367559136</v>
      </c>
      <c r="W1605" s="30">
        <v>1.6500347940348856</v>
      </c>
      <c r="X1605" s="30">
        <v>1.2713045572548467</v>
      </c>
      <c r="Y1605" s="29">
        <v>-36.876846797855194</v>
      </c>
      <c r="Z1605" s="29">
        <v>-46.130710112903422</v>
      </c>
      <c r="AA1605" s="29">
        <v>71.593521833182734</v>
      </c>
      <c r="AB1605" s="29">
        <v>3107.1615603927239</v>
      </c>
      <c r="AC1605" s="29">
        <v>2.3340629965353474</v>
      </c>
      <c r="AD1605" s="29">
        <v>81167.71176132666</v>
      </c>
      <c r="AE1605" s="29">
        <f t="shared" si="81"/>
        <v>2021</v>
      </c>
      <c r="AF1605" s="29">
        <f t="shared" si="79"/>
        <v>8</v>
      </c>
      <c r="AK1605" t="e">
        <f t="shared" si="80"/>
        <v>#N/A</v>
      </c>
    </row>
    <row r="1606" spans="1:37" ht="30" customHeight="1" x14ac:dyDescent="0.25">
      <c r="A1606" s="30">
        <v>17907418</v>
      </c>
      <c r="B1606" s="29" t="e">
        <v>#N/A</v>
      </c>
      <c r="C1606" s="29" t="s">
        <v>29</v>
      </c>
      <c r="D1606" s="29" t="s">
        <v>29</v>
      </c>
      <c r="E1606" s="31">
        <v>44469</v>
      </c>
      <c r="F1606" s="29" t="s">
        <v>31</v>
      </c>
      <c r="G1606" s="29" t="s">
        <v>51</v>
      </c>
      <c r="H1606" s="29" t="s">
        <v>30</v>
      </c>
      <c r="I1606" s="29">
        <v>1971</v>
      </c>
      <c r="J1606" s="30">
        <v>95</v>
      </c>
      <c r="K1606" s="30">
        <v>32776.199999999997</v>
      </c>
      <c r="L1606" s="29">
        <v>1972087.6744667324</v>
      </c>
      <c r="M1606" s="29">
        <v>6626.2626211990664</v>
      </c>
      <c r="N1606" s="29">
        <v>65.232076319524069</v>
      </c>
      <c r="O1606" s="29">
        <v>23175.367084025049</v>
      </c>
      <c r="P1606" s="29">
        <v>0.79144835317459361</v>
      </c>
      <c r="Q1606" s="29">
        <v>23466.971364528312</v>
      </c>
      <c r="R1606" s="29">
        <v>31870.649719671539</v>
      </c>
      <c r="S1606" s="29">
        <v>0.91957913186255069</v>
      </c>
      <c r="T1606" s="29">
        <v>1.39825997446044</v>
      </c>
      <c r="U1606" s="29">
        <v>1.0796979930323582</v>
      </c>
      <c r="V1606" s="29">
        <v>1.3618231931287614</v>
      </c>
      <c r="W1606" s="30">
        <v>1.2278218318545402</v>
      </c>
      <c r="X1606" s="30">
        <v>1.4348963455719208</v>
      </c>
      <c r="Y1606" s="29">
        <v>-33.899804817447773</v>
      </c>
      <c r="Z1606" s="29">
        <v>-27.532268214549024</v>
      </c>
      <c r="AA1606" s="29">
        <v>70.162985013849422</v>
      </c>
      <c r="AB1606" s="29">
        <v>1899.9703554104108</v>
      </c>
      <c r="AC1606" s="29">
        <v>2.3411816064282811</v>
      </c>
      <c r="AD1606" s="29">
        <v>85640.245775827614</v>
      </c>
      <c r="AE1606" s="29">
        <f t="shared" si="81"/>
        <v>2021</v>
      </c>
      <c r="AF1606" s="29">
        <f t="shared" si="79"/>
        <v>9</v>
      </c>
      <c r="AK1606" t="e">
        <f t="shared" si="80"/>
        <v>#N/A</v>
      </c>
    </row>
    <row r="1607" spans="1:37" ht="30" customHeight="1" x14ac:dyDescent="0.25">
      <c r="A1607" s="30">
        <v>17907418</v>
      </c>
      <c r="B1607" s="29" t="e">
        <v>#N/A</v>
      </c>
      <c r="C1607" s="29" t="s">
        <v>29</v>
      </c>
      <c r="D1607" s="29" t="s">
        <v>29</v>
      </c>
      <c r="E1607" s="31">
        <v>44500</v>
      </c>
      <c r="F1607" s="29" t="s">
        <v>31</v>
      </c>
      <c r="G1607" s="29" t="s">
        <v>51</v>
      </c>
      <c r="H1607" s="29" t="s">
        <v>30</v>
      </c>
      <c r="I1607" s="29">
        <v>1971</v>
      </c>
      <c r="J1607" s="30">
        <v>95</v>
      </c>
      <c r="K1607" s="30">
        <v>32776.199999999997</v>
      </c>
      <c r="L1607" s="29">
        <v>2260953.8582581948</v>
      </c>
      <c r="M1607" s="29">
        <v>5097.1436741539237</v>
      </c>
      <c r="N1607" s="29">
        <v>66.445516107492992</v>
      </c>
      <c r="O1607" s="29">
        <v>26316.802073922416</v>
      </c>
      <c r="P1607" s="29">
        <v>1.0960161948889773</v>
      </c>
      <c r="Q1607" s="29">
        <v>28865.696244638337</v>
      </c>
      <c r="R1607" s="29">
        <v>56052.151167523902</v>
      </c>
      <c r="S1607" s="29">
        <v>0.95516097999213068</v>
      </c>
      <c r="T1607" s="29">
        <v>1.5916308099631546</v>
      </c>
      <c r="U1607" s="29">
        <v>1.1415316297123084</v>
      </c>
      <c r="V1607" s="29">
        <v>1.5135446798885932</v>
      </c>
      <c r="W1607" s="30">
        <v>1.1283170812955587</v>
      </c>
      <c r="X1607" s="30">
        <v>2.1127314346273698</v>
      </c>
      <c r="Y1607" s="29">
        <v>-34.789677757171312</v>
      </c>
      <c r="Z1607" s="29">
        <v>-46.065884877174746</v>
      </c>
      <c r="AA1607" s="29">
        <v>52.87811551488479</v>
      </c>
      <c r="AB1607" s="29">
        <v>2990.4539451187688</v>
      </c>
      <c r="AC1607" s="29">
        <v>2.2153628442230628</v>
      </c>
      <c r="AD1607" s="29">
        <v>73101.46957283777</v>
      </c>
      <c r="AE1607" s="29">
        <f t="shared" si="81"/>
        <v>2021</v>
      </c>
      <c r="AF1607" s="29">
        <f t="shared" si="79"/>
        <v>10</v>
      </c>
      <c r="AK1607" t="e">
        <f t="shared" si="80"/>
        <v>#N/A</v>
      </c>
    </row>
    <row r="1608" spans="1:37" ht="30" customHeight="1" x14ac:dyDescent="0.25">
      <c r="A1608" s="30">
        <v>17907418</v>
      </c>
      <c r="B1608" s="29" t="e">
        <v>#N/A</v>
      </c>
      <c r="C1608" s="29" t="s">
        <v>29</v>
      </c>
      <c r="D1608" s="29" t="s">
        <v>29</v>
      </c>
      <c r="E1608" s="31">
        <v>44530</v>
      </c>
      <c r="F1608" s="29" t="s">
        <v>31</v>
      </c>
      <c r="G1608" s="29" t="s">
        <v>51</v>
      </c>
      <c r="H1608" s="29" t="s">
        <v>30</v>
      </c>
      <c r="I1608" s="29">
        <v>1971</v>
      </c>
      <c r="J1608" s="30">
        <v>95</v>
      </c>
      <c r="K1608" s="30">
        <v>32776.199999999997</v>
      </c>
      <c r="L1608" s="29">
        <v>1320521.585562411</v>
      </c>
      <c r="M1608" s="29">
        <v>4951.4605432236322</v>
      </c>
      <c r="N1608" s="29">
        <v>44.634528821346073</v>
      </c>
      <c r="O1608" s="29">
        <v>27201.478411457767</v>
      </c>
      <c r="P1608" s="29">
        <v>1.129442739122517</v>
      </c>
      <c r="Q1608" s="29">
        <v>42917.836631993101</v>
      </c>
      <c r="R1608" s="29">
        <v>36141.427041050491</v>
      </c>
      <c r="S1608" s="29">
        <v>1.1285673762089066</v>
      </c>
      <c r="T1608" s="29">
        <v>1.564957129980787</v>
      </c>
      <c r="U1608" s="29">
        <v>1.0804497060960059</v>
      </c>
      <c r="V1608" s="29">
        <v>1.6247067177750103</v>
      </c>
      <c r="W1608" s="30">
        <v>1.533707185616179</v>
      </c>
      <c r="X1608" s="30">
        <v>2.071377481598538</v>
      </c>
      <c r="Y1608" s="29">
        <v>-29.129407380741164</v>
      </c>
      <c r="Z1608" s="29">
        <v>-36.394221609616395</v>
      </c>
      <c r="AA1608" s="29">
        <v>94.544664779890667</v>
      </c>
      <c r="AB1608" s="29">
        <v>3121.4077686683308</v>
      </c>
      <c r="AC1608" s="29">
        <v>2.1907513763461495</v>
      </c>
      <c r="AD1608" s="29">
        <v>99858.618651288896</v>
      </c>
      <c r="AE1608" s="29">
        <f t="shared" si="81"/>
        <v>2021</v>
      </c>
      <c r="AF1608" s="29">
        <f t="shared" si="79"/>
        <v>11</v>
      </c>
      <c r="AK1608" t="e">
        <f t="shared" si="80"/>
        <v>#N/A</v>
      </c>
    </row>
    <row r="1609" spans="1:37" ht="30" customHeight="1" x14ac:dyDescent="0.25">
      <c r="A1609" s="30">
        <v>17907418</v>
      </c>
      <c r="B1609" s="29" t="e">
        <v>#N/A</v>
      </c>
      <c r="C1609" s="29" t="s">
        <v>29</v>
      </c>
      <c r="D1609" s="29" t="s">
        <v>29</v>
      </c>
      <c r="E1609" s="31">
        <v>44561</v>
      </c>
      <c r="F1609" s="29" t="s">
        <v>31</v>
      </c>
      <c r="G1609" s="29" t="s">
        <v>51</v>
      </c>
      <c r="H1609" s="29" t="s">
        <v>30</v>
      </c>
      <c r="I1609" s="29">
        <v>1971</v>
      </c>
      <c r="J1609" s="30">
        <v>95</v>
      </c>
      <c r="K1609" s="30">
        <v>32776.199999999997</v>
      </c>
      <c r="L1609" s="29">
        <v>2048500.8540247316</v>
      </c>
      <c r="M1609" s="29">
        <v>5857.7765204742354</v>
      </c>
      <c r="N1609" s="29">
        <v>61.047611374186857</v>
      </c>
      <c r="O1609" s="29">
        <v>22435.034951391171</v>
      </c>
      <c r="P1609" s="29">
        <v>0.91237674650740663</v>
      </c>
      <c r="Q1609" s="29">
        <v>34650.032981338067</v>
      </c>
      <c r="R1609" s="29">
        <v>33467.401889458255</v>
      </c>
      <c r="S1609" s="29">
        <v>1.3106810355860949</v>
      </c>
      <c r="T1609" s="29">
        <v>1.4586655178683328</v>
      </c>
      <c r="U1609" s="29">
        <v>1.4687483053453203</v>
      </c>
      <c r="V1609" s="29">
        <v>1.7224553656971375</v>
      </c>
      <c r="W1609" s="30">
        <v>1.4760544951809775</v>
      </c>
      <c r="X1609" s="30">
        <v>1.6228607217009126</v>
      </c>
      <c r="Y1609" s="29">
        <v>-24.826367787172789</v>
      </c>
      <c r="Z1609" s="29">
        <v>-28.183686164132812</v>
      </c>
      <c r="AA1609" s="29">
        <v>75.339006102859344</v>
      </c>
      <c r="AB1609" s="29">
        <v>2707.8060203672676</v>
      </c>
      <c r="AC1609" s="29">
        <v>3.7928279894244938</v>
      </c>
      <c r="AD1609" s="29">
        <v>85405.101643140923</v>
      </c>
      <c r="AE1609" s="29">
        <f t="shared" si="81"/>
        <v>2021</v>
      </c>
      <c r="AF1609" s="29">
        <f t="shared" si="79"/>
        <v>12</v>
      </c>
      <c r="AK1609" t="e">
        <f t="shared" si="80"/>
        <v>#N/A</v>
      </c>
    </row>
    <row r="1610" spans="1:37" ht="30" customHeight="1" x14ac:dyDescent="0.25">
      <c r="A1610" s="30">
        <v>17907418</v>
      </c>
      <c r="B1610" s="29" t="e">
        <v>#N/A</v>
      </c>
      <c r="C1610" s="29" t="s">
        <v>29</v>
      </c>
      <c r="D1610" s="29" t="s">
        <v>29</v>
      </c>
      <c r="E1610" s="31">
        <v>44592</v>
      </c>
      <c r="F1610" s="29" t="s">
        <v>31</v>
      </c>
      <c r="G1610" s="29" t="s">
        <v>51</v>
      </c>
      <c r="H1610" s="29" t="s">
        <v>30</v>
      </c>
      <c r="I1610" s="29">
        <v>1971</v>
      </c>
      <c r="J1610" s="30">
        <v>95</v>
      </c>
      <c r="K1610" s="30">
        <v>32776.199999999997</v>
      </c>
      <c r="L1610" s="29">
        <v>1280981.386063616</v>
      </c>
      <c r="M1610" s="29">
        <v>8096.5222430232234</v>
      </c>
      <c r="N1610" s="29">
        <v>46.924325962476978</v>
      </c>
      <c r="O1610" s="29">
        <v>37209.26799721986</v>
      </c>
      <c r="P1610" s="29">
        <v>0.94778074471567986</v>
      </c>
      <c r="Q1610" s="29">
        <v>31820.073631215444</v>
      </c>
      <c r="R1610" s="29">
        <v>48462.402934329642</v>
      </c>
      <c r="S1610" s="29">
        <v>1.2659828579546923</v>
      </c>
      <c r="T1610" s="29">
        <v>1.3444365786670138</v>
      </c>
      <c r="U1610" s="29">
        <v>0.95300242553060843</v>
      </c>
      <c r="V1610" s="29">
        <v>0.95387388105280191</v>
      </c>
      <c r="W1610" s="30">
        <v>1.1366452568174163</v>
      </c>
      <c r="X1610" s="30">
        <v>1.5520298987307457</v>
      </c>
      <c r="Y1610" s="29">
        <v>-37.407138687418382</v>
      </c>
      <c r="Z1610" s="29">
        <v>-28.104153556654946</v>
      </c>
      <c r="AA1610" s="29">
        <v>90.816046747435522</v>
      </c>
      <c r="AB1610" s="29">
        <v>3155.6385714377807</v>
      </c>
      <c r="AC1610" s="29">
        <v>2.6380224280334232</v>
      </c>
      <c r="AD1610" s="29">
        <v>73410.753973378756</v>
      </c>
      <c r="AE1610" s="29">
        <f t="shared" si="81"/>
        <v>2022</v>
      </c>
      <c r="AF1610" s="29">
        <f t="shared" si="79"/>
        <v>1</v>
      </c>
      <c r="AK1610" t="e">
        <f t="shared" si="80"/>
        <v>#N/A</v>
      </c>
    </row>
    <row r="1611" spans="1:37" ht="30" customHeight="1" x14ac:dyDescent="0.25">
      <c r="A1611" s="30">
        <v>17907418</v>
      </c>
      <c r="B1611" s="29" t="e">
        <v>#N/A</v>
      </c>
      <c r="C1611" s="29" t="s">
        <v>29</v>
      </c>
      <c r="D1611" s="29" t="s">
        <v>29</v>
      </c>
      <c r="E1611" s="31">
        <v>44620</v>
      </c>
      <c r="F1611" s="30" t="s">
        <v>31</v>
      </c>
      <c r="G1611" s="29" t="s">
        <v>51</v>
      </c>
      <c r="H1611" s="29" t="s">
        <v>30</v>
      </c>
      <c r="I1611" s="29">
        <v>1971</v>
      </c>
      <c r="J1611" s="30">
        <v>95</v>
      </c>
      <c r="K1611" s="30">
        <v>32776.199999999997</v>
      </c>
      <c r="L1611" s="30">
        <v>1810143.7738357305</v>
      </c>
      <c r="M1611" s="30">
        <v>6237.4010974703451</v>
      </c>
      <c r="N1611" s="30">
        <v>52.901185302566788</v>
      </c>
      <c r="O1611" s="30">
        <v>22489.807174059057</v>
      </c>
      <c r="P1611" s="30">
        <v>0.77689931231236264</v>
      </c>
      <c r="Q1611" s="30">
        <v>44068.43165395275</v>
      </c>
      <c r="R1611" s="30">
        <v>46610.564184368515</v>
      </c>
      <c r="S1611" s="30">
        <v>1.292448223982247</v>
      </c>
      <c r="T1611" s="30">
        <v>0.98691295867193574</v>
      </c>
      <c r="U1611" s="30">
        <v>1.348985975209015</v>
      </c>
      <c r="V1611" s="30">
        <v>1.6661346226559368</v>
      </c>
      <c r="W1611" s="30">
        <v>1.7058233377884959</v>
      </c>
      <c r="X1611" s="30">
        <v>1.2535453827711991</v>
      </c>
      <c r="Y1611" s="30">
        <v>-36.113357710071291</v>
      </c>
      <c r="Z1611" s="30">
        <v>-47.946199600993708</v>
      </c>
      <c r="AA1611" s="30">
        <v>80.4947364426734</v>
      </c>
      <c r="AB1611" s="30">
        <v>2253.8216355870122</v>
      </c>
      <c r="AC1611" s="30">
        <v>4.0952630227305207</v>
      </c>
      <c r="AD1611" s="30">
        <v>97762.839280396729</v>
      </c>
      <c r="AE1611" s="29">
        <f t="shared" si="81"/>
        <v>2022</v>
      </c>
      <c r="AF1611" s="29">
        <f t="shared" si="79"/>
        <v>2</v>
      </c>
      <c r="AK1611" t="e">
        <f t="shared" si="80"/>
        <v>#N/A</v>
      </c>
    </row>
    <row r="1612" spans="1:37" ht="30" customHeight="1" x14ac:dyDescent="0.25">
      <c r="A1612" s="30">
        <v>17907418</v>
      </c>
      <c r="B1612" s="29" t="e">
        <v>#N/A</v>
      </c>
      <c r="C1612" s="29" t="s">
        <v>29</v>
      </c>
      <c r="D1612" s="29" t="s">
        <v>29</v>
      </c>
      <c r="E1612" s="31">
        <v>44651</v>
      </c>
      <c r="F1612" s="30" t="s">
        <v>31</v>
      </c>
      <c r="G1612" s="29" t="s">
        <v>51</v>
      </c>
      <c r="H1612" s="29" t="s">
        <v>30</v>
      </c>
      <c r="I1612" s="29">
        <v>1971</v>
      </c>
      <c r="J1612" s="30">
        <v>95</v>
      </c>
      <c r="K1612" s="30">
        <v>32776.199999999997</v>
      </c>
      <c r="L1612" s="30">
        <v>2117015.623329387</v>
      </c>
      <c r="M1612" s="30">
        <v>5443.5913199842562</v>
      </c>
      <c r="N1612" s="30">
        <v>45.004203272401682</v>
      </c>
      <c r="O1612" s="30">
        <v>23325.237310936729</v>
      </c>
      <c r="P1612" s="30">
        <v>1.1399434071429837</v>
      </c>
      <c r="Q1612" s="30">
        <v>33330.476692618358</v>
      </c>
      <c r="R1612" s="30">
        <v>42449.237585473566</v>
      </c>
      <c r="S1612" s="30">
        <v>1.2425897336176406</v>
      </c>
      <c r="T1612" s="30">
        <v>1.7007671755523028</v>
      </c>
      <c r="U1612" s="30">
        <v>1.4747289493019244</v>
      </c>
      <c r="V1612" s="30">
        <v>0.95589809782238677</v>
      </c>
      <c r="W1612" s="30">
        <v>1.3008309698246272</v>
      </c>
      <c r="X1612" s="30">
        <v>2.1123630731311813</v>
      </c>
      <c r="Y1612" s="30">
        <v>-26.693532189639853</v>
      </c>
      <c r="Z1612" s="30">
        <v>-35.471118056180188</v>
      </c>
      <c r="AA1612" s="30">
        <v>87.233123804369569</v>
      </c>
      <c r="AB1612" s="30">
        <v>2385.9887857684062</v>
      </c>
      <c r="AC1612" s="30">
        <v>3.0326717463163191</v>
      </c>
      <c r="AD1612" s="30">
        <v>77404.668368419545</v>
      </c>
      <c r="AE1612" s="29">
        <f t="shared" si="81"/>
        <v>2022</v>
      </c>
      <c r="AF1612" s="29">
        <f t="shared" si="79"/>
        <v>3</v>
      </c>
      <c r="AK1612" t="e">
        <f t="shared" si="80"/>
        <v>#N/A</v>
      </c>
    </row>
    <row r="1613" spans="1:37" ht="30" customHeight="1" x14ac:dyDescent="0.25">
      <c r="A1613" s="30">
        <v>17907418</v>
      </c>
      <c r="B1613" s="29" t="e">
        <v>#N/A</v>
      </c>
      <c r="C1613" s="29" t="s">
        <v>29</v>
      </c>
      <c r="D1613" s="29" t="s">
        <v>29</v>
      </c>
      <c r="E1613" s="31">
        <v>44681</v>
      </c>
      <c r="F1613" s="30" t="s">
        <v>31</v>
      </c>
      <c r="G1613" s="29" t="s">
        <v>51</v>
      </c>
      <c r="H1613" s="29" t="s">
        <v>30</v>
      </c>
      <c r="I1613" s="29">
        <v>1971</v>
      </c>
      <c r="J1613" s="30">
        <v>95</v>
      </c>
      <c r="K1613" s="30">
        <v>32776.199999999997</v>
      </c>
      <c r="L1613" s="30">
        <v>1696262.3520005397</v>
      </c>
      <c r="M1613" s="30">
        <v>5640.8523658372251</v>
      </c>
      <c r="N1613" s="30">
        <v>36.032459785765418</v>
      </c>
      <c r="O1613" s="30">
        <v>34868.722407465058</v>
      </c>
      <c r="P1613" s="30">
        <v>1.0672844435124376</v>
      </c>
      <c r="Q1613" s="30">
        <v>27202.615659755502</v>
      </c>
      <c r="R1613" s="30">
        <v>53091.710133655004</v>
      </c>
      <c r="S1613" s="30">
        <v>0.91430287399701071</v>
      </c>
      <c r="T1613" s="30">
        <v>1.4537094075705255</v>
      </c>
      <c r="U1613" s="30">
        <v>0.77824786977691862</v>
      </c>
      <c r="V1613" s="30">
        <v>1.0843984994997073</v>
      </c>
      <c r="W1613" s="30">
        <v>1.005827781361363</v>
      </c>
      <c r="X1613" s="30">
        <v>1.5896412638525745</v>
      </c>
      <c r="Y1613" s="30">
        <v>-30.689976486560187</v>
      </c>
      <c r="Z1613" s="30">
        <v>-28.411612135541095</v>
      </c>
      <c r="AA1613" s="30">
        <v>76.99039804629659</v>
      </c>
      <c r="AB1613" s="30">
        <v>2407.8253155887355</v>
      </c>
      <c r="AC1613" s="30">
        <v>4.0030076231347067</v>
      </c>
      <c r="AD1613" s="30">
        <v>75467.373599766113</v>
      </c>
      <c r="AE1613" s="29">
        <f t="shared" si="81"/>
        <v>2022</v>
      </c>
      <c r="AF1613" s="29">
        <f t="shared" si="79"/>
        <v>4</v>
      </c>
      <c r="AK1613" t="e">
        <f t="shared" si="80"/>
        <v>#N/A</v>
      </c>
    </row>
    <row r="1614" spans="1:37" ht="30" customHeight="1" x14ac:dyDescent="0.25">
      <c r="A1614" s="30">
        <v>17907418</v>
      </c>
      <c r="B1614" s="29" t="e">
        <v>#N/A</v>
      </c>
      <c r="C1614" s="29" t="s">
        <v>29</v>
      </c>
      <c r="D1614" s="29" t="s">
        <v>29</v>
      </c>
      <c r="E1614" s="31">
        <v>44712</v>
      </c>
      <c r="F1614" s="30" t="s">
        <v>31</v>
      </c>
      <c r="G1614" s="29" t="s">
        <v>51</v>
      </c>
      <c r="H1614" s="29" t="s">
        <v>30</v>
      </c>
      <c r="I1614" s="29">
        <v>1971</v>
      </c>
      <c r="J1614" s="30">
        <v>95</v>
      </c>
      <c r="K1614" s="30">
        <v>32776.199999999997</v>
      </c>
      <c r="L1614" s="30">
        <v>1542688.1433395087</v>
      </c>
      <c r="M1614" s="30">
        <v>8205.2922450290662</v>
      </c>
      <c r="N1614" s="30">
        <v>48.35980436267549</v>
      </c>
      <c r="O1614" s="30">
        <v>24405.634447113964</v>
      </c>
      <c r="P1614" s="30">
        <v>1.2464130557231294</v>
      </c>
      <c r="Q1614" s="30">
        <v>40901.533484470521</v>
      </c>
      <c r="R1614" s="30">
        <v>29792.765646454194</v>
      </c>
      <c r="S1614" s="30">
        <v>0.9416670432586346</v>
      </c>
      <c r="T1614" s="30">
        <v>1.3514578367677224</v>
      </c>
      <c r="U1614" s="30">
        <v>0.87831841887971918</v>
      </c>
      <c r="V1614" s="30">
        <v>1.3021609577409521</v>
      </c>
      <c r="W1614" s="30">
        <v>1.8715813102359891</v>
      </c>
      <c r="X1614" s="30">
        <v>1.7292970977290134</v>
      </c>
      <c r="Y1614" s="30">
        <v>-32.365349206971509</v>
      </c>
      <c r="Z1614" s="30">
        <v>-44.879510115007839</v>
      </c>
      <c r="AA1614" s="30">
        <v>99.563786000915087</v>
      </c>
      <c r="AB1614" s="30">
        <v>2599.8318225489384</v>
      </c>
      <c r="AC1614" s="30">
        <v>3.6435224427327224</v>
      </c>
      <c r="AD1614" s="30">
        <v>75632.934825834469</v>
      </c>
      <c r="AE1614" s="29">
        <f t="shared" si="81"/>
        <v>2022</v>
      </c>
      <c r="AF1614" s="29">
        <f t="shared" si="79"/>
        <v>5</v>
      </c>
      <c r="AK1614" t="e">
        <f t="shared" si="80"/>
        <v>#N/A</v>
      </c>
    </row>
    <row r="1615" spans="1:37" ht="30" customHeight="1" x14ac:dyDescent="0.25">
      <c r="A1615" s="30">
        <v>17907418</v>
      </c>
      <c r="B1615" s="29" t="e">
        <v>#N/A</v>
      </c>
      <c r="C1615" s="29" t="s">
        <v>29</v>
      </c>
      <c r="D1615" s="29" t="s">
        <v>29</v>
      </c>
      <c r="E1615" s="31">
        <v>44742</v>
      </c>
      <c r="F1615" s="30" t="s">
        <v>31</v>
      </c>
      <c r="G1615" s="29" t="s">
        <v>51</v>
      </c>
      <c r="H1615" s="29" t="s">
        <v>30</v>
      </c>
      <c r="I1615" s="29">
        <v>1971</v>
      </c>
      <c r="J1615" s="30">
        <v>95</v>
      </c>
      <c r="K1615" s="30">
        <v>32776.199999999997</v>
      </c>
      <c r="L1615" s="30">
        <v>1467458.2997104165</v>
      </c>
      <c r="M1615" s="30">
        <v>7066.0079574744332</v>
      </c>
      <c r="N1615" s="30">
        <v>41.143326780444148</v>
      </c>
      <c r="O1615" s="30">
        <v>21620.417239207465</v>
      </c>
      <c r="P1615" s="30">
        <v>0.85364258993191844</v>
      </c>
      <c r="Q1615" s="30">
        <v>42923.267147628954</v>
      </c>
      <c r="R1615" s="30">
        <v>32081.956684284512</v>
      </c>
      <c r="S1615" s="30">
        <v>0.98686941309531939</v>
      </c>
      <c r="T1615" s="30">
        <v>1.679480581582202</v>
      </c>
      <c r="U1615" s="30">
        <v>1.4512296159866251</v>
      </c>
      <c r="V1615" s="30">
        <v>1.3143864395538913</v>
      </c>
      <c r="W1615" s="30">
        <v>1.1089981240166888</v>
      </c>
      <c r="X1615" s="30">
        <v>1.2550145043648411</v>
      </c>
      <c r="Y1615" s="30">
        <v>-44.325186807779438</v>
      </c>
      <c r="Z1615" s="30">
        <v>-28.013418567661923</v>
      </c>
      <c r="AA1615" s="30">
        <v>76.828104864745185</v>
      </c>
      <c r="AB1615" s="30">
        <v>3221.8683065278606</v>
      </c>
      <c r="AC1615" s="30">
        <v>2.5843899793310716</v>
      </c>
      <c r="AD1615" s="30">
        <v>84309.950065562836</v>
      </c>
      <c r="AE1615" s="29">
        <f t="shared" si="81"/>
        <v>2022</v>
      </c>
      <c r="AF1615" s="29">
        <f t="shared" si="79"/>
        <v>6</v>
      </c>
      <c r="AK1615" t="e">
        <f t="shared" si="80"/>
        <v>#N/A</v>
      </c>
    </row>
    <row r="1616" spans="1:37" ht="30" customHeight="1" x14ac:dyDescent="0.25">
      <c r="A1616" s="30">
        <v>17907418</v>
      </c>
      <c r="B1616" s="29" t="e">
        <v>#N/A</v>
      </c>
      <c r="C1616" s="29" t="s">
        <v>29</v>
      </c>
      <c r="D1616" s="29" t="s">
        <v>29</v>
      </c>
      <c r="E1616" s="31">
        <v>44773</v>
      </c>
      <c r="F1616" s="30" t="s">
        <v>31</v>
      </c>
      <c r="G1616" s="29" t="s">
        <v>51</v>
      </c>
      <c r="H1616" s="29" t="s">
        <v>30</v>
      </c>
      <c r="I1616" s="29">
        <v>1971</v>
      </c>
      <c r="J1616" s="30">
        <v>95</v>
      </c>
      <c r="K1616" s="30">
        <v>32776.199999999997</v>
      </c>
      <c r="L1616" s="30">
        <v>1983395.3431999236</v>
      </c>
      <c r="M1616" s="30">
        <v>6202.6297553970535</v>
      </c>
      <c r="N1616" s="30">
        <v>44.70121866060753</v>
      </c>
      <c r="O1616" s="30">
        <v>20794.219549940317</v>
      </c>
      <c r="P1616" s="30">
        <v>1.2284666413234666</v>
      </c>
      <c r="Q1616" s="30">
        <v>29018.463707196966</v>
      </c>
      <c r="R1616" s="30">
        <v>41177.652647398674</v>
      </c>
      <c r="S1616" s="30">
        <v>0.9806501197374784</v>
      </c>
      <c r="T1616" s="30">
        <v>1.4525696623303741</v>
      </c>
      <c r="U1616" s="30">
        <v>0.82075618147573481</v>
      </c>
      <c r="V1616" s="30">
        <v>1.4251194826589884</v>
      </c>
      <c r="W1616" s="30">
        <v>1.720258357894161</v>
      </c>
      <c r="X1616" s="30">
        <v>1.781941399083445</v>
      </c>
      <c r="Y1616" s="30">
        <v>-37.643217843901112</v>
      </c>
      <c r="Z1616" s="30">
        <v>-28.043674995656801</v>
      </c>
      <c r="AA1616" s="30">
        <v>91.299390056690612</v>
      </c>
      <c r="AB1616" s="30">
        <v>1741.2098238673668</v>
      </c>
      <c r="AC1616" s="30">
        <v>2.5204447031189194</v>
      </c>
      <c r="AD1616" s="30">
        <v>89718.749687387332</v>
      </c>
      <c r="AE1616" s="29">
        <f t="shared" si="81"/>
        <v>2022</v>
      </c>
      <c r="AF1616" s="29">
        <f t="shared" si="79"/>
        <v>7</v>
      </c>
      <c r="AK1616" t="e">
        <f t="shared" si="80"/>
        <v>#N/A</v>
      </c>
    </row>
    <row r="1617" spans="1:37" ht="30" customHeight="1" x14ac:dyDescent="0.25">
      <c r="A1617" s="30">
        <v>17907418</v>
      </c>
      <c r="B1617" s="29" t="e">
        <v>#N/A</v>
      </c>
      <c r="C1617" s="29" t="s">
        <v>29</v>
      </c>
      <c r="D1617" s="29" t="s">
        <v>29</v>
      </c>
      <c r="E1617" s="31">
        <v>44804</v>
      </c>
      <c r="F1617" s="30" t="s">
        <v>31</v>
      </c>
      <c r="G1617" s="29" t="s">
        <v>51</v>
      </c>
      <c r="H1617" s="29" t="s">
        <v>30</v>
      </c>
      <c r="I1617" s="29">
        <v>1971</v>
      </c>
      <c r="J1617" s="30">
        <v>95</v>
      </c>
      <c r="K1617" s="30">
        <v>32776.199999999997</v>
      </c>
      <c r="L1617" s="30">
        <v>2056355.1050745423</v>
      </c>
      <c r="M1617" s="30">
        <v>6360.6429526962311</v>
      </c>
      <c r="N1617" s="30">
        <v>35.353530934453062</v>
      </c>
      <c r="O1617" s="30">
        <v>28380.572205557564</v>
      </c>
      <c r="P1617" s="30">
        <v>1.0721483619742085</v>
      </c>
      <c r="Q1617" s="30">
        <v>42915.544401982523</v>
      </c>
      <c r="R1617" s="30">
        <v>31161.247857282044</v>
      </c>
      <c r="S1617" s="30">
        <v>1.2127315885874141</v>
      </c>
      <c r="T1617" s="30">
        <v>1.497820102254614</v>
      </c>
      <c r="U1617" s="30">
        <v>1.0035352512819105</v>
      </c>
      <c r="V1617" s="30">
        <v>1.4765615702170527</v>
      </c>
      <c r="W1617" s="30">
        <v>0.96182694270598978</v>
      </c>
      <c r="X1617" s="30">
        <v>1.5157201357259644</v>
      </c>
      <c r="Y1617" s="30">
        <v>-33.180428508444258</v>
      </c>
      <c r="Z1617" s="30">
        <v>-43.273094357872381</v>
      </c>
      <c r="AA1617" s="30">
        <v>66.211020418181462</v>
      </c>
      <c r="AB1617" s="30">
        <v>2313.766324505681</v>
      </c>
      <c r="AC1617" s="30">
        <v>2.3692241057377759</v>
      </c>
      <c r="AD1617" s="30">
        <v>120455.37878539907</v>
      </c>
      <c r="AE1617" s="29">
        <f t="shared" si="81"/>
        <v>2022</v>
      </c>
      <c r="AF1617" s="29">
        <f t="shared" si="79"/>
        <v>8</v>
      </c>
      <c r="AK1617" t="e">
        <f t="shared" si="80"/>
        <v>#N/A</v>
      </c>
    </row>
    <row r="1618" spans="1:37" ht="30" customHeight="1" x14ac:dyDescent="0.25">
      <c r="A1618" s="30">
        <v>17907418</v>
      </c>
      <c r="B1618" s="29" t="e">
        <v>#N/A</v>
      </c>
      <c r="C1618" s="29" t="s">
        <v>29</v>
      </c>
      <c r="D1618" s="29" t="s">
        <v>29</v>
      </c>
      <c r="E1618" s="31">
        <v>44834</v>
      </c>
      <c r="F1618" s="30" t="s">
        <v>31</v>
      </c>
      <c r="G1618" s="29" t="s">
        <v>51</v>
      </c>
      <c r="H1618" s="29" t="s">
        <v>30</v>
      </c>
      <c r="I1618" s="29">
        <v>1971</v>
      </c>
      <c r="J1618" s="30">
        <v>95</v>
      </c>
      <c r="K1618" s="30">
        <v>32776.199999999997</v>
      </c>
      <c r="L1618" s="30">
        <v>2275166.5131198885</v>
      </c>
      <c r="M1618" s="30">
        <v>5928.1371328729947</v>
      </c>
      <c r="N1618" s="30">
        <v>63.654592893376936</v>
      </c>
      <c r="O1618" s="30">
        <v>27189.270231835697</v>
      </c>
      <c r="P1618" s="30">
        <v>1.0974158778565868</v>
      </c>
      <c r="Q1618" s="30">
        <v>43005.61452667867</v>
      </c>
      <c r="R1618" s="30">
        <v>47804.614995512646</v>
      </c>
      <c r="S1618" s="30">
        <v>0.75307062763948251</v>
      </c>
      <c r="T1618" s="30">
        <v>0.89181313153591013</v>
      </c>
      <c r="U1618" s="30">
        <v>1.0237157814141062</v>
      </c>
      <c r="V1618" s="30">
        <v>0.95127672454659673</v>
      </c>
      <c r="W1618" s="30">
        <v>1.170432523361145</v>
      </c>
      <c r="X1618" s="30">
        <v>2.0547653518449729</v>
      </c>
      <c r="Y1618" s="30">
        <v>-25.989362776902222</v>
      </c>
      <c r="Z1618" s="30">
        <v>-25.824420230350288</v>
      </c>
      <c r="AA1618" s="30">
        <v>68.065732499356884</v>
      </c>
      <c r="AB1618" s="30">
        <v>3262.9583165217691</v>
      </c>
      <c r="AC1618" s="30">
        <v>3.2766759656840199</v>
      </c>
      <c r="AD1618" s="30">
        <v>90676.866088446463</v>
      </c>
      <c r="AE1618" s="29">
        <f t="shared" si="81"/>
        <v>2022</v>
      </c>
      <c r="AF1618" s="29">
        <f t="shared" si="79"/>
        <v>9</v>
      </c>
      <c r="AK1618" t="e">
        <f t="shared" si="80"/>
        <v>#N/A</v>
      </c>
    </row>
    <row r="1619" spans="1:37" ht="30" customHeight="1" x14ac:dyDescent="0.25">
      <c r="A1619" s="30">
        <v>17907418</v>
      </c>
      <c r="B1619" s="29" t="e">
        <v>#N/A</v>
      </c>
      <c r="C1619" s="29" t="s">
        <v>29</v>
      </c>
      <c r="D1619" s="29" t="s">
        <v>29</v>
      </c>
      <c r="E1619" s="31">
        <v>44865</v>
      </c>
      <c r="F1619" s="30" t="s">
        <v>31</v>
      </c>
      <c r="G1619" s="29" t="s">
        <v>51</v>
      </c>
      <c r="H1619" s="29" t="s">
        <v>30</v>
      </c>
      <c r="I1619" s="29">
        <v>1971</v>
      </c>
      <c r="J1619" s="30">
        <v>95</v>
      </c>
      <c r="K1619" s="30">
        <v>32776.199999999997</v>
      </c>
      <c r="L1619" s="30">
        <v>2218158.1124065351</v>
      </c>
      <c r="M1619" s="30">
        <v>8113.7260919977052</v>
      </c>
      <c r="N1619" s="30">
        <v>43.717592746613803</v>
      </c>
      <c r="O1619" s="30">
        <v>26461.975490084005</v>
      </c>
      <c r="P1619" s="30">
        <v>1.1367707735133721</v>
      </c>
      <c r="Q1619" s="30">
        <v>38249.929276879928</v>
      </c>
      <c r="R1619" s="30">
        <v>51015.346750708261</v>
      </c>
      <c r="S1619" s="30">
        <v>1.0822286689971374</v>
      </c>
      <c r="T1619" s="30">
        <v>1.5634373315365706</v>
      </c>
      <c r="U1619" s="30">
        <v>0.81883315731735606</v>
      </c>
      <c r="V1619" s="30">
        <v>1.4658123539847632</v>
      </c>
      <c r="W1619" s="30">
        <v>1.0138035917828461</v>
      </c>
      <c r="X1619" s="30">
        <v>1.405251282463013</v>
      </c>
      <c r="Y1619" s="30">
        <v>-41.024055264908093</v>
      </c>
      <c r="Z1619" s="30">
        <v>-45.279165669600388</v>
      </c>
      <c r="AA1619" s="30">
        <v>73.116439749252081</v>
      </c>
      <c r="AB1619" s="30">
        <v>2637.6151521671381</v>
      </c>
      <c r="AC1619" s="30">
        <v>3.1320050763142837</v>
      </c>
      <c r="AD1619" s="30">
        <v>97724.006328844116</v>
      </c>
      <c r="AE1619" s="29">
        <f t="shared" si="81"/>
        <v>2022</v>
      </c>
      <c r="AF1619" s="29">
        <f t="shared" si="79"/>
        <v>10</v>
      </c>
      <c r="AK1619" t="e">
        <f t="shared" si="80"/>
        <v>#N/A</v>
      </c>
    </row>
    <row r="1620" spans="1:37" ht="30" customHeight="1" x14ac:dyDescent="0.25">
      <c r="A1620" s="30">
        <v>17907418</v>
      </c>
      <c r="B1620" s="29" t="e">
        <v>#N/A</v>
      </c>
      <c r="C1620" s="29" t="s">
        <v>29</v>
      </c>
      <c r="D1620" s="29" t="s">
        <v>29</v>
      </c>
      <c r="E1620" s="31">
        <v>44895</v>
      </c>
      <c r="F1620" s="30" t="s">
        <v>31</v>
      </c>
      <c r="G1620" s="29" t="s">
        <v>51</v>
      </c>
      <c r="H1620" s="29" t="s">
        <v>30</v>
      </c>
      <c r="I1620" s="29">
        <v>1971</v>
      </c>
      <c r="J1620" s="30">
        <v>95</v>
      </c>
      <c r="K1620" s="30">
        <v>32776.199999999997</v>
      </c>
      <c r="L1620" s="30">
        <v>1471286.7234241958</v>
      </c>
      <c r="M1620" s="30">
        <v>5349.390439339496</v>
      </c>
      <c r="N1620" s="30">
        <v>41.741986172632949</v>
      </c>
      <c r="O1620" s="30">
        <v>33012.313980754901</v>
      </c>
      <c r="P1620" s="30">
        <v>0.76381513668433265</v>
      </c>
      <c r="Q1620" s="30">
        <v>31173.620433653028</v>
      </c>
      <c r="R1620" s="30">
        <v>47977.349708333844</v>
      </c>
      <c r="S1620" s="30">
        <v>1.3620335329272224</v>
      </c>
      <c r="T1620" s="30">
        <v>0.98089678972345062</v>
      </c>
      <c r="U1620" s="30">
        <v>0.77449303966179184</v>
      </c>
      <c r="V1620" s="30">
        <v>0.97258114968418019</v>
      </c>
      <c r="W1620" s="30">
        <v>1.6599795221857592</v>
      </c>
      <c r="X1620" s="30">
        <v>1.3329382385752473</v>
      </c>
      <c r="Y1620" s="30">
        <v>-30.924834372721548</v>
      </c>
      <c r="Z1620" s="30">
        <v>-28.056474522599942</v>
      </c>
      <c r="AA1620" s="30">
        <v>87.192953723326639</v>
      </c>
      <c r="AB1620" s="30">
        <v>2252.4864541335119</v>
      </c>
      <c r="AC1620" s="30">
        <v>2.7815891111701885</v>
      </c>
      <c r="AD1620" s="30">
        <v>123468.56311053579</v>
      </c>
      <c r="AE1620" s="29">
        <f t="shared" si="81"/>
        <v>2022</v>
      </c>
      <c r="AF1620" s="29">
        <f t="shared" si="79"/>
        <v>11</v>
      </c>
      <c r="AK1620" t="e">
        <f t="shared" si="80"/>
        <v>#N/A</v>
      </c>
    </row>
    <row r="1621" spans="1:37" ht="30" customHeight="1" x14ac:dyDescent="0.25">
      <c r="A1621" s="30">
        <v>17907418</v>
      </c>
      <c r="B1621" s="29" t="e">
        <v>#N/A</v>
      </c>
      <c r="C1621" s="29" t="s">
        <v>29</v>
      </c>
      <c r="D1621" s="29" t="s">
        <v>29</v>
      </c>
      <c r="E1621" s="31">
        <v>44926</v>
      </c>
      <c r="F1621" s="30" t="s">
        <v>31</v>
      </c>
      <c r="G1621" s="29" t="s">
        <v>51</v>
      </c>
      <c r="H1621" s="29" t="s">
        <v>30</v>
      </c>
      <c r="I1621" s="29">
        <v>1971</v>
      </c>
      <c r="J1621" s="30">
        <v>95</v>
      </c>
      <c r="K1621" s="30">
        <v>32776.199999999997</v>
      </c>
      <c r="L1621" s="30">
        <v>1399145.5790688326</v>
      </c>
      <c r="M1621" s="30">
        <v>7884.6102753854511</v>
      </c>
      <c r="N1621" s="30">
        <v>45.101231242478995</v>
      </c>
      <c r="O1621" s="30">
        <v>26232.069362042148</v>
      </c>
      <c r="P1621" s="30">
        <v>0.63528982854905824</v>
      </c>
      <c r="Q1621" s="30">
        <v>37526.118339353401</v>
      </c>
      <c r="R1621" s="30">
        <v>32802.734006353028</v>
      </c>
      <c r="S1621" s="30">
        <v>1.4503672174909681</v>
      </c>
      <c r="T1621" s="30">
        <v>1.5422740305935718</v>
      </c>
      <c r="U1621" s="30">
        <v>1.5062010944256947</v>
      </c>
      <c r="V1621" s="30">
        <v>1.4067480995062334</v>
      </c>
      <c r="W1621" s="30">
        <v>1.2393326505090294</v>
      </c>
      <c r="X1621" s="30">
        <v>2.0089770503653019</v>
      </c>
      <c r="Y1621" s="30">
        <v>-39.040031936223969</v>
      </c>
      <c r="Z1621" s="30">
        <v>-24.161851545672096</v>
      </c>
      <c r="AA1621" s="30">
        <v>92.885521589957023</v>
      </c>
      <c r="AB1621" s="30">
        <v>2848.4553745470234</v>
      </c>
      <c r="AC1621" s="30">
        <v>2.7249141858244115</v>
      </c>
      <c r="AD1621" s="30">
        <v>74447.777083601948</v>
      </c>
      <c r="AE1621" s="29">
        <f t="shared" si="81"/>
        <v>2022</v>
      </c>
      <c r="AF1621" s="29">
        <f t="shared" si="79"/>
        <v>12</v>
      </c>
      <c r="AK1621" t="e">
        <f t="shared" si="80"/>
        <v>#N/A</v>
      </c>
    </row>
    <row r="1622" spans="1:37" ht="30" customHeight="1" x14ac:dyDescent="0.25">
      <c r="A1622" s="30">
        <v>17907418</v>
      </c>
      <c r="B1622" s="29" t="e">
        <v>#N/A</v>
      </c>
      <c r="C1622" s="29" t="s">
        <v>29</v>
      </c>
      <c r="D1622" s="29" t="s">
        <v>29</v>
      </c>
      <c r="E1622" s="31">
        <v>44957</v>
      </c>
      <c r="F1622" s="30" t="s">
        <v>31</v>
      </c>
      <c r="G1622" s="29" t="s">
        <v>51</v>
      </c>
      <c r="H1622" s="29" t="s">
        <v>30</v>
      </c>
      <c r="I1622" s="29">
        <v>1971</v>
      </c>
      <c r="J1622" s="30">
        <v>95</v>
      </c>
      <c r="K1622" s="30">
        <v>32776.199999999997</v>
      </c>
      <c r="L1622" s="30">
        <v>2381093.8763268809</v>
      </c>
      <c r="M1622" s="30">
        <v>6379.4325111958742</v>
      </c>
      <c r="N1622" s="30">
        <v>63.189136927672322</v>
      </c>
      <c r="O1622" s="30">
        <v>28381.283988168743</v>
      </c>
      <c r="P1622" s="30">
        <v>0.81244862847371602</v>
      </c>
      <c r="Q1622" s="30">
        <v>25648.929375039352</v>
      </c>
      <c r="R1622" s="30">
        <v>46724.372072365899</v>
      </c>
      <c r="S1622" s="30">
        <v>1.2049928607476379</v>
      </c>
      <c r="T1622" s="30">
        <v>1.5776483241950636</v>
      </c>
      <c r="U1622" s="30">
        <v>1.3647234137500583</v>
      </c>
      <c r="V1622" s="30">
        <v>1.1355825096734897</v>
      </c>
      <c r="W1622" s="30">
        <v>1.8008777837298338</v>
      </c>
      <c r="X1622" s="30">
        <v>1.3118355181160695</v>
      </c>
      <c r="Y1622" s="30">
        <v>-35.553558670286932</v>
      </c>
      <c r="Z1622" s="30">
        <v>-28.983421838793099</v>
      </c>
      <c r="AA1622" s="30">
        <v>62.760865385001637</v>
      </c>
      <c r="AB1622" s="30">
        <v>3346.5470050353783</v>
      </c>
      <c r="AC1622" s="30">
        <v>3.4849910924049721</v>
      </c>
      <c r="AD1622" s="30">
        <v>94688.753445268536</v>
      </c>
      <c r="AE1622" s="29">
        <f t="shared" si="81"/>
        <v>2023</v>
      </c>
      <c r="AF1622" s="29">
        <f t="shared" si="79"/>
        <v>1</v>
      </c>
      <c r="AK1622" t="e">
        <f t="shared" si="80"/>
        <v>#N/A</v>
      </c>
    </row>
    <row r="1623" spans="1:37" ht="30" customHeight="1" x14ac:dyDescent="0.25">
      <c r="A1623" s="30">
        <v>17907418</v>
      </c>
      <c r="B1623" s="29" t="e">
        <v>#N/A</v>
      </c>
      <c r="C1623" s="29" t="s">
        <v>29</v>
      </c>
      <c r="D1623" s="29" t="s">
        <v>29</v>
      </c>
      <c r="E1623" s="31">
        <v>44985</v>
      </c>
      <c r="F1623" s="30" t="s">
        <v>31</v>
      </c>
      <c r="G1623" s="29" t="s">
        <v>51</v>
      </c>
      <c r="H1623" s="29" t="s">
        <v>30</v>
      </c>
      <c r="I1623" s="29">
        <v>1971</v>
      </c>
      <c r="J1623" s="30">
        <v>95</v>
      </c>
      <c r="K1623" s="30">
        <v>32776.199999999997</v>
      </c>
      <c r="L1623" s="30">
        <v>2178951.1100634173</v>
      </c>
      <c r="M1623" s="30">
        <v>4503.4215220102324</v>
      </c>
      <c r="N1623" s="30">
        <v>64.94348431731629</v>
      </c>
      <c r="O1623" s="30">
        <v>37814.43438558426</v>
      </c>
      <c r="P1623" s="30">
        <v>0.85451433863301385</v>
      </c>
      <c r="Q1623" s="30">
        <v>26981.805936383556</v>
      </c>
      <c r="R1623" s="30">
        <v>37917.046650787612</v>
      </c>
      <c r="S1623" s="30">
        <v>0.97965239306872176</v>
      </c>
      <c r="T1623" s="30">
        <v>1.3054190197409874</v>
      </c>
      <c r="U1623" s="30">
        <v>0.90054212727835925</v>
      </c>
      <c r="V1623" s="30">
        <v>1.0869191818650812</v>
      </c>
      <c r="W1623" s="30">
        <v>1.7612591454761219</v>
      </c>
      <c r="X1623" s="30">
        <v>1.399685306478869</v>
      </c>
      <c r="Y1623" s="30">
        <v>-24.626046334614024</v>
      </c>
      <c r="Z1623" s="30">
        <v>-44.015784165703813</v>
      </c>
      <c r="AA1623" s="30">
        <v>76.161006668399708</v>
      </c>
      <c r="AB1623" s="30">
        <v>2701.5142712506049</v>
      </c>
      <c r="AC1623" s="30">
        <v>2.6072525405072202</v>
      </c>
      <c r="AD1623" s="30">
        <v>102761.73005230645</v>
      </c>
      <c r="AE1623" s="29">
        <f t="shared" si="81"/>
        <v>2023</v>
      </c>
      <c r="AF1623" s="29">
        <f t="shared" ref="AF1623:AF1686" si="82">IF(E1623 = "", "", MONTH(E1623))</f>
        <v>2</v>
      </c>
      <c r="AK1623" t="e">
        <f t="shared" si="80"/>
        <v>#N/A</v>
      </c>
    </row>
    <row r="1624" spans="1:37" ht="30" customHeight="1" x14ac:dyDescent="0.25">
      <c r="A1624" s="30">
        <v>17907418</v>
      </c>
      <c r="B1624" s="29" t="e">
        <v>#N/A</v>
      </c>
      <c r="C1624" s="29" t="s">
        <v>29</v>
      </c>
      <c r="D1624" s="29" t="s">
        <v>29</v>
      </c>
      <c r="E1624" s="31">
        <v>45016</v>
      </c>
      <c r="F1624" s="30" t="s">
        <v>31</v>
      </c>
      <c r="G1624" s="29" t="s">
        <v>51</v>
      </c>
      <c r="H1624" s="29" t="s">
        <v>30</v>
      </c>
      <c r="I1624" s="29">
        <v>1971</v>
      </c>
      <c r="J1624" s="30">
        <v>95</v>
      </c>
      <c r="K1624" s="30">
        <v>32776.199999999997</v>
      </c>
      <c r="L1624" s="30">
        <v>1617765.6983190954</v>
      </c>
      <c r="M1624" s="30">
        <v>7926.0367474247996</v>
      </c>
      <c r="N1624" s="30">
        <v>69.743631606389769</v>
      </c>
      <c r="O1624" s="30">
        <v>24496.012452386054</v>
      </c>
      <c r="P1624" s="30">
        <v>0.8710588872084204</v>
      </c>
      <c r="Q1624" s="30">
        <v>30707.96281487673</v>
      </c>
      <c r="R1624" s="30">
        <v>45076.953502533681</v>
      </c>
      <c r="S1624" s="30">
        <v>1.2820708673313095</v>
      </c>
      <c r="T1624" s="30">
        <v>1.3931229364976538</v>
      </c>
      <c r="U1624" s="30">
        <v>1.2359012148750914</v>
      </c>
      <c r="V1624" s="30">
        <v>1.2827123701536183</v>
      </c>
      <c r="W1624" s="30">
        <v>1.3494965978882498</v>
      </c>
      <c r="X1624" s="30">
        <v>1.7948668218425603</v>
      </c>
      <c r="Y1624" s="30">
        <v>-31.074787737930386</v>
      </c>
      <c r="Z1624" s="30">
        <v>-37.121180758785869</v>
      </c>
      <c r="AA1624" s="30">
        <v>107.36437423868996</v>
      </c>
      <c r="AB1624" s="30">
        <v>2482.4859033938483</v>
      </c>
      <c r="AC1624" s="29">
        <v>3.9685116351548406</v>
      </c>
      <c r="AD1624" s="29">
        <v>83559.305113714567</v>
      </c>
      <c r="AE1624" s="29">
        <f t="shared" si="81"/>
        <v>2023</v>
      </c>
      <c r="AF1624" s="29">
        <f t="shared" si="82"/>
        <v>3</v>
      </c>
      <c r="AK1624" t="e">
        <f t="shared" si="80"/>
        <v>#N/A</v>
      </c>
    </row>
    <row r="1625" spans="1:37" ht="30" customHeight="1" x14ac:dyDescent="0.25">
      <c r="A1625" s="30">
        <v>17907418</v>
      </c>
      <c r="B1625" s="29" t="e">
        <v>#N/A</v>
      </c>
      <c r="C1625" s="29" t="s">
        <v>29</v>
      </c>
      <c r="D1625" s="29" t="s">
        <v>29</v>
      </c>
      <c r="E1625" s="31">
        <v>45046</v>
      </c>
      <c r="F1625" s="30" t="s">
        <v>31</v>
      </c>
      <c r="G1625" s="29" t="s">
        <v>51</v>
      </c>
      <c r="H1625" s="29" t="s">
        <v>30</v>
      </c>
      <c r="I1625" s="29">
        <v>1971</v>
      </c>
      <c r="J1625" s="30">
        <v>95</v>
      </c>
      <c r="K1625" s="30">
        <v>32776.199999999997</v>
      </c>
      <c r="L1625" s="30">
        <v>1669110.6700923194</v>
      </c>
      <c r="M1625" s="30">
        <v>7140.5478297814143</v>
      </c>
      <c r="N1625" s="30">
        <v>62.191699467800809</v>
      </c>
      <c r="O1625" s="30">
        <v>36460.912044817014</v>
      </c>
      <c r="P1625" s="30">
        <v>1.2562135979830797</v>
      </c>
      <c r="Q1625" s="30">
        <v>29107.703043105183</v>
      </c>
      <c r="R1625" s="30">
        <v>55094.120161355204</v>
      </c>
      <c r="S1625" s="30">
        <v>1.0301278598741643</v>
      </c>
      <c r="T1625" s="30">
        <v>0.92827316179420327</v>
      </c>
      <c r="U1625" s="30">
        <v>1.3888749879257634</v>
      </c>
      <c r="V1625" s="30">
        <v>1.0607979247361436</v>
      </c>
      <c r="W1625" s="30">
        <v>1.7523458092129374</v>
      </c>
      <c r="X1625" s="30">
        <v>2.242327928847204</v>
      </c>
      <c r="Y1625" s="30">
        <v>-41.987699558363254</v>
      </c>
      <c r="Z1625" s="30">
        <v>-31.995977718314453</v>
      </c>
      <c r="AA1625" s="30">
        <v>98.255326965141748</v>
      </c>
      <c r="AB1625" s="30">
        <v>2400.1078515947252</v>
      </c>
      <c r="AC1625" s="29">
        <v>3.1417401347221428</v>
      </c>
      <c r="AD1625" s="29">
        <v>120984.91330746966</v>
      </c>
      <c r="AE1625" s="29">
        <f t="shared" si="81"/>
        <v>2023</v>
      </c>
      <c r="AF1625" s="29">
        <f t="shared" si="82"/>
        <v>4</v>
      </c>
      <c r="AK1625" t="e">
        <f t="shared" si="80"/>
        <v>#N/A</v>
      </c>
    </row>
    <row r="1626" spans="1:37" ht="30" customHeight="1" x14ac:dyDescent="0.25">
      <c r="A1626" s="30">
        <v>17907418</v>
      </c>
      <c r="B1626" s="29" t="e">
        <v>#N/A</v>
      </c>
      <c r="C1626" s="29" t="s">
        <v>29</v>
      </c>
      <c r="D1626" s="29" t="s">
        <v>29</v>
      </c>
      <c r="E1626" s="31">
        <v>45077</v>
      </c>
      <c r="F1626" s="30" t="s">
        <v>31</v>
      </c>
      <c r="G1626" s="29" t="s">
        <v>51</v>
      </c>
      <c r="H1626" s="29" t="s">
        <v>30</v>
      </c>
      <c r="I1626" s="29">
        <v>1971</v>
      </c>
      <c r="J1626" s="30">
        <v>95</v>
      </c>
      <c r="K1626" s="30">
        <v>32776.199999999997</v>
      </c>
      <c r="L1626" s="30">
        <v>1789210.422765441</v>
      </c>
      <c r="M1626" s="30">
        <v>4488.4658274256572</v>
      </c>
      <c r="N1626" s="30">
        <v>50.446267994673342</v>
      </c>
      <c r="O1626" s="30">
        <v>36846.22507346607</v>
      </c>
      <c r="P1626" s="30">
        <v>1.0391457486995614</v>
      </c>
      <c r="Q1626" s="30">
        <v>42741.089565046736</v>
      </c>
      <c r="R1626" s="30">
        <v>51581.779453047813</v>
      </c>
      <c r="S1626" s="30">
        <v>1.3139858493748999</v>
      </c>
      <c r="T1626" s="30">
        <v>1.2458194049179241</v>
      </c>
      <c r="U1626" s="30">
        <v>1.232212189130752</v>
      </c>
      <c r="V1626" s="30">
        <v>1.3126166495144587</v>
      </c>
      <c r="W1626" s="30">
        <v>1.8367937981078484</v>
      </c>
      <c r="X1626" s="30">
        <v>2.0570208182602907</v>
      </c>
      <c r="Y1626" s="30">
        <v>-29.588722843708489</v>
      </c>
      <c r="Z1626" s="30">
        <v>-33.040222838886685</v>
      </c>
      <c r="AA1626" s="30">
        <v>76.207502591300269</v>
      </c>
      <c r="AB1626" s="30">
        <v>1981.5965886316267</v>
      </c>
      <c r="AC1626" s="29">
        <v>4.0031303880688291</v>
      </c>
      <c r="AD1626" s="29">
        <v>80019.665586516581</v>
      </c>
      <c r="AE1626" s="29">
        <f t="shared" si="81"/>
        <v>2023</v>
      </c>
      <c r="AF1626" s="29">
        <f t="shared" si="82"/>
        <v>5</v>
      </c>
      <c r="AK1626" t="e">
        <f t="shared" si="80"/>
        <v>#N/A</v>
      </c>
    </row>
    <row r="1627" spans="1:37" ht="30" customHeight="1" x14ac:dyDescent="0.25">
      <c r="A1627" s="30">
        <v>17907418</v>
      </c>
      <c r="B1627" s="29" t="e">
        <v>#N/A</v>
      </c>
      <c r="C1627" s="29" t="s">
        <v>29</v>
      </c>
      <c r="D1627" s="29" t="s">
        <v>29</v>
      </c>
      <c r="E1627" s="31">
        <v>45107</v>
      </c>
      <c r="F1627" s="30" t="s">
        <v>31</v>
      </c>
      <c r="G1627" s="29" t="s">
        <v>51</v>
      </c>
      <c r="H1627" s="29" t="s">
        <v>30</v>
      </c>
      <c r="I1627" s="29">
        <v>1971</v>
      </c>
      <c r="J1627" s="30">
        <v>95</v>
      </c>
      <c r="K1627" s="30">
        <v>32776.199999999997</v>
      </c>
      <c r="L1627" s="30">
        <v>2227134.1231865096</v>
      </c>
      <c r="M1627" s="30">
        <v>6869.1819295602572</v>
      </c>
      <c r="N1627" s="30">
        <v>68.724542990858353</v>
      </c>
      <c r="O1627" s="30">
        <v>20764.822928462123</v>
      </c>
      <c r="P1627" s="30">
        <v>1.124746227210961</v>
      </c>
      <c r="Q1627" s="30">
        <v>43548.962804994961</v>
      </c>
      <c r="R1627" s="30">
        <v>30522.962307018428</v>
      </c>
      <c r="S1627" s="30">
        <v>1.0734250070272218</v>
      </c>
      <c r="T1627" s="30">
        <v>1.6959785647733778</v>
      </c>
      <c r="U1627" s="30">
        <v>0.98208907276697732</v>
      </c>
      <c r="V1627" s="30">
        <v>1.5867835867231717</v>
      </c>
      <c r="W1627" s="30">
        <v>1.5646776580634925</v>
      </c>
      <c r="X1627" s="30">
        <v>1.4407982819909857</v>
      </c>
      <c r="Y1627" s="30">
        <v>-27.931041973822058</v>
      </c>
      <c r="Z1627" s="30">
        <v>-45.630247601883909</v>
      </c>
      <c r="AA1627" s="30">
        <v>70.040380868196294</v>
      </c>
      <c r="AB1627" s="30">
        <v>2832.8483800919153</v>
      </c>
      <c r="AC1627" s="29">
        <v>3.3011540036113947</v>
      </c>
      <c r="AD1627" s="29">
        <v>109224.83016305056</v>
      </c>
      <c r="AE1627" s="29">
        <f t="shared" si="81"/>
        <v>2023</v>
      </c>
      <c r="AF1627" s="29">
        <f t="shared" si="82"/>
        <v>6</v>
      </c>
      <c r="AK1627" t="e">
        <f t="shared" si="80"/>
        <v>#N/A</v>
      </c>
    </row>
    <row r="1628" spans="1:37" ht="30" customHeight="1" x14ac:dyDescent="0.25">
      <c r="A1628" s="30">
        <v>17907418</v>
      </c>
      <c r="B1628" s="29" t="e">
        <v>#N/A</v>
      </c>
      <c r="C1628" s="29" t="s">
        <v>29</v>
      </c>
      <c r="D1628" s="29" t="s">
        <v>29</v>
      </c>
      <c r="E1628" s="31">
        <v>45138</v>
      </c>
      <c r="F1628" s="30" t="s">
        <v>31</v>
      </c>
      <c r="G1628" s="29" t="s">
        <v>51</v>
      </c>
      <c r="H1628" s="29" t="s">
        <v>30</v>
      </c>
      <c r="I1628" s="29">
        <v>1971</v>
      </c>
      <c r="J1628" s="30">
        <v>95</v>
      </c>
      <c r="K1628" s="30">
        <v>32776.199999999997</v>
      </c>
      <c r="L1628" s="30">
        <v>1976974.1048720293</v>
      </c>
      <c r="M1628" s="30">
        <v>8375.8898106519864</v>
      </c>
      <c r="N1628" s="30">
        <v>45.643161827392362</v>
      </c>
      <c r="O1628" s="30">
        <v>20395.378559176603</v>
      </c>
      <c r="P1628" s="30">
        <v>0.96870195771868428</v>
      </c>
      <c r="Q1628" s="30">
        <v>34602.908751388459</v>
      </c>
      <c r="R1628" s="30">
        <v>38842.611438295418</v>
      </c>
      <c r="S1628" s="30">
        <v>1.2617470506842994</v>
      </c>
      <c r="T1628" s="30">
        <v>1.6318764274675985</v>
      </c>
      <c r="U1628" s="30">
        <v>0.93082801098793233</v>
      </c>
      <c r="V1628" s="30">
        <v>1.729570164567612</v>
      </c>
      <c r="W1628" s="30">
        <v>1.5418419648596717</v>
      </c>
      <c r="X1628" s="30">
        <v>2.0174344188508466</v>
      </c>
      <c r="Y1628" s="30">
        <v>-36.947515459857996</v>
      </c>
      <c r="Z1628" s="30">
        <v>-33.562658038423955</v>
      </c>
      <c r="AA1628" s="30">
        <v>62.276986957673103</v>
      </c>
      <c r="AB1628" s="30">
        <v>3161.8488744891979</v>
      </c>
      <c r="AC1628" s="29">
        <v>3.7471313810229279</v>
      </c>
      <c r="AD1628" s="29">
        <v>113950.42657852787</v>
      </c>
      <c r="AE1628" s="29">
        <f t="shared" si="81"/>
        <v>2023</v>
      </c>
      <c r="AF1628" s="29">
        <f t="shared" si="82"/>
        <v>7</v>
      </c>
      <c r="AK1628" t="e">
        <f t="shared" si="80"/>
        <v>#N/A</v>
      </c>
    </row>
    <row r="1629" spans="1:37" ht="30" customHeight="1" x14ac:dyDescent="0.25">
      <c r="A1629" s="30">
        <v>17907418</v>
      </c>
      <c r="B1629" s="29" t="e">
        <v>#N/A</v>
      </c>
      <c r="C1629" s="29" t="s">
        <v>29</v>
      </c>
      <c r="D1629" s="29" t="s">
        <v>29</v>
      </c>
      <c r="E1629" s="31">
        <v>45169</v>
      </c>
      <c r="F1629" s="30" t="s">
        <v>31</v>
      </c>
      <c r="G1629" s="29" t="s">
        <v>51</v>
      </c>
      <c r="H1629" s="29" t="s">
        <v>30</v>
      </c>
      <c r="I1629" s="29">
        <v>1971</v>
      </c>
      <c r="J1629" s="30">
        <v>95</v>
      </c>
      <c r="K1629" s="30">
        <v>32776.199999999997</v>
      </c>
      <c r="L1629" s="30">
        <v>1516851.12033156</v>
      </c>
      <c r="M1629" s="30">
        <v>4375.2931935326287</v>
      </c>
      <c r="N1629" s="30">
        <v>69.715955653269319</v>
      </c>
      <c r="O1629" s="30">
        <v>20290.189052564365</v>
      </c>
      <c r="P1629" s="30">
        <v>0.81998044887545585</v>
      </c>
      <c r="Q1629" s="30">
        <v>45633.394361619219</v>
      </c>
      <c r="R1629" s="30">
        <v>52271.264992560034</v>
      </c>
      <c r="S1629" s="30">
        <v>0.78828455468369607</v>
      </c>
      <c r="T1629" s="30">
        <v>1.2471944696094663</v>
      </c>
      <c r="U1629" s="30">
        <v>1.4159998027185454</v>
      </c>
      <c r="V1629" s="30">
        <v>1.5563080171440571</v>
      </c>
      <c r="W1629" s="30">
        <v>0.95022306822430891</v>
      </c>
      <c r="X1629" s="30">
        <v>1.8301939395278957</v>
      </c>
      <c r="Y1629" s="30">
        <v>-43.961257068655172</v>
      </c>
      <c r="Z1629" s="30">
        <v>-27.102329075359222</v>
      </c>
      <c r="AA1629" s="30">
        <v>70.737929891643532</v>
      </c>
      <c r="AB1629" s="30">
        <v>2858.0788044761516</v>
      </c>
      <c r="AC1629" s="29">
        <v>3.2126369463387561</v>
      </c>
      <c r="AD1629" s="29">
        <v>87068.089422666322</v>
      </c>
      <c r="AE1629" s="29">
        <f t="shared" si="81"/>
        <v>2023</v>
      </c>
      <c r="AF1629" s="29">
        <f t="shared" si="82"/>
        <v>8</v>
      </c>
      <c r="AK1629" t="e">
        <f t="shared" si="80"/>
        <v>#N/A</v>
      </c>
    </row>
    <row r="1630" spans="1:37" ht="30" customHeight="1" x14ac:dyDescent="0.25">
      <c r="A1630" s="30">
        <v>17907418</v>
      </c>
      <c r="B1630" s="29" t="e">
        <v>#N/A</v>
      </c>
      <c r="C1630" s="29" t="s">
        <v>29</v>
      </c>
      <c r="D1630" s="29" t="s">
        <v>29</v>
      </c>
      <c r="E1630" s="31">
        <v>45199</v>
      </c>
      <c r="F1630" s="30" t="s">
        <v>31</v>
      </c>
      <c r="G1630" s="29" t="s">
        <v>51</v>
      </c>
      <c r="H1630" s="29" t="s">
        <v>30</v>
      </c>
      <c r="I1630" s="29">
        <v>1971</v>
      </c>
      <c r="J1630" s="30">
        <v>95</v>
      </c>
      <c r="K1630" s="30">
        <v>32776.199999999997</v>
      </c>
      <c r="L1630" s="30">
        <v>1710271.2897481075</v>
      </c>
      <c r="M1630" s="30">
        <v>4288.0368765858229</v>
      </c>
      <c r="N1630" s="30">
        <v>44.222704726649738</v>
      </c>
      <c r="O1630" s="30">
        <v>31994.944760574588</v>
      </c>
      <c r="P1630" s="30">
        <v>0.79971205041031757</v>
      </c>
      <c r="Q1630" s="30">
        <v>35366.799318379206</v>
      </c>
      <c r="R1630" s="30">
        <v>45325.398303534072</v>
      </c>
      <c r="S1630" s="30">
        <v>0.86023964718782764</v>
      </c>
      <c r="T1630" s="30">
        <v>1.2412046390358167</v>
      </c>
      <c r="U1630" s="30">
        <v>1.3480187028778197</v>
      </c>
      <c r="V1630" s="30">
        <v>1.1766675749978368</v>
      </c>
      <c r="W1630" s="30">
        <v>1.0889390780371795</v>
      </c>
      <c r="X1630" s="30">
        <v>1.4803090451827783</v>
      </c>
      <c r="Y1630" s="30">
        <v>-40.233902436808805</v>
      </c>
      <c r="Z1630" s="30">
        <v>-27.936825458746117</v>
      </c>
      <c r="AA1630" s="30">
        <v>83.464366072023381</v>
      </c>
      <c r="AB1630" s="30">
        <v>2397.1053828500462</v>
      </c>
      <c r="AC1630" s="29">
        <v>3.5994133471093761</v>
      </c>
      <c r="AD1630" s="29">
        <v>105206.61666729349</v>
      </c>
      <c r="AE1630" s="29">
        <f t="shared" si="81"/>
        <v>2023</v>
      </c>
      <c r="AF1630" s="29">
        <f t="shared" si="82"/>
        <v>9</v>
      </c>
      <c r="AK1630" t="e">
        <f t="shared" si="80"/>
        <v>#N/A</v>
      </c>
    </row>
    <row r="1631" spans="1:37" ht="30" customHeight="1" x14ac:dyDescent="0.25">
      <c r="A1631" s="30">
        <v>17907418</v>
      </c>
      <c r="B1631" s="29" t="e">
        <v>#N/A</v>
      </c>
      <c r="C1631" s="29" t="s">
        <v>29</v>
      </c>
      <c r="D1631" s="29" t="s">
        <v>29</v>
      </c>
      <c r="E1631" s="31">
        <v>45230</v>
      </c>
      <c r="F1631" s="30" t="s">
        <v>31</v>
      </c>
      <c r="G1631" s="29" t="s">
        <v>51</v>
      </c>
      <c r="H1631" s="29" t="s">
        <v>30</v>
      </c>
      <c r="I1631" s="29">
        <v>1971</v>
      </c>
      <c r="J1631" s="30">
        <v>95</v>
      </c>
      <c r="K1631" s="30">
        <v>32776.199999999997</v>
      </c>
      <c r="L1631" s="30">
        <v>1810831.9004844783</v>
      </c>
      <c r="M1631" s="30">
        <v>8685.4998943878127</v>
      </c>
      <c r="N1631" s="30">
        <v>64.945904410531114</v>
      </c>
      <c r="O1631" s="30">
        <v>38992.913657730001</v>
      </c>
      <c r="P1631" s="30">
        <v>1.1781485859303942</v>
      </c>
      <c r="Q1631" s="30">
        <v>25980.67481035916</v>
      </c>
      <c r="R1631" s="30">
        <v>52093.784408250693</v>
      </c>
      <c r="S1631" s="30">
        <v>1.1065924329800476</v>
      </c>
      <c r="T1631" s="30">
        <v>1.6471944063984296</v>
      </c>
      <c r="U1631" s="30">
        <v>1.0400766392927727</v>
      </c>
      <c r="V1631" s="30">
        <v>1.2724890654910612</v>
      </c>
      <c r="W1631" s="30">
        <v>1.2278530288160507</v>
      </c>
      <c r="X1631" s="30">
        <v>1.751005764255922</v>
      </c>
      <c r="Y1631" s="30">
        <v>-29.077013843591374</v>
      </c>
      <c r="Z1631" s="30">
        <v>-43.9350986986788</v>
      </c>
      <c r="AA1631" s="30">
        <v>83.02882489516935</v>
      </c>
      <c r="AB1631" s="30">
        <v>1971.8606278746545</v>
      </c>
      <c r="AC1631" s="29">
        <v>3.3439233419824608</v>
      </c>
      <c r="AD1631" s="29">
        <v>99110.120655060673</v>
      </c>
      <c r="AE1631" s="29">
        <f t="shared" si="81"/>
        <v>2023</v>
      </c>
      <c r="AF1631" s="29">
        <f t="shared" si="82"/>
        <v>10</v>
      </c>
      <c r="AK1631" t="e">
        <f t="shared" si="80"/>
        <v>#N/A</v>
      </c>
    </row>
    <row r="1632" spans="1:37" ht="30" customHeight="1" x14ac:dyDescent="0.25">
      <c r="A1632" s="30">
        <v>17907418</v>
      </c>
      <c r="B1632" s="29" t="e">
        <v>#N/A</v>
      </c>
      <c r="C1632" s="29" t="s">
        <v>29</v>
      </c>
      <c r="D1632" s="29" t="s">
        <v>29</v>
      </c>
      <c r="E1632" s="31">
        <v>45260</v>
      </c>
      <c r="F1632" s="30" t="s">
        <v>31</v>
      </c>
      <c r="G1632" s="29" t="s">
        <v>51</v>
      </c>
      <c r="H1632" s="29" t="s">
        <v>30</v>
      </c>
      <c r="I1632" s="29">
        <v>1971</v>
      </c>
      <c r="J1632" s="30">
        <v>95</v>
      </c>
      <c r="K1632" s="30">
        <v>32776.199999999997</v>
      </c>
      <c r="L1632" s="30">
        <v>2112197.7442893977</v>
      </c>
      <c r="M1632" s="30">
        <v>5153.8532495327863</v>
      </c>
      <c r="N1632" s="30">
        <v>63.933428471143344</v>
      </c>
      <c r="O1632" s="30">
        <v>28772.490500736996</v>
      </c>
      <c r="P1632" s="30">
        <v>0.78019805620558691</v>
      </c>
      <c r="Q1632" s="30">
        <v>26233.505931709933</v>
      </c>
      <c r="R1632" s="30">
        <v>54820.748701612647</v>
      </c>
      <c r="S1632" s="30">
        <v>1.0552309698777509</v>
      </c>
      <c r="T1632" s="30">
        <v>1.6435888773004088</v>
      </c>
      <c r="U1632" s="30">
        <v>1.0801029753774298</v>
      </c>
      <c r="V1632" s="30">
        <v>0.93429777697336047</v>
      </c>
      <c r="W1632" s="30">
        <v>1.499508673338112</v>
      </c>
      <c r="X1632" s="30">
        <v>1.2665922081559962</v>
      </c>
      <c r="Y1632" s="30">
        <v>-32.859944982959995</v>
      </c>
      <c r="Z1632" s="30">
        <v>-31.928136209049033</v>
      </c>
      <c r="AA1632" s="30">
        <v>105.78778517887706</v>
      </c>
      <c r="AB1632" s="30">
        <v>2765.6221502005801</v>
      </c>
      <c r="AC1632" s="29">
        <v>3.7869849831969975</v>
      </c>
      <c r="AD1632" s="29">
        <v>99311.605420114996</v>
      </c>
      <c r="AE1632" s="29">
        <f t="shared" si="81"/>
        <v>2023</v>
      </c>
      <c r="AF1632" s="29">
        <f t="shared" si="82"/>
        <v>11</v>
      </c>
      <c r="AK1632" t="e">
        <f t="shared" si="80"/>
        <v>#N/A</v>
      </c>
    </row>
    <row r="1633" spans="1:37" ht="30" customHeight="1" x14ac:dyDescent="0.25">
      <c r="A1633" s="30">
        <v>17907418</v>
      </c>
      <c r="B1633" s="29" t="e">
        <v>#N/A</v>
      </c>
      <c r="C1633" s="29" t="s">
        <v>29</v>
      </c>
      <c r="D1633" s="29" t="s">
        <v>29</v>
      </c>
      <c r="E1633" s="31">
        <v>45291</v>
      </c>
      <c r="F1633" s="30" t="s">
        <v>31</v>
      </c>
      <c r="G1633" s="29" t="s">
        <v>51</v>
      </c>
      <c r="H1633" s="29" t="s">
        <v>30</v>
      </c>
      <c r="I1633" s="29">
        <v>1971</v>
      </c>
      <c r="J1633" s="30">
        <v>95</v>
      </c>
      <c r="K1633" s="30">
        <v>32776.199999999997</v>
      </c>
      <c r="L1633" s="30">
        <v>1647342.6080465792</v>
      </c>
      <c r="M1633" s="30">
        <v>6063.396825370527</v>
      </c>
      <c r="N1633" s="30">
        <v>37.202678924368414</v>
      </c>
      <c r="O1633" s="30">
        <v>20619.58008223943</v>
      </c>
      <c r="P1633" s="30">
        <v>0.96125692039563115</v>
      </c>
      <c r="Q1633" s="30">
        <v>41467.316102539415</v>
      </c>
      <c r="R1633" s="30">
        <v>44588.4736063487</v>
      </c>
      <c r="S1633" s="30">
        <v>1.0043439680886548</v>
      </c>
      <c r="T1633" s="30">
        <v>0.84983556827861106</v>
      </c>
      <c r="U1633" s="30">
        <v>0.79824425116017528</v>
      </c>
      <c r="V1633" s="30">
        <v>1.6979042146218932</v>
      </c>
      <c r="W1633" s="30">
        <v>1.0114978305702347</v>
      </c>
      <c r="X1633" s="30">
        <v>1.3802253375334514</v>
      </c>
      <c r="Y1633" s="30">
        <v>-38.254564255804368</v>
      </c>
      <c r="Z1633" s="30">
        <v>-52.562306835480541</v>
      </c>
      <c r="AA1633" s="30">
        <v>58.235905550796403</v>
      </c>
      <c r="AB1633" s="30">
        <v>2809.1685204970377</v>
      </c>
      <c r="AC1633" s="29">
        <v>2.4059908195625677</v>
      </c>
      <c r="AD1633" s="29">
        <v>82679.338754511118</v>
      </c>
      <c r="AE1633" s="29">
        <f t="shared" si="81"/>
        <v>2023</v>
      </c>
      <c r="AF1633" s="29">
        <f t="shared" si="82"/>
        <v>12</v>
      </c>
      <c r="AK1633" t="e">
        <f t="shared" si="80"/>
        <v>#N/A</v>
      </c>
    </row>
    <row r="1634" spans="1:37" ht="30" customHeight="1" x14ac:dyDescent="0.25">
      <c r="A1634" s="30">
        <v>17907418</v>
      </c>
      <c r="B1634" s="29" t="e">
        <v>#N/A</v>
      </c>
      <c r="C1634" s="29" t="s">
        <v>29</v>
      </c>
      <c r="D1634" s="29" t="s">
        <v>29</v>
      </c>
      <c r="E1634" s="31">
        <v>45322</v>
      </c>
      <c r="F1634" s="30" t="s">
        <v>31</v>
      </c>
      <c r="G1634" s="29" t="s">
        <v>51</v>
      </c>
      <c r="H1634" s="29" t="s">
        <v>30</v>
      </c>
      <c r="I1634" s="29">
        <v>1971</v>
      </c>
      <c r="J1634" s="30">
        <v>95</v>
      </c>
      <c r="K1634" s="30">
        <v>32776.199999999997</v>
      </c>
      <c r="L1634" s="30">
        <v>1236309.1822096983</v>
      </c>
      <c r="M1634" s="30">
        <v>5444.8259259771885</v>
      </c>
      <c r="N1634" s="30">
        <v>47.135931353544237</v>
      </c>
      <c r="O1634" s="30">
        <v>34904.202323941441</v>
      </c>
      <c r="P1634" s="30">
        <v>1.061354596385699</v>
      </c>
      <c r="Q1634" s="30">
        <v>27068.443658500822</v>
      </c>
      <c r="R1634" s="30">
        <v>34451.705434691678</v>
      </c>
      <c r="S1634" s="30">
        <v>1.3947707340996083</v>
      </c>
      <c r="T1634" s="30">
        <v>1.0984566406712177</v>
      </c>
      <c r="U1634" s="30">
        <v>0.94928112800230446</v>
      </c>
      <c r="V1634" s="30">
        <v>1.0627671071105695</v>
      </c>
      <c r="W1634" s="30">
        <v>1.6977331022963811</v>
      </c>
      <c r="X1634" s="30">
        <v>1.9769717263498114</v>
      </c>
      <c r="Y1634" s="30">
        <v>-38.01209021720571</v>
      </c>
      <c r="Z1634" s="30">
        <v>-34.399993434268268</v>
      </c>
      <c r="AA1634" s="30">
        <v>59.512148004429257</v>
      </c>
      <c r="AB1634" s="30">
        <v>2419.2307404089861</v>
      </c>
      <c r="AC1634" s="29" t="s">
        <v>31</v>
      </c>
      <c r="AD1634" s="29" t="s">
        <v>31</v>
      </c>
      <c r="AE1634" s="29">
        <f t="shared" si="81"/>
        <v>2024</v>
      </c>
      <c r="AF1634" s="29">
        <f t="shared" si="82"/>
        <v>1</v>
      </c>
      <c r="AK1634" t="e">
        <f t="shared" si="80"/>
        <v>#N/A</v>
      </c>
    </row>
    <row r="1635" spans="1:37" ht="30" customHeight="1" x14ac:dyDescent="0.25">
      <c r="A1635" s="30">
        <v>17907418</v>
      </c>
      <c r="B1635" s="29" t="e">
        <v>#N/A</v>
      </c>
      <c r="C1635" s="29" t="s">
        <v>29</v>
      </c>
      <c r="D1635" s="29" t="s">
        <v>29</v>
      </c>
      <c r="E1635" s="31">
        <v>45351</v>
      </c>
      <c r="F1635" s="30" t="s">
        <v>31</v>
      </c>
      <c r="G1635" s="29" t="s">
        <v>51</v>
      </c>
      <c r="H1635" s="29" t="s">
        <v>30</v>
      </c>
      <c r="I1635" s="29">
        <v>1971</v>
      </c>
      <c r="J1635" s="30">
        <v>95</v>
      </c>
      <c r="K1635" s="30">
        <v>32776.199999999997</v>
      </c>
      <c r="L1635" s="30">
        <v>1340852.2515724623</v>
      </c>
      <c r="M1635" s="30">
        <v>7503.5989390696477</v>
      </c>
      <c r="N1635" s="30">
        <v>58.268772944577599</v>
      </c>
      <c r="O1635" s="30">
        <v>26759.503621252796</v>
      </c>
      <c r="P1635" s="30">
        <v>1.102215374189051</v>
      </c>
      <c r="Q1635" s="30">
        <v>42084.884345562292</v>
      </c>
      <c r="R1635" s="30">
        <v>32936.812884787279</v>
      </c>
      <c r="S1635" s="30">
        <v>1.290724599461315</v>
      </c>
      <c r="T1635" s="30">
        <v>1.4078420401100165</v>
      </c>
      <c r="U1635" s="30">
        <v>1.5029661520852389</v>
      </c>
      <c r="V1635" s="30">
        <v>1.2559858004989817</v>
      </c>
      <c r="W1635" s="30">
        <v>1.0124667626937833</v>
      </c>
      <c r="X1635" s="30">
        <v>1.3225960222758995</v>
      </c>
      <c r="Y1635" s="30">
        <v>-41.873342446057649</v>
      </c>
      <c r="Z1635" s="30">
        <v>-39.485708182432013</v>
      </c>
      <c r="AA1635" s="30">
        <v>90.580820388728071</v>
      </c>
      <c r="AB1635" s="30">
        <v>2956.4002525130368</v>
      </c>
      <c r="AC1635" s="29" t="s">
        <v>31</v>
      </c>
      <c r="AD1635" s="29" t="s">
        <v>31</v>
      </c>
      <c r="AE1635" s="29">
        <f t="shared" si="81"/>
        <v>2024</v>
      </c>
      <c r="AF1635" s="29">
        <f t="shared" si="82"/>
        <v>2</v>
      </c>
      <c r="AK1635" t="e">
        <f t="shared" si="80"/>
        <v>#N/A</v>
      </c>
    </row>
    <row r="1636" spans="1:37" ht="30" customHeight="1" x14ac:dyDescent="0.25">
      <c r="A1636" s="30">
        <v>17907418</v>
      </c>
      <c r="B1636" s="29" t="e">
        <v>#N/A</v>
      </c>
      <c r="C1636" s="29" t="s">
        <v>29</v>
      </c>
      <c r="D1636" s="29" t="s">
        <v>29</v>
      </c>
      <c r="E1636" s="31">
        <v>45382</v>
      </c>
      <c r="F1636" s="30" t="s">
        <v>31</v>
      </c>
      <c r="G1636" s="29" t="s">
        <v>51</v>
      </c>
      <c r="H1636" s="29" t="s">
        <v>30</v>
      </c>
      <c r="I1636" s="29">
        <v>1971</v>
      </c>
      <c r="J1636" s="30">
        <v>95</v>
      </c>
      <c r="K1636" s="30">
        <v>32776.199999999997</v>
      </c>
      <c r="L1636" s="30">
        <v>1482334.6923692944</v>
      </c>
      <c r="M1636" s="30">
        <v>7814.1105002132845</v>
      </c>
      <c r="N1636" s="30">
        <v>54.207979266845285</v>
      </c>
      <c r="O1636" s="30">
        <v>22494.889176163524</v>
      </c>
      <c r="P1636" s="30">
        <v>0.71273382875052982</v>
      </c>
      <c r="Q1636" s="30">
        <v>41240.097545896984</v>
      </c>
      <c r="R1636" s="30">
        <v>34627.71215163837</v>
      </c>
      <c r="S1636" s="30">
        <v>1.23615860243716</v>
      </c>
      <c r="T1636" s="30">
        <v>1.135830272232484</v>
      </c>
      <c r="U1636" s="30">
        <v>1.3290608817275613</v>
      </c>
      <c r="V1636" s="30">
        <v>1.7108358867414688</v>
      </c>
      <c r="W1636" s="30">
        <v>1.0124570967204747</v>
      </c>
      <c r="X1636" s="30">
        <v>1.2602983443894948</v>
      </c>
      <c r="Y1636" s="30">
        <v>-44.965065199141705</v>
      </c>
      <c r="Z1636" s="30">
        <v>-36.386629387252789</v>
      </c>
      <c r="AA1636" s="30">
        <v>68.064599031785846</v>
      </c>
      <c r="AB1636" s="30">
        <v>2621.5478302356637</v>
      </c>
      <c r="AC1636" s="29" t="s">
        <v>31</v>
      </c>
      <c r="AD1636" s="29" t="s">
        <v>31</v>
      </c>
      <c r="AE1636" s="29">
        <f t="shared" si="81"/>
        <v>2024</v>
      </c>
      <c r="AF1636" s="29">
        <f t="shared" si="82"/>
        <v>3</v>
      </c>
      <c r="AK1636" t="e">
        <f t="shared" si="80"/>
        <v>#N/A</v>
      </c>
    </row>
    <row r="1637" spans="1:37" ht="30" customHeight="1" x14ac:dyDescent="0.25">
      <c r="A1637" s="30">
        <v>17907418</v>
      </c>
      <c r="B1637" s="29" t="e">
        <v>#N/A</v>
      </c>
      <c r="C1637" s="29" t="s">
        <v>29</v>
      </c>
      <c r="D1637" s="29" t="s">
        <v>29</v>
      </c>
      <c r="E1637" s="31">
        <v>45412</v>
      </c>
      <c r="F1637" s="30" t="s">
        <v>31</v>
      </c>
      <c r="G1637" s="29" t="s">
        <v>51</v>
      </c>
      <c r="H1637" s="29" t="s">
        <v>30</v>
      </c>
      <c r="I1637" s="29">
        <v>1971</v>
      </c>
      <c r="J1637" s="30">
        <v>95</v>
      </c>
      <c r="K1637" s="30">
        <v>32776.199999999997</v>
      </c>
      <c r="L1637" s="30">
        <v>1620522.7736450669</v>
      </c>
      <c r="M1637" s="30">
        <v>5857.4565175585813</v>
      </c>
      <c r="N1637" s="30">
        <v>64.159541673992294</v>
      </c>
      <c r="O1637" s="30">
        <v>36358.294428159541</v>
      </c>
      <c r="P1637" s="30">
        <v>0.93495145797591539</v>
      </c>
      <c r="Q1637" s="30">
        <v>37320.750651153176</v>
      </c>
      <c r="R1637" s="30">
        <v>51385.188767396372</v>
      </c>
      <c r="S1637" s="30">
        <v>0.69884003327102084</v>
      </c>
      <c r="T1637" s="30">
        <v>1.5210994374421327</v>
      </c>
      <c r="U1637" s="30">
        <v>1.3246592068145326</v>
      </c>
      <c r="V1637" s="30">
        <v>0.94997299610613817</v>
      </c>
      <c r="W1637" s="30">
        <v>1.4942219448904268</v>
      </c>
      <c r="X1637" s="30">
        <v>1.3634975923948862</v>
      </c>
      <c r="Y1637" s="30">
        <v>-29.804065468013825</v>
      </c>
      <c r="Z1637" s="30">
        <v>-32.137742685429558</v>
      </c>
      <c r="AA1637" s="30">
        <v>101.54366508350759</v>
      </c>
      <c r="AB1637" s="30">
        <v>2701.3876807299303</v>
      </c>
      <c r="AC1637" s="29" t="s">
        <v>31</v>
      </c>
      <c r="AD1637" s="29" t="s">
        <v>31</v>
      </c>
      <c r="AE1637" s="29">
        <f t="shared" si="81"/>
        <v>2024</v>
      </c>
      <c r="AF1637" s="29">
        <f t="shared" si="82"/>
        <v>4</v>
      </c>
      <c r="AK1637" t="e">
        <f t="shared" si="80"/>
        <v>#N/A</v>
      </c>
    </row>
    <row r="1638" spans="1:37" ht="30" customHeight="1" x14ac:dyDescent="0.25">
      <c r="A1638" s="30">
        <v>17907418</v>
      </c>
      <c r="B1638" s="29" t="e">
        <v>#N/A</v>
      </c>
      <c r="C1638" s="29" t="s">
        <v>29</v>
      </c>
      <c r="D1638" s="29" t="s">
        <v>29</v>
      </c>
      <c r="E1638" s="31">
        <v>45443</v>
      </c>
      <c r="F1638" s="30" t="s">
        <v>31</v>
      </c>
      <c r="G1638" s="29" t="s">
        <v>51</v>
      </c>
      <c r="H1638" s="29" t="s">
        <v>30</v>
      </c>
      <c r="I1638" s="29">
        <v>1971</v>
      </c>
      <c r="J1638" s="30">
        <v>95</v>
      </c>
      <c r="K1638" s="30">
        <v>32776.199999999997</v>
      </c>
      <c r="L1638" s="30">
        <v>1874475.1834395989</v>
      </c>
      <c r="M1638" s="30">
        <v>8736.3417872976006</v>
      </c>
      <c r="N1638" s="30">
        <v>43.979157223022192</v>
      </c>
      <c r="O1638" s="30">
        <v>26220.652762050875</v>
      </c>
      <c r="P1638" s="30">
        <v>0.85577660364773811</v>
      </c>
      <c r="Q1638" s="30">
        <v>26580.81608243852</v>
      </c>
      <c r="R1638" s="30">
        <v>46838.443728551923</v>
      </c>
      <c r="S1638" s="30">
        <v>0.7195227321102724</v>
      </c>
      <c r="T1638" s="30">
        <v>1.6535140185921702</v>
      </c>
      <c r="U1638" s="30">
        <v>1.3638926250075623</v>
      </c>
      <c r="V1638" s="30">
        <v>1.2120391645808128</v>
      </c>
      <c r="W1638" s="30">
        <v>1.5750695131552379</v>
      </c>
      <c r="X1638" s="30">
        <v>2.1921684349059092</v>
      </c>
      <c r="Y1638" s="30">
        <v>-46.323008342159277</v>
      </c>
      <c r="Z1638" s="30">
        <v>-35.621694874186218</v>
      </c>
      <c r="AA1638" s="30">
        <v>87.058593784882916</v>
      </c>
      <c r="AB1638" s="30">
        <v>1925.6754157105015</v>
      </c>
      <c r="AC1638" s="29" t="s">
        <v>31</v>
      </c>
      <c r="AD1638" s="29" t="s">
        <v>31</v>
      </c>
      <c r="AE1638" s="29">
        <f t="shared" si="81"/>
        <v>2024</v>
      </c>
      <c r="AF1638" s="29">
        <f t="shared" si="82"/>
        <v>5</v>
      </c>
      <c r="AK1638" t="e">
        <f t="shared" si="80"/>
        <v>#N/A</v>
      </c>
    </row>
    <row r="1639" spans="1:37" ht="30" customHeight="1" x14ac:dyDescent="0.25">
      <c r="A1639" s="30">
        <v>17907418</v>
      </c>
      <c r="B1639" s="29" t="e">
        <v>#N/A</v>
      </c>
      <c r="C1639" s="29" t="s">
        <v>29</v>
      </c>
      <c r="D1639" s="29" t="s">
        <v>29</v>
      </c>
      <c r="E1639" s="31">
        <v>45473</v>
      </c>
      <c r="F1639" s="30" t="s">
        <v>31</v>
      </c>
      <c r="G1639" s="29" t="s">
        <v>51</v>
      </c>
      <c r="H1639" s="29" t="s">
        <v>30</v>
      </c>
      <c r="I1639" s="29">
        <v>1971</v>
      </c>
      <c r="J1639" s="30">
        <v>95</v>
      </c>
      <c r="K1639" s="30">
        <v>32776.199999999997</v>
      </c>
      <c r="L1639" s="30" t="s">
        <v>31</v>
      </c>
      <c r="M1639" s="30" t="s">
        <v>31</v>
      </c>
      <c r="N1639" s="30" t="s">
        <v>31</v>
      </c>
      <c r="O1639" s="30">
        <v>21571.052406990555</v>
      </c>
      <c r="P1639" s="30">
        <v>0.93745156075111336</v>
      </c>
      <c r="Q1639" s="30" t="s">
        <v>31</v>
      </c>
      <c r="R1639" s="30" t="s">
        <v>31</v>
      </c>
      <c r="S1639" s="30" t="s">
        <v>31</v>
      </c>
      <c r="T1639" s="30" t="s">
        <v>31</v>
      </c>
      <c r="U1639" s="30" t="s">
        <v>31</v>
      </c>
      <c r="V1639" s="30" t="s">
        <v>31</v>
      </c>
      <c r="W1639" s="30">
        <v>1.6251610198575104</v>
      </c>
      <c r="X1639" s="30">
        <v>1.3360175609119582</v>
      </c>
      <c r="Y1639" s="30" t="s">
        <v>31</v>
      </c>
      <c r="Z1639" s="30" t="s">
        <v>31</v>
      </c>
      <c r="AA1639" s="30" t="s">
        <v>31</v>
      </c>
      <c r="AB1639" s="30" t="s">
        <v>31</v>
      </c>
      <c r="AC1639" s="29" t="s">
        <v>31</v>
      </c>
      <c r="AD1639" s="29" t="s">
        <v>31</v>
      </c>
      <c r="AE1639" s="29">
        <f t="shared" si="81"/>
        <v>2024</v>
      </c>
      <c r="AF1639" s="29">
        <f t="shared" si="82"/>
        <v>6</v>
      </c>
      <c r="AK1639" t="e">
        <f t="shared" si="80"/>
        <v>#N/A</v>
      </c>
    </row>
    <row r="1640" spans="1:37" ht="30" customHeight="1" x14ac:dyDescent="0.25">
      <c r="A1640" s="30">
        <v>17907418</v>
      </c>
      <c r="B1640" s="29" t="e">
        <v>#N/A</v>
      </c>
      <c r="C1640" s="29" t="s">
        <v>29</v>
      </c>
      <c r="D1640" s="29" t="s">
        <v>29</v>
      </c>
      <c r="E1640" s="31">
        <v>45504</v>
      </c>
      <c r="F1640" s="30" t="s">
        <v>31</v>
      </c>
      <c r="G1640" s="29" t="s">
        <v>51</v>
      </c>
      <c r="H1640" s="29" t="s">
        <v>30</v>
      </c>
      <c r="I1640" s="29">
        <v>1971</v>
      </c>
      <c r="J1640" s="30">
        <v>95</v>
      </c>
      <c r="K1640" s="30">
        <v>32776.199999999997</v>
      </c>
      <c r="L1640" s="30" t="s">
        <v>31</v>
      </c>
      <c r="M1640" s="30" t="s">
        <v>31</v>
      </c>
      <c r="N1640" s="30" t="s">
        <v>31</v>
      </c>
      <c r="O1640" s="30" t="s">
        <v>31</v>
      </c>
      <c r="P1640" s="30" t="s">
        <v>31</v>
      </c>
      <c r="Q1640" s="30" t="s">
        <v>31</v>
      </c>
      <c r="R1640" s="30" t="s">
        <v>31</v>
      </c>
      <c r="S1640" s="30" t="s">
        <v>31</v>
      </c>
      <c r="T1640" s="30" t="s">
        <v>31</v>
      </c>
      <c r="U1640" s="30" t="s">
        <v>31</v>
      </c>
      <c r="V1640" s="30" t="s">
        <v>31</v>
      </c>
      <c r="W1640" s="30">
        <v>1.2982181988683896</v>
      </c>
      <c r="X1640" s="30">
        <v>1.1708620628616055</v>
      </c>
      <c r="Y1640" s="30" t="s">
        <v>31</v>
      </c>
      <c r="Z1640" s="30" t="s">
        <v>31</v>
      </c>
      <c r="AA1640" s="30" t="s">
        <v>31</v>
      </c>
      <c r="AB1640" s="30" t="s">
        <v>31</v>
      </c>
      <c r="AC1640" s="29" t="s">
        <v>31</v>
      </c>
      <c r="AD1640" s="29" t="s">
        <v>31</v>
      </c>
      <c r="AE1640" s="29">
        <f t="shared" si="81"/>
        <v>2024</v>
      </c>
      <c r="AF1640" s="29">
        <f t="shared" si="82"/>
        <v>7</v>
      </c>
      <c r="AK1640" t="e">
        <f t="shared" si="80"/>
        <v>#N/A</v>
      </c>
    </row>
    <row r="1641" spans="1:37" ht="30" customHeight="1" x14ac:dyDescent="0.25">
      <c r="A1641" s="30">
        <v>17907418</v>
      </c>
      <c r="B1641" s="29" t="e">
        <v>#N/A</v>
      </c>
      <c r="C1641" s="29" t="s">
        <v>29</v>
      </c>
      <c r="D1641" s="29" t="s">
        <v>29</v>
      </c>
      <c r="E1641" s="31">
        <v>45535</v>
      </c>
      <c r="F1641" s="30" t="s">
        <v>31</v>
      </c>
      <c r="G1641" s="29" t="s">
        <v>51</v>
      </c>
      <c r="H1641" s="29" t="s">
        <v>30</v>
      </c>
      <c r="I1641" s="29">
        <v>1971</v>
      </c>
      <c r="J1641" s="30">
        <v>95</v>
      </c>
      <c r="K1641" s="30">
        <v>32776.199999999997</v>
      </c>
      <c r="L1641" s="30" t="s">
        <v>31</v>
      </c>
      <c r="M1641" s="30" t="s">
        <v>31</v>
      </c>
      <c r="N1641" s="30" t="s">
        <v>31</v>
      </c>
      <c r="O1641" s="30" t="s">
        <v>31</v>
      </c>
      <c r="P1641" s="30" t="s">
        <v>31</v>
      </c>
      <c r="Q1641" s="30" t="s">
        <v>31</v>
      </c>
      <c r="R1641" s="30" t="s">
        <v>31</v>
      </c>
      <c r="S1641" s="30" t="s">
        <v>31</v>
      </c>
      <c r="T1641" s="30" t="s">
        <v>31</v>
      </c>
      <c r="U1641" s="30" t="s">
        <v>31</v>
      </c>
      <c r="V1641" s="30" t="s">
        <v>31</v>
      </c>
      <c r="W1641" s="30">
        <v>1.291042136012823</v>
      </c>
      <c r="X1641" s="30">
        <v>2.0846879596260783</v>
      </c>
      <c r="Y1641" s="30" t="s">
        <v>31</v>
      </c>
      <c r="Z1641" s="30" t="s">
        <v>31</v>
      </c>
      <c r="AA1641" s="30" t="s">
        <v>31</v>
      </c>
      <c r="AB1641" s="30" t="s">
        <v>31</v>
      </c>
      <c r="AC1641" s="29" t="s">
        <v>31</v>
      </c>
      <c r="AD1641" s="29" t="s">
        <v>31</v>
      </c>
      <c r="AE1641" s="29">
        <f t="shared" si="81"/>
        <v>2024</v>
      </c>
      <c r="AF1641" s="29">
        <f t="shared" si="82"/>
        <v>8</v>
      </c>
      <c r="AK1641" t="e">
        <f t="shared" si="80"/>
        <v>#N/A</v>
      </c>
    </row>
    <row r="1642" spans="1:37" ht="30" customHeight="1" x14ac:dyDescent="0.25">
      <c r="A1642" s="30">
        <v>17907418</v>
      </c>
      <c r="B1642" s="29" t="e">
        <v>#N/A</v>
      </c>
      <c r="C1642" s="29" t="s">
        <v>29</v>
      </c>
      <c r="D1642" s="29" t="s">
        <v>29</v>
      </c>
      <c r="E1642" s="31">
        <v>45565</v>
      </c>
      <c r="F1642" s="30" t="s">
        <v>31</v>
      </c>
      <c r="G1642" s="29" t="s">
        <v>51</v>
      </c>
      <c r="H1642" s="29" t="s">
        <v>30</v>
      </c>
      <c r="I1642" s="29">
        <v>1971</v>
      </c>
      <c r="J1642" s="30">
        <v>95</v>
      </c>
      <c r="K1642" s="30">
        <v>32776.199999999997</v>
      </c>
      <c r="L1642" s="30" t="s">
        <v>31</v>
      </c>
      <c r="M1642" s="30" t="s">
        <v>31</v>
      </c>
      <c r="N1642" s="30" t="s">
        <v>31</v>
      </c>
      <c r="O1642" s="30" t="s">
        <v>31</v>
      </c>
      <c r="P1642" s="30" t="s">
        <v>31</v>
      </c>
      <c r="Q1642" s="30" t="s">
        <v>31</v>
      </c>
      <c r="R1642" s="30" t="s">
        <v>31</v>
      </c>
      <c r="S1642" s="30" t="s">
        <v>31</v>
      </c>
      <c r="T1642" s="30" t="s">
        <v>31</v>
      </c>
      <c r="U1642" s="30" t="s">
        <v>31</v>
      </c>
      <c r="V1642" s="30" t="s">
        <v>31</v>
      </c>
      <c r="W1642" s="30">
        <v>0.88675935139195428</v>
      </c>
      <c r="X1642" s="30">
        <v>2.1468292224814571</v>
      </c>
      <c r="Y1642" s="30" t="s">
        <v>31</v>
      </c>
      <c r="Z1642" s="30" t="s">
        <v>31</v>
      </c>
      <c r="AA1642" s="30" t="s">
        <v>31</v>
      </c>
      <c r="AB1642" s="30" t="s">
        <v>31</v>
      </c>
      <c r="AC1642" s="29" t="s">
        <v>31</v>
      </c>
      <c r="AD1642" s="29" t="s">
        <v>31</v>
      </c>
      <c r="AE1642" s="29">
        <f t="shared" si="81"/>
        <v>2024</v>
      </c>
      <c r="AF1642" s="29">
        <f t="shared" si="82"/>
        <v>9</v>
      </c>
      <c r="AK1642" t="e">
        <f t="shared" si="80"/>
        <v>#N/A</v>
      </c>
    </row>
    <row r="1643" spans="1:37" ht="30" customHeight="1" x14ac:dyDescent="0.25">
      <c r="A1643" s="30">
        <v>17907418</v>
      </c>
      <c r="B1643" s="29" t="e">
        <v>#N/A</v>
      </c>
      <c r="C1643" s="29" t="s">
        <v>29</v>
      </c>
      <c r="D1643" s="29" t="s">
        <v>29</v>
      </c>
      <c r="E1643" s="31">
        <v>45596</v>
      </c>
      <c r="F1643" s="30" t="s">
        <v>31</v>
      </c>
      <c r="G1643" s="29" t="s">
        <v>51</v>
      </c>
      <c r="H1643" s="29" t="s">
        <v>30</v>
      </c>
      <c r="I1643" s="29">
        <v>1971</v>
      </c>
      <c r="J1643" s="30">
        <v>95</v>
      </c>
      <c r="K1643" s="30">
        <v>32776.199999999997</v>
      </c>
      <c r="L1643" s="30" t="s">
        <v>31</v>
      </c>
      <c r="M1643" s="30" t="s">
        <v>31</v>
      </c>
      <c r="N1643" s="30" t="s">
        <v>31</v>
      </c>
      <c r="O1643" s="30" t="s">
        <v>31</v>
      </c>
      <c r="P1643" s="30" t="s">
        <v>31</v>
      </c>
      <c r="Q1643" s="30" t="s">
        <v>31</v>
      </c>
      <c r="R1643" s="30" t="s">
        <v>31</v>
      </c>
      <c r="S1643" s="30" t="s">
        <v>31</v>
      </c>
      <c r="T1643" s="30" t="s">
        <v>31</v>
      </c>
      <c r="U1643" s="30" t="s">
        <v>31</v>
      </c>
      <c r="V1643" s="30" t="s">
        <v>31</v>
      </c>
      <c r="W1643" s="30">
        <v>1.2225107407377942</v>
      </c>
      <c r="X1643" s="30">
        <v>1.5610327910679953</v>
      </c>
      <c r="Y1643" s="30" t="s">
        <v>31</v>
      </c>
      <c r="Z1643" s="30" t="s">
        <v>31</v>
      </c>
      <c r="AA1643" s="30" t="s">
        <v>31</v>
      </c>
      <c r="AB1643" s="30" t="s">
        <v>31</v>
      </c>
      <c r="AC1643" s="29" t="s">
        <v>31</v>
      </c>
      <c r="AD1643" s="29" t="s">
        <v>31</v>
      </c>
      <c r="AE1643" s="29">
        <f t="shared" si="81"/>
        <v>2024</v>
      </c>
      <c r="AF1643" s="29">
        <f t="shared" si="82"/>
        <v>10</v>
      </c>
      <c r="AK1643" t="e">
        <f t="shared" si="80"/>
        <v>#N/A</v>
      </c>
    </row>
    <row r="1644" spans="1:37" ht="30" customHeight="1" x14ac:dyDescent="0.25">
      <c r="A1644" s="30">
        <v>17907418</v>
      </c>
      <c r="B1644" s="29" t="e">
        <v>#N/A</v>
      </c>
      <c r="C1644" s="29" t="s">
        <v>29</v>
      </c>
      <c r="D1644" s="29" t="s">
        <v>29</v>
      </c>
      <c r="E1644" s="31">
        <v>45626</v>
      </c>
      <c r="F1644" s="30" t="s">
        <v>31</v>
      </c>
      <c r="G1644" s="29" t="s">
        <v>51</v>
      </c>
      <c r="H1644" s="29" t="s">
        <v>30</v>
      </c>
      <c r="I1644" s="29">
        <v>1971</v>
      </c>
      <c r="J1644" s="30">
        <v>95</v>
      </c>
      <c r="K1644" s="30">
        <v>32776.199999999997</v>
      </c>
      <c r="L1644" s="30" t="s">
        <v>31</v>
      </c>
      <c r="M1644" s="30" t="s">
        <v>31</v>
      </c>
      <c r="N1644" s="30" t="s">
        <v>31</v>
      </c>
      <c r="O1644" s="30" t="s">
        <v>31</v>
      </c>
      <c r="P1644" s="30" t="s">
        <v>31</v>
      </c>
      <c r="Q1644" s="30" t="s">
        <v>31</v>
      </c>
      <c r="R1644" s="30" t="s">
        <v>31</v>
      </c>
      <c r="S1644" s="30" t="s">
        <v>31</v>
      </c>
      <c r="T1644" s="30" t="s">
        <v>31</v>
      </c>
      <c r="U1644" s="30" t="s">
        <v>31</v>
      </c>
      <c r="V1644" s="30" t="s">
        <v>31</v>
      </c>
      <c r="W1644" s="30">
        <v>1.4993516684682391</v>
      </c>
      <c r="X1644" s="30">
        <v>2.1161285284171889</v>
      </c>
      <c r="Y1644" s="30" t="s">
        <v>31</v>
      </c>
      <c r="Z1644" s="30" t="s">
        <v>31</v>
      </c>
      <c r="AA1644" s="30" t="s">
        <v>31</v>
      </c>
      <c r="AB1644" s="30" t="s">
        <v>31</v>
      </c>
      <c r="AC1644" s="29" t="s">
        <v>31</v>
      </c>
      <c r="AD1644" s="29" t="s">
        <v>31</v>
      </c>
      <c r="AE1644" s="29">
        <f t="shared" si="81"/>
        <v>2024</v>
      </c>
      <c r="AF1644" s="29">
        <f t="shared" si="82"/>
        <v>11</v>
      </c>
      <c r="AK1644" t="e">
        <f t="shared" si="80"/>
        <v>#N/A</v>
      </c>
    </row>
    <row r="1645" spans="1:37" ht="30" customHeight="1" x14ac:dyDescent="0.25">
      <c r="A1645" s="30">
        <v>17907418</v>
      </c>
      <c r="B1645" s="29" t="e">
        <v>#N/A</v>
      </c>
      <c r="C1645" s="29" t="s">
        <v>29</v>
      </c>
      <c r="D1645" s="29" t="s">
        <v>29</v>
      </c>
      <c r="E1645" s="31">
        <v>45657</v>
      </c>
      <c r="F1645" s="30" t="s">
        <v>31</v>
      </c>
      <c r="G1645" s="29" t="s">
        <v>51</v>
      </c>
      <c r="H1645" s="29" t="s">
        <v>30</v>
      </c>
      <c r="I1645" s="29">
        <v>1971</v>
      </c>
      <c r="J1645" s="30">
        <v>95</v>
      </c>
      <c r="K1645" s="30">
        <v>32776.199999999997</v>
      </c>
      <c r="L1645" s="30" t="s">
        <v>31</v>
      </c>
      <c r="M1645" s="30" t="s">
        <v>31</v>
      </c>
      <c r="N1645" s="30" t="s">
        <v>31</v>
      </c>
      <c r="O1645" s="30" t="s">
        <v>31</v>
      </c>
      <c r="P1645" s="30" t="s">
        <v>31</v>
      </c>
      <c r="Q1645" s="30" t="s">
        <v>31</v>
      </c>
      <c r="R1645" s="30" t="s">
        <v>31</v>
      </c>
      <c r="S1645" s="30" t="s">
        <v>31</v>
      </c>
      <c r="T1645" s="30" t="s">
        <v>31</v>
      </c>
      <c r="U1645" s="30" t="s">
        <v>31</v>
      </c>
      <c r="V1645" s="30" t="s">
        <v>31</v>
      </c>
      <c r="W1645" s="30">
        <v>1.0027297906063257</v>
      </c>
      <c r="X1645" s="30">
        <v>2.0060335293554474</v>
      </c>
      <c r="Y1645" s="30" t="s">
        <v>31</v>
      </c>
      <c r="Z1645" s="30" t="s">
        <v>31</v>
      </c>
      <c r="AA1645" s="30" t="s">
        <v>31</v>
      </c>
      <c r="AB1645" s="30" t="s">
        <v>31</v>
      </c>
      <c r="AC1645" s="29" t="s">
        <v>31</v>
      </c>
      <c r="AD1645" s="29" t="s">
        <v>31</v>
      </c>
      <c r="AE1645" s="29">
        <f t="shared" si="81"/>
        <v>2024</v>
      </c>
      <c r="AF1645" s="29">
        <f t="shared" si="82"/>
        <v>12</v>
      </c>
      <c r="AK1645" t="e">
        <f t="shared" si="80"/>
        <v>#N/A</v>
      </c>
    </row>
    <row r="1646" spans="1:37" ht="30" customHeight="1" x14ac:dyDescent="0.25">
      <c r="A1646" s="30">
        <v>17907419</v>
      </c>
      <c r="B1646" s="29" t="s">
        <v>87</v>
      </c>
      <c r="C1646" s="29" t="s">
        <v>29</v>
      </c>
      <c r="D1646" s="29" t="s">
        <v>29</v>
      </c>
      <c r="E1646" s="31">
        <v>43496</v>
      </c>
      <c r="F1646" s="30" t="s">
        <v>31</v>
      </c>
      <c r="G1646" s="29" t="s">
        <v>51</v>
      </c>
      <c r="H1646" s="29" t="s">
        <v>30</v>
      </c>
      <c r="I1646" s="29">
        <v>1980</v>
      </c>
      <c r="J1646" s="30">
        <v>95</v>
      </c>
      <c r="K1646" s="30">
        <v>6658.8</v>
      </c>
      <c r="L1646" s="30" t="s">
        <v>31</v>
      </c>
      <c r="M1646" s="30" t="s">
        <v>31</v>
      </c>
      <c r="N1646" s="30" t="s">
        <v>31</v>
      </c>
      <c r="O1646" s="30" t="s">
        <v>31</v>
      </c>
      <c r="P1646" s="30" t="s">
        <v>31</v>
      </c>
      <c r="Q1646" s="30" t="s">
        <v>31</v>
      </c>
      <c r="R1646" s="30" t="s">
        <v>31</v>
      </c>
      <c r="S1646" s="30" t="s">
        <v>31</v>
      </c>
      <c r="T1646" s="30" t="s">
        <v>31</v>
      </c>
      <c r="U1646" s="30" t="s">
        <v>31</v>
      </c>
      <c r="V1646" s="30" t="s">
        <v>31</v>
      </c>
      <c r="W1646" s="30">
        <v>1.0450977854821237</v>
      </c>
      <c r="X1646" s="30">
        <v>2.011814953618424</v>
      </c>
      <c r="Y1646" s="30" t="s">
        <v>31</v>
      </c>
      <c r="Z1646" s="30" t="s">
        <v>31</v>
      </c>
      <c r="AA1646" s="30">
        <v>0</v>
      </c>
      <c r="AB1646" s="30">
        <v>0</v>
      </c>
      <c r="AC1646" s="29" t="s">
        <v>31</v>
      </c>
      <c r="AD1646" s="29" t="s">
        <v>31</v>
      </c>
      <c r="AE1646" s="29">
        <f t="shared" si="81"/>
        <v>2019</v>
      </c>
      <c r="AF1646" s="29">
        <f t="shared" si="82"/>
        <v>1</v>
      </c>
      <c r="AK1646" t="e">
        <f t="shared" si="80"/>
        <v>#N/A</v>
      </c>
    </row>
    <row r="1647" spans="1:37" ht="30" customHeight="1" x14ac:dyDescent="0.25">
      <c r="A1647" s="30">
        <v>17907419</v>
      </c>
      <c r="B1647" s="29" t="s">
        <v>87</v>
      </c>
      <c r="C1647" s="29" t="s">
        <v>29</v>
      </c>
      <c r="D1647" s="29" t="s">
        <v>29</v>
      </c>
      <c r="E1647" s="31">
        <v>43524</v>
      </c>
      <c r="F1647" s="30" t="s">
        <v>31</v>
      </c>
      <c r="G1647" s="29" t="s">
        <v>51</v>
      </c>
      <c r="H1647" s="29" t="s">
        <v>30</v>
      </c>
      <c r="I1647" s="29">
        <v>1980</v>
      </c>
      <c r="J1647" s="30">
        <v>95</v>
      </c>
      <c r="K1647" s="30">
        <v>6658.8</v>
      </c>
      <c r="L1647" s="30" t="s">
        <v>31</v>
      </c>
      <c r="M1647" s="30" t="s">
        <v>31</v>
      </c>
      <c r="N1647" s="30" t="s">
        <v>31</v>
      </c>
      <c r="O1647" s="30" t="s">
        <v>31</v>
      </c>
      <c r="P1647" s="30" t="s">
        <v>31</v>
      </c>
      <c r="Q1647" s="30" t="s">
        <v>31</v>
      </c>
      <c r="R1647" s="30" t="s">
        <v>31</v>
      </c>
      <c r="S1647" s="30" t="s">
        <v>31</v>
      </c>
      <c r="T1647" s="30" t="s">
        <v>31</v>
      </c>
      <c r="U1647" s="30" t="s">
        <v>31</v>
      </c>
      <c r="V1647" s="30" t="s">
        <v>31</v>
      </c>
      <c r="W1647" s="30">
        <v>1.4341249114566159</v>
      </c>
      <c r="X1647" s="30">
        <v>2.0364649015434657</v>
      </c>
      <c r="Y1647" s="30" t="s">
        <v>31</v>
      </c>
      <c r="Z1647" s="30" t="s">
        <v>31</v>
      </c>
      <c r="AA1647" s="30">
        <v>0</v>
      </c>
      <c r="AB1647" s="30">
        <v>0</v>
      </c>
      <c r="AC1647" s="29" t="s">
        <v>31</v>
      </c>
      <c r="AD1647" s="29" t="s">
        <v>31</v>
      </c>
      <c r="AE1647" s="29">
        <f t="shared" si="81"/>
        <v>2019</v>
      </c>
      <c r="AF1647" s="29">
        <f t="shared" si="82"/>
        <v>2</v>
      </c>
      <c r="AK1647" t="e">
        <f t="shared" ref="AK1647:AK1710" si="83">_xlfn.XLOOKUP(B1647, $AH$2:$AH$38,$AI$2:$AI$38)</f>
        <v>#N/A</v>
      </c>
    </row>
    <row r="1648" spans="1:37" ht="30" customHeight="1" x14ac:dyDescent="0.25">
      <c r="A1648" s="30">
        <v>17907419</v>
      </c>
      <c r="B1648" s="29" t="s">
        <v>87</v>
      </c>
      <c r="C1648" s="29" t="s">
        <v>29</v>
      </c>
      <c r="D1648" s="29" t="s">
        <v>29</v>
      </c>
      <c r="E1648" s="31">
        <v>43555</v>
      </c>
      <c r="F1648" s="29" t="s">
        <v>31</v>
      </c>
      <c r="G1648" s="29" t="s">
        <v>51</v>
      </c>
      <c r="H1648" s="29" t="s">
        <v>30</v>
      </c>
      <c r="I1648" s="29">
        <v>1980</v>
      </c>
      <c r="J1648" s="30">
        <v>95</v>
      </c>
      <c r="K1648" s="30">
        <v>6658.8</v>
      </c>
      <c r="L1648" s="29" t="s">
        <v>31</v>
      </c>
      <c r="M1648" s="29" t="s">
        <v>31</v>
      </c>
      <c r="N1648" s="29" t="s">
        <v>31</v>
      </c>
      <c r="O1648" s="29" t="s">
        <v>31</v>
      </c>
      <c r="P1648" s="29" t="s">
        <v>31</v>
      </c>
      <c r="Q1648" s="29" t="s">
        <v>31</v>
      </c>
      <c r="R1648" s="29" t="s">
        <v>31</v>
      </c>
      <c r="S1648" s="29" t="s">
        <v>31</v>
      </c>
      <c r="T1648" s="29" t="s">
        <v>31</v>
      </c>
      <c r="U1648" s="29" t="s">
        <v>31</v>
      </c>
      <c r="V1648" s="29" t="s">
        <v>31</v>
      </c>
      <c r="W1648" s="30">
        <v>0.98925390843435379</v>
      </c>
      <c r="X1648" s="30">
        <v>1.5691592442457711</v>
      </c>
      <c r="Y1648" s="29" t="s">
        <v>31</v>
      </c>
      <c r="Z1648" s="29" t="s">
        <v>31</v>
      </c>
      <c r="AA1648" s="30">
        <v>0</v>
      </c>
      <c r="AB1648" s="30">
        <v>0</v>
      </c>
      <c r="AC1648" s="29" t="s">
        <v>31</v>
      </c>
      <c r="AD1648" s="29" t="s">
        <v>31</v>
      </c>
      <c r="AE1648" s="29">
        <f t="shared" si="81"/>
        <v>2019</v>
      </c>
      <c r="AF1648" s="29">
        <f t="shared" si="82"/>
        <v>3</v>
      </c>
      <c r="AK1648" t="e">
        <f t="shared" si="83"/>
        <v>#N/A</v>
      </c>
    </row>
    <row r="1649" spans="1:37" ht="30" customHeight="1" x14ac:dyDescent="0.25">
      <c r="A1649" s="30">
        <v>17907419</v>
      </c>
      <c r="B1649" s="29" t="s">
        <v>87</v>
      </c>
      <c r="C1649" s="29" t="s">
        <v>29</v>
      </c>
      <c r="D1649" s="29" t="s">
        <v>29</v>
      </c>
      <c r="E1649" s="31">
        <v>43585</v>
      </c>
      <c r="F1649" s="29" t="s">
        <v>31</v>
      </c>
      <c r="G1649" s="29" t="s">
        <v>51</v>
      </c>
      <c r="H1649" s="29" t="s">
        <v>30</v>
      </c>
      <c r="I1649" s="29">
        <v>1980</v>
      </c>
      <c r="J1649" s="30">
        <v>95</v>
      </c>
      <c r="K1649" s="30">
        <v>6658.8</v>
      </c>
      <c r="L1649" s="29" t="s">
        <v>31</v>
      </c>
      <c r="M1649" s="29" t="s">
        <v>31</v>
      </c>
      <c r="N1649" s="29" t="s">
        <v>31</v>
      </c>
      <c r="O1649" s="29" t="s">
        <v>31</v>
      </c>
      <c r="P1649" s="29" t="s">
        <v>31</v>
      </c>
      <c r="Q1649" s="29" t="s">
        <v>31</v>
      </c>
      <c r="R1649" s="29" t="s">
        <v>31</v>
      </c>
      <c r="S1649" s="29" t="s">
        <v>31</v>
      </c>
      <c r="T1649" s="29" t="s">
        <v>31</v>
      </c>
      <c r="U1649" s="29" t="s">
        <v>31</v>
      </c>
      <c r="V1649" s="29" t="s">
        <v>31</v>
      </c>
      <c r="W1649" s="30">
        <v>0.95075679106528455</v>
      </c>
      <c r="X1649" s="30">
        <v>1.7327181135100314</v>
      </c>
      <c r="Y1649" s="29" t="s">
        <v>31</v>
      </c>
      <c r="Z1649" s="29" t="s">
        <v>31</v>
      </c>
      <c r="AA1649" s="30">
        <v>0</v>
      </c>
      <c r="AB1649" s="30">
        <v>0</v>
      </c>
      <c r="AC1649" s="29" t="s">
        <v>31</v>
      </c>
      <c r="AD1649" s="29" t="s">
        <v>31</v>
      </c>
      <c r="AE1649" s="29">
        <f t="shared" si="81"/>
        <v>2019</v>
      </c>
      <c r="AF1649" s="29">
        <f t="shared" si="82"/>
        <v>4</v>
      </c>
      <c r="AK1649" t="e">
        <f t="shared" si="83"/>
        <v>#N/A</v>
      </c>
    </row>
    <row r="1650" spans="1:37" ht="30" customHeight="1" x14ac:dyDescent="0.25">
      <c r="A1650" s="30">
        <v>17907419</v>
      </c>
      <c r="B1650" s="29" t="s">
        <v>87</v>
      </c>
      <c r="C1650" s="29" t="s">
        <v>29</v>
      </c>
      <c r="D1650" s="29" t="s">
        <v>29</v>
      </c>
      <c r="E1650" s="31">
        <v>43616</v>
      </c>
      <c r="F1650" s="29" t="s">
        <v>31</v>
      </c>
      <c r="G1650" s="29" t="s">
        <v>51</v>
      </c>
      <c r="H1650" s="29" t="s">
        <v>30</v>
      </c>
      <c r="I1650" s="29">
        <v>1980</v>
      </c>
      <c r="J1650" s="30">
        <v>95</v>
      </c>
      <c r="K1650" s="30">
        <v>6658.8</v>
      </c>
      <c r="L1650" s="29" t="s">
        <v>31</v>
      </c>
      <c r="M1650" s="29" t="s">
        <v>31</v>
      </c>
      <c r="N1650" s="29" t="s">
        <v>31</v>
      </c>
      <c r="O1650" s="29" t="s">
        <v>31</v>
      </c>
      <c r="P1650" s="29" t="s">
        <v>31</v>
      </c>
      <c r="Q1650" s="29" t="s">
        <v>31</v>
      </c>
      <c r="R1650" s="29" t="s">
        <v>31</v>
      </c>
      <c r="S1650" s="29" t="s">
        <v>31</v>
      </c>
      <c r="T1650" s="29" t="s">
        <v>31</v>
      </c>
      <c r="U1650" s="29" t="s">
        <v>31</v>
      </c>
      <c r="V1650" s="29" t="s">
        <v>31</v>
      </c>
      <c r="W1650" s="30">
        <v>1.2993245013339938</v>
      </c>
      <c r="X1650" s="30">
        <v>2.1471188863951962</v>
      </c>
      <c r="Y1650" s="29" t="s">
        <v>31</v>
      </c>
      <c r="Z1650" s="29" t="s">
        <v>31</v>
      </c>
      <c r="AA1650" s="30">
        <v>0</v>
      </c>
      <c r="AB1650" s="30">
        <v>0</v>
      </c>
      <c r="AC1650" s="29" t="s">
        <v>31</v>
      </c>
      <c r="AD1650" s="29" t="s">
        <v>31</v>
      </c>
      <c r="AE1650" s="29">
        <f t="shared" si="81"/>
        <v>2019</v>
      </c>
      <c r="AF1650" s="29">
        <f t="shared" si="82"/>
        <v>5</v>
      </c>
      <c r="AK1650" t="e">
        <f t="shared" si="83"/>
        <v>#N/A</v>
      </c>
    </row>
    <row r="1651" spans="1:37" ht="30" customHeight="1" x14ac:dyDescent="0.25">
      <c r="A1651" s="30">
        <v>17907419</v>
      </c>
      <c r="B1651" s="29" t="s">
        <v>87</v>
      </c>
      <c r="C1651" s="29" t="s">
        <v>29</v>
      </c>
      <c r="D1651" s="29" t="s">
        <v>29</v>
      </c>
      <c r="E1651" s="31">
        <v>43646</v>
      </c>
      <c r="F1651" s="29" t="s">
        <v>31</v>
      </c>
      <c r="G1651" s="29" t="s">
        <v>51</v>
      </c>
      <c r="H1651" s="29" t="s">
        <v>30</v>
      </c>
      <c r="I1651" s="29">
        <v>1980</v>
      </c>
      <c r="J1651" s="30">
        <v>95</v>
      </c>
      <c r="K1651" s="30">
        <v>6658.8</v>
      </c>
      <c r="L1651" s="29" t="s">
        <v>31</v>
      </c>
      <c r="M1651" s="29" t="s">
        <v>31</v>
      </c>
      <c r="N1651" s="29" t="s">
        <v>31</v>
      </c>
      <c r="O1651" s="29" t="s">
        <v>31</v>
      </c>
      <c r="P1651" s="29" t="s">
        <v>31</v>
      </c>
      <c r="Q1651" s="29" t="s">
        <v>31</v>
      </c>
      <c r="R1651" s="29" t="s">
        <v>31</v>
      </c>
      <c r="S1651" s="29" t="s">
        <v>31</v>
      </c>
      <c r="T1651" s="29" t="s">
        <v>31</v>
      </c>
      <c r="U1651" s="29" t="s">
        <v>31</v>
      </c>
      <c r="V1651" s="29" t="s">
        <v>31</v>
      </c>
      <c r="W1651" s="30">
        <v>0.99364979992224967</v>
      </c>
      <c r="X1651" s="30">
        <v>1.613938145503548</v>
      </c>
      <c r="Y1651" s="29" t="s">
        <v>31</v>
      </c>
      <c r="Z1651" s="29" t="s">
        <v>31</v>
      </c>
      <c r="AA1651" s="30">
        <v>0</v>
      </c>
      <c r="AB1651" s="30">
        <v>0</v>
      </c>
      <c r="AC1651" s="29" t="s">
        <v>31</v>
      </c>
      <c r="AD1651" s="29" t="s">
        <v>31</v>
      </c>
      <c r="AE1651" s="29">
        <f t="shared" si="81"/>
        <v>2019</v>
      </c>
      <c r="AF1651" s="29">
        <f t="shared" si="82"/>
        <v>6</v>
      </c>
      <c r="AK1651" t="e">
        <f t="shared" si="83"/>
        <v>#N/A</v>
      </c>
    </row>
    <row r="1652" spans="1:37" ht="30" customHeight="1" x14ac:dyDescent="0.25">
      <c r="A1652" s="30">
        <v>17907419</v>
      </c>
      <c r="B1652" s="29" t="s">
        <v>87</v>
      </c>
      <c r="C1652" s="29" t="s">
        <v>29</v>
      </c>
      <c r="D1652" s="29" t="s">
        <v>29</v>
      </c>
      <c r="E1652" s="31">
        <v>43677</v>
      </c>
      <c r="F1652" s="29" t="s">
        <v>31</v>
      </c>
      <c r="G1652" s="29" t="s">
        <v>51</v>
      </c>
      <c r="H1652" s="29" t="s">
        <v>30</v>
      </c>
      <c r="I1652" s="29">
        <v>1980</v>
      </c>
      <c r="J1652" s="30">
        <v>95</v>
      </c>
      <c r="K1652" s="30">
        <v>6658.8</v>
      </c>
      <c r="L1652" s="29" t="s">
        <v>31</v>
      </c>
      <c r="M1652" s="29" t="s">
        <v>31</v>
      </c>
      <c r="N1652" s="29" t="s">
        <v>31</v>
      </c>
      <c r="O1652" s="29" t="s">
        <v>31</v>
      </c>
      <c r="P1652" s="29" t="s">
        <v>31</v>
      </c>
      <c r="Q1652" s="29" t="s">
        <v>31</v>
      </c>
      <c r="R1652" s="29" t="s">
        <v>31</v>
      </c>
      <c r="S1652" s="29" t="s">
        <v>31</v>
      </c>
      <c r="T1652" s="29" t="s">
        <v>31</v>
      </c>
      <c r="U1652" s="29" t="s">
        <v>31</v>
      </c>
      <c r="V1652" s="29" t="s">
        <v>31</v>
      </c>
      <c r="W1652" s="30">
        <v>1.5299734831774154</v>
      </c>
      <c r="X1652" s="30">
        <v>2.0714060906268461</v>
      </c>
      <c r="Y1652" s="29" t="s">
        <v>31</v>
      </c>
      <c r="Z1652" s="29" t="s">
        <v>31</v>
      </c>
      <c r="AA1652" s="30">
        <v>0</v>
      </c>
      <c r="AB1652" s="30">
        <v>0</v>
      </c>
      <c r="AC1652" s="29" t="s">
        <v>31</v>
      </c>
      <c r="AD1652" s="29" t="s">
        <v>31</v>
      </c>
      <c r="AE1652" s="29">
        <f t="shared" si="81"/>
        <v>2019</v>
      </c>
      <c r="AF1652" s="29">
        <f t="shared" si="82"/>
        <v>7</v>
      </c>
      <c r="AK1652" t="e">
        <f t="shared" si="83"/>
        <v>#N/A</v>
      </c>
    </row>
    <row r="1653" spans="1:37" ht="30" customHeight="1" x14ac:dyDescent="0.25">
      <c r="A1653" s="30">
        <v>17907419</v>
      </c>
      <c r="B1653" s="29" t="s">
        <v>87</v>
      </c>
      <c r="C1653" s="29" t="s">
        <v>29</v>
      </c>
      <c r="D1653" s="29" t="s">
        <v>29</v>
      </c>
      <c r="E1653" s="31">
        <v>43708</v>
      </c>
      <c r="F1653" s="29" t="s">
        <v>31</v>
      </c>
      <c r="G1653" s="29" t="s">
        <v>51</v>
      </c>
      <c r="H1653" s="29" t="s">
        <v>30</v>
      </c>
      <c r="I1653" s="29">
        <v>1980</v>
      </c>
      <c r="J1653" s="30">
        <v>95</v>
      </c>
      <c r="K1653" s="30">
        <v>6658.8</v>
      </c>
      <c r="L1653" s="29" t="s">
        <v>31</v>
      </c>
      <c r="M1653" s="29" t="s">
        <v>31</v>
      </c>
      <c r="N1653" s="29" t="s">
        <v>31</v>
      </c>
      <c r="O1653" s="29" t="s">
        <v>31</v>
      </c>
      <c r="P1653" s="29" t="s">
        <v>31</v>
      </c>
      <c r="Q1653" s="29" t="s">
        <v>31</v>
      </c>
      <c r="R1653" s="29" t="s">
        <v>31</v>
      </c>
      <c r="S1653" s="29" t="s">
        <v>31</v>
      </c>
      <c r="T1653" s="29" t="s">
        <v>31</v>
      </c>
      <c r="U1653" s="29" t="s">
        <v>31</v>
      </c>
      <c r="V1653" s="29" t="s">
        <v>31</v>
      </c>
      <c r="W1653" s="30">
        <v>1.020345001793916</v>
      </c>
      <c r="X1653" s="30">
        <v>2.0187834514975136</v>
      </c>
      <c r="Y1653" s="29" t="s">
        <v>31</v>
      </c>
      <c r="Z1653" s="29" t="s">
        <v>31</v>
      </c>
      <c r="AA1653" s="30">
        <v>0</v>
      </c>
      <c r="AB1653" s="30">
        <v>0</v>
      </c>
      <c r="AC1653" s="29" t="s">
        <v>31</v>
      </c>
      <c r="AD1653" s="29" t="s">
        <v>31</v>
      </c>
      <c r="AE1653" s="29">
        <f t="shared" si="81"/>
        <v>2019</v>
      </c>
      <c r="AF1653" s="29">
        <f t="shared" si="82"/>
        <v>8</v>
      </c>
      <c r="AK1653" t="e">
        <f t="shared" si="83"/>
        <v>#N/A</v>
      </c>
    </row>
    <row r="1654" spans="1:37" ht="30" customHeight="1" x14ac:dyDescent="0.25">
      <c r="A1654" s="30">
        <v>17907419</v>
      </c>
      <c r="B1654" s="29" t="s">
        <v>87</v>
      </c>
      <c r="C1654" s="29" t="s">
        <v>29</v>
      </c>
      <c r="D1654" s="29" t="s">
        <v>29</v>
      </c>
      <c r="E1654" s="31">
        <v>43738</v>
      </c>
      <c r="F1654" s="29" t="s">
        <v>31</v>
      </c>
      <c r="G1654" s="29" t="s">
        <v>51</v>
      </c>
      <c r="H1654" s="29" t="s">
        <v>30</v>
      </c>
      <c r="I1654" s="29">
        <v>1980</v>
      </c>
      <c r="J1654" s="30">
        <v>95</v>
      </c>
      <c r="K1654" s="30">
        <v>6658.8</v>
      </c>
      <c r="L1654" s="29" t="s">
        <v>31</v>
      </c>
      <c r="M1654" s="29" t="s">
        <v>31</v>
      </c>
      <c r="N1654" s="29" t="s">
        <v>31</v>
      </c>
      <c r="O1654" s="29" t="s">
        <v>31</v>
      </c>
      <c r="P1654" s="29" t="s">
        <v>31</v>
      </c>
      <c r="Q1654" s="29" t="s">
        <v>31</v>
      </c>
      <c r="R1654" s="29" t="s">
        <v>31</v>
      </c>
      <c r="S1654" s="29" t="s">
        <v>31</v>
      </c>
      <c r="T1654" s="29" t="s">
        <v>31</v>
      </c>
      <c r="U1654" s="29" t="s">
        <v>31</v>
      </c>
      <c r="V1654" s="29" t="s">
        <v>31</v>
      </c>
      <c r="W1654" s="30">
        <v>1.6353931906558588</v>
      </c>
      <c r="X1654" s="30">
        <v>1.5615471013591127</v>
      </c>
      <c r="Y1654" s="29" t="s">
        <v>31</v>
      </c>
      <c r="Z1654" s="29" t="s">
        <v>31</v>
      </c>
      <c r="AA1654" s="30">
        <v>0</v>
      </c>
      <c r="AB1654" s="30">
        <v>0</v>
      </c>
      <c r="AC1654" s="29" t="s">
        <v>31</v>
      </c>
      <c r="AD1654" s="29" t="s">
        <v>31</v>
      </c>
      <c r="AE1654" s="29">
        <f t="shared" si="81"/>
        <v>2019</v>
      </c>
      <c r="AF1654" s="29">
        <f t="shared" si="82"/>
        <v>9</v>
      </c>
      <c r="AK1654" t="e">
        <f t="shared" si="83"/>
        <v>#N/A</v>
      </c>
    </row>
    <row r="1655" spans="1:37" ht="30" customHeight="1" x14ac:dyDescent="0.25">
      <c r="A1655" s="30">
        <v>17907419</v>
      </c>
      <c r="B1655" s="29" t="s">
        <v>87</v>
      </c>
      <c r="C1655" s="29" t="s">
        <v>29</v>
      </c>
      <c r="D1655" s="29" t="s">
        <v>29</v>
      </c>
      <c r="E1655" s="31">
        <v>43769</v>
      </c>
      <c r="F1655" s="29" t="s">
        <v>31</v>
      </c>
      <c r="G1655" s="29" t="s">
        <v>51</v>
      </c>
      <c r="H1655" s="29" t="s">
        <v>30</v>
      </c>
      <c r="I1655" s="29">
        <v>1980</v>
      </c>
      <c r="J1655" s="30">
        <v>95</v>
      </c>
      <c r="K1655" s="30">
        <v>6658.8</v>
      </c>
      <c r="L1655" s="29" t="s">
        <v>31</v>
      </c>
      <c r="M1655" s="29" t="s">
        <v>31</v>
      </c>
      <c r="N1655" s="29" t="s">
        <v>31</v>
      </c>
      <c r="O1655" s="29" t="s">
        <v>31</v>
      </c>
      <c r="P1655" s="29" t="s">
        <v>31</v>
      </c>
      <c r="Q1655" s="29" t="s">
        <v>31</v>
      </c>
      <c r="R1655" s="29" t="s">
        <v>31</v>
      </c>
      <c r="S1655" s="29" t="s">
        <v>31</v>
      </c>
      <c r="T1655" s="29" t="s">
        <v>31</v>
      </c>
      <c r="U1655" s="29" t="s">
        <v>31</v>
      </c>
      <c r="V1655" s="29" t="s">
        <v>31</v>
      </c>
      <c r="W1655" s="30">
        <v>1.0647732920220696</v>
      </c>
      <c r="X1655" s="30">
        <v>1.7931831366942723</v>
      </c>
      <c r="Y1655" s="29" t="s">
        <v>31</v>
      </c>
      <c r="Z1655" s="29" t="s">
        <v>31</v>
      </c>
      <c r="AA1655" s="30">
        <v>0</v>
      </c>
      <c r="AB1655" s="30">
        <v>0</v>
      </c>
      <c r="AC1655" s="29" t="s">
        <v>31</v>
      </c>
      <c r="AD1655" s="29" t="s">
        <v>31</v>
      </c>
      <c r="AE1655" s="29">
        <f t="shared" si="81"/>
        <v>2019</v>
      </c>
      <c r="AF1655" s="29">
        <f t="shared" si="82"/>
        <v>10</v>
      </c>
      <c r="AK1655" t="e">
        <f t="shared" si="83"/>
        <v>#N/A</v>
      </c>
    </row>
    <row r="1656" spans="1:37" ht="30" customHeight="1" x14ac:dyDescent="0.25">
      <c r="A1656" s="30">
        <v>17907419</v>
      </c>
      <c r="B1656" s="29" t="s">
        <v>87</v>
      </c>
      <c r="C1656" s="29" t="s">
        <v>29</v>
      </c>
      <c r="D1656" s="29" t="s">
        <v>29</v>
      </c>
      <c r="E1656" s="31">
        <v>43799</v>
      </c>
      <c r="F1656" s="29" t="s">
        <v>31</v>
      </c>
      <c r="G1656" s="29" t="s">
        <v>51</v>
      </c>
      <c r="H1656" s="29" t="s">
        <v>30</v>
      </c>
      <c r="I1656" s="29">
        <v>1980</v>
      </c>
      <c r="J1656" s="30">
        <v>95</v>
      </c>
      <c r="K1656" s="30">
        <v>6658.8</v>
      </c>
      <c r="L1656" s="29" t="s">
        <v>31</v>
      </c>
      <c r="M1656" s="29" t="s">
        <v>31</v>
      </c>
      <c r="N1656" s="29" t="s">
        <v>31</v>
      </c>
      <c r="O1656" s="29" t="s">
        <v>31</v>
      </c>
      <c r="P1656" s="29" t="s">
        <v>31</v>
      </c>
      <c r="Q1656" s="29" t="s">
        <v>31</v>
      </c>
      <c r="R1656" s="29" t="s">
        <v>31</v>
      </c>
      <c r="S1656" s="29" t="s">
        <v>31</v>
      </c>
      <c r="T1656" s="29" t="s">
        <v>31</v>
      </c>
      <c r="U1656" s="29" t="s">
        <v>31</v>
      </c>
      <c r="V1656" s="29" t="s">
        <v>31</v>
      </c>
      <c r="W1656" s="30">
        <v>1.1483652609450619</v>
      </c>
      <c r="X1656" s="30">
        <v>2.2222267046689468</v>
      </c>
      <c r="Y1656" s="29" t="s">
        <v>31</v>
      </c>
      <c r="Z1656" s="29" t="s">
        <v>31</v>
      </c>
      <c r="AA1656" s="30">
        <v>0</v>
      </c>
      <c r="AB1656" s="30">
        <v>0</v>
      </c>
      <c r="AC1656" s="29" t="s">
        <v>31</v>
      </c>
      <c r="AD1656" s="29" t="s">
        <v>31</v>
      </c>
      <c r="AE1656" s="29">
        <f t="shared" ref="AE1656:AE1719" si="84">IF(E1656 = "", "", YEAR(E1656))</f>
        <v>2019</v>
      </c>
      <c r="AF1656" s="29">
        <f t="shared" si="82"/>
        <v>11</v>
      </c>
      <c r="AK1656" t="e">
        <f t="shared" si="83"/>
        <v>#N/A</v>
      </c>
    </row>
    <row r="1657" spans="1:37" ht="30" customHeight="1" x14ac:dyDescent="0.25">
      <c r="A1657" s="30">
        <v>17907419</v>
      </c>
      <c r="B1657" s="29" t="s">
        <v>87</v>
      </c>
      <c r="C1657" s="29" t="s">
        <v>29</v>
      </c>
      <c r="D1657" s="29" t="s">
        <v>29</v>
      </c>
      <c r="E1657" s="31">
        <v>43830</v>
      </c>
      <c r="F1657" s="29" t="s">
        <v>31</v>
      </c>
      <c r="G1657" s="29" t="s">
        <v>51</v>
      </c>
      <c r="H1657" s="29" t="s">
        <v>30</v>
      </c>
      <c r="I1657" s="29">
        <v>1980</v>
      </c>
      <c r="J1657" s="30">
        <v>95</v>
      </c>
      <c r="K1657" s="30">
        <v>6658.8</v>
      </c>
      <c r="L1657" s="29" t="s">
        <v>31</v>
      </c>
      <c r="M1657" s="29" t="s">
        <v>31</v>
      </c>
      <c r="N1657" s="29" t="s">
        <v>31</v>
      </c>
      <c r="O1657" s="29" t="s">
        <v>31</v>
      </c>
      <c r="P1657" s="29" t="s">
        <v>31</v>
      </c>
      <c r="Q1657" s="29" t="s">
        <v>31</v>
      </c>
      <c r="R1657" s="29" t="s">
        <v>31</v>
      </c>
      <c r="S1657" s="29" t="s">
        <v>31</v>
      </c>
      <c r="T1657" s="29" t="s">
        <v>31</v>
      </c>
      <c r="U1657" s="29" t="s">
        <v>31</v>
      </c>
      <c r="V1657" s="29" t="s">
        <v>31</v>
      </c>
      <c r="W1657" s="30">
        <v>1.5791958589442947</v>
      </c>
      <c r="X1657" s="30">
        <v>1.8307470764498088</v>
      </c>
      <c r="Y1657" s="29" t="s">
        <v>31</v>
      </c>
      <c r="Z1657" s="29" t="s">
        <v>31</v>
      </c>
      <c r="AA1657" s="30">
        <v>0</v>
      </c>
      <c r="AB1657" s="30">
        <v>0</v>
      </c>
      <c r="AC1657" s="29" t="s">
        <v>31</v>
      </c>
      <c r="AD1657" s="29" t="s">
        <v>31</v>
      </c>
      <c r="AE1657" s="29">
        <f t="shared" si="84"/>
        <v>2019</v>
      </c>
      <c r="AF1657" s="29">
        <f t="shared" si="82"/>
        <v>12</v>
      </c>
      <c r="AK1657" t="e">
        <f t="shared" si="83"/>
        <v>#N/A</v>
      </c>
    </row>
    <row r="1658" spans="1:37" ht="30" customHeight="1" x14ac:dyDescent="0.25">
      <c r="A1658" s="30">
        <v>17907419</v>
      </c>
      <c r="B1658" s="29" t="s">
        <v>87</v>
      </c>
      <c r="C1658" s="29" t="s">
        <v>29</v>
      </c>
      <c r="D1658" s="29" t="s">
        <v>29</v>
      </c>
      <c r="E1658" s="31">
        <v>43861</v>
      </c>
      <c r="F1658" s="29" t="s">
        <v>31</v>
      </c>
      <c r="G1658" s="29" t="s">
        <v>51</v>
      </c>
      <c r="H1658" s="29" t="s">
        <v>30</v>
      </c>
      <c r="I1658" s="29">
        <v>1980</v>
      </c>
      <c r="J1658" s="30">
        <v>95</v>
      </c>
      <c r="K1658" s="30">
        <v>6658.8</v>
      </c>
      <c r="L1658" s="29" t="s">
        <v>31</v>
      </c>
      <c r="M1658" s="29" t="s">
        <v>31</v>
      </c>
      <c r="N1658" s="29" t="s">
        <v>31</v>
      </c>
      <c r="O1658" s="29" t="s">
        <v>31</v>
      </c>
      <c r="P1658" s="29" t="s">
        <v>31</v>
      </c>
      <c r="Q1658" s="29" t="s">
        <v>31</v>
      </c>
      <c r="R1658" s="29" t="s">
        <v>31</v>
      </c>
      <c r="S1658" s="29" t="s">
        <v>31</v>
      </c>
      <c r="T1658" s="29" t="s">
        <v>31</v>
      </c>
      <c r="U1658" s="29" t="s">
        <v>31</v>
      </c>
      <c r="V1658" s="29" t="s">
        <v>31</v>
      </c>
      <c r="W1658" s="30">
        <v>1.1737134747133471</v>
      </c>
      <c r="X1658" s="30">
        <v>1.8751259448677844</v>
      </c>
      <c r="Y1658" s="29" t="s">
        <v>31</v>
      </c>
      <c r="Z1658" s="29" t="s">
        <v>31</v>
      </c>
      <c r="AA1658" s="30" t="s">
        <v>31</v>
      </c>
      <c r="AB1658" s="30" t="s">
        <v>31</v>
      </c>
      <c r="AC1658" s="29" t="s">
        <v>31</v>
      </c>
      <c r="AD1658" s="29" t="s">
        <v>31</v>
      </c>
      <c r="AE1658" s="29">
        <f t="shared" si="84"/>
        <v>2020</v>
      </c>
      <c r="AF1658" s="29">
        <f t="shared" si="82"/>
        <v>1</v>
      </c>
      <c r="AK1658" t="e">
        <f t="shared" si="83"/>
        <v>#N/A</v>
      </c>
    </row>
    <row r="1659" spans="1:37" ht="30" customHeight="1" x14ac:dyDescent="0.25">
      <c r="A1659" s="30">
        <v>17907419</v>
      </c>
      <c r="B1659" s="29" t="s">
        <v>87</v>
      </c>
      <c r="C1659" s="29" t="s">
        <v>29</v>
      </c>
      <c r="D1659" s="29" t="s">
        <v>29</v>
      </c>
      <c r="E1659" s="31">
        <v>43890</v>
      </c>
      <c r="F1659" s="29" t="s">
        <v>31</v>
      </c>
      <c r="G1659" s="29" t="s">
        <v>51</v>
      </c>
      <c r="H1659" s="29" t="s">
        <v>30</v>
      </c>
      <c r="I1659" s="29">
        <v>1980</v>
      </c>
      <c r="J1659" s="30">
        <v>95</v>
      </c>
      <c r="K1659" s="30">
        <v>6658.8</v>
      </c>
      <c r="L1659" s="29" t="s">
        <v>31</v>
      </c>
      <c r="M1659" s="29" t="s">
        <v>31</v>
      </c>
      <c r="N1659" s="29" t="s">
        <v>31</v>
      </c>
      <c r="O1659" s="29" t="s">
        <v>31</v>
      </c>
      <c r="P1659" s="29" t="s">
        <v>31</v>
      </c>
      <c r="Q1659" s="29" t="s">
        <v>31</v>
      </c>
      <c r="R1659" s="29" t="s">
        <v>31</v>
      </c>
      <c r="S1659" s="29" t="s">
        <v>31</v>
      </c>
      <c r="T1659" s="29" t="s">
        <v>31</v>
      </c>
      <c r="U1659" s="29" t="s">
        <v>31</v>
      </c>
      <c r="V1659" s="29" t="s">
        <v>31</v>
      </c>
      <c r="W1659" s="30">
        <v>1.3137058625552855</v>
      </c>
      <c r="X1659" s="30">
        <v>1.2797735645975166</v>
      </c>
      <c r="Y1659" s="29" t="s">
        <v>31</v>
      </c>
      <c r="Z1659" s="29" t="s">
        <v>31</v>
      </c>
      <c r="AA1659" s="30" t="s">
        <v>31</v>
      </c>
      <c r="AB1659" s="30" t="s">
        <v>31</v>
      </c>
      <c r="AC1659" s="29" t="s">
        <v>31</v>
      </c>
      <c r="AD1659" s="29" t="s">
        <v>31</v>
      </c>
      <c r="AE1659" s="29">
        <f t="shared" si="84"/>
        <v>2020</v>
      </c>
      <c r="AF1659" s="29">
        <f t="shared" si="82"/>
        <v>2</v>
      </c>
      <c r="AK1659" t="e">
        <f t="shared" si="83"/>
        <v>#N/A</v>
      </c>
    </row>
    <row r="1660" spans="1:37" ht="30" customHeight="1" x14ac:dyDescent="0.25">
      <c r="A1660" s="30">
        <v>17907419</v>
      </c>
      <c r="B1660" s="29" t="s">
        <v>87</v>
      </c>
      <c r="C1660" s="29" t="s">
        <v>29</v>
      </c>
      <c r="D1660" s="29" t="s">
        <v>29</v>
      </c>
      <c r="E1660" s="31">
        <v>43921</v>
      </c>
      <c r="F1660" s="29" t="s">
        <v>31</v>
      </c>
      <c r="G1660" s="29" t="s">
        <v>51</v>
      </c>
      <c r="H1660" s="29" t="s">
        <v>30</v>
      </c>
      <c r="I1660" s="29">
        <v>1980</v>
      </c>
      <c r="J1660" s="30">
        <v>95</v>
      </c>
      <c r="K1660" s="30">
        <v>6658.8</v>
      </c>
      <c r="L1660" s="29" t="s">
        <v>31</v>
      </c>
      <c r="M1660" s="29" t="s">
        <v>31</v>
      </c>
      <c r="N1660" s="29" t="s">
        <v>31</v>
      </c>
      <c r="O1660" s="29" t="s">
        <v>31</v>
      </c>
      <c r="P1660" s="29" t="s">
        <v>31</v>
      </c>
      <c r="Q1660" s="29" t="s">
        <v>31</v>
      </c>
      <c r="R1660" s="29" t="s">
        <v>31</v>
      </c>
      <c r="S1660" s="29" t="s">
        <v>31</v>
      </c>
      <c r="T1660" s="29" t="s">
        <v>31</v>
      </c>
      <c r="U1660" s="29" t="s">
        <v>31</v>
      </c>
      <c r="V1660" s="29" t="s">
        <v>31</v>
      </c>
      <c r="W1660" s="30">
        <v>1.0167635953230589</v>
      </c>
      <c r="X1660" s="30">
        <v>1.2298538000319714</v>
      </c>
      <c r="Y1660" s="29" t="s">
        <v>31</v>
      </c>
      <c r="Z1660" s="29" t="s">
        <v>31</v>
      </c>
      <c r="AA1660" s="29" t="s">
        <v>31</v>
      </c>
      <c r="AB1660" s="29" t="s">
        <v>31</v>
      </c>
      <c r="AC1660" s="29" t="s">
        <v>31</v>
      </c>
      <c r="AD1660" s="29" t="s">
        <v>31</v>
      </c>
      <c r="AE1660" s="29">
        <f t="shared" si="84"/>
        <v>2020</v>
      </c>
      <c r="AF1660" s="29">
        <f t="shared" si="82"/>
        <v>3</v>
      </c>
      <c r="AK1660" t="e">
        <f t="shared" si="83"/>
        <v>#N/A</v>
      </c>
    </row>
    <row r="1661" spans="1:37" ht="30" customHeight="1" x14ac:dyDescent="0.25">
      <c r="A1661" s="30">
        <v>17907419</v>
      </c>
      <c r="B1661" s="29" t="s">
        <v>87</v>
      </c>
      <c r="C1661" s="29" t="s">
        <v>29</v>
      </c>
      <c r="D1661" s="29" t="s">
        <v>29</v>
      </c>
      <c r="E1661" s="31">
        <v>43951</v>
      </c>
      <c r="F1661" s="29" t="s">
        <v>31</v>
      </c>
      <c r="G1661" s="29" t="s">
        <v>51</v>
      </c>
      <c r="H1661" s="29" t="s">
        <v>30</v>
      </c>
      <c r="I1661" s="29">
        <v>1980</v>
      </c>
      <c r="J1661" s="30">
        <v>95</v>
      </c>
      <c r="K1661" s="30">
        <v>6658.8</v>
      </c>
      <c r="L1661" s="29" t="s">
        <v>31</v>
      </c>
      <c r="M1661" s="29" t="s">
        <v>31</v>
      </c>
      <c r="N1661" s="29" t="s">
        <v>31</v>
      </c>
      <c r="O1661" s="29" t="s">
        <v>31</v>
      </c>
      <c r="P1661" s="29" t="s">
        <v>31</v>
      </c>
      <c r="Q1661" s="29" t="s">
        <v>31</v>
      </c>
      <c r="R1661" s="29" t="s">
        <v>31</v>
      </c>
      <c r="S1661" s="29" t="s">
        <v>31</v>
      </c>
      <c r="T1661" s="29" t="s">
        <v>31</v>
      </c>
      <c r="U1661" s="29" t="s">
        <v>31</v>
      </c>
      <c r="V1661" s="29" t="s">
        <v>31</v>
      </c>
      <c r="W1661" s="30">
        <v>0.85112816752190146</v>
      </c>
      <c r="X1661" s="30">
        <v>2.0894464643128998</v>
      </c>
      <c r="Y1661" s="29" t="s">
        <v>31</v>
      </c>
      <c r="Z1661" s="29" t="s">
        <v>31</v>
      </c>
      <c r="AA1661" s="29" t="s">
        <v>31</v>
      </c>
      <c r="AB1661" s="29" t="s">
        <v>31</v>
      </c>
      <c r="AC1661" s="29" t="s">
        <v>31</v>
      </c>
      <c r="AD1661" s="29" t="s">
        <v>31</v>
      </c>
      <c r="AE1661" s="29">
        <f t="shared" si="84"/>
        <v>2020</v>
      </c>
      <c r="AF1661" s="29">
        <f t="shared" si="82"/>
        <v>4</v>
      </c>
      <c r="AK1661" t="e">
        <f t="shared" si="83"/>
        <v>#N/A</v>
      </c>
    </row>
    <row r="1662" spans="1:37" ht="30" customHeight="1" x14ac:dyDescent="0.25">
      <c r="A1662" s="30">
        <v>17907419</v>
      </c>
      <c r="B1662" s="29" t="s">
        <v>87</v>
      </c>
      <c r="C1662" s="29" t="s">
        <v>29</v>
      </c>
      <c r="D1662" s="29" t="s">
        <v>29</v>
      </c>
      <c r="E1662" s="31">
        <v>43982</v>
      </c>
      <c r="F1662" s="29" t="s">
        <v>31</v>
      </c>
      <c r="G1662" s="29" t="s">
        <v>51</v>
      </c>
      <c r="H1662" s="29" t="s">
        <v>30</v>
      </c>
      <c r="I1662" s="29">
        <v>1980</v>
      </c>
      <c r="J1662" s="30">
        <v>95</v>
      </c>
      <c r="K1662" s="30">
        <v>6658.8</v>
      </c>
      <c r="L1662" s="29" t="s">
        <v>31</v>
      </c>
      <c r="M1662" s="29" t="s">
        <v>31</v>
      </c>
      <c r="N1662" s="29" t="s">
        <v>31</v>
      </c>
      <c r="O1662" s="29" t="s">
        <v>31</v>
      </c>
      <c r="P1662" s="29" t="s">
        <v>31</v>
      </c>
      <c r="Q1662" s="29" t="s">
        <v>31</v>
      </c>
      <c r="R1662" s="29" t="s">
        <v>31</v>
      </c>
      <c r="S1662" s="29" t="s">
        <v>31</v>
      </c>
      <c r="T1662" s="29" t="s">
        <v>31</v>
      </c>
      <c r="U1662" s="29" t="s">
        <v>31</v>
      </c>
      <c r="V1662" s="29" t="s">
        <v>31</v>
      </c>
      <c r="W1662" s="30">
        <v>1.2886709949710706</v>
      </c>
      <c r="X1662" s="30">
        <v>1.1510851201111481</v>
      </c>
      <c r="Y1662" s="29" t="s">
        <v>31</v>
      </c>
      <c r="Z1662" s="29" t="s">
        <v>31</v>
      </c>
      <c r="AA1662" s="29" t="s">
        <v>31</v>
      </c>
      <c r="AB1662" s="29" t="s">
        <v>31</v>
      </c>
      <c r="AC1662" s="29" t="s">
        <v>31</v>
      </c>
      <c r="AD1662" s="29" t="s">
        <v>31</v>
      </c>
      <c r="AE1662" s="29">
        <f t="shared" si="84"/>
        <v>2020</v>
      </c>
      <c r="AF1662" s="29">
        <f t="shared" si="82"/>
        <v>5</v>
      </c>
      <c r="AK1662" t="e">
        <f t="shared" si="83"/>
        <v>#N/A</v>
      </c>
    </row>
    <row r="1663" spans="1:37" ht="30" customHeight="1" x14ac:dyDescent="0.25">
      <c r="A1663" s="30">
        <v>17907419</v>
      </c>
      <c r="B1663" s="29" t="s">
        <v>87</v>
      </c>
      <c r="C1663" s="29" t="s">
        <v>29</v>
      </c>
      <c r="D1663" s="29" t="s">
        <v>29</v>
      </c>
      <c r="E1663" s="31">
        <v>44012</v>
      </c>
      <c r="F1663" s="29" t="s">
        <v>31</v>
      </c>
      <c r="G1663" s="29" t="s">
        <v>51</v>
      </c>
      <c r="H1663" s="29" t="s">
        <v>30</v>
      </c>
      <c r="I1663" s="29">
        <v>1980</v>
      </c>
      <c r="J1663" s="30">
        <v>95</v>
      </c>
      <c r="K1663" s="30">
        <v>6658.8</v>
      </c>
      <c r="L1663" s="29" t="s">
        <v>31</v>
      </c>
      <c r="M1663" s="29" t="s">
        <v>31</v>
      </c>
      <c r="N1663" s="29" t="s">
        <v>31</v>
      </c>
      <c r="O1663" s="29" t="s">
        <v>31</v>
      </c>
      <c r="P1663" s="29" t="s">
        <v>31</v>
      </c>
      <c r="Q1663" s="29" t="s">
        <v>31</v>
      </c>
      <c r="R1663" s="29" t="s">
        <v>31</v>
      </c>
      <c r="S1663" s="29" t="s">
        <v>31</v>
      </c>
      <c r="T1663" s="29" t="s">
        <v>31</v>
      </c>
      <c r="U1663" s="29" t="s">
        <v>31</v>
      </c>
      <c r="V1663" s="29" t="s">
        <v>31</v>
      </c>
      <c r="W1663" s="30">
        <v>0.94503297524916086</v>
      </c>
      <c r="X1663" s="30">
        <v>2.0016419908317724</v>
      </c>
      <c r="Y1663" s="29" t="s">
        <v>31</v>
      </c>
      <c r="Z1663" s="29" t="s">
        <v>31</v>
      </c>
      <c r="AA1663" s="29" t="s">
        <v>31</v>
      </c>
      <c r="AB1663" s="29" t="s">
        <v>31</v>
      </c>
      <c r="AC1663" s="29" t="s">
        <v>31</v>
      </c>
      <c r="AD1663" s="29" t="s">
        <v>31</v>
      </c>
      <c r="AE1663" s="29">
        <f t="shared" si="84"/>
        <v>2020</v>
      </c>
      <c r="AF1663" s="29">
        <f t="shared" si="82"/>
        <v>6</v>
      </c>
      <c r="AK1663" t="e">
        <f t="shared" si="83"/>
        <v>#N/A</v>
      </c>
    </row>
    <row r="1664" spans="1:37" ht="30" customHeight="1" x14ac:dyDescent="0.25">
      <c r="A1664" s="30">
        <v>17907419</v>
      </c>
      <c r="B1664" s="29" t="s">
        <v>87</v>
      </c>
      <c r="C1664" s="29" t="s">
        <v>29</v>
      </c>
      <c r="D1664" s="29" t="s">
        <v>29</v>
      </c>
      <c r="E1664" s="31">
        <v>44043</v>
      </c>
      <c r="F1664" s="29" t="s">
        <v>31</v>
      </c>
      <c r="G1664" s="29" t="s">
        <v>51</v>
      </c>
      <c r="H1664" s="29" t="s">
        <v>30</v>
      </c>
      <c r="I1664" s="29">
        <v>1980</v>
      </c>
      <c r="J1664" s="30">
        <v>95</v>
      </c>
      <c r="K1664" s="30">
        <v>6658.8</v>
      </c>
      <c r="L1664" s="29" t="s">
        <v>31</v>
      </c>
      <c r="M1664" s="29" t="s">
        <v>31</v>
      </c>
      <c r="N1664" s="29" t="s">
        <v>31</v>
      </c>
      <c r="O1664" s="29" t="s">
        <v>31</v>
      </c>
      <c r="P1664" s="29" t="s">
        <v>31</v>
      </c>
      <c r="Q1664" s="29" t="s">
        <v>31</v>
      </c>
      <c r="R1664" s="29" t="s">
        <v>31</v>
      </c>
      <c r="S1664" s="29" t="s">
        <v>31</v>
      </c>
      <c r="T1664" s="29" t="s">
        <v>31</v>
      </c>
      <c r="U1664" s="29" t="s">
        <v>31</v>
      </c>
      <c r="V1664" s="29" t="s">
        <v>31</v>
      </c>
      <c r="W1664" s="30">
        <v>1.4416032894351773</v>
      </c>
      <c r="X1664" s="30">
        <v>2.1553681737274291</v>
      </c>
      <c r="Y1664" s="29" t="s">
        <v>31</v>
      </c>
      <c r="Z1664" s="29" t="s">
        <v>31</v>
      </c>
      <c r="AA1664" s="29" t="s">
        <v>31</v>
      </c>
      <c r="AB1664" s="29" t="s">
        <v>31</v>
      </c>
      <c r="AC1664" s="29" t="s">
        <v>31</v>
      </c>
      <c r="AD1664" s="29" t="s">
        <v>31</v>
      </c>
      <c r="AE1664" s="29">
        <f t="shared" si="84"/>
        <v>2020</v>
      </c>
      <c r="AF1664" s="29">
        <f t="shared" si="82"/>
        <v>7</v>
      </c>
      <c r="AK1664" t="e">
        <f t="shared" si="83"/>
        <v>#N/A</v>
      </c>
    </row>
    <row r="1665" spans="1:37" ht="30" customHeight="1" x14ac:dyDescent="0.25">
      <c r="A1665" s="30">
        <v>17907419</v>
      </c>
      <c r="B1665" s="29" t="s">
        <v>87</v>
      </c>
      <c r="C1665" s="29" t="s">
        <v>29</v>
      </c>
      <c r="D1665" s="29" t="s">
        <v>29</v>
      </c>
      <c r="E1665" s="31">
        <v>44074</v>
      </c>
      <c r="F1665" s="29" t="s">
        <v>31</v>
      </c>
      <c r="G1665" s="29" t="s">
        <v>51</v>
      </c>
      <c r="H1665" s="29" t="s">
        <v>30</v>
      </c>
      <c r="I1665" s="29">
        <v>1980</v>
      </c>
      <c r="J1665" s="30">
        <v>95</v>
      </c>
      <c r="K1665" s="30">
        <v>6658.8</v>
      </c>
      <c r="L1665" s="29" t="s">
        <v>31</v>
      </c>
      <c r="M1665" s="29" t="s">
        <v>31</v>
      </c>
      <c r="N1665" s="29" t="s">
        <v>31</v>
      </c>
      <c r="O1665" s="29" t="s">
        <v>31</v>
      </c>
      <c r="P1665" s="29" t="s">
        <v>31</v>
      </c>
      <c r="Q1665" s="29" t="s">
        <v>31</v>
      </c>
      <c r="R1665" s="29" t="s">
        <v>31</v>
      </c>
      <c r="S1665" s="29" t="s">
        <v>31</v>
      </c>
      <c r="T1665" s="29" t="s">
        <v>31</v>
      </c>
      <c r="U1665" s="29" t="s">
        <v>31</v>
      </c>
      <c r="V1665" s="29" t="s">
        <v>31</v>
      </c>
      <c r="W1665" s="30">
        <v>1.1851559026825156</v>
      </c>
      <c r="X1665" s="30">
        <v>1.4535218258257898</v>
      </c>
      <c r="Y1665" s="29" t="s">
        <v>31</v>
      </c>
      <c r="Z1665" s="29" t="s">
        <v>31</v>
      </c>
      <c r="AA1665" s="29" t="s">
        <v>31</v>
      </c>
      <c r="AB1665" s="29" t="s">
        <v>31</v>
      </c>
      <c r="AC1665" s="29" t="s">
        <v>31</v>
      </c>
      <c r="AD1665" s="29" t="s">
        <v>31</v>
      </c>
      <c r="AE1665" s="29">
        <f t="shared" si="84"/>
        <v>2020</v>
      </c>
      <c r="AF1665" s="29">
        <f t="shared" si="82"/>
        <v>8</v>
      </c>
      <c r="AK1665" t="e">
        <f t="shared" si="83"/>
        <v>#N/A</v>
      </c>
    </row>
    <row r="1666" spans="1:37" ht="30" customHeight="1" x14ac:dyDescent="0.25">
      <c r="A1666" s="30">
        <v>17907419</v>
      </c>
      <c r="B1666" s="29" t="s">
        <v>87</v>
      </c>
      <c r="C1666" s="29" t="s">
        <v>29</v>
      </c>
      <c r="D1666" s="29" t="s">
        <v>29</v>
      </c>
      <c r="E1666" s="31">
        <v>44104</v>
      </c>
      <c r="F1666" s="29" t="s">
        <v>31</v>
      </c>
      <c r="G1666" s="29" t="s">
        <v>51</v>
      </c>
      <c r="H1666" s="29" t="s">
        <v>30</v>
      </c>
      <c r="I1666" s="29">
        <v>1980</v>
      </c>
      <c r="J1666" s="30">
        <v>95</v>
      </c>
      <c r="K1666" s="30">
        <v>6658.8</v>
      </c>
      <c r="L1666" s="29" t="s">
        <v>31</v>
      </c>
      <c r="M1666" s="29" t="s">
        <v>31</v>
      </c>
      <c r="N1666" s="29" t="s">
        <v>31</v>
      </c>
      <c r="O1666" s="29" t="s">
        <v>31</v>
      </c>
      <c r="P1666" s="29" t="s">
        <v>31</v>
      </c>
      <c r="Q1666" s="29" t="s">
        <v>31</v>
      </c>
      <c r="R1666" s="29" t="s">
        <v>31</v>
      </c>
      <c r="S1666" s="29" t="s">
        <v>31</v>
      </c>
      <c r="T1666" s="29" t="s">
        <v>31</v>
      </c>
      <c r="U1666" s="29" t="s">
        <v>31</v>
      </c>
      <c r="V1666" s="29" t="s">
        <v>31</v>
      </c>
      <c r="W1666" s="30">
        <v>0.95630575487708758</v>
      </c>
      <c r="X1666" s="30">
        <v>1.8833909361880798</v>
      </c>
      <c r="Y1666" s="29" t="s">
        <v>31</v>
      </c>
      <c r="Z1666" s="29" t="s">
        <v>31</v>
      </c>
      <c r="AA1666" s="29" t="s">
        <v>31</v>
      </c>
      <c r="AB1666" s="29" t="s">
        <v>31</v>
      </c>
      <c r="AC1666" s="29" t="s">
        <v>31</v>
      </c>
      <c r="AD1666" s="29" t="s">
        <v>31</v>
      </c>
      <c r="AE1666" s="29">
        <f t="shared" si="84"/>
        <v>2020</v>
      </c>
      <c r="AF1666" s="29">
        <f t="shared" si="82"/>
        <v>9</v>
      </c>
      <c r="AK1666" t="e">
        <f t="shared" si="83"/>
        <v>#N/A</v>
      </c>
    </row>
    <row r="1667" spans="1:37" ht="30" customHeight="1" x14ac:dyDescent="0.25">
      <c r="A1667" s="30">
        <v>17907419</v>
      </c>
      <c r="B1667" s="29" t="s">
        <v>87</v>
      </c>
      <c r="C1667" s="29" t="s">
        <v>29</v>
      </c>
      <c r="D1667" s="29" t="s">
        <v>29</v>
      </c>
      <c r="E1667" s="31">
        <v>44135</v>
      </c>
      <c r="F1667" s="29" t="s">
        <v>31</v>
      </c>
      <c r="G1667" s="29" t="s">
        <v>51</v>
      </c>
      <c r="H1667" s="29" t="s">
        <v>30</v>
      </c>
      <c r="I1667" s="29">
        <v>1980</v>
      </c>
      <c r="J1667" s="30">
        <v>95</v>
      </c>
      <c r="K1667" s="30">
        <v>6658.8</v>
      </c>
      <c r="L1667" s="29" t="s">
        <v>31</v>
      </c>
      <c r="M1667" s="29" t="s">
        <v>31</v>
      </c>
      <c r="N1667" s="29" t="s">
        <v>31</v>
      </c>
      <c r="O1667" s="29" t="s">
        <v>31</v>
      </c>
      <c r="P1667" s="29" t="s">
        <v>31</v>
      </c>
      <c r="Q1667" s="29" t="s">
        <v>31</v>
      </c>
      <c r="R1667" s="29" t="s">
        <v>31</v>
      </c>
      <c r="S1667" s="29" t="s">
        <v>31</v>
      </c>
      <c r="T1667" s="29" t="s">
        <v>31</v>
      </c>
      <c r="U1667" s="29" t="s">
        <v>31</v>
      </c>
      <c r="V1667" s="29" t="s">
        <v>31</v>
      </c>
      <c r="W1667" s="30">
        <v>1.2106942600324189</v>
      </c>
      <c r="X1667" s="30">
        <v>1.9338429429566175</v>
      </c>
      <c r="Y1667" s="29" t="s">
        <v>31</v>
      </c>
      <c r="Z1667" s="29" t="s">
        <v>31</v>
      </c>
      <c r="AA1667" s="29" t="s">
        <v>31</v>
      </c>
      <c r="AB1667" s="29" t="s">
        <v>31</v>
      </c>
      <c r="AC1667" s="29" t="s">
        <v>31</v>
      </c>
      <c r="AD1667" s="29" t="s">
        <v>31</v>
      </c>
      <c r="AE1667" s="29">
        <f t="shared" si="84"/>
        <v>2020</v>
      </c>
      <c r="AF1667" s="29">
        <f t="shared" si="82"/>
        <v>10</v>
      </c>
      <c r="AK1667" t="e">
        <f t="shared" si="83"/>
        <v>#N/A</v>
      </c>
    </row>
    <row r="1668" spans="1:37" ht="30" customHeight="1" x14ac:dyDescent="0.25">
      <c r="A1668" s="30">
        <v>17907419</v>
      </c>
      <c r="B1668" s="29" t="s">
        <v>87</v>
      </c>
      <c r="C1668" s="29" t="s">
        <v>29</v>
      </c>
      <c r="D1668" s="29" t="s">
        <v>29</v>
      </c>
      <c r="E1668" s="31">
        <v>44165</v>
      </c>
      <c r="F1668" s="29" t="s">
        <v>31</v>
      </c>
      <c r="G1668" s="29" t="s">
        <v>51</v>
      </c>
      <c r="H1668" s="29" t="s">
        <v>30</v>
      </c>
      <c r="I1668" s="29">
        <v>1980</v>
      </c>
      <c r="J1668" s="30">
        <v>95</v>
      </c>
      <c r="K1668" s="30">
        <v>6658.8</v>
      </c>
      <c r="L1668" s="29" t="s">
        <v>31</v>
      </c>
      <c r="M1668" s="29" t="s">
        <v>31</v>
      </c>
      <c r="N1668" s="29" t="s">
        <v>31</v>
      </c>
      <c r="O1668" s="29" t="s">
        <v>31</v>
      </c>
      <c r="P1668" s="29" t="s">
        <v>31</v>
      </c>
      <c r="Q1668" s="29" t="s">
        <v>31</v>
      </c>
      <c r="R1668" s="29" t="s">
        <v>31</v>
      </c>
      <c r="S1668" s="29" t="s">
        <v>31</v>
      </c>
      <c r="T1668" s="29" t="s">
        <v>31</v>
      </c>
      <c r="U1668" s="29" t="s">
        <v>31</v>
      </c>
      <c r="V1668" s="29" t="s">
        <v>31</v>
      </c>
      <c r="W1668" s="30">
        <v>1.1492072683443968</v>
      </c>
      <c r="X1668" s="30">
        <v>1.5356446528460177</v>
      </c>
      <c r="Y1668" s="29" t="s">
        <v>31</v>
      </c>
      <c r="Z1668" s="29" t="s">
        <v>31</v>
      </c>
      <c r="AA1668" s="29" t="s">
        <v>31</v>
      </c>
      <c r="AB1668" s="29" t="s">
        <v>31</v>
      </c>
      <c r="AC1668" s="29" t="s">
        <v>31</v>
      </c>
      <c r="AD1668" s="29" t="s">
        <v>31</v>
      </c>
      <c r="AE1668" s="29">
        <f t="shared" si="84"/>
        <v>2020</v>
      </c>
      <c r="AF1668" s="29">
        <f t="shared" si="82"/>
        <v>11</v>
      </c>
      <c r="AK1668" t="e">
        <f t="shared" si="83"/>
        <v>#N/A</v>
      </c>
    </row>
    <row r="1669" spans="1:37" ht="30" customHeight="1" x14ac:dyDescent="0.25">
      <c r="A1669" s="30">
        <v>17907419</v>
      </c>
      <c r="B1669" s="29" t="s">
        <v>87</v>
      </c>
      <c r="C1669" s="29" t="s">
        <v>29</v>
      </c>
      <c r="D1669" s="29" t="s">
        <v>29</v>
      </c>
      <c r="E1669" s="31">
        <v>44196</v>
      </c>
      <c r="F1669" s="29">
        <v>18.755621937158672</v>
      </c>
      <c r="G1669" s="29" t="s">
        <v>51</v>
      </c>
      <c r="H1669" s="29" t="s">
        <v>30</v>
      </c>
      <c r="I1669" s="29">
        <v>1980</v>
      </c>
      <c r="J1669" s="30">
        <v>95</v>
      </c>
      <c r="K1669" s="30">
        <v>6658.8</v>
      </c>
      <c r="L1669" s="29">
        <v>429988.51201296225</v>
      </c>
      <c r="M1669" s="29">
        <v>1624.236666139185</v>
      </c>
      <c r="N1669" s="29">
        <v>50.796662778676627</v>
      </c>
      <c r="O1669" s="29">
        <v>10496.471970829343</v>
      </c>
      <c r="P1669" s="29">
        <v>1.8982012887995385</v>
      </c>
      <c r="Q1669" s="29">
        <v>13244.286441411705</v>
      </c>
      <c r="R1669" s="29">
        <v>10823.241553335138</v>
      </c>
      <c r="S1669" s="29">
        <v>1.4472153487434987</v>
      </c>
      <c r="T1669" s="29">
        <v>1.5110186197155457</v>
      </c>
      <c r="U1669" s="29">
        <v>1.9212691990804769</v>
      </c>
      <c r="V1669" s="29">
        <v>1.6178104190328102</v>
      </c>
      <c r="W1669" s="30">
        <v>1.6233304933672537</v>
      </c>
      <c r="X1669" s="30">
        <v>1.4167788359682847</v>
      </c>
      <c r="Y1669" s="29">
        <v>42.482000737889528</v>
      </c>
      <c r="Z1669" s="29">
        <v>59.653387859418423</v>
      </c>
      <c r="AA1669" s="29">
        <v>124.14924135288558</v>
      </c>
      <c r="AB1669" s="29">
        <v>811.93284606540203</v>
      </c>
      <c r="AC1669" s="29">
        <v>2.1477600747459764</v>
      </c>
      <c r="AD1669" s="29">
        <v>19809.165658512826</v>
      </c>
      <c r="AE1669" s="29">
        <f t="shared" si="84"/>
        <v>2020</v>
      </c>
      <c r="AF1669" s="29">
        <f t="shared" si="82"/>
        <v>12</v>
      </c>
      <c r="AK1669" t="e">
        <f t="shared" si="83"/>
        <v>#N/A</v>
      </c>
    </row>
    <row r="1670" spans="1:37" ht="30" customHeight="1" x14ac:dyDescent="0.25">
      <c r="A1670" s="30">
        <v>17907419</v>
      </c>
      <c r="B1670" s="29" t="s">
        <v>87</v>
      </c>
      <c r="C1670" s="29" t="s">
        <v>29</v>
      </c>
      <c r="D1670" s="29" t="s">
        <v>29</v>
      </c>
      <c r="E1670" s="31">
        <v>44227</v>
      </c>
      <c r="F1670" s="29">
        <v>16.493231373732488</v>
      </c>
      <c r="G1670" s="29" t="s">
        <v>51</v>
      </c>
      <c r="H1670" s="29" t="s">
        <v>30</v>
      </c>
      <c r="I1670" s="29">
        <v>1980</v>
      </c>
      <c r="J1670" s="30">
        <v>95</v>
      </c>
      <c r="K1670" s="30">
        <v>6658.8</v>
      </c>
      <c r="L1670" s="29">
        <v>355675.05137756141</v>
      </c>
      <c r="M1670" s="29">
        <v>1453.094357014133</v>
      </c>
      <c r="N1670" s="29">
        <v>61.766012618796452</v>
      </c>
      <c r="O1670" s="29">
        <v>10472.483531924679</v>
      </c>
      <c r="P1670" s="29">
        <v>1.0730788684801635</v>
      </c>
      <c r="Q1670" s="29">
        <v>13285.954522978611</v>
      </c>
      <c r="R1670" s="29">
        <v>10836.592972744475</v>
      </c>
      <c r="S1670" s="29">
        <v>1.4580744519708846</v>
      </c>
      <c r="T1670" s="29">
        <v>1.6962337387238819</v>
      </c>
      <c r="U1670" s="29">
        <v>1.3248963830546319</v>
      </c>
      <c r="V1670" s="29">
        <v>1.7036000270807774</v>
      </c>
      <c r="W1670" s="30">
        <v>1.5080585095308616</v>
      </c>
      <c r="X1670" s="30">
        <v>1.0314602731969</v>
      </c>
      <c r="Y1670" s="29">
        <v>50.112538654059925</v>
      </c>
      <c r="Z1670" s="29">
        <v>35.845855485014852</v>
      </c>
      <c r="AA1670" s="29">
        <v>115.17248737457254</v>
      </c>
      <c r="AB1670" s="29">
        <v>712.96854196024015</v>
      </c>
      <c r="AC1670" s="29">
        <v>2.7337030390122838</v>
      </c>
      <c r="AD1670" s="29">
        <v>21233.011187273536</v>
      </c>
      <c r="AE1670" s="29">
        <f t="shared" si="84"/>
        <v>2021</v>
      </c>
      <c r="AF1670" s="29">
        <f t="shared" si="82"/>
        <v>1</v>
      </c>
      <c r="AK1670" t="e">
        <f t="shared" si="83"/>
        <v>#N/A</v>
      </c>
    </row>
    <row r="1671" spans="1:37" ht="30" customHeight="1" x14ac:dyDescent="0.25">
      <c r="A1671" s="30">
        <v>17907419</v>
      </c>
      <c r="B1671" s="29" t="s">
        <v>87</v>
      </c>
      <c r="C1671" s="29" t="s">
        <v>29</v>
      </c>
      <c r="D1671" s="29" t="s">
        <v>29</v>
      </c>
      <c r="E1671" s="31">
        <v>44255</v>
      </c>
      <c r="F1671" s="30">
        <v>18.301526334600364</v>
      </c>
      <c r="G1671" s="29" t="s">
        <v>51</v>
      </c>
      <c r="H1671" s="29" t="s">
        <v>30</v>
      </c>
      <c r="I1671" s="29">
        <v>1980</v>
      </c>
      <c r="J1671" s="30">
        <v>95</v>
      </c>
      <c r="K1671" s="30">
        <v>6658.8</v>
      </c>
      <c r="L1671" s="30">
        <v>441463.24823383772</v>
      </c>
      <c r="M1671" s="30">
        <v>1453.9183808104483</v>
      </c>
      <c r="N1671" s="30">
        <v>50.915802151232505</v>
      </c>
      <c r="O1671" s="30">
        <v>10629.320489612246</v>
      </c>
      <c r="P1671" s="30">
        <v>1.439919265263774</v>
      </c>
      <c r="Q1671" s="30">
        <v>11174.947758956056</v>
      </c>
      <c r="R1671" s="30">
        <v>14295.89849362062</v>
      </c>
      <c r="S1671" s="30">
        <v>1.926127643564258</v>
      </c>
      <c r="T1671" s="30">
        <v>2.3896992910289288</v>
      </c>
      <c r="U1671" s="30">
        <v>1.4895861588922439</v>
      </c>
      <c r="V1671" s="30">
        <v>1.411459660995132</v>
      </c>
      <c r="W1671" s="30">
        <v>1.0337268318636379</v>
      </c>
      <c r="X1671" s="30">
        <v>1.4896637074553813</v>
      </c>
      <c r="Y1671" s="30">
        <v>72.381148214043293</v>
      </c>
      <c r="Z1671" s="30">
        <v>54.601497630053942</v>
      </c>
      <c r="AA1671" s="30">
        <v>124.50271048038651</v>
      </c>
      <c r="AB1671" s="30">
        <v>636.60995245616812</v>
      </c>
      <c r="AC1671" s="30">
        <v>2.3447403643619729</v>
      </c>
      <c r="AD1671" s="30">
        <v>16739.168694352011</v>
      </c>
      <c r="AE1671" s="29">
        <f t="shared" si="84"/>
        <v>2021</v>
      </c>
      <c r="AF1671" s="29">
        <f t="shared" si="82"/>
        <v>2</v>
      </c>
      <c r="AK1671" t="e">
        <f t="shared" si="83"/>
        <v>#N/A</v>
      </c>
    </row>
    <row r="1672" spans="1:37" ht="30" customHeight="1" x14ac:dyDescent="0.25">
      <c r="A1672" s="30">
        <v>17907419</v>
      </c>
      <c r="B1672" s="29" t="s">
        <v>87</v>
      </c>
      <c r="C1672" s="29" t="s">
        <v>29</v>
      </c>
      <c r="D1672" s="29" t="s">
        <v>29</v>
      </c>
      <c r="E1672" s="31">
        <v>44286</v>
      </c>
      <c r="F1672" s="30">
        <v>24.771463950463044</v>
      </c>
      <c r="G1672" s="29" t="s">
        <v>51</v>
      </c>
      <c r="H1672" s="29" t="s">
        <v>30</v>
      </c>
      <c r="I1672" s="29">
        <v>1980</v>
      </c>
      <c r="J1672" s="30">
        <v>95</v>
      </c>
      <c r="K1672" s="30">
        <v>6658.8</v>
      </c>
      <c r="L1672" s="30">
        <v>469702.63265153771</v>
      </c>
      <c r="M1672" s="30">
        <v>1091.3927475915766</v>
      </c>
      <c r="N1672" s="30">
        <v>41.409387558411936</v>
      </c>
      <c r="O1672" s="30">
        <v>8167.2071401673675</v>
      </c>
      <c r="P1672" s="30">
        <v>1.6983548353519602</v>
      </c>
      <c r="Q1672" s="30">
        <v>14830.972501504346</v>
      </c>
      <c r="R1672" s="30">
        <v>10057.415026499391</v>
      </c>
      <c r="S1672" s="30">
        <v>1.6857977079209632</v>
      </c>
      <c r="T1672" s="30">
        <v>1.3398910442820542</v>
      </c>
      <c r="U1672" s="30">
        <v>1.2412716858109303</v>
      </c>
      <c r="V1672" s="30">
        <v>2.4770951589346137</v>
      </c>
      <c r="W1672" s="30">
        <v>0.93547340611457841</v>
      </c>
      <c r="X1672" s="30">
        <v>1.3555250794808107</v>
      </c>
      <c r="Y1672" s="30">
        <v>55.675461415136041</v>
      </c>
      <c r="Z1672" s="30">
        <v>60.42217243720188</v>
      </c>
      <c r="AA1672" s="30">
        <v>99.175819413490629</v>
      </c>
      <c r="AB1672" s="30">
        <v>918.31033940328507</v>
      </c>
      <c r="AC1672" s="30">
        <v>2.3549499688483966</v>
      </c>
      <c r="AD1672" s="30">
        <v>14503.601050877716</v>
      </c>
      <c r="AE1672" s="29">
        <f t="shared" si="84"/>
        <v>2021</v>
      </c>
      <c r="AF1672" s="29">
        <f t="shared" si="82"/>
        <v>3</v>
      </c>
      <c r="AK1672" t="e">
        <f t="shared" si="83"/>
        <v>#N/A</v>
      </c>
    </row>
    <row r="1673" spans="1:37" ht="30" customHeight="1" x14ac:dyDescent="0.25">
      <c r="A1673" s="30">
        <v>17907419</v>
      </c>
      <c r="B1673" s="29" t="s">
        <v>87</v>
      </c>
      <c r="C1673" s="29" t="s">
        <v>29</v>
      </c>
      <c r="D1673" s="29" t="s">
        <v>29</v>
      </c>
      <c r="E1673" s="31">
        <v>44316</v>
      </c>
      <c r="F1673" s="30">
        <v>21.852587456712371</v>
      </c>
      <c r="G1673" s="29" t="s">
        <v>51</v>
      </c>
      <c r="H1673" s="29" t="s">
        <v>30</v>
      </c>
      <c r="I1673" s="29">
        <v>1980</v>
      </c>
      <c r="J1673" s="30">
        <v>95</v>
      </c>
      <c r="K1673" s="30">
        <v>6658.8</v>
      </c>
      <c r="L1673" s="30">
        <v>332757.78141536243</v>
      </c>
      <c r="M1673" s="30">
        <v>1051.8333598041527</v>
      </c>
      <c r="N1673" s="30">
        <v>79.464159007475914</v>
      </c>
      <c r="O1673" s="30">
        <v>7821.6116328828812</v>
      </c>
      <c r="P1673" s="30">
        <v>1.0685376225353784</v>
      </c>
      <c r="Q1673" s="30">
        <v>10592.643379415225</v>
      </c>
      <c r="R1673" s="30">
        <v>12988.615546829755</v>
      </c>
      <c r="S1673" s="30">
        <v>1.3805485838894478</v>
      </c>
      <c r="T1673" s="30">
        <v>1.8165682009435715</v>
      </c>
      <c r="U1673" s="30">
        <v>1.7486108773671332</v>
      </c>
      <c r="V1673" s="30">
        <v>1.4940442058822525</v>
      </c>
      <c r="W1673" s="30">
        <v>1.2326726793226506</v>
      </c>
      <c r="X1673" s="30">
        <v>1.0816812854206594</v>
      </c>
      <c r="Y1673" s="30">
        <v>64.726085435489111</v>
      </c>
      <c r="Z1673" s="30">
        <v>44.235894751722725</v>
      </c>
      <c r="AA1673" s="30">
        <v>106.55880836176368</v>
      </c>
      <c r="AB1673" s="30">
        <v>494.04865450825577</v>
      </c>
      <c r="AC1673" s="30">
        <v>4.2192572075530297</v>
      </c>
      <c r="AD1673" s="30">
        <v>27158.515611109407</v>
      </c>
      <c r="AE1673" s="29">
        <f t="shared" si="84"/>
        <v>2021</v>
      </c>
      <c r="AF1673" s="29">
        <f t="shared" si="82"/>
        <v>4</v>
      </c>
      <c r="AK1673" t="e">
        <f t="shared" si="83"/>
        <v>#N/A</v>
      </c>
    </row>
    <row r="1674" spans="1:37" ht="30" customHeight="1" x14ac:dyDescent="0.25">
      <c r="A1674" s="30">
        <v>17907419</v>
      </c>
      <c r="B1674" s="29" t="s">
        <v>87</v>
      </c>
      <c r="C1674" s="29" t="s">
        <v>29</v>
      </c>
      <c r="D1674" s="29" t="s">
        <v>29</v>
      </c>
      <c r="E1674" s="31">
        <v>44347</v>
      </c>
      <c r="F1674" s="30">
        <v>22.865016571728255</v>
      </c>
      <c r="G1674" s="29" t="s">
        <v>51</v>
      </c>
      <c r="H1674" s="29" t="s">
        <v>30</v>
      </c>
      <c r="I1674" s="29">
        <v>1980</v>
      </c>
      <c r="J1674" s="30">
        <v>95</v>
      </c>
      <c r="K1674" s="30">
        <v>6658.8</v>
      </c>
      <c r="L1674" s="30">
        <v>404864.3081740567</v>
      </c>
      <c r="M1674" s="30">
        <v>1907.7703714407571</v>
      </c>
      <c r="N1674" s="30">
        <v>66.230725751297669</v>
      </c>
      <c r="O1674" s="30">
        <v>10688.529503757964</v>
      </c>
      <c r="P1674" s="30">
        <v>1.6899890950151715</v>
      </c>
      <c r="Q1674" s="30">
        <v>7414.9087551998418</v>
      </c>
      <c r="R1674" s="30">
        <v>14670.158696345792</v>
      </c>
      <c r="S1674" s="30">
        <v>1.6741233364258383</v>
      </c>
      <c r="T1674" s="30">
        <v>1.9751913328788584</v>
      </c>
      <c r="U1674" s="30">
        <v>1.8032754968821256</v>
      </c>
      <c r="V1674" s="30">
        <v>2.2564097065282236</v>
      </c>
      <c r="W1674" s="30">
        <v>1.542083061511706</v>
      </c>
      <c r="X1674" s="30">
        <v>1.3070324009236196</v>
      </c>
      <c r="Y1674" s="30">
        <v>58.250995353871929</v>
      </c>
      <c r="Z1674" s="30">
        <v>67.091072426210573</v>
      </c>
      <c r="AA1674" s="30">
        <v>122.64552192765049</v>
      </c>
      <c r="AB1674" s="30">
        <v>519.80003964279899</v>
      </c>
      <c r="AC1674" s="30">
        <v>3.1655050065359198</v>
      </c>
      <c r="AD1674" s="30">
        <v>15713.167139418776</v>
      </c>
      <c r="AE1674" s="29">
        <f t="shared" si="84"/>
        <v>2021</v>
      </c>
      <c r="AF1674" s="29">
        <f t="shared" si="82"/>
        <v>5</v>
      </c>
      <c r="AK1674" t="e">
        <f t="shared" si="83"/>
        <v>#N/A</v>
      </c>
    </row>
    <row r="1675" spans="1:37" ht="30" customHeight="1" x14ac:dyDescent="0.25">
      <c r="A1675" s="30">
        <v>17907419</v>
      </c>
      <c r="B1675" s="29" t="s">
        <v>87</v>
      </c>
      <c r="C1675" s="29" t="s">
        <v>29</v>
      </c>
      <c r="D1675" s="29" t="s">
        <v>29</v>
      </c>
      <c r="E1675" s="31">
        <v>44377</v>
      </c>
      <c r="F1675" s="30">
        <v>27.788318617388843</v>
      </c>
      <c r="G1675" s="29" t="s">
        <v>51</v>
      </c>
      <c r="H1675" s="29" t="s">
        <v>30</v>
      </c>
      <c r="I1675" s="29">
        <v>1980</v>
      </c>
      <c r="J1675" s="30">
        <v>95</v>
      </c>
      <c r="K1675" s="30">
        <v>6658.8</v>
      </c>
      <c r="L1675" s="30">
        <v>388918.99415315612</v>
      </c>
      <c r="M1675" s="30">
        <v>1880.3559840484884</v>
      </c>
      <c r="N1675" s="30">
        <v>64.001656627957516</v>
      </c>
      <c r="O1675" s="30">
        <v>12571.187943759172</v>
      </c>
      <c r="P1675" s="30">
        <v>1.7565988065884279</v>
      </c>
      <c r="Q1675" s="30">
        <v>8294.9303521565034</v>
      </c>
      <c r="R1675" s="30">
        <v>15502.543239661643</v>
      </c>
      <c r="S1675" s="30">
        <v>1.4185001113403133</v>
      </c>
      <c r="T1675" s="30">
        <v>1.8352518118313992</v>
      </c>
      <c r="U1675" s="30">
        <v>1.8365281657777881</v>
      </c>
      <c r="V1675" s="30">
        <v>1.6866003477265599</v>
      </c>
      <c r="W1675" s="30">
        <v>1.3296639084923048</v>
      </c>
      <c r="X1675" s="30">
        <v>1.694122498470118</v>
      </c>
      <c r="Y1675" s="30">
        <v>62.629360343023436</v>
      </c>
      <c r="Z1675" s="30">
        <v>46.919277273752186</v>
      </c>
      <c r="AA1675" s="30">
        <v>146.34604306706859</v>
      </c>
      <c r="AB1675" s="30">
        <v>622.46134621634201</v>
      </c>
      <c r="AC1675" s="30">
        <v>4.2765026008804385</v>
      </c>
      <c r="AD1675" s="30">
        <v>28245.820173220643</v>
      </c>
      <c r="AE1675" s="29">
        <f t="shared" si="84"/>
        <v>2021</v>
      </c>
      <c r="AF1675" s="29">
        <f t="shared" si="82"/>
        <v>6</v>
      </c>
      <c r="AK1675" t="e">
        <f t="shared" si="83"/>
        <v>#N/A</v>
      </c>
    </row>
    <row r="1676" spans="1:37" ht="30" customHeight="1" x14ac:dyDescent="0.25">
      <c r="A1676" s="30">
        <v>17907419</v>
      </c>
      <c r="B1676" s="29" t="s">
        <v>87</v>
      </c>
      <c r="C1676" s="29" t="s">
        <v>29</v>
      </c>
      <c r="D1676" s="29" t="s">
        <v>29</v>
      </c>
      <c r="E1676" s="31">
        <v>44408</v>
      </c>
      <c r="F1676" s="30">
        <v>17.547856475027821</v>
      </c>
      <c r="G1676" s="29" t="s">
        <v>51</v>
      </c>
      <c r="H1676" s="29" t="s">
        <v>30</v>
      </c>
      <c r="I1676" s="29">
        <v>1980</v>
      </c>
      <c r="J1676" s="30">
        <v>95</v>
      </c>
      <c r="K1676" s="30">
        <v>6658.8</v>
      </c>
      <c r="L1676" s="30">
        <v>338605.02287426998</v>
      </c>
      <c r="M1676" s="30">
        <v>1870.7722025261612</v>
      </c>
      <c r="N1676" s="30">
        <v>54.032835585861932</v>
      </c>
      <c r="O1676" s="30">
        <v>11610.757221401511</v>
      </c>
      <c r="P1676" s="30">
        <v>1.8397929501574801</v>
      </c>
      <c r="Q1676" s="30">
        <v>8742.5659072280414</v>
      </c>
      <c r="R1676" s="30">
        <v>11651.617704212706</v>
      </c>
      <c r="S1676" s="30">
        <v>1.7919642489629224</v>
      </c>
      <c r="T1676" s="30">
        <v>2.4430299390362649</v>
      </c>
      <c r="U1676" s="30">
        <v>1.9573450245138764</v>
      </c>
      <c r="V1676" s="30">
        <v>1.9765682428969003</v>
      </c>
      <c r="W1676" s="30">
        <v>1.4539135322322674</v>
      </c>
      <c r="X1676" s="30">
        <v>1.614660319828467</v>
      </c>
      <c r="Y1676" s="30">
        <v>65.780264268895991</v>
      </c>
      <c r="Z1676" s="30">
        <v>42.511615240869311</v>
      </c>
      <c r="AA1676" s="30">
        <v>74.144727436967102</v>
      </c>
      <c r="AB1676" s="30">
        <v>492.23909108398396</v>
      </c>
      <c r="AC1676" s="30">
        <v>3.3193095985666785</v>
      </c>
      <c r="AD1676" s="30">
        <v>17638.366426850444</v>
      </c>
      <c r="AE1676" s="29">
        <f t="shared" si="84"/>
        <v>2021</v>
      </c>
      <c r="AF1676" s="29">
        <f t="shared" si="82"/>
        <v>7</v>
      </c>
      <c r="AK1676" t="e">
        <f t="shared" si="83"/>
        <v>#N/A</v>
      </c>
    </row>
    <row r="1677" spans="1:37" ht="30" customHeight="1" x14ac:dyDescent="0.25">
      <c r="A1677" s="30">
        <v>17907419</v>
      </c>
      <c r="B1677" s="29" t="s">
        <v>87</v>
      </c>
      <c r="C1677" s="29" t="s">
        <v>29</v>
      </c>
      <c r="D1677" s="29" t="s">
        <v>29</v>
      </c>
      <c r="E1677" s="31">
        <v>44439</v>
      </c>
      <c r="F1677" s="30">
        <v>17.336039268777938</v>
      </c>
      <c r="G1677" s="29" t="s">
        <v>51</v>
      </c>
      <c r="H1677" s="29" t="s">
        <v>30</v>
      </c>
      <c r="I1677" s="29">
        <v>1980</v>
      </c>
      <c r="J1677" s="30">
        <v>95</v>
      </c>
      <c r="K1677" s="30">
        <v>6658.8</v>
      </c>
      <c r="L1677" s="30">
        <v>405614.62486322859</v>
      </c>
      <c r="M1677" s="30">
        <v>1023.9771997821604</v>
      </c>
      <c r="N1677" s="30">
        <v>58.306875745628012</v>
      </c>
      <c r="O1677" s="30">
        <v>7069.2709155995708</v>
      </c>
      <c r="P1677" s="30">
        <v>1.328371340827097</v>
      </c>
      <c r="Q1677" s="30">
        <v>10688.236782926548</v>
      </c>
      <c r="R1677" s="30">
        <v>11930.020994464516</v>
      </c>
      <c r="S1677" s="30">
        <v>1.6594388394831658</v>
      </c>
      <c r="T1677" s="30">
        <v>2.0268331235744985</v>
      </c>
      <c r="U1677" s="30">
        <v>2.2230199703786573</v>
      </c>
      <c r="V1677" s="30">
        <v>1.8766154490200826</v>
      </c>
      <c r="W1677" s="30">
        <v>0.9118682666889415</v>
      </c>
      <c r="X1677" s="30">
        <v>1.7233370001673971</v>
      </c>
      <c r="Y1677" s="30">
        <v>59.620296370219158</v>
      </c>
      <c r="Z1677" s="30">
        <v>45.843237509637291</v>
      </c>
      <c r="AA1677" s="30">
        <v>97.341324828698916</v>
      </c>
      <c r="AB1677" s="30">
        <v>683.21059279818053</v>
      </c>
      <c r="AC1677" s="30">
        <v>2.3101666115058075</v>
      </c>
      <c r="AD1677" s="30">
        <v>26587.404014810432</v>
      </c>
      <c r="AE1677" s="29">
        <f t="shared" si="84"/>
        <v>2021</v>
      </c>
      <c r="AF1677" s="29">
        <f t="shared" si="82"/>
        <v>8</v>
      </c>
      <c r="AK1677" t="e">
        <f t="shared" si="83"/>
        <v>#N/A</v>
      </c>
    </row>
    <row r="1678" spans="1:37" ht="30" customHeight="1" x14ac:dyDescent="0.25">
      <c r="A1678" s="30">
        <v>17907419</v>
      </c>
      <c r="B1678" s="29" t="s">
        <v>87</v>
      </c>
      <c r="C1678" s="29" t="s">
        <v>29</v>
      </c>
      <c r="D1678" s="29" t="s">
        <v>29</v>
      </c>
      <c r="E1678" s="31">
        <v>44469</v>
      </c>
      <c r="F1678" s="30">
        <v>20.631576720846613</v>
      </c>
      <c r="G1678" s="29" t="s">
        <v>51</v>
      </c>
      <c r="H1678" s="29" t="s">
        <v>30</v>
      </c>
      <c r="I1678" s="29">
        <v>1980</v>
      </c>
      <c r="J1678" s="30">
        <v>95</v>
      </c>
      <c r="K1678" s="30">
        <v>6658.8</v>
      </c>
      <c r="L1678" s="30">
        <v>418323.84164530726</v>
      </c>
      <c r="M1678" s="30">
        <v>1244.7536658478564</v>
      </c>
      <c r="N1678" s="30">
        <v>68.393702146491066</v>
      </c>
      <c r="O1678" s="30">
        <v>10184.96135533137</v>
      </c>
      <c r="P1678" s="30">
        <v>1.2895143616242886</v>
      </c>
      <c r="Q1678" s="30">
        <v>8327.4763530116852</v>
      </c>
      <c r="R1678" s="30">
        <v>12154.142148995761</v>
      </c>
      <c r="S1678" s="30">
        <v>1.813085630368193</v>
      </c>
      <c r="T1678" s="30">
        <v>1.4065094813804664</v>
      </c>
      <c r="U1678" s="30">
        <v>2.3254048161867868</v>
      </c>
      <c r="V1678" s="30">
        <v>2.1843066523417853</v>
      </c>
      <c r="W1678" s="30">
        <v>1.5418686380113038</v>
      </c>
      <c r="X1678" s="30">
        <v>1.5062481371830407</v>
      </c>
      <c r="Y1678" s="30">
        <v>37.315747141406966</v>
      </c>
      <c r="Z1678" s="30">
        <v>66.560198100477123</v>
      </c>
      <c r="AA1678" s="30">
        <v>135.5887988469602</v>
      </c>
      <c r="AB1678" s="30">
        <v>761.23582047821253</v>
      </c>
      <c r="AC1678" s="30">
        <v>4.2876537761001945</v>
      </c>
      <c r="AD1678" s="30">
        <v>21430.68914608159</v>
      </c>
      <c r="AE1678" s="29">
        <f t="shared" si="84"/>
        <v>2021</v>
      </c>
      <c r="AF1678" s="29">
        <f t="shared" si="82"/>
        <v>9</v>
      </c>
      <c r="AK1678" t="e">
        <f t="shared" si="83"/>
        <v>#N/A</v>
      </c>
    </row>
    <row r="1679" spans="1:37" ht="30" customHeight="1" x14ac:dyDescent="0.25">
      <c r="A1679" s="30">
        <v>17907419</v>
      </c>
      <c r="B1679" s="29" t="s">
        <v>87</v>
      </c>
      <c r="C1679" s="29" t="s">
        <v>29</v>
      </c>
      <c r="D1679" s="29" t="s">
        <v>29</v>
      </c>
      <c r="E1679" s="31">
        <v>44500</v>
      </c>
      <c r="F1679" s="30">
        <v>27.818092764014963</v>
      </c>
      <c r="G1679" s="29" t="s">
        <v>51</v>
      </c>
      <c r="H1679" s="29" t="s">
        <v>30</v>
      </c>
      <c r="I1679" s="29">
        <v>1980</v>
      </c>
      <c r="J1679" s="30">
        <v>95</v>
      </c>
      <c r="K1679" s="30">
        <v>6658.8</v>
      </c>
      <c r="L1679" s="30">
        <v>479246.08710371103</v>
      </c>
      <c r="M1679" s="30">
        <v>1292.3899801694208</v>
      </c>
      <c r="N1679" s="30">
        <v>42.737663131215157</v>
      </c>
      <c r="O1679" s="30">
        <v>7465.9175180554676</v>
      </c>
      <c r="P1679" s="30">
        <v>1.387485257614123</v>
      </c>
      <c r="Q1679" s="30">
        <v>9315.8382329165561</v>
      </c>
      <c r="R1679" s="30">
        <v>15958.253999252755</v>
      </c>
      <c r="S1679" s="30">
        <v>1.2387072047769871</v>
      </c>
      <c r="T1679" s="30">
        <v>2.2699893332529086</v>
      </c>
      <c r="U1679" s="30">
        <v>1.8735781904224424</v>
      </c>
      <c r="V1679" s="30">
        <v>1.5379790641531677</v>
      </c>
      <c r="W1679" s="30">
        <v>1.1098237041240273</v>
      </c>
      <c r="X1679" s="30">
        <v>1.1488247376685115</v>
      </c>
      <c r="Y1679" s="30">
        <v>42.120662032906885</v>
      </c>
      <c r="Z1679" s="30">
        <v>43.425402615377507</v>
      </c>
      <c r="AA1679" s="30">
        <v>141.11643388786649</v>
      </c>
      <c r="AB1679" s="30">
        <v>939.29916082049226</v>
      </c>
      <c r="AC1679" s="30">
        <v>3.5396728339452728</v>
      </c>
      <c r="AD1679" s="30">
        <v>21598.732151714452</v>
      </c>
      <c r="AE1679" s="29">
        <f t="shared" si="84"/>
        <v>2021</v>
      </c>
      <c r="AF1679" s="29">
        <f t="shared" si="82"/>
        <v>10</v>
      </c>
      <c r="AK1679" t="e">
        <f t="shared" si="83"/>
        <v>#N/A</v>
      </c>
    </row>
    <row r="1680" spans="1:37" ht="30" customHeight="1" x14ac:dyDescent="0.25">
      <c r="A1680" s="30">
        <v>17907419</v>
      </c>
      <c r="B1680" s="29" t="s">
        <v>87</v>
      </c>
      <c r="C1680" s="29" t="s">
        <v>29</v>
      </c>
      <c r="D1680" s="29" t="s">
        <v>29</v>
      </c>
      <c r="E1680" s="31">
        <v>44530</v>
      </c>
      <c r="F1680" s="30">
        <v>20.733702615135503</v>
      </c>
      <c r="G1680" s="29" t="s">
        <v>51</v>
      </c>
      <c r="H1680" s="29" t="s">
        <v>30</v>
      </c>
      <c r="I1680" s="29">
        <v>1980</v>
      </c>
      <c r="J1680" s="30">
        <v>95</v>
      </c>
      <c r="K1680" s="30">
        <v>6658.8</v>
      </c>
      <c r="L1680" s="30">
        <v>397397.58073966485</v>
      </c>
      <c r="M1680" s="30">
        <v>1695.7414374462498</v>
      </c>
      <c r="N1680" s="30">
        <v>64.298831692142642</v>
      </c>
      <c r="O1680" s="30">
        <v>6545.3456544260189</v>
      </c>
      <c r="P1680" s="30">
        <v>1.4728859688754847</v>
      </c>
      <c r="Q1680" s="30">
        <v>10397.951788399081</v>
      </c>
      <c r="R1680" s="30">
        <v>12758.445609974386</v>
      </c>
      <c r="S1680" s="30">
        <v>1.2532884791462287</v>
      </c>
      <c r="T1680" s="30">
        <v>1.628351435023669</v>
      </c>
      <c r="U1680" s="30">
        <v>1.271778026337302</v>
      </c>
      <c r="V1680" s="30">
        <v>1.962724618440812</v>
      </c>
      <c r="W1680" s="30">
        <v>1.4163016036823668</v>
      </c>
      <c r="X1680" s="30">
        <v>1.3012882217572943</v>
      </c>
      <c r="Y1680" s="30">
        <v>61.682155588958537</v>
      </c>
      <c r="Z1680" s="30">
        <v>39.400462660364738</v>
      </c>
      <c r="AA1680" s="30">
        <v>98.158170159915727</v>
      </c>
      <c r="AB1680" s="30">
        <v>630.24070829757204</v>
      </c>
      <c r="AC1680" s="30">
        <v>2.3764322557714861</v>
      </c>
      <c r="AD1680" s="30">
        <v>22498.857383613773</v>
      </c>
      <c r="AE1680" s="29">
        <f t="shared" si="84"/>
        <v>2021</v>
      </c>
      <c r="AF1680" s="29">
        <f t="shared" si="82"/>
        <v>11</v>
      </c>
      <c r="AK1680" t="e">
        <f t="shared" si="83"/>
        <v>#N/A</v>
      </c>
    </row>
    <row r="1681" spans="1:37" ht="30" customHeight="1" x14ac:dyDescent="0.25">
      <c r="A1681" s="30">
        <v>17907419</v>
      </c>
      <c r="B1681" s="29" t="s">
        <v>87</v>
      </c>
      <c r="C1681" s="29" t="s">
        <v>29</v>
      </c>
      <c r="D1681" s="29" t="s">
        <v>29</v>
      </c>
      <c r="E1681" s="31">
        <v>44561</v>
      </c>
      <c r="F1681" s="30">
        <v>24.734477331457505</v>
      </c>
      <c r="G1681" s="29" t="s">
        <v>51</v>
      </c>
      <c r="H1681" s="29" t="s">
        <v>30</v>
      </c>
      <c r="I1681" s="29">
        <v>1980</v>
      </c>
      <c r="J1681" s="30">
        <v>95</v>
      </c>
      <c r="K1681" s="30">
        <v>6658.8</v>
      </c>
      <c r="L1681" s="30">
        <v>453991.90441463824</v>
      </c>
      <c r="M1681" s="30">
        <v>1382.0725333440998</v>
      </c>
      <c r="N1681" s="30">
        <v>69.160785610574607</v>
      </c>
      <c r="O1681" s="30">
        <v>7005.8300489162166</v>
      </c>
      <c r="P1681" s="30">
        <v>1.1801987462757348</v>
      </c>
      <c r="Q1681" s="30">
        <v>8831.5043657155238</v>
      </c>
      <c r="R1681" s="30">
        <v>16916.750090175523</v>
      </c>
      <c r="S1681" s="30">
        <v>1.903580481704308</v>
      </c>
      <c r="T1681" s="30">
        <v>1.4218035594238758</v>
      </c>
      <c r="U1681" s="30">
        <v>1.551306920266657</v>
      </c>
      <c r="V1681" s="30">
        <v>2.0569468339283445</v>
      </c>
      <c r="W1681" s="30">
        <v>1.3511443554661176</v>
      </c>
      <c r="X1681" s="30">
        <v>1.3038223130434661</v>
      </c>
      <c r="Y1681" s="30">
        <v>66.414333580476651</v>
      </c>
      <c r="Z1681" s="30">
        <v>49.974506509490631</v>
      </c>
      <c r="AA1681" s="30">
        <v>118.02992070108564</v>
      </c>
      <c r="AB1681" s="30">
        <v>677.10784860670287</v>
      </c>
      <c r="AC1681" s="30">
        <v>3.5134793522962413</v>
      </c>
      <c r="AD1681" s="30">
        <v>29486.585811622434</v>
      </c>
      <c r="AE1681" s="29">
        <f t="shared" si="84"/>
        <v>2021</v>
      </c>
      <c r="AF1681" s="29">
        <f t="shared" si="82"/>
        <v>12</v>
      </c>
      <c r="AK1681" t="e">
        <f t="shared" si="83"/>
        <v>#N/A</v>
      </c>
    </row>
    <row r="1682" spans="1:37" ht="30" customHeight="1" x14ac:dyDescent="0.25">
      <c r="A1682" s="30">
        <v>17907419</v>
      </c>
      <c r="B1682" s="29" t="s">
        <v>87</v>
      </c>
      <c r="C1682" s="29" t="s">
        <v>29</v>
      </c>
      <c r="D1682" s="29" t="s">
        <v>29</v>
      </c>
      <c r="E1682" s="31">
        <v>44592</v>
      </c>
      <c r="F1682" s="30">
        <v>21.131961759422822</v>
      </c>
      <c r="G1682" s="29" t="s">
        <v>51</v>
      </c>
      <c r="H1682" s="29" t="s">
        <v>30</v>
      </c>
      <c r="I1682" s="29">
        <v>1980</v>
      </c>
      <c r="J1682" s="30">
        <v>95</v>
      </c>
      <c r="K1682" s="30">
        <v>6658.8</v>
      </c>
      <c r="L1682" s="30">
        <v>364224.57126819098</v>
      </c>
      <c r="M1682" s="30">
        <v>1714.737841266859</v>
      </c>
      <c r="N1682" s="30">
        <v>58.698693405078487</v>
      </c>
      <c r="O1682" s="30">
        <v>7331.5446710043598</v>
      </c>
      <c r="P1682" s="30">
        <v>1.4779479504997517</v>
      </c>
      <c r="Q1682" s="30">
        <v>7509.8054433780262</v>
      </c>
      <c r="R1682" s="30">
        <v>10202.314731668002</v>
      </c>
      <c r="S1682" s="30">
        <v>1.9563804113102221</v>
      </c>
      <c r="T1682" s="30">
        <v>2.4032512816132532</v>
      </c>
      <c r="U1682" s="30">
        <v>1.3367453020978464</v>
      </c>
      <c r="V1682" s="30">
        <v>2.1486694816292848</v>
      </c>
      <c r="W1682" s="30">
        <v>0.91225297033994734</v>
      </c>
      <c r="X1682" s="30">
        <v>1.398981007156155</v>
      </c>
      <c r="Y1682" s="30">
        <v>55.380421291610695</v>
      </c>
      <c r="Z1682" s="30">
        <v>39.281955465704129</v>
      </c>
      <c r="AA1682" s="30">
        <v>86.163928516056501</v>
      </c>
      <c r="AB1682" s="30">
        <v>855.9029373030304</v>
      </c>
      <c r="AC1682" s="30">
        <v>4.2736832088593353</v>
      </c>
      <c r="AD1682" s="30">
        <v>16694.83751208433</v>
      </c>
      <c r="AE1682" s="29">
        <f t="shared" si="84"/>
        <v>2022</v>
      </c>
      <c r="AF1682" s="29">
        <f t="shared" si="82"/>
        <v>1</v>
      </c>
      <c r="AK1682" t="e">
        <f t="shared" si="83"/>
        <v>#N/A</v>
      </c>
    </row>
    <row r="1683" spans="1:37" ht="30" customHeight="1" x14ac:dyDescent="0.25">
      <c r="A1683" s="30">
        <v>17907419</v>
      </c>
      <c r="B1683" s="29" t="s">
        <v>87</v>
      </c>
      <c r="C1683" s="29" t="s">
        <v>29</v>
      </c>
      <c r="D1683" s="29" t="s">
        <v>29</v>
      </c>
      <c r="E1683" s="31">
        <v>44620</v>
      </c>
      <c r="F1683" s="30">
        <v>23.32287500703756</v>
      </c>
      <c r="G1683" s="29" t="s">
        <v>51</v>
      </c>
      <c r="H1683" s="29" t="s">
        <v>30</v>
      </c>
      <c r="I1683" s="29">
        <v>1980</v>
      </c>
      <c r="J1683" s="30">
        <v>95</v>
      </c>
      <c r="K1683" s="30">
        <v>6658.8</v>
      </c>
      <c r="L1683" s="30">
        <v>498929.86623603693</v>
      </c>
      <c r="M1683" s="30">
        <v>980.99171348268044</v>
      </c>
      <c r="N1683" s="30">
        <v>52.450478689909076</v>
      </c>
      <c r="O1683" s="30">
        <v>8672.2450831483293</v>
      </c>
      <c r="P1683" s="30">
        <v>1.7200691638228536</v>
      </c>
      <c r="Q1683" s="30">
        <v>14124.317423224316</v>
      </c>
      <c r="R1683" s="30">
        <v>9684.1331269118473</v>
      </c>
      <c r="S1683" s="30">
        <v>1.7197237117489808</v>
      </c>
      <c r="T1683" s="30">
        <v>1.3227537115768144</v>
      </c>
      <c r="U1683" s="30">
        <v>1.5446118995286315</v>
      </c>
      <c r="V1683" s="30">
        <v>2.1031512368166108</v>
      </c>
      <c r="W1683" s="30">
        <v>1.1160057029761921</v>
      </c>
      <c r="X1683" s="30">
        <v>1.6432854568851087</v>
      </c>
      <c r="Y1683" s="30">
        <v>54.722528454273636</v>
      </c>
      <c r="Z1683" s="30">
        <v>53.407644938009376</v>
      </c>
      <c r="AA1683" s="30">
        <v>104.55512750365439</v>
      </c>
      <c r="AB1683" s="30">
        <v>735.47795327269171</v>
      </c>
      <c r="AC1683" s="30">
        <v>3.4331728244795698</v>
      </c>
      <c r="AD1683" s="30">
        <v>19071.274583571776</v>
      </c>
      <c r="AE1683" s="29">
        <f t="shared" si="84"/>
        <v>2022</v>
      </c>
      <c r="AF1683" s="29">
        <f t="shared" si="82"/>
        <v>2</v>
      </c>
      <c r="AK1683" t="e">
        <f t="shared" si="83"/>
        <v>#N/A</v>
      </c>
    </row>
    <row r="1684" spans="1:37" ht="30" customHeight="1" x14ac:dyDescent="0.25">
      <c r="A1684" s="30">
        <v>17907419</v>
      </c>
      <c r="B1684" s="29" t="s">
        <v>87</v>
      </c>
      <c r="C1684" s="29" t="s">
        <v>29</v>
      </c>
      <c r="D1684" s="29" t="s">
        <v>29</v>
      </c>
      <c r="E1684" s="31">
        <v>44651</v>
      </c>
      <c r="F1684" s="30">
        <v>20.522090425450685</v>
      </c>
      <c r="G1684" s="29" t="s">
        <v>51</v>
      </c>
      <c r="H1684" s="29" t="s">
        <v>30</v>
      </c>
      <c r="I1684" s="29">
        <v>1980</v>
      </c>
      <c r="J1684" s="30">
        <v>95</v>
      </c>
      <c r="K1684" s="30">
        <v>6658.8</v>
      </c>
      <c r="L1684" s="30">
        <v>465555.91069592175</v>
      </c>
      <c r="M1684" s="30">
        <v>1121.7205659206875</v>
      </c>
      <c r="N1684" s="30">
        <v>56.82148292803209</v>
      </c>
      <c r="O1684" s="30">
        <v>10211.290785897343</v>
      </c>
      <c r="P1684" s="30">
        <v>1.0739069320162116</v>
      </c>
      <c r="Q1684" s="30">
        <v>13319.554926399695</v>
      </c>
      <c r="R1684" s="30">
        <v>14532.489544087266</v>
      </c>
      <c r="S1684" s="30">
        <v>1.3116107586502801</v>
      </c>
      <c r="T1684" s="30">
        <v>1.8809108089608828</v>
      </c>
      <c r="U1684" s="30">
        <v>2.0325038139819673</v>
      </c>
      <c r="V1684" s="30">
        <v>1.4723047988974975</v>
      </c>
      <c r="W1684" s="30">
        <v>1.1429574574980188</v>
      </c>
      <c r="X1684" s="30">
        <v>1.1824904322082395</v>
      </c>
      <c r="Y1684" s="30">
        <v>67.66069239413946</v>
      </c>
      <c r="Z1684" s="30">
        <v>58.381731215474851</v>
      </c>
      <c r="AA1684" s="30">
        <v>86.134249743207164</v>
      </c>
      <c r="AB1684" s="30">
        <v>618.59500240029081</v>
      </c>
      <c r="AC1684" s="30">
        <v>3.5102355768053037</v>
      </c>
      <c r="AD1684" s="30">
        <v>18889.624809397785</v>
      </c>
      <c r="AE1684" s="29">
        <f t="shared" si="84"/>
        <v>2022</v>
      </c>
      <c r="AF1684" s="29">
        <f t="shared" si="82"/>
        <v>3</v>
      </c>
      <c r="AK1684" t="e">
        <f t="shared" si="83"/>
        <v>#N/A</v>
      </c>
    </row>
    <row r="1685" spans="1:37" ht="30" customHeight="1" x14ac:dyDescent="0.25">
      <c r="A1685" s="30">
        <v>17907419</v>
      </c>
      <c r="B1685" s="29" t="s">
        <v>87</v>
      </c>
      <c r="C1685" s="29" t="s">
        <v>29</v>
      </c>
      <c r="D1685" s="29" t="s">
        <v>29</v>
      </c>
      <c r="E1685" s="31">
        <v>44681</v>
      </c>
      <c r="F1685" s="30">
        <v>16.130651248774839</v>
      </c>
      <c r="G1685" s="29" t="s">
        <v>51</v>
      </c>
      <c r="H1685" s="29" t="s">
        <v>30</v>
      </c>
      <c r="I1685" s="29">
        <v>1980</v>
      </c>
      <c r="J1685" s="30">
        <v>95</v>
      </c>
      <c r="K1685" s="30">
        <v>6658.8</v>
      </c>
      <c r="L1685" s="30">
        <v>302979.13665685529</v>
      </c>
      <c r="M1685" s="30">
        <v>1755.1400182165896</v>
      </c>
      <c r="N1685" s="30">
        <v>56.913209608017674</v>
      </c>
      <c r="O1685" s="30">
        <v>10033.112222759029</v>
      </c>
      <c r="P1685" s="30">
        <v>1.2904848145460934</v>
      </c>
      <c r="Q1685" s="30">
        <v>13075.073091062739</v>
      </c>
      <c r="R1685" s="30">
        <v>16599.65595036386</v>
      </c>
      <c r="S1685" s="30">
        <v>1.4356505876820282</v>
      </c>
      <c r="T1685" s="30">
        <v>1.316768617196324</v>
      </c>
      <c r="U1685" s="30">
        <v>2.1929844684516469</v>
      </c>
      <c r="V1685" s="30">
        <v>1.5432941493626606</v>
      </c>
      <c r="W1685" s="30">
        <v>1.265047809328518</v>
      </c>
      <c r="X1685" s="30">
        <v>0.9878953343589526</v>
      </c>
      <c r="Y1685" s="30">
        <v>51.206831007268526</v>
      </c>
      <c r="Z1685" s="30">
        <v>54.528960671739419</v>
      </c>
      <c r="AA1685" s="30">
        <v>137.9763867117851</v>
      </c>
      <c r="AB1685" s="30">
        <v>907.06974714036937</v>
      </c>
      <c r="AC1685" s="30">
        <v>4.066269079109591</v>
      </c>
      <c r="AD1685" s="30">
        <v>26689.78386760076</v>
      </c>
      <c r="AE1685" s="29">
        <f t="shared" si="84"/>
        <v>2022</v>
      </c>
      <c r="AF1685" s="29">
        <f t="shared" si="82"/>
        <v>4</v>
      </c>
      <c r="AK1685" t="e">
        <f t="shared" si="83"/>
        <v>#N/A</v>
      </c>
    </row>
    <row r="1686" spans="1:37" ht="30" customHeight="1" x14ac:dyDescent="0.25">
      <c r="A1686" s="30">
        <v>17907419</v>
      </c>
      <c r="B1686" s="29" t="s">
        <v>87</v>
      </c>
      <c r="C1686" s="29" t="s">
        <v>29</v>
      </c>
      <c r="D1686" s="29" t="s">
        <v>29</v>
      </c>
      <c r="E1686" s="31">
        <v>44712</v>
      </c>
      <c r="F1686" s="30">
        <v>24.803953993256041</v>
      </c>
      <c r="G1686" s="29" t="s">
        <v>51</v>
      </c>
      <c r="H1686" s="29" t="s">
        <v>30</v>
      </c>
      <c r="I1686" s="29">
        <v>1980</v>
      </c>
      <c r="J1686" s="30">
        <v>95</v>
      </c>
      <c r="K1686" s="30">
        <v>6658.8</v>
      </c>
      <c r="L1686" s="30">
        <v>398499.30518680176</v>
      </c>
      <c r="M1686" s="30">
        <v>1214.4333753168603</v>
      </c>
      <c r="N1686" s="30">
        <v>78.175150970722569</v>
      </c>
      <c r="O1686" s="30">
        <v>11882.593400441134</v>
      </c>
      <c r="P1686" s="30">
        <v>1.1122201444591739</v>
      </c>
      <c r="Q1686" s="30">
        <v>10691.857547187388</v>
      </c>
      <c r="R1686" s="30">
        <v>14230.889651925549</v>
      </c>
      <c r="S1686" s="30">
        <v>1.6302645098218504</v>
      </c>
      <c r="T1686" s="30">
        <v>1.732601442881653</v>
      </c>
      <c r="U1686" s="30">
        <v>1.4263882944007955</v>
      </c>
      <c r="V1686" s="30">
        <v>1.5719493468386476</v>
      </c>
      <c r="W1686" s="30">
        <v>1.4292025045908769</v>
      </c>
      <c r="X1686" s="30">
        <v>1.6115316484990516</v>
      </c>
      <c r="Y1686" s="30">
        <v>37.71945648263997</v>
      </c>
      <c r="Z1686" s="30">
        <v>36.996893492369303</v>
      </c>
      <c r="AA1686" s="30">
        <v>101.72796864868157</v>
      </c>
      <c r="AB1686" s="30">
        <v>614.31067915985159</v>
      </c>
      <c r="AC1686" s="30">
        <v>3.6564975341349637</v>
      </c>
      <c r="AD1686" s="30">
        <v>21463.970098016911</v>
      </c>
      <c r="AE1686" s="29">
        <f t="shared" si="84"/>
        <v>2022</v>
      </c>
      <c r="AF1686" s="29">
        <f t="shared" si="82"/>
        <v>5</v>
      </c>
      <c r="AK1686" t="e">
        <f t="shared" si="83"/>
        <v>#N/A</v>
      </c>
    </row>
    <row r="1687" spans="1:37" ht="30" customHeight="1" x14ac:dyDescent="0.25">
      <c r="A1687" s="30">
        <v>17907419</v>
      </c>
      <c r="B1687" s="29" t="s">
        <v>87</v>
      </c>
      <c r="C1687" s="29" t="s">
        <v>29</v>
      </c>
      <c r="D1687" s="29" t="s">
        <v>29</v>
      </c>
      <c r="E1687" s="31">
        <v>44742</v>
      </c>
      <c r="F1687" s="30">
        <v>15.450110153759777</v>
      </c>
      <c r="G1687" s="29" t="s">
        <v>51</v>
      </c>
      <c r="H1687" s="29" t="s">
        <v>30</v>
      </c>
      <c r="I1687" s="29">
        <v>1980</v>
      </c>
      <c r="J1687" s="30">
        <v>95</v>
      </c>
      <c r="K1687" s="30">
        <v>6658.8</v>
      </c>
      <c r="L1687" s="30">
        <v>501391.96482980135</v>
      </c>
      <c r="M1687" s="30">
        <v>1242.2538839732515</v>
      </c>
      <c r="N1687" s="30">
        <v>71.646493665212475</v>
      </c>
      <c r="O1687" s="30">
        <v>9326.6383698985155</v>
      </c>
      <c r="P1687" s="30">
        <v>1.882033503734009</v>
      </c>
      <c r="Q1687" s="30">
        <v>10291.797945442071</v>
      </c>
      <c r="R1687" s="30">
        <v>14682.14836088322</v>
      </c>
      <c r="S1687" s="30">
        <v>1.7961187880160214</v>
      </c>
      <c r="T1687" s="30">
        <v>1.9318128780883643</v>
      </c>
      <c r="U1687" s="30">
        <v>1.3459533134177939</v>
      </c>
      <c r="V1687" s="30">
        <v>2.4848131850395578</v>
      </c>
      <c r="W1687" s="30">
        <v>1.0987009455845214</v>
      </c>
      <c r="X1687" s="30">
        <v>1.5851917272213361</v>
      </c>
      <c r="Y1687" s="30">
        <v>58.472923104063227</v>
      </c>
      <c r="Z1687" s="30">
        <v>66.894275169289571</v>
      </c>
      <c r="AA1687" s="30">
        <v>135.13562423445762</v>
      </c>
      <c r="AB1687" s="30">
        <v>864.38119124227694</v>
      </c>
      <c r="AC1687" s="30">
        <v>3.9347287965116573</v>
      </c>
      <c r="AD1687" s="30">
        <v>19984.584703397282</v>
      </c>
      <c r="AE1687" s="29">
        <f t="shared" si="84"/>
        <v>2022</v>
      </c>
      <c r="AF1687" s="29">
        <f t="shared" ref="AF1687:AF1750" si="85">IF(E1687 = "", "", MONTH(E1687))</f>
        <v>6</v>
      </c>
      <c r="AK1687" t="e">
        <f t="shared" si="83"/>
        <v>#N/A</v>
      </c>
    </row>
    <row r="1688" spans="1:37" ht="30" customHeight="1" x14ac:dyDescent="0.25">
      <c r="A1688" s="30">
        <v>17907419</v>
      </c>
      <c r="B1688" s="29" t="s">
        <v>87</v>
      </c>
      <c r="C1688" s="29" t="s">
        <v>29</v>
      </c>
      <c r="D1688" s="29" t="s">
        <v>29</v>
      </c>
      <c r="E1688" s="31">
        <v>44773</v>
      </c>
      <c r="F1688" s="30">
        <v>28.855925295911444</v>
      </c>
      <c r="G1688" s="29" t="s">
        <v>51</v>
      </c>
      <c r="H1688" s="29" t="s">
        <v>30</v>
      </c>
      <c r="I1688" s="29">
        <v>1980</v>
      </c>
      <c r="J1688" s="30">
        <v>95</v>
      </c>
      <c r="K1688" s="30">
        <v>6658.8</v>
      </c>
      <c r="L1688" s="30">
        <v>543238.32684036694</v>
      </c>
      <c r="M1688" s="30">
        <v>1556.6677792926578</v>
      </c>
      <c r="N1688" s="30">
        <v>59.748294534170782</v>
      </c>
      <c r="O1688" s="30">
        <v>7568.6333156236324</v>
      </c>
      <c r="P1688" s="30">
        <v>1.5644762268944477</v>
      </c>
      <c r="Q1688" s="30">
        <v>9911.8517054446038</v>
      </c>
      <c r="R1688" s="30">
        <v>8651.692780323252</v>
      </c>
      <c r="S1688" s="30">
        <v>1.9578199841453114</v>
      </c>
      <c r="T1688" s="30">
        <v>2.3313121769392628</v>
      </c>
      <c r="U1688" s="30">
        <v>1.3910438227296753</v>
      </c>
      <c r="V1688" s="30">
        <v>2.4356672018009053</v>
      </c>
      <c r="W1688" s="30">
        <v>1.2868391320577826</v>
      </c>
      <c r="X1688" s="30">
        <v>1.6136360182192171</v>
      </c>
      <c r="Y1688" s="30">
        <v>65.181606432891925</v>
      </c>
      <c r="Z1688" s="30">
        <v>54.221391070052036</v>
      </c>
      <c r="AA1688" s="30">
        <v>98.387926570917884</v>
      </c>
      <c r="AB1688" s="30">
        <v>936.88020445086067</v>
      </c>
      <c r="AC1688" s="30">
        <v>4.2739588865184386</v>
      </c>
      <c r="AD1688" s="30">
        <v>17273.805747197781</v>
      </c>
      <c r="AE1688" s="29">
        <f t="shared" si="84"/>
        <v>2022</v>
      </c>
      <c r="AF1688" s="29">
        <f t="shared" si="85"/>
        <v>7</v>
      </c>
      <c r="AK1688" t="e">
        <f t="shared" si="83"/>
        <v>#N/A</v>
      </c>
    </row>
    <row r="1689" spans="1:37" ht="30" customHeight="1" x14ac:dyDescent="0.25">
      <c r="A1689" s="30">
        <v>17907419</v>
      </c>
      <c r="B1689" s="29" t="s">
        <v>87</v>
      </c>
      <c r="C1689" s="29" t="s">
        <v>29</v>
      </c>
      <c r="D1689" s="29" t="s">
        <v>29</v>
      </c>
      <c r="E1689" s="31">
        <v>44804</v>
      </c>
      <c r="F1689" s="30">
        <v>26.870945950304218</v>
      </c>
      <c r="G1689" s="29" t="s">
        <v>51</v>
      </c>
      <c r="H1689" s="29" t="s">
        <v>30</v>
      </c>
      <c r="I1689" s="29">
        <v>1980</v>
      </c>
      <c r="J1689" s="30">
        <v>95</v>
      </c>
      <c r="K1689" s="30">
        <v>6658.8</v>
      </c>
      <c r="L1689" s="30">
        <v>311386.24447344599</v>
      </c>
      <c r="M1689" s="30">
        <v>1823.2067040112393</v>
      </c>
      <c r="N1689" s="30">
        <v>53.265542150106711</v>
      </c>
      <c r="O1689" s="30">
        <v>10147.234964784833</v>
      </c>
      <c r="P1689" s="30">
        <v>1.5159289984528308</v>
      </c>
      <c r="Q1689" s="30">
        <v>11457.716559330782</v>
      </c>
      <c r="R1689" s="30">
        <v>15774.976478081737</v>
      </c>
      <c r="S1689" s="30">
        <v>1.6324196810170573</v>
      </c>
      <c r="T1689" s="30">
        <v>1.383749405199173</v>
      </c>
      <c r="U1689" s="30">
        <v>1.5801212362000523</v>
      </c>
      <c r="V1689" s="30">
        <v>1.5294369958956893</v>
      </c>
      <c r="W1689" s="30">
        <v>1.2722437221775962</v>
      </c>
      <c r="X1689" s="30">
        <v>1.2777227685982382</v>
      </c>
      <c r="Y1689" s="30">
        <v>33.555862663642863</v>
      </c>
      <c r="Z1689" s="30">
        <v>58.317629553383448</v>
      </c>
      <c r="AA1689" s="30">
        <v>80.330668807490667</v>
      </c>
      <c r="AB1689" s="30">
        <v>643.81928301989137</v>
      </c>
      <c r="AC1689" s="30">
        <v>2.8621845204658891</v>
      </c>
      <c r="AD1689" s="30">
        <v>16880.257556670906</v>
      </c>
      <c r="AE1689" s="29">
        <f t="shared" si="84"/>
        <v>2022</v>
      </c>
      <c r="AF1689" s="29">
        <f t="shared" si="85"/>
        <v>8</v>
      </c>
      <c r="AK1689" t="e">
        <f t="shared" si="83"/>
        <v>#N/A</v>
      </c>
    </row>
    <row r="1690" spans="1:37" ht="30" customHeight="1" x14ac:dyDescent="0.25">
      <c r="A1690" s="30">
        <v>17907419</v>
      </c>
      <c r="B1690" s="29" t="s">
        <v>87</v>
      </c>
      <c r="C1690" s="29" t="s">
        <v>29</v>
      </c>
      <c r="D1690" s="29" t="s">
        <v>29</v>
      </c>
      <c r="E1690" s="31">
        <v>44834</v>
      </c>
      <c r="F1690" s="30">
        <v>24.672406775884241</v>
      </c>
      <c r="G1690" s="29" t="s">
        <v>51</v>
      </c>
      <c r="H1690" s="29" t="s">
        <v>30</v>
      </c>
      <c r="I1690" s="29">
        <v>1980</v>
      </c>
      <c r="J1690" s="30">
        <v>95</v>
      </c>
      <c r="K1690" s="30">
        <v>6658.8</v>
      </c>
      <c r="L1690" s="30">
        <v>384225.44630108838</v>
      </c>
      <c r="M1690" s="30">
        <v>1271.768454296478</v>
      </c>
      <c r="N1690" s="30">
        <v>52.676769095296756</v>
      </c>
      <c r="O1690" s="30">
        <v>7356.2940894944186</v>
      </c>
      <c r="P1690" s="30">
        <v>1.6308039857346228</v>
      </c>
      <c r="Q1690" s="30">
        <v>11359.60250327316</v>
      </c>
      <c r="R1690" s="30">
        <v>15112.021558211351</v>
      </c>
      <c r="S1690" s="30">
        <v>1.75653767749767</v>
      </c>
      <c r="T1690" s="30">
        <v>2.2478199831307806</v>
      </c>
      <c r="U1690" s="30">
        <v>1.5744219465678191</v>
      </c>
      <c r="V1690" s="30">
        <v>1.5707751294207444</v>
      </c>
      <c r="W1690" s="30">
        <v>0.84798591953595615</v>
      </c>
      <c r="X1690" s="30">
        <v>1.4128123359440194</v>
      </c>
      <c r="Y1690" s="30">
        <v>37.995296571173903</v>
      </c>
      <c r="Z1690" s="30">
        <v>43.304118945511895</v>
      </c>
      <c r="AA1690" s="30">
        <v>138.58839710182829</v>
      </c>
      <c r="AB1690" s="30">
        <v>743.13150440101072</v>
      </c>
      <c r="AC1690" s="30">
        <v>2.2146324189630975</v>
      </c>
      <c r="AD1690" s="30">
        <v>17106.934818098154</v>
      </c>
      <c r="AE1690" s="29">
        <f t="shared" si="84"/>
        <v>2022</v>
      </c>
      <c r="AF1690" s="29">
        <f t="shared" si="85"/>
        <v>9</v>
      </c>
      <c r="AK1690" t="e">
        <f t="shared" si="83"/>
        <v>#N/A</v>
      </c>
    </row>
    <row r="1691" spans="1:37" ht="30" customHeight="1" x14ac:dyDescent="0.25">
      <c r="A1691" s="30">
        <v>17907419</v>
      </c>
      <c r="B1691" s="29" t="s">
        <v>87</v>
      </c>
      <c r="C1691" s="29" t="s">
        <v>29</v>
      </c>
      <c r="D1691" s="29" t="s">
        <v>29</v>
      </c>
      <c r="E1691" s="31">
        <v>44865</v>
      </c>
      <c r="F1691" s="30">
        <v>24.701241182324786</v>
      </c>
      <c r="G1691" s="29" t="s">
        <v>51</v>
      </c>
      <c r="H1691" s="29" t="s">
        <v>30</v>
      </c>
      <c r="I1691" s="29">
        <v>1980</v>
      </c>
      <c r="J1691" s="30">
        <v>95</v>
      </c>
      <c r="K1691" s="30">
        <v>6658.8</v>
      </c>
      <c r="L1691" s="30">
        <v>366948.97174628399</v>
      </c>
      <c r="M1691" s="30">
        <v>1645.2317256126996</v>
      </c>
      <c r="N1691" s="30">
        <v>79.68951170358892</v>
      </c>
      <c r="O1691" s="30">
        <v>11205.608435231066</v>
      </c>
      <c r="P1691" s="30">
        <v>1.7521541522360269</v>
      </c>
      <c r="Q1691" s="30">
        <v>10579.96473343143</v>
      </c>
      <c r="R1691" s="30">
        <v>15664.138713658509</v>
      </c>
      <c r="S1691" s="30">
        <v>1.5052410433839685</v>
      </c>
      <c r="T1691" s="30">
        <v>2.2083755030318031</v>
      </c>
      <c r="U1691" s="30">
        <v>1.7211809772404294</v>
      </c>
      <c r="V1691" s="30">
        <v>2.4703859943793036</v>
      </c>
      <c r="W1691" s="30">
        <v>0.86799135046954634</v>
      </c>
      <c r="X1691" s="30">
        <v>0.98979328125913912</v>
      </c>
      <c r="Y1691" s="30">
        <v>54.757148333370907</v>
      </c>
      <c r="Z1691" s="30">
        <v>55.694052236793198</v>
      </c>
      <c r="AA1691" s="30">
        <v>141.93018772089209</v>
      </c>
      <c r="AB1691" s="30">
        <v>888.69277607992774</v>
      </c>
      <c r="AC1691" s="30">
        <v>3.415865519126501</v>
      </c>
      <c r="AD1691" s="30">
        <v>13313.722296772954</v>
      </c>
      <c r="AE1691" s="29">
        <f t="shared" si="84"/>
        <v>2022</v>
      </c>
      <c r="AF1691" s="29">
        <f t="shared" si="85"/>
        <v>10</v>
      </c>
      <c r="AK1691" t="e">
        <f t="shared" si="83"/>
        <v>#N/A</v>
      </c>
    </row>
    <row r="1692" spans="1:37" ht="30" customHeight="1" x14ac:dyDescent="0.25">
      <c r="A1692" s="30">
        <v>17907419</v>
      </c>
      <c r="B1692" s="29" t="s">
        <v>87</v>
      </c>
      <c r="C1692" s="29" t="s">
        <v>29</v>
      </c>
      <c r="D1692" s="29" t="s">
        <v>29</v>
      </c>
      <c r="E1692" s="31">
        <v>44895</v>
      </c>
      <c r="F1692" s="30">
        <v>27.010689015906266</v>
      </c>
      <c r="G1692" s="29" t="s">
        <v>51</v>
      </c>
      <c r="H1692" s="29" t="s">
        <v>30</v>
      </c>
      <c r="I1692" s="29">
        <v>1980</v>
      </c>
      <c r="J1692" s="30">
        <v>95</v>
      </c>
      <c r="K1692" s="30">
        <v>6658.8</v>
      </c>
      <c r="L1692" s="30">
        <v>285876.49921417271</v>
      </c>
      <c r="M1692" s="30">
        <v>1012.7051778280761</v>
      </c>
      <c r="N1692" s="30">
        <v>77.082890593314772</v>
      </c>
      <c r="O1692" s="30">
        <v>11358.854362870001</v>
      </c>
      <c r="P1692" s="30">
        <v>1.0661925675420303</v>
      </c>
      <c r="Q1692" s="30">
        <v>12000.321189708384</v>
      </c>
      <c r="R1692" s="30">
        <v>15658.428284094269</v>
      </c>
      <c r="S1692" s="30">
        <v>1.6610969846338606</v>
      </c>
      <c r="T1692" s="30">
        <v>1.940795846644737</v>
      </c>
      <c r="U1692" s="30">
        <v>1.7418863499311921</v>
      </c>
      <c r="V1692" s="30">
        <v>1.685124335168249</v>
      </c>
      <c r="W1692" s="30">
        <v>1.1939618004646353</v>
      </c>
      <c r="X1692" s="30">
        <v>1.9101930787554604</v>
      </c>
      <c r="Y1692" s="30">
        <v>44.729336247657024</v>
      </c>
      <c r="Z1692" s="30">
        <v>52.848550126267682</v>
      </c>
      <c r="AA1692" s="30">
        <v>141.58219456186501</v>
      </c>
      <c r="AB1692" s="30">
        <v>862.7485094562154</v>
      </c>
      <c r="AC1692" s="30">
        <v>3.33925289128518</v>
      </c>
      <c r="AD1692" s="30">
        <v>22933.968482997563</v>
      </c>
      <c r="AE1692" s="29">
        <f t="shared" si="84"/>
        <v>2022</v>
      </c>
      <c r="AF1692" s="29">
        <f t="shared" si="85"/>
        <v>11</v>
      </c>
      <c r="AK1692" t="e">
        <f t="shared" si="83"/>
        <v>#N/A</v>
      </c>
    </row>
    <row r="1693" spans="1:37" ht="30" customHeight="1" x14ac:dyDescent="0.25">
      <c r="A1693" s="30">
        <v>17907419</v>
      </c>
      <c r="B1693" s="29" t="s">
        <v>87</v>
      </c>
      <c r="C1693" s="29" t="s">
        <v>29</v>
      </c>
      <c r="D1693" s="29" t="s">
        <v>29</v>
      </c>
      <c r="E1693" s="31">
        <v>44926</v>
      </c>
      <c r="F1693" s="30">
        <v>29.196480430773626</v>
      </c>
      <c r="G1693" s="29" t="s">
        <v>51</v>
      </c>
      <c r="H1693" s="29" t="s">
        <v>30</v>
      </c>
      <c r="I1693" s="29">
        <v>1980</v>
      </c>
      <c r="J1693" s="30">
        <v>95</v>
      </c>
      <c r="K1693" s="30">
        <v>6658.8</v>
      </c>
      <c r="L1693" s="30">
        <v>552971.21357200411</v>
      </c>
      <c r="M1693" s="30">
        <v>1509.0083589536102</v>
      </c>
      <c r="N1693" s="30">
        <v>59.232154795964817</v>
      </c>
      <c r="O1693" s="30">
        <v>8034.8464168089349</v>
      </c>
      <c r="P1693" s="30">
        <v>1.2419760271329612</v>
      </c>
      <c r="Q1693" s="30">
        <v>9460.9041788470531</v>
      </c>
      <c r="R1693" s="30">
        <v>13428.237994035033</v>
      </c>
      <c r="S1693" s="30">
        <v>1.8585603923801017</v>
      </c>
      <c r="T1693" s="30">
        <v>2.1128695728510007</v>
      </c>
      <c r="U1693" s="30">
        <v>2.1092036167031218</v>
      </c>
      <c r="V1693" s="30">
        <v>2.5034095048062301</v>
      </c>
      <c r="W1693" s="30">
        <v>1.4222250482001473</v>
      </c>
      <c r="X1693" s="30">
        <v>1.7702831167428845</v>
      </c>
      <c r="Y1693" s="30">
        <v>50.440724458636545</v>
      </c>
      <c r="Z1693" s="30">
        <v>41.70629687193972</v>
      </c>
      <c r="AA1693" s="30">
        <v>105.16325220328362</v>
      </c>
      <c r="AB1693" s="30">
        <v>739.20783822157739</v>
      </c>
      <c r="AC1693" s="30">
        <v>3.8060018081544276</v>
      </c>
      <c r="AD1693" s="30">
        <v>20134.474467131386</v>
      </c>
      <c r="AE1693" s="29">
        <f t="shared" si="84"/>
        <v>2022</v>
      </c>
      <c r="AF1693" s="29">
        <f t="shared" si="85"/>
        <v>12</v>
      </c>
      <c r="AK1693" t="e">
        <f t="shared" si="83"/>
        <v>#N/A</v>
      </c>
    </row>
    <row r="1694" spans="1:37" ht="30" customHeight="1" x14ac:dyDescent="0.25">
      <c r="A1694" s="30">
        <v>17907419</v>
      </c>
      <c r="B1694" s="29" t="s">
        <v>87</v>
      </c>
      <c r="C1694" s="29" t="s">
        <v>29</v>
      </c>
      <c r="D1694" s="29" t="s">
        <v>29</v>
      </c>
      <c r="E1694" s="31">
        <v>44957</v>
      </c>
      <c r="F1694" s="30">
        <v>26.856729350043388</v>
      </c>
      <c r="G1694" s="29" t="s">
        <v>51</v>
      </c>
      <c r="H1694" s="29" t="s">
        <v>30</v>
      </c>
      <c r="I1694" s="29">
        <v>1980</v>
      </c>
      <c r="J1694" s="30">
        <v>95</v>
      </c>
      <c r="K1694" s="30">
        <v>6658.8</v>
      </c>
      <c r="L1694" s="30">
        <v>488005.54144925723</v>
      </c>
      <c r="M1694" s="30">
        <v>1193.4301700285323</v>
      </c>
      <c r="N1694" s="30">
        <v>75.442419988160538</v>
      </c>
      <c r="O1694" s="30">
        <v>8799.9798723238273</v>
      </c>
      <c r="P1694" s="30">
        <v>0.92077497267048891</v>
      </c>
      <c r="Q1694" s="30">
        <v>12214.770638537013</v>
      </c>
      <c r="R1694" s="30">
        <v>13901.357888318797</v>
      </c>
      <c r="S1694" s="30">
        <v>1.1331302682986815</v>
      </c>
      <c r="T1694" s="30">
        <v>1.8937022888191852</v>
      </c>
      <c r="U1694" s="30">
        <v>2.0400931732470129</v>
      </c>
      <c r="V1694" s="30">
        <v>2.2323334738367975</v>
      </c>
      <c r="W1694" s="30">
        <v>1.3416434508328035</v>
      </c>
      <c r="X1694" s="30">
        <v>1.1893458828110193</v>
      </c>
      <c r="Y1694" s="30">
        <v>36.046166352418062</v>
      </c>
      <c r="Z1694" s="30">
        <v>57.120088693724178</v>
      </c>
      <c r="AA1694" s="30">
        <v>140.92691773704334</v>
      </c>
      <c r="AB1694" s="30">
        <v>979.04904225727694</v>
      </c>
      <c r="AC1694" s="30">
        <v>2.0346606844976267</v>
      </c>
      <c r="AD1694" s="30">
        <v>21449.357465794848</v>
      </c>
      <c r="AE1694" s="29">
        <f t="shared" si="84"/>
        <v>2023</v>
      </c>
      <c r="AF1694" s="29">
        <f t="shared" si="85"/>
        <v>1</v>
      </c>
      <c r="AK1694" t="e">
        <f t="shared" si="83"/>
        <v>#N/A</v>
      </c>
    </row>
    <row r="1695" spans="1:37" ht="30" customHeight="1" x14ac:dyDescent="0.25">
      <c r="A1695" s="30">
        <v>17907419</v>
      </c>
      <c r="B1695" s="29" t="s">
        <v>87</v>
      </c>
      <c r="C1695" s="29" t="s">
        <v>29</v>
      </c>
      <c r="D1695" s="29" t="s">
        <v>29</v>
      </c>
      <c r="E1695" s="31">
        <v>44985</v>
      </c>
      <c r="F1695" s="30">
        <v>17.365767822692202</v>
      </c>
      <c r="G1695" s="29" t="s">
        <v>51</v>
      </c>
      <c r="H1695" s="29" t="s">
        <v>30</v>
      </c>
      <c r="I1695" s="29">
        <v>1980</v>
      </c>
      <c r="J1695" s="30">
        <v>95</v>
      </c>
      <c r="K1695" s="30">
        <v>6658.8</v>
      </c>
      <c r="L1695" s="30">
        <v>414087.35943924653</v>
      </c>
      <c r="M1695" s="30">
        <v>2014.0289075415049</v>
      </c>
      <c r="N1695" s="30">
        <v>59.733436396361526</v>
      </c>
      <c r="O1695" s="30">
        <v>6819.5284640433838</v>
      </c>
      <c r="P1695" s="30">
        <v>1.5811346887990156</v>
      </c>
      <c r="Q1695" s="30">
        <v>10760.965774390157</v>
      </c>
      <c r="R1695" s="30">
        <v>8709.7246448195619</v>
      </c>
      <c r="S1695" s="30">
        <v>1.803106615652581</v>
      </c>
      <c r="T1695" s="30">
        <v>1.6582419214398747</v>
      </c>
      <c r="U1695" s="30">
        <v>1.6949463038698134</v>
      </c>
      <c r="V1695" s="30">
        <v>2.1227599411984315</v>
      </c>
      <c r="W1695" s="30">
        <v>1.2768350306543288</v>
      </c>
      <c r="X1695" s="30">
        <v>1.4214021605021594</v>
      </c>
      <c r="Y1695" s="30">
        <v>47.782264694832222</v>
      </c>
      <c r="Z1695" s="30">
        <v>52.528969363211552</v>
      </c>
      <c r="AA1695" s="30">
        <v>146.62298994809797</v>
      </c>
      <c r="AB1695" s="30">
        <v>722.65059976048349</v>
      </c>
      <c r="AC1695" s="30">
        <v>2.4263437435961523</v>
      </c>
      <c r="AD1695" s="30">
        <v>18678.541190126631</v>
      </c>
      <c r="AE1695" s="29">
        <f t="shared" si="84"/>
        <v>2023</v>
      </c>
      <c r="AF1695" s="29">
        <f t="shared" si="85"/>
        <v>2</v>
      </c>
      <c r="AK1695" t="e">
        <f t="shared" si="83"/>
        <v>#N/A</v>
      </c>
    </row>
    <row r="1696" spans="1:37" ht="30" customHeight="1" x14ac:dyDescent="0.25">
      <c r="A1696" s="30">
        <v>17907419</v>
      </c>
      <c r="B1696" s="29" t="s">
        <v>87</v>
      </c>
      <c r="C1696" s="29" t="s">
        <v>29</v>
      </c>
      <c r="D1696" s="29" t="s">
        <v>29</v>
      </c>
      <c r="E1696" s="31">
        <v>45016</v>
      </c>
      <c r="F1696" s="29">
        <v>32.316849395867806</v>
      </c>
      <c r="G1696" s="29" t="s">
        <v>51</v>
      </c>
      <c r="H1696" s="29" t="s">
        <v>30</v>
      </c>
      <c r="I1696" s="29">
        <v>1980</v>
      </c>
      <c r="J1696" s="30">
        <v>95</v>
      </c>
      <c r="K1696" s="30">
        <v>6658.8</v>
      </c>
      <c r="L1696" s="29">
        <v>613594.24734611041</v>
      </c>
      <c r="M1696" s="29">
        <v>2116.4198496313511</v>
      </c>
      <c r="N1696" s="29">
        <v>66.88937860663988</v>
      </c>
      <c r="O1696" s="30">
        <v>9961.7457029231609</v>
      </c>
      <c r="P1696" s="30">
        <v>1.2396357622482514</v>
      </c>
      <c r="Q1696" s="29">
        <v>8621.8667050747135</v>
      </c>
      <c r="R1696" s="29">
        <v>14084.539208448257</v>
      </c>
      <c r="S1696" s="29">
        <v>1.5238819821900531</v>
      </c>
      <c r="T1696" s="29">
        <v>2.2256240496982969</v>
      </c>
      <c r="U1696" s="29">
        <v>1.3701986213209874</v>
      </c>
      <c r="V1696" s="29">
        <v>2.1765988122363562</v>
      </c>
      <c r="W1696" s="30">
        <v>1.1968267296073472</v>
      </c>
      <c r="X1696" s="30">
        <v>1.6524874043802953</v>
      </c>
      <c r="Y1696" s="29">
        <v>48.448058860090832</v>
      </c>
      <c r="Z1696" s="29">
        <v>41.997626208788965</v>
      </c>
      <c r="AA1696" s="29">
        <v>146.51480548303132</v>
      </c>
      <c r="AB1696" s="29">
        <v>806.43690327475008</v>
      </c>
      <c r="AC1696" s="30">
        <v>3.7977251865227708</v>
      </c>
      <c r="AD1696" s="30">
        <v>15444.804340166875</v>
      </c>
      <c r="AE1696" s="29">
        <f t="shared" si="84"/>
        <v>2023</v>
      </c>
      <c r="AF1696" s="29">
        <f t="shared" si="85"/>
        <v>3</v>
      </c>
      <c r="AK1696" t="e">
        <f t="shared" si="83"/>
        <v>#N/A</v>
      </c>
    </row>
    <row r="1697" spans="1:37" ht="30" customHeight="1" x14ac:dyDescent="0.25">
      <c r="A1697" s="30">
        <v>17907419</v>
      </c>
      <c r="B1697" s="29" t="s">
        <v>87</v>
      </c>
      <c r="C1697" s="29" t="s">
        <v>29</v>
      </c>
      <c r="D1697" s="29" t="s">
        <v>29</v>
      </c>
      <c r="E1697" s="31">
        <v>45046</v>
      </c>
      <c r="F1697" s="29">
        <v>19.606100927380698</v>
      </c>
      <c r="G1697" s="29" t="s">
        <v>51</v>
      </c>
      <c r="H1697" s="29" t="s">
        <v>30</v>
      </c>
      <c r="I1697" s="29">
        <v>1980</v>
      </c>
      <c r="J1697" s="30">
        <v>95</v>
      </c>
      <c r="K1697" s="30">
        <v>6658.8</v>
      </c>
      <c r="L1697" s="29">
        <v>493772.95969890454</v>
      </c>
      <c r="M1697" s="29">
        <v>1545.4861280688453</v>
      </c>
      <c r="N1697" s="29">
        <v>59.755540221087379</v>
      </c>
      <c r="O1697" s="30">
        <v>10293.876599419211</v>
      </c>
      <c r="P1697" s="30">
        <v>1.6606487401123782</v>
      </c>
      <c r="Q1697" s="29">
        <v>7707.6588315002664</v>
      </c>
      <c r="R1697" s="29">
        <v>16118.064969501977</v>
      </c>
      <c r="S1697" s="29">
        <v>1.1214810143102032</v>
      </c>
      <c r="T1697" s="29">
        <v>2.0715104302007461</v>
      </c>
      <c r="U1697" s="29">
        <v>1.1169131122735589</v>
      </c>
      <c r="V1697" s="29">
        <v>1.5976501570982868</v>
      </c>
      <c r="W1697" s="30">
        <v>0.87359249204768252</v>
      </c>
      <c r="X1697" s="30">
        <v>1.3833045435079248</v>
      </c>
      <c r="Y1697" s="29">
        <v>50.85874508551985</v>
      </c>
      <c r="Z1697" s="29">
        <v>29.827332398048753</v>
      </c>
      <c r="AA1697" s="29">
        <v>108.08651967783491</v>
      </c>
      <c r="AB1697" s="29">
        <v>803.45053407947876</v>
      </c>
      <c r="AC1697" s="30">
        <v>3.5634943478192409</v>
      </c>
      <c r="AD1697" s="30">
        <v>15696.686037433243</v>
      </c>
      <c r="AE1697" s="29">
        <f t="shared" si="84"/>
        <v>2023</v>
      </c>
      <c r="AF1697" s="29">
        <f t="shared" si="85"/>
        <v>4</v>
      </c>
      <c r="AK1697" t="e">
        <f t="shared" si="83"/>
        <v>#N/A</v>
      </c>
    </row>
    <row r="1698" spans="1:37" ht="30" customHeight="1" x14ac:dyDescent="0.25">
      <c r="A1698" s="30">
        <v>17907419</v>
      </c>
      <c r="B1698" s="29" t="s">
        <v>87</v>
      </c>
      <c r="C1698" s="29" t="s">
        <v>29</v>
      </c>
      <c r="D1698" s="29" t="s">
        <v>29</v>
      </c>
      <c r="E1698" s="31">
        <v>45077</v>
      </c>
      <c r="F1698" s="29">
        <v>32.25548520622673</v>
      </c>
      <c r="G1698" s="29" t="s">
        <v>51</v>
      </c>
      <c r="H1698" s="29" t="s">
        <v>30</v>
      </c>
      <c r="I1698" s="29">
        <v>1980</v>
      </c>
      <c r="J1698" s="30">
        <v>95</v>
      </c>
      <c r="K1698" s="30">
        <v>6658.8</v>
      </c>
      <c r="L1698" s="29">
        <v>654773.49798915628</v>
      </c>
      <c r="M1698" s="29">
        <v>1758.2354899932679</v>
      </c>
      <c r="N1698" s="29">
        <v>93.043040779135595</v>
      </c>
      <c r="O1698" s="30">
        <v>7077.7108199558324</v>
      </c>
      <c r="P1698" s="30">
        <v>1.2842354688547208</v>
      </c>
      <c r="Q1698" s="29">
        <v>13380.267730192865</v>
      </c>
      <c r="R1698" s="29">
        <v>11785.702142352618</v>
      </c>
      <c r="S1698" s="29">
        <v>1.5225949095100146</v>
      </c>
      <c r="T1698" s="29">
        <v>2.23843569970715</v>
      </c>
      <c r="U1698" s="29">
        <v>1.2806381613878035</v>
      </c>
      <c r="V1698" s="29">
        <v>1.9325707375787688</v>
      </c>
      <c r="W1698" s="30">
        <v>1.5870073629949151</v>
      </c>
      <c r="X1698" s="30">
        <v>1.0909220434829259</v>
      </c>
      <c r="Y1698" s="29">
        <v>52.569633072843637</v>
      </c>
      <c r="Z1698" s="29">
        <v>46.384980681891257</v>
      </c>
      <c r="AA1698" s="29">
        <v>89.108024958410255</v>
      </c>
      <c r="AB1698" s="29">
        <v>660.34553424652063</v>
      </c>
      <c r="AC1698" s="30">
        <v>2.1331144591719369</v>
      </c>
      <c r="AD1698" s="30">
        <v>23711.367511925033</v>
      </c>
      <c r="AE1698" s="29">
        <f t="shared" si="84"/>
        <v>2023</v>
      </c>
      <c r="AF1698" s="29">
        <f t="shared" si="85"/>
        <v>5</v>
      </c>
      <c r="AK1698" t="e">
        <f t="shared" si="83"/>
        <v>#N/A</v>
      </c>
    </row>
    <row r="1699" spans="1:37" ht="30" customHeight="1" x14ac:dyDescent="0.25">
      <c r="A1699" s="30">
        <v>17907419</v>
      </c>
      <c r="B1699" s="29" t="s">
        <v>87</v>
      </c>
      <c r="C1699" s="29" t="s">
        <v>29</v>
      </c>
      <c r="D1699" s="29" t="s">
        <v>29</v>
      </c>
      <c r="E1699" s="31">
        <v>45107</v>
      </c>
      <c r="F1699" s="29">
        <v>36.437214550376289</v>
      </c>
      <c r="G1699" s="29" t="s">
        <v>51</v>
      </c>
      <c r="H1699" s="29" t="s">
        <v>30</v>
      </c>
      <c r="I1699" s="29">
        <v>1980</v>
      </c>
      <c r="J1699" s="30">
        <v>95</v>
      </c>
      <c r="K1699" s="30">
        <v>6658.8</v>
      </c>
      <c r="L1699" s="29">
        <v>464443.20180293225</v>
      </c>
      <c r="M1699" s="29">
        <v>1895.9586187616769</v>
      </c>
      <c r="N1699" s="29">
        <v>73.001939270850315</v>
      </c>
      <c r="O1699" s="30">
        <v>10522.812420220946</v>
      </c>
      <c r="P1699" s="30">
        <v>1.0308255424454467</v>
      </c>
      <c r="Q1699" s="29">
        <v>8869.9223966162699</v>
      </c>
      <c r="R1699" s="29">
        <v>8485.7303566736773</v>
      </c>
      <c r="S1699" s="29">
        <v>1.3735469146477843</v>
      </c>
      <c r="T1699" s="29">
        <v>1.476876847032355</v>
      </c>
      <c r="U1699" s="29">
        <v>1.8197358656581555</v>
      </c>
      <c r="V1699" s="29">
        <v>1.6154481492262605</v>
      </c>
      <c r="W1699" s="30">
        <v>1.400606274144045</v>
      </c>
      <c r="X1699" s="30">
        <v>1.0890433221668145</v>
      </c>
      <c r="Y1699" s="29">
        <v>49.771736862862859</v>
      </c>
      <c r="Z1699" s="29">
        <v>47.820070710167542</v>
      </c>
      <c r="AA1699" s="29">
        <v>110.25404920084307</v>
      </c>
      <c r="AB1699" s="29">
        <v>735.05068666972534</v>
      </c>
      <c r="AC1699" s="30">
        <v>2.3632060061649898</v>
      </c>
      <c r="AD1699" s="30">
        <v>24336.542975519009</v>
      </c>
      <c r="AE1699" s="29">
        <f t="shared" si="84"/>
        <v>2023</v>
      </c>
      <c r="AF1699" s="29">
        <f t="shared" si="85"/>
        <v>6</v>
      </c>
      <c r="AK1699" t="e">
        <f t="shared" si="83"/>
        <v>#N/A</v>
      </c>
    </row>
    <row r="1700" spans="1:37" ht="30" customHeight="1" x14ac:dyDescent="0.25">
      <c r="A1700" s="30">
        <v>17907419</v>
      </c>
      <c r="B1700" s="29" t="s">
        <v>87</v>
      </c>
      <c r="C1700" s="29" t="s">
        <v>29</v>
      </c>
      <c r="D1700" s="29" t="s">
        <v>29</v>
      </c>
      <c r="E1700" s="31">
        <v>45138</v>
      </c>
      <c r="F1700" s="29">
        <v>19.108961968665454</v>
      </c>
      <c r="G1700" s="29" t="s">
        <v>51</v>
      </c>
      <c r="H1700" s="29" t="s">
        <v>30</v>
      </c>
      <c r="I1700" s="29">
        <v>1980</v>
      </c>
      <c r="J1700" s="30">
        <v>95</v>
      </c>
      <c r="K1700" s="30">
        <v>6658.8</v>
      </c>
      <c r="L1700" s="29">
        <v>610354.66060249379</v>
      </c>
      <c r="M1700" s="29">
        <v>1929.3796629251233</v>
      </c>
      <c r="N1700" s="29">
        <v>101.38080111759288</v>
      </c>
      <c r="O1700" s="30">
        <v>8900.7740110341147</v>
      </c>
      <c r="P1700" s="30">
        <v>1.2219434972993557</v>
      </c>
      <c r="Q1700" s="29">
        <v>8444.0316747169563</v>
      </c>
      <c r="R1700" s="29">
        <v>8593.8504819564096</v>
      </c>
      <c r="S1700" s="29">
        <v>1.2683727200427664</v>
      </c>
      <c r="T1700" s="29">
        <v>2.1196990175850172</v>
      </c>
      <c r="U1700" s="29">
        <v>1.2274331097531794</v>
      </c>
      <c r="V1700" s="29">
        <v>2.3641185569777425</v>
      </c>
      <c r="W1700" s="30">
        <v>0.91644171737107283</v>
      </c>
      <c r="X1700" s="30">
        <v>1.7498780594265135</v>
      </c>
      <c r="Y1700" s="29">
        <v>53.990978079709265</v>
      </c>
      <c r="Z1700" s="29">
        <v>40.029459110143939</v>
      </c>
      <c r="AA1700" s="29">
        <v>77.531926448434717</v>
      </c>
      <c r="AB1700" s="29">
        <v>824.88576473100272</v>
      </c>
      <c r="AC1700" s="30">
        <v>2.3039772482356002</v>
      </c>
      <c r="AD1700" s="30">
        <v>19892.567431099007</v>
      </c>
      <c r="AE1700" s="29">
        <f t="shared" si="84"/>
        <v>2023</v>
      </c>
      <c r="AF1700" s="29">
        <f t="shared" si="85"/>
        <v>7</v>
      </c>
      <c r="AK1700" t="e">
        <f t="shared" si="83"/>
        <v>#N/A</v>
      </c>
    </row>
    <row r="1701" spans="1:37" ht="30" customHeight="1" x14ac:dyDescent="0.25">
      <c r="A1701" s="30">
        <v>17907419</v>
      </c>
      <c r="B1701" s="29" t="s">
        <v>87</v>
      </c>
      <c r="C1701" s="29" t="s">
        <v>29</v>
      </c>
      <c r="D1701" s="29" t="s">
        <v>29</v>
      </c>
      <c r="E1701" s="31">
        <v>45169</v>
      </c>
      <c r="F1701" s="29">
        <v>27.962184652477486</v>
      </c>
      <c r="G1701" s="29" t="s">
        <v>51</v>
      </c>
      <c r="H1701" s="29" t="s">
        <v>30</v>
      </c>
      <c r="I1701" s="29">
        <v>1980</v>
      </c>
      <c r="J1701" s="30">
        <v>95</v>
      </c>
      <c r="K1701" s="30">
        <v>6658.8</v>
      </c>
      <c r="L1701" s="29">
        <v>429428.20533623296</v>
      </c>
      <c r="M1701" s="29">
        <v>1606.9336364870949</v>
      </c>
      <c r="N1701" s="29">
        <v>62.338810158685405</v>
      </c>
      <c r="O1701" s="30">
        <v>8172.0569463236661</v>
      </c>
      <c r="P1701" s="30">
        <v>0.9761592283967041</v>
      </c>
      <c r="Q1701" s="29">
        <v>12376.82090088304</v>
      </c>
      <c r="R1701" s="29">
        <v>16177.267878358696</v>
      </c>
      <c r="S1701" s="29">
        <v>1.600057457962782</v>
      </c>
      <c r="T1701" s="29">
        <v>1.2453339818200038</v>
      </c>
      <c r="U1701" s="29">
        <v>1.4519463105340409</v>
      </c>
      <c r="V1701" s="29">
        <v>1.3223682400122503</v>
      </c>
      <c r="W1701" s="30">
        <v>1.222493996358047</v>
      </c>
      <c r="X1701" s="30">
        <v>1.010013870391379</v>
      </c>
      <c r="Y1701" s="29">
        <v>55.285664728843564</v>
      </c>
      <c r="Z1701" s="29">
        <v>44.942964084544997</v>
      </c>
      <c r="AA1701" s="29">
        <v>123.52831035850522</v>
      </c>
      <c r="AB1701" s="29">
        <v>830.97513663100756</v>
      </c>
      <c r="AC1701" s="30">
        <v>3.475899009770361</v>
      </c>
      <c r="AD1701" s="30">
        <v>14602.899498378198</v>
      </c>
      <c r="AE1701" s="29">
        <f t="shared" si="84"/>
        <v>2023</v>
      </c>
      <c r="AF1701" s="29">
        <f t="shared" si="85"/>
        <v>8</v>
      </c>
      <c r="AK1701" t="e">
        <f t="shared" si="83"/>
        <v>#N/A</v>
      </c>
    </row>
    <row r="1702" spans="1:37" ht="30" customHeight="1" x14ac:dyDescent="0.25">
      <c r="A1702" s="30">
        <v>17907419</v>
      </c>
      <c r="B1702" s="29" t="s">
        <v>87</v>
      </c>
      <c r="C1702" s="29" t="s">
        <v>29</v>
      </c>
      <c r="D1702" s="29" t="s">
        <v>29</v>
      </c>
      <c r="E1702" s="31">
        <v>45199</v>
      </c>
      <c r="F1702" s="29">
        <v>28.03166871757584</v>
      </c>
      <c r="G1702" s="29" t="s">
        <v>51</v>
      </c>
      <c r="H1702" s="29" t="s">
        <v>30</v>
      </c>
      <c r="I1702" s="29">
        <v>1980</v>
      </c>
      <c r="J1702" s="30">
        <v>95</v>
      </c>
      <c r="K1702" s="30">
        <v>6658.8</v>
      </c>
      <c r="L1702" s="29">
        <v>467771.61185474583</v>
      </c>
      <c r="M1702" s="29">
        <v>1569.9545279708452</v>
      </c>
      <c r="N1702" s="29">
        <v>80.462036443752552</v>
      </c>
      <c r="O1702" s="30">
        <v>8242.9030115897986</v>
      </c>
      <c r="P1702" s="30">
        <v>1.5100684276425607</v>
      </c>
      <c r="Q1702" s="29">
        <v>10955.376298540783</v>
      </c>
      <c r="R1702" s="29">
        <v>14373.878694799871</v>
      </c>
      <c r="S1702" s="29">
        <v>1.6680673532714874</v>
      </c>
      <c r="T1702" s="29">
        <v>2.0083805944191919</v>
      </c>
      <c r="U1702" s="29">
        <v>1.3716176281328163</v>
      </c>
      <c r="V1702" s="29">
        <v>1.8698977895771625</v>
      </c>
      <c r="W1702" s="30">
        <v>1.4393015402264817</v>
      </c>
      <c r="X1702" s="30">
        <v>1.2961735259964851</v>
      </c>
      <c r="Y1702" s="29">
        <v>56.670874599721394</v>
      </c>
      <c r="Z1702" s="29">
        <v>57.336885601123505</v>
      </c>
      <c r="AA1702" s="29">
        <v>136.62132907526257</v>
      </c>
      <c r="AB1702" s="29">
        <v>934.6706460426692</v>
      </c>
      <c r="AC1702" s="30">
        <v>3.166511351756951</v>
      </c>
      <c r="AD1702" s="30">
        <v>27082.865411899449</v>
      </c>
      <c r="AE1702" s="29">
        <f t="shared" si="84"/>
        <v>2023</v>
      </c>
      <c r="AF1702" s="29">
        <f t="shared" si="85"/>
        <v>9</v>
      </c>
      <c r="AK1702" t="e">
        <f t="shared" si="83"/>
        <v>#N/A</v>
      </c>
    </row>
    <row r="1703" spans="1:37" ht="30" customHeight="1" x14ac:dyDescent="0.25">
      <c r="A1703" s="30">
        <v>17907419</v>
      </c>
      <c r="B1703" s="29" t="s">
        <v>87</v>
      </c>
      <c r="C1703" s="29" t="s">
        <v>29</v>
      </c>
      <c r="D1703" s="29" t="s">
        <v>29</v>
      </c>
      <c r="E1703" s="31">
        <v>45230</v>
      </c>
      <c r="F1703" s="29">
        <v>19.871785006854555</v>
      </c>
      <c r="G1703" s="29" t="s">
        <v>51</v>
      </c>
      <c r="H1703" s="29" t="s">
        <v>30</v>
      </c>
      <c r="I1703" s="29">
        <v>1980</v>
      </c>
      <c r="J1703" s="30">
        <v>95</v>
      </c>
      <c r="K1703" s="30">
        <v>6658.8</v>
      </c>
      <c r="L1703" s="29">
        <v>678907.50592961872</v>
      </c>
      <c r="M1703" s="29">
        <v>2709.8441613988698</v>
      </c>
      <c r="N1703" s="29">
        <v>113.8985399814875</v>
      </c>
      <c r="O1703" s="30">
        <v>6762.6452758290452</v>
      </c>
      <c r="P1703" s="30">
        <v>1.4517716308829796</v>
      </c>
      <c r="Q1703" s="29">
        <v>13735.764549057772</v>
      </c>
      <c r="R1703" s="29">
        <v>9827.6468674736134</v>
      </c>
      <c r="S1703" s="29">
        <v>1.7923101552528631</v>
      </c>
      <c r="T1703" s="29">
        <v>1.4769637919695975</v>
      </c>
      <c r="U1703" s="29">
        <v>1.9574093968061252</v>
      </c>
      <c r="V1703" s="29">
        <v>1.9872522973564404</v>
      </c>
      <c r="W1703" s="30">
        <v>1.5688018517893969</v>
      </c>
      <c r="X1703" s="30">
        <v>1.7966941537194645</v>
      </c>
      <c r="Y1703" s="29">
        <v>50.479134667437307</v>
      </c>
      <c r="Z1703" s="29">
        <v>33.240552593166036</v>
      </c>
      <c r="AA1703" s="29">
        <v>99.674390894302633</v>
      </c>
      <c r="AB1703" s="29">
        <v>1026.264972943341</v>
      </c>
      <c r="AC1703" s="30">
        <v>2.2073006948069076</v>
      </c>
      <c r="AD1703" s="30">
        <v>26288.06780507087</v>
      </c>
      <c r="AE1703" s="29">
        <f t="shared" si="84"/>
        <v>2023</v>
      </c>
      <c r="AF1703" s="29">
        <f t="shared" si="85"/>
        <v>10</v>
      </c>
      <c r="AK1703" t="e">
        <f t="shared" si="83"/>
        <v>#N/A</v>
      </c>
    </row>
    <row r="1704" spans="1:37" ht="30" customHeight="1" x14ac:dyDescent="0.25">
      <c r="A1704" s="30">
        <v>17907419</v>
      </c>
      <c r="B1704" s="29" t="s">
        <v>87</v>
      </c>
      <c r="C1704" s="29" t="s">
        <v>29</v>
      </c>
      <c r="D1704" s="29" t="s">
        <v>29</v>
      </c>
      <c r="E1704" s="31">
        <v>45260</v>
      </c>
      <c r="F1704" s="29">
        <v>23.374733081039754</v>
      </c>
      <c r="G1704" s="29" t="s">
        <v>51</v>
      </c>
      <c r="H1704" s="29" t="s">
        <v>30</v>
      </c>
      <c r="I1704" s="29">
        <v>1980</v>
      </c>
      <c r="J1704" s="30">
        <v>95</v>
      </c>
      <c r="K1704" s="30">
        <v>6658.8</v>
      </c>
      <c r="L1704" s="29">
        <v>803597.92825603718</v>
      </c>
      <c r="M1704" s="29">
        <v>2631.7076348568826</v>
      </c>
      <c r="N1704" s="29">
        <v>96.327791517213171</v>
      </c>
      <c r="O1704" s="30">
        <v>10161.048156708819</v>
      </c>
      <c r="P1704" s="30">
        <v>1.1099305150926844</v>
      </c>
      <c r="Q1704" s="29">
        <v>10057.304262496154</v>
      </c>
      <c r="R1704" s="29">
        <v>15371.833190988989</v>
      </c>
      <c r="S1704" s="29">
        <v>1.5026434355545579</v>
      </c>
      <c r="T1704" s="29">
        <v>1.7950339510928939</v>
      </c>
      <c r="U1704" s="29">
        <v>1.4530721298432669</v>
      </c>
      <c r="V1704" s="29">
        <v>2.1508341310400865</v>
      </c>
      <c r="W1704" s="30">
        <v>1.326346251332956</v>
      </c>
      <c r="X1704" s="30">
        <v>1.1756179442352923</v>
      </c>
      <c r="Y1704" s="29">
        <v>59.795310456949451</v>
      </c>
      <c r="Z1704" s="29">
        <v>36.510795606289832</v>
      </c>
      <c r="AA1704" s="29">
        <v>100.15359741743021</v>
      </c>
      <c r="AB1704" s="29">
        <v>902.00001068981464</v>
      </c>
      <c r="AC1704" s="30">
        <v>2.3852693946389869</v>
      </c>
      <c r="AD1704" s="30">
        <v>21019.545270445014</v>
      </c>
      <c r="AE1704" s="29">
        <f t="shared" si="84"/>
        <v>2023</v>
      </c>
      <c r="AF1704" s="29">
        <f t="shared" si="85"/>
        <v>11</v>
      </c>
      <c r="AK1704" t="e">
        <f t="shared" si="83"/>
        <v>#N/A</v>
      </c>
    </row>
    <row r="1705" spans="1:37" ht="30" customHeight="1" x14ac:dyDescent="0.25">
      <c r="A1705" s="30">
        <v>17907419</v>
      </c>
      <c r="B1705" s="29" t="s">
        <v>87</v>
      </c>
      <c r="C1705" s="29" t="s">
        <v>29</v>
      </c>
      <c r="D1705" s="29" t="s">
        <v>29</v>
      </c>
      <c r="E1705" s="31">
        <v>45291</v>
      </c>
      <c r="F1705" s="29">
        <v>18.790682939074628</v>
      </c>
      <c r="G1705" s="29" t="s">
        <v>51</v>
      </c>
      <c r="H1705" s="29" t="s">
        <v>30</v>
      </c>
      <c r="I1705" s="29">
        <v>1980</v>
      </c>
      <c r="J1705" s="30">
        <v>95</v>
      </c>
      <c r="K1705" s="30">
        <v>6658.8</v>
      </c>
      <c r="L1705" s="29">
        <v>609024.46816450451</v>
      </c>
      <c r="M1705" s="29">
        <v>2932.3218910382402</v>
      </c>
      <c r="N1705" s="29">
        <v>122.24116023839797</v>
      </c>
      <c r="O1705" s="30">
        <v>7306.4324094571866</v>
      </c>
      <c r="P1705" s="30">
        <v>1.3057116471184826</v>
      </c>
      <c r="Q1705" s="29">
        <v>9385.9412350556577</v>
      </c>
      <c r="R1705" s="29">
        <v>10404.366755658351</v>
      </c>
      <c r="S1705" s="29">
        <v>1.3130525075483461</v>
      </c>
      <c r="T1705" s="29">
        <v>2.4092283836510369</v>
      </c>
      <c r="U1705" s="29">
        <v>1.3342372775562565</v>
      </c>
      <c r="V1705" s="29">
        <v>1.9795239271020428</v>
      </c>
      <c r="W1705" s="30">
        <v>1.1509292803750135</v>
      </c>
      <c r="X1705" s="30">
        <v>1.0263543938309905</v>
      </c>
      <c r="Y1705" s="29">
        <v>46.713937421718327</v>
      </c>
      <c r="Z1705" s="29">
        <v>35.882525010914371</v>
      </c>
      <c r="AA1705" s="29">
        <v>86.361756675104857</v>
      </c>
      <c r="AB1705" s="29">
        <v>853.36254471501229</v>
      </c>
      <c r="AC1705" s="30">
        <v>3.0679167673404377</v>
      </c>
      <c r="AD1705" s="30">
        <v>15013.495974001058</v>
      </c>
      <c r="AE1705" s="29">
        <f t="shared" si="84"/>
        <v>2023</v>
      </c>
      <c r="AF1705" s="29">
        <f t="shared" si="85"/>
        <v>12</v>
      </c>
      <c r="AK1705" t="e">
        <f t="shared" si="83"/>
        <v>#N/A</v>
      </c>
    </row>
    <row r="1706" spans="1:37" ht="30" customHeight="1" x14ac:dyDescent="0.25">
      <c r="A1706" s="30">
        <v>17907419</v>
      </c>
      <c r="B1706" s="29" t="s">
        <v>87</v>
      </c>
      <c r="C1706" s="29" t="s">
        <v>29</v>
      </c>
      <c r="D1706" s="29" t="s">
        <v>29</v>
      </c>
      <c r="E1706" s="31">
        <v>45322</v>
      </c>
      <c r="F1706" s="29">
        <v>18.348101239399327</v>
      </c>
      <c r="G1706" s="29" t="s">
        <v>51</v>
      </c>
      <c r="H1706" s="29" t="s">
        <v>30</v>
      </c>
      <c r="I1706" s="29">
        <v>1980</v>
      </c>
      <c r="J1706" s="30">
        <v>95</v>
      </c>
      <c r="K1706" s="30">
        <v>6658.8</v>
      </c>
      <c r="L1706" s="29">
        <v>582331.64288616029</v>
      </c>
      <c r="M1706" s="29">
        <v>2882.3090474646378</v>
      </c>
      <c r="N1706" s="29">
        <v>103.5876285105283</v>
      </c>
      <c r="O1706" s="30">
        <v>8424.0648358093476</v>
      </c>
      <c r="P1706" s="30">
        <v>1.6033150139055963</v>
      </c>
      <c r="Q1706" s="29">
        <v>6989.6783155217008</v>
      </c>
      <c r="R1706" s="29">
        <v>9920.2321267513598</v>
      </c>
      <c r="S1706" s="29">
        <v>1.6820941199210737</v>
      </c>
      <c r="T1706" s="29">
        <v>1.7970413711275466</v>
      </c>
      <c r="U1706" s="29">
        <v>1.9188898704791097</v>
      </c>
      <c r="V1706" s="29">
        <v>1.5483419906468328</v>
      </c>
      <c r="W1706" s="30">
        <v>1.4463985544804305</v>
      </c>
      <c r="X1706" s="30">
        <v>1.2042355210303055</v>
      </c>
      <c r="Y1706" s="29">
        <v>49.097173508076295</v>
      </c>
      <c r="Z1706" s="29">
        <v>35.153644428665736</v>
      </c>
      <c r="AA1706" s="29">
        <v>122.83810775895006</v>
      </c>
      <c r="AB1706" s="29">
        <v>564.60786024895378</v>
      </c>
      <c r="AC1706" s="30" t="s">
        <v>31</v>
      </c>
      <c r="AD1706" s="30" t="s">
        <v>31</v>
      </c>
      <c r="AE1706" s="29">
        <f t="shared" si="84"/>
        <v>2024</v>
      </c>
      <c r="AF1706" s="29">
        <f t="shared" si="85"/>
        <v>1</v>
      </c>
      <c r="AK1706" t="e">
        <f t="shared" si="83"/>
        <v>#N/A</v>
      </c>
    </row>
    <row r="1707" spans="1:37" ht="30" customHeight="1" x14ac:dyDescent="0.25">
      <c r="A1707" s="30">
        <v>17907419</v>
      </c>
      <c r="B1707" s="29" t="s">
        <v>87</v>
      </c>
      <c r="C1707" s="29" t="s">
        <v>29</v>
      </c>
      <c r="D1707" s="29" t="s">
        <v>29</v>
      </c>
      <c r="E1707" s="31">
        <v>45351</v>
      </c>
      <c r="F1707" s="29">
        <v>34.223818969717165</v>
      </c>
      <c r="G1707" s="29" t="s">
        <v>51</v>
      </c>
      <c r="H1707" s="29" t="s">
        <v>30</v>
      </c>
      <c r="I1707" s="29">
        <v>1980</v>
      </c>
      <c r="J1707" s="30">
        <v>95</v>
      </c>
      <c r="K1707" s="30">
        <v>6658.8</v>
      </c>
      <c r="L1707" s="29">
        <v>648871.3402601101</v>
      </c>
      <c r="M1707" s="29">
        <v>2630.2193866555799</v>
      </c>
      <c r="N1707" s="29">
        <v>104.47845291630661</v>
      </c>
      <c r="O1707" s="30">
        <v>8162.319045624643</v>
      </c>
      <c r="P1707" s="30">
        <v>1.3954001788600436</v>
      </c>
      <c r="Q1707" s="29">
        <v>13061.739415584128</v>
      </c>
      <c r="R1707" s="29">
        <v>15327.615466325076</v>
      </c>
      <c r="S1707" s="29">
        <v>1.797072802431277</v>
      </c>
      <c r="T1707" s="29">
        <v>1.3261132959151183</v>
      </c>
      <c r="U1707" s="29">
        <v>1.3026408214539575</v>
      </c>
      <c r="V1707" s="29">
        <v>2.5860240010351112</v>
      </c>
      <c r="W1707" s="30">
        <v>0.90550927612625498</v>
      </c>
      <c r="X1707" s="30">
        <v>1.650237153175776</v>
      </c>
      <c r="Y1707" s="29">
        <v>45.861714981863265</v>
      </c>
      <c r="Z1707" s="29">
        <v>42.797068665593891</v>
      </c>
      <c r="AA1707" s="29">
        <v>140.51817401810021</v>
      </c>
      <c r="AB1707" s="29">
        <v>678.20755524237484</v>
      </c>
      <c r="AC1707" s="30" t="s">
        <v>31</v>
      </c>
      <c r="AD1707" s="30" t="s">
        <v>31</v>
      </c>
      <c r="AE1707" s="29">
        <f t="shared" si="84"/>
        <v>2024</v>
      </c>
      <c r="AF1707" s="29">
        <f t="shared" si="85"/>
        <v>2</v>
      </c>
      <c r="AK1707" t="e">
        <f t="shared" si="83"/>
        <v>#N/A</v>
      </c>
    </row>
    <row r="1708" spans="1:37" ht="30" customHeight="1" x14ac:dyDescent="0.25">
      <c r="A1708" s="30">
        <v>17907419</v>
      </c>
      <c r="B1708" s="29" t="s">
        <v>87</v>
      </c>
      <c r="C1708" s="29" t="s">
        <v>29</v>
      </c>
      <c r="D1708" s="29" t="s">
        <v>29</v>
      </c>
      <c r="E1708" s="31">
        <v>45382</v>
      </c>
      <c r="F1708" s="29">
        <v>31.531941523857466</v>
      </c>
      <c r="G1708" s="29" t="s">
        <v>51</v>
      </c>
      <c r="H1708" s="29" t="s">
        <v>30</v>
      </c>
      <c r="I1708" s="29">
        <v>1980</v>
      </c>
      <c r="J1708" s="30">
        <v>95</v>
      </c>
      <c r="K1708" s="30">
        <v>6658.8</v>
      </c>
      <c r="L1708" s="29">
        <v>624030.68336673197</v>
      </c>
      <c r="M1708" s="29">
        <v>2595.7310200776728</v>
      </c>
      <c r="N1708" s="29">
        <v>103.9816118300745</v>
      </c>
      <c r="O1708" s="29">
        <v>6525.3698033517976</v>
      </c>
      <c r="P1708" s="29">
        <v>0.8719480639161088</v>
      </c>
      <c r="Q1708" s="29">
        <v>11547.873237285519</v>
      </c>
      <c r="R1708" s="29">
        <v>15125.08716280772</v>
      </c>
      <c r="S1708" s="29">
        <v>1.5844956533534091</v>
      </c>
      <c r="T1708" s="29">
        <v>1.8388932251885293</v>
      </c>
      <c r="U1708" s="29">
        <v>1.8053672410261685</v>
      </c>
      <c r="V1708" s="29">
        <v>1.5639536817957584</v>
      </c>
      <c r="W1708" s="30">
        <v>1.4688441460258821</v>
      </c>
      <c r="X1708" s="30">
        <v>1.3564566237807976</v>
      </c>
      <c r="Y1708" s="29">
        <v>57.164855889952044</v>
      </c>
      <c r="Z1708" s="29">
        <v>57.594165488377598</v>
      </c>
      <c r="AA1708" s="30">
        <v>106.51426576018821</v>
      </c>
      <c r="AB1708" s="30">
        <v>651.58678383430743</v>
      </c>
      <c r="AC1708" s="29" t="s">
        <v>31</v>
      </c>
      <c r="AD1708" s="29" t="s">
        <v>31</v>
      </c>
      <c r="AE1708" s="29">
        <f t="shared" si="84"/>
        <v>2024</v>
      </c>
      <c r="AF1708" s="29">
        <f t="shared" si="85"/>
        <v>3</v>
      </c>
      <c r="AK1708" t="e">
        <f t="shared" si="83"/>
        <v>#N/A</v>
      </c>
    </row>
    <row r="1709" spans="1:37" ht="30" customHeight="1" x14ac:dyDescent="0.25">
      <c r="A1709" s="30">
        <v>17907419</v>
      </c>
      <c r="B1709" s="29" t="s">
        <v>87</v>
      </c>
      <c r="C1709" s="29" t="s">
        <v>29</v>
      </c>
      <c r="D1709" s="29" t="s">
        <v>29</v>
      </c>
      <c r="E1709" s="31">
        <v>45412</v>
      </c>
      <c r="F1709" s="29">
        <v>26.014952746621844</v>
      </c>
      <c r="G1709" s="29" t="s">
        <v>51</v>
      </c>
      <c r="H1709" s="29" t="s">
        <v>30</v>
      </c>
      <c r="I1709" s="29">
        <v>1980</v>
      </c>
      <c r="J1709" s="30">
        <v>95</v>
      </c>
      <c r="K1709" s="30">
        <v>6658.8</v>
      </c>
      <c r="L1709" s="29">
        <v>433947.03735563246</v>
      </c>
      <c r="M1709" s="29">
        <v>1659.7590145063459</v>
      </c>
      <c r="N1709" s="29">
        <v>115.60461176760167</v>
      </c>
      <c r="O1709" s="29">
        <v>8760.481708081843</v>
      </c>
      <c r="P1709" s="29">
        <v>0.93871404606356101</v>
      </c>
      <c r="Q1709" s="29">
        <v>12301.179264996003</v>
      </c>
      <c r="R1709" s="29">
        <v>12887.540458190091</v>
      </c>
      <c r="S1709" s="29">
        <v>1.8265215073398249</v>
      </c>
      <c r="T1709" s="29">
        <v>1.5750492604231878</v>
      </c>
      <c r="U1709" s="29">
        <v>1.926105204458459</v>
      </c>
      <c r="V1709" s="29">
        <v>2.2134409048393673</v>
      </c>
      <c r="W1709" s="30">
        <v>1.0303021087593038</v>
      </c>
      <c r="X1709" s="30">
        <v>0.95591943050474126</v>
      </c>
      <c r="Y1709" s="29">
        <v>50.495067968044033</v>
      </c>
      <c r="Z1709" s="29">
        <v>50.040366479028854</v>
      </c>
      <c r="AA1709" s="30">
        <v>88.219673750589095</v>
      </c>
      <c r="AB1709" s="30">
        <v>585.0920527942435</v>
      </c>
      <c r="AC1709" s="29" t="s">
        <v>31</v>
      </c>
      <c r="AD1709" s="29" t="s">
        <v>31</v>
      </c>
      <c r="AE1709" s="29">
        <f t="shared" si="84"/>
        <v>2024</v>
      </c>
      <c r="AF1709" s="29">
        <f t="shared" si="85"/>
        <v>4</v>
      </c>
      <c r="AK1709" t="e">
        <f t="shared" si="83"/>
        <v>#N/A</v>
      </c>
    </row>
    <row r="1710" spans="1:37" ht="30" customHeight="1" x14ac:dyDescent="0.25">
      <c r="A1710" s="30">
        <v>17907419</v>
      </c>
      <c r="B1710" s="29" t="s">
        <v>87</v>
      </c>
      <c r="C1710" s="29" t="s">
        <v>29</v>
      </c>
      <c r="D1710" s="29" t="s">
        <v>29</v>
      </c>
      <c r="E1710" s="31">
        <v>45443</v>
      </c>
      <c r="F1710" s="29">
        <v>28.711561065369711</v>
      </c>
      <c r="G1710" s="29" t="s">
        <v>51</v>
      </c>
      <c r="H1710" s="29" t="s">
        <v>30</v>
      </c>
      <c r="I1710" s="29">
        <v>1980</v>
      </c>
      <c r="J1710" s="30">
        <v>95</v>
      </c>
      <c r="K1710" s="30">
        <v>6658.8</v>
      </c>
      <c r="L1710" s="29">
        <v>455285.26002449624</v>
      </c>
      <c r="M1710" s="29">
        <v>1869.6989161091956</v>
      </c>
      <c r="N1710" s="29">
        <v>85.475439162378791</v>
      </c>
      <c r="O1710" s="29">
        <v>5544.9433280016356</v>
      </c>
      <c r="P1710" s="29">
        <v>1.6053075685698226</v>
      </c>
      <c r="Q1710" s="29">
        <v>7733.5243720704539</v>
      </c>
      <c r="R1710" s="29">
        <v>10365.90504400333</v>
      </c>
      <c r="S1710" s="29">
        <v>1.9155169108818566</v>
      </c>
      <c r="T1710" s="29">
        <v>1.6810992297173937</v>
      </c>
      <c r="U1710" s="29">
        <v>1.7577845597903308</v>
      </c>
      <c r="V1710" s="29">
        <v>1.8295486555354421</v>
      </c>
      <c r="W1710" s="30">
        <v>1.3002212633950163</v>
      </c>
      <c r="X1710" s="30">
        <v>1.2223433764591134</v>
      </c>
      <c r="Y1710" s="29">
        <v>41.953556416577193</v>
      </c>
      <c r="Z1710" s="29">
        <v>49.92020349555105</v>
      </c>
      <c r="AA1710" s="30">
        <v>111.35895997516516</v>
      </c>
      <c r="AB1710" s="30">
        <v>952.83042574172714</v>
      </c>
      <c r="AC1710" s="29" t="s">
        <v>31</v>
      </c>
      <c r="AD1710" s="29" t="s">
        <v>31</v>
      </c>
      <c r="AE1710" s="29">
        <f t="shared" si="84"/>
        <v>2024</v>
      </c>
      <c r="AF1710" s="29">
        <f t="shared" si="85"/>
        <v>5</v>
      </c>
      <c r="AK1710" t="e">
        <f t="shared" si="83"/>
        <v>#N/A</v>
      </c>
    </row>
    <row r="1711" spans="1:37" ht="30" customHeight="1" x14ac:dyDescent="0.25">
      <c r="A1711" s="30">
        <v>17907419</v>
      </c>
      <c r="B1711" s="29" t="s">
        <v>87</v>
      </c>
      <c r="C1711" s="29" t="s">
        <v>29</v>
      </c>
      <c r="D1711" s="29" t="s">
        <v>29</v>
      </c>
      <c r="E1711" s="31">
        <v>45473</v>
      </c>
      <c r="F1711" s="29" t="s">
        <v>31</v>
      </c>
      <c r="G1711" s="29" t="s">
        <v>51</v>
      </c>
      <c r="H1711" s="29" t="s">
        <v>30</v>
      </c>
      <c r="I1711" s="29">
        <v>1980</v>
      </c>
      <c r="J1711" s="30">
        <v>95</v>
      </c>
      <c r="K1711" s="30">
        <v>6658.8</v>
      </c>
      <c r="L1711" s="29" t="s">
        <v>31</v>
      </c>
      <c r="M1711" s="29" t="s">
        <v>31</v>
      </c>
      <c r="N1711" s="29" t="s">
        <v>31</v>
      </c>
      <c r="O1711" s="29">
        <v>5780.2583255410309</v>
      </c>
      <c r="P1711" s="29">
        <v>0.89640466042102718</v>
      </c>
      <c r="Q1711" s="29" t="s">
        <v>31</v>
      </c>
      <c r="R1711" s="29" t="s">
        <v>31</v>
      </c>
      <c r="S1711" s="29" t="s">
        <v>31</v>
      </c>
      <c r="T1711" s="29" t="s">
        <v>31</v>
      </c>
      <c r="U1711" s="29" t="s">
        <v>31</v>
      </c>
      <c r="V1711" s="29" t="s">
        <v>31</v>
      </c>
      <c r="W1711" s="30">
        <v>1.0428973440707383</v>
      </c>
      <c r="X1711" s="30">
        <v>1.6585212853708073</v>
      </c>
      <c r="Y1711" s="29" t="s">
        <v>31</v>
      </c>
      <c r="Z1711" s="29" t="s">
        <v>31</v>
      </c>
      <c r="AA1711" s="30" t="s">
        <v>31</v>
      </c>
      <c r="AB1711" s="30" t="s">
        <v>31</v>
      </c>
      <c r="AC1711" s="29" t="s">
        <v>31</v>
      </c>
      <c r="AD1711" s="29" t="s">
        <v>31</v>
      </c>
      <c r="AE1711" s="29">
        <f t="shared" si="84"/>
        <v>2024</v>
      </c>
      <c r="AF1711" s="29">
        <f t="shared" si="85"/>
        <v>6</v>
      </c>
      <c r="AK1711" t="e">
        <f t="shared" ref="AK1711:AK1774" si="86">_xlfn.XLOOKUP(B1711, $AH$2:$AH$38,$AI$2:$AI$38)</f>
        <v>#N/A</v>
      </c>
    </row>
    <row r="1712" spans="1:37" ht="30" customHeight="1" x14ac:dyDescent="0.25">
      <c r="A1712" s="30">
        <v>17907419</v>
      </c>
      <c r="B1712" s="29" t="s">
        <v>87</v>
      </c>
      <c r="C1712" s="29" t="s">
        <v>29</v>
      </c>
      <c r="D1712" s="29" t="s">
        <v>29</v>
      </c>
      <c r="E1712" s="31">
        <v>45504</v>
      </c>
      <c r="F1712" s="29" t="s">
        <v>31</v>
      </c>
      <c r="G1712" s="29" t="s">
        <v>51</v>
      </c>
      <c r="H1712" s="29" t="s">
        <v>30</v>
      </c>
      <c r="I1712" s="29">
        <v>1980</v>
      </c>
      <c r="J1712" s="30">
        <v>95</v>
      </c>
      <c r="K1712" s="30">
        <v>6658.8</v>
      </c>
      <c r="L1712" s="29" t="s">
        <v>31</v>
      </c>
      <c r="M1712" s="29" t="s">
        <v>31</v>
      </c>
      <c r="N1712" s="29" t="s">
        <v>31</v>
      </c>
      <c r="O1712" s="29" t="s">
        <v>31</v>
      </c>
      <c r="P1712" s="29" t="s">
        <v>31</v>
      </c>
      <c r="Q1712" s="29" t="s">
        <v>31</v>
      </c>
      <c r="R1712" s="29" t="s">
        <v>31</v>
      </c>
      <c r="S1712" s="29" t="s">
        <v>31</v>
      </c>
      <c r="T1712" s="29" t="s">
        <v>31</v>
      </c>
      <c r="U1712" s="29" t="s">
        <v>31</v>
      </c>
      <c r="V1712" s="29" t="s">
        <v>31</v>
      </c>
      <c r="W1712" s="30">
        <v>1.0028946950655728</v>
      </c>
      <c r="X1712" s="30">
        <v>2.0843917127692011</v>
      </c>
      <c r="Y1712" s="29" t="s">
        <v>31</v>
      </c>
      <c r="Z1712" s="29" t="s">
        <v>31</v>
      </c>
      <c r="AA1712" s="30" t="s">
        <v>31</v>
      </c>
      <c r="AB1712" s="30" t="s">
        <v>31</v>
      </c>
      <c r="AC1712" s="29" t="s">
        <v>31</v>
      </c>
      <c r="AD1712" s="29" t="s">
        <v>31</v>
      </c>
      <c r="AE1712" s="29">
        <f t="shared" si="84"/>
        <v>2024</v>
      </c>
      <c r="AF1712" s="29">
        <f t="shared" si="85"/>
        <v>7</v>
      </c>
      <c r="AK1712" t="e">
        <f t="shared" si="86"/>
        <v>#N/A</v>
      </c>
    </row>
    <row r="1713" spans="1:37" ht="30" customHeight="1" x14ac:dyDescent="0.25">
      <c r="A1713" s="30">
        <v>17907419</v>
      </c>
      <c r="B1713" s="29" t="s">
        <v>87</v>
      </c>
      <c r="C1713" s="29" t="s">
        <v>29</v>
      </c>
      <c r="D1713" s="29" t="s">
        <v>29</v>
      </c>
      <c r="E1713" s="31">
        <v>45535</v>
      </c>
      <c r="F1713" s="29" t="s">
        <v>31</v>
      </c>
      <c r="G1713" s="29" t="s">
        <v>51</v>
      </c>
      <c r="H1713" s="29" t="s">
        <v>30</v>
      </c>
      <c r="I1713" s="29">
        <v>1980</v>
      </c>
      <c r="J1713" s="30">
        <v>95</v>
      </c>
      <c r="K1713" s="30">
        <v>6658.8</v>
      </c>
      <c r="L1713" s="29" t="s">
        <v>31</v>
      </c>
      <c r="M1713" s="29" t="s">
        <v>31</v>
      </c>
      <c r="N1713" s="29" t="s">
        <v>31</v>
      </c>
      <c r="O1713" s="29" t="s">
        <v>31</v>
      </c>
      <c r="P1713" s="29" t="s">
        <v>31</v>
      </c>
      <c r="Q1713" s="29" t="s">
        <v>31</v>
      </c>
      <c r="R1713" s="29" t="s">
        <v>31</v>
      </c>
      <c r="S1713" s="29" t="s">
        <v>31</v>
      </c>
      <c r="T1713" s="29" t="s">
        <v>31</v>
      </c>
      <c r="U1713" s="29" t="s">
        <v>31</v>
      </c>
      <c r="V1713" s="29" t="s">
        <v>31</v>
      </c>
      <c r="W1713" s="30">
        <v>1.1549755412858884</v>
      </c>
      <c r="X1713" s="30">
        <v>1.336230937350966</v>
      </c>
      <c r="Y1713" s="29" t="s">
        <v>31</v>
      </c>
      <c r="Z1713" s="29" t="s">
        <v>31</v>
      </c>
      <c r="AA1713" s="30" t="s">
        <v>31</v>
      </c>
      <c r="AB1713" s="30" t="s">
        <v>31</v>
      </c>
      <c r="AC1713" s="29" t="s">
        <v>31</v>
      </c>
      <c r="AD1713" s="29" t="s">
        <v>31</v>
      </c>
      <c r="AE1713" s="29">
        <f t="shared" si="84"/>
        <v>2024</v>
      </c>
      <c r="AF1713" s="29">
        <f t="shared" si="85"/>
        <v>8</v>
      </c>
      <c r="AK1713" t="e">
        <f t="shared" si="86"/>
        <v>#N/A</v>
      </c>
    </row>
    <row r="1714" spans="1:37" ht="30" customHeight="1" x14ac:dyDescent="0.25">
      <c r="A1714" s="30">
        <v>17907419</v>
      </c>
      <c r="B1714" s="29" t="s">
        <v>87</v>
      </c>
      <c r="C1714" s="29" t="s">
        <v>29</v>
      </c>
      <c r="D1714" s="29" t="s">
        <v>29</v>
      </c>
      <c r="E1714" s="31">
        <v>45565</v>
      </c>
      <c r="F1714" s="29" t="s">
        <v>31</v>
      </c>
      <c r="G1714" s="29" t="s">
        <v>51</v>
      </c>
      <c r="H1714" s="29" t="s">
        <v>30</v>
      </c>
      <c r="I1714" s="29">
        <v>1980</v>
      </c>
      <c r="J1714" s="30">
        <v>95</v>
      </c>
      <c r="K1714" s="30">
        <v>6658.8</v>
      </c>
      <c r="L1714" s="29" t="s">
        <v>31</v>
      </c>
      <c r="M1714" s="29" t="s">
        <v>31</v>
      </c>
      <c r="N1714" s="29" t="s">
        <v>31</v>
      </c>
      <c r="O1714" s="29" t="s">
        <v>31</v>
      </c>
      <c r="P1714" s="29" t="s">
        <v>31</v>
      </c>
      <c r="Q1714" s="29" t="s">
        <v>31</v>
      </c>
      <c r="R1714" s="29" t="s">
        <v>31</v>
      </c>
      <c r="S1714" s="29" t="s">
        <v>31</v>
      </c>
      <c r="T1714" s="29" t="s">
        <v>31</v>
      </c>
      <c r="U1714" s="29" t="s">
        <v>31</v>
      </c>
      <c r="V1714" s="29" t="s">
        <v>31</v>
      </c>
      <c r="W1714" s="30">
        <v>1.3569845554702986</v>
      </c>
      <c r="X1714" s="30">
        <v>2.0005768120203622</v>
      </c>
      <c r="Y1714" s="29" t="s">
        <v>31</v>
      </c>
      <c r="Z1714" s="29" t="s">
        <v>31</v>
      </c>
      <c r="AA1714" s="30" t="s">
        <v>31</v>
      </c>
      <c r="AB1714" s="30" t="s">
        <v>31</v>
      </c>
      <c r="AC1714" s="29" t="s">
        <v>31</v>
      </c>
      <c r="AD1714" s="29" t="s">
        <v>31</v>
      </c>
      <c r="AE1714" s="29">
        <f t="shared" si="84"/>
        <v>2024</v>
      </c>
      <c r="AF1714" s="29">
        <f t="shared" si="85"/>
        <v>9</v>
      </c>
      <c r="AK1714" t="e">
        <f t="shared" si="86"/>
        <v>#N/A</v>
      </c>
    </row>
    <row r="1715" spans="1:37" ht="30" customHeight="1" x14ac:dyDescent="0.25">
      <c r="A1715" s="30">
        <v>17907419</v>
      </c>
      <c r="B1715" s="29" t="s">
        <v>87</v>
      </c>
      <c r="C1715" s="29" t="s">
        <v>29</v>
      </c>
      <c r="D1715" s="29" t="s">
        <v>29</v>
      </c>
      <c r="E1715" s="31">
        <v>45596</v>
      </c>
      <c r="F1715" s="29" t="s">
        <v>31</v>
      </c>
      <c r="G1715" s="29" t="s">
        <v>51</v>
      </c>
      <c r="H1715" s="29" t="s">
        <v>30</v>
      </c>
      <c r="I1715" s="29">
        <v>1980</v>
      </c>
      <c r="J1715" s="30">
        <v>95</v>
      </c>
      <c r="K1715" s="30">
        <v>6658.8</v>
      </c>
      <c r="L1715" s="29" t="s">
        <v>31</v>
      </c>
      <c r="M1715" s="29" t="s">
        <v>31</v>
      </c>
      <c r="N1715" s="29" t="s">
        <v>31</v>
      </c>
      <c r="O1715" s="29" t="s">
        <v>31</v>
      </c>
      <c r="P1715" s="29" t="s">
        <v>31</v>
      </c>
      <c r="Q1715" s="29" t="s">
        <v>31</v>
      </c>
      <c r="R1715" s="29" t="s">
        <v>31</v>
      </c>
      <c r="S1715" s="29" t="s">
        <v>31</v>
      </c>
      <c r="T1715" s="29" t="s">
        <v>31</v>
      </c>
      <c r="U1715" s="29" t="s">
        <v>31</v>
      </c>
      <c r="V1715" s="29" t="s">
        <v>31</v>
      </c>
      <c r="W1715" s="30">
        <v>1.5803486625697596</v>
      </c>
      <c r="X1715" s="30">
        <v>1.8946422163020231</v>
      </c>
      <c r="Y1715" s="29" t="s">
        <v>31</v>
      </c>
      <c r="Z1715" s="29" t="s">
        <v>31</v>
      </c>
      <c r="AA1715" s="30" t="s">
        <v>31</v>
      </c>
      <c r="AB1715" s="30" t="s">
        <v>31</v>
      </c>
      <c r="AC1715" s="29" t="s">
        <v>31</v>
      </c>
      <c r="AD1715" s="29" t="s">
        <v>31</v>
      </c>
      <c r="AE1715" s="29">
        <f t="shared" si="84"/>
        <v>2024</v>
      </c>
      <c r="AF1715" s="29">
        <f t="shared" si="85"/>
        <v>10</v>
      </c>
      <c r="AK1715" t="e">
        <f t="shared" si="86"/>
        <v>#N/A</v>
      </c>
    </row>
    <row r="1716" spans="1:37" ht="30" customHeight="1" x14ac:dyDescent="0.25">
      <c r="A1716" s="30">
        <v>17907419</v>
      </c>
      <c r="B1716" s="29" t="s">
        <v>87</v>
      </c>
      <c r="C1716" s="29" t="s">
        <v>29</v>
      </c>
      <c r="D1716" s="29" t="s">
        <v>29</v>
      </c>
      <c r="E1716" s="31">
        <v>45626</v>
      </c>
      <c r="F1716" s="29" t="s">
        <v>31</v>
      </c>
      <c r="G1716" s="29" t="s">
        <v>51</v>
      </c>
      <c r="H1716" s="29" t="s">
        <v>30</v>
      </c>
      <c r="I1716" s="29">
        <v>1980</v>
      </c>
      <c r="J1716" s="30">
        <v>95</v>
      </c>
      <c r="K1716" s="30">
        <v>6658.8</v>
      </c>
      <c r="L1716" s="29" t="s">
        <v>31</v>
      </c>
      <c r="M1716" s="29" t="s">
        <v>31</v>
      </c>
      <c r="N1716" s="29" t="s">
        <v>31</v>
      </c>
      <c r="O1716" s="29" t="s">
        <v>31</v>
      </c>
      <c r="P1716" s="29" t="s">
        <v>31</v>
      </c>
      <c r="Q1716" s="29" t="s">
        <v>31</v>
      </c>
      <c r="R1716" s="29" t="s">
        <v>31</v>
      </c>
      <c r="S1716" s="29" t="s">
        <v>31</v>
      </c>
      <c r="T1716" s="29" t="s">
        <v>31</v>
      </c>
      <c r="U1716" s="29" t="s">
        <v>31</v>
      </c>
      <c r="V1716" s="29" t="s">
        <v>31</v>
      </c>
      <c r="W1716" s="30">
        <v>1.6241567728201489</v>
      </c>
      <c r="X1716" s="30">
        <v>2.0097055620536048</v>
      </c>
      <c r="Y1716" s="29" t="s">
        <v>31</v>
      </c>
      <c r="Z1716" s="29" t="s">
        <v>31</v>
      </c>
      <c r="AA1716" s="30" t="s">
        <v>31</v>
      </c>
      <c r="AB1716" s="30" t="s">
        <v>31</v>
      </c>
      <c r="AC1716" s="29" t="s">
        <v>31</v>
      </c>
      <c r="AD1716" s="29" t="s">
        <v>31</v>
      </c>
      <c r="AE1716" s="29">
        <f t="shared" si="84"/>
        <v>2024</v>
      </c>
      <c r="AF1716" s="29">
        <f t="shared" si="85"/>
        <v>11</v>
      </c>
      <c r="AK1716" t="e">
        <f t="shared" si="86"/>
        <v>#N/A</v>
      </c>
    </row>
    <row r="1717" spans="1:37" ht="30" customHeight="1" x14ac:dyDescent="0.25">
      <c r="A1717" s="30">
        <v>17907419</v>
      </c>
      <c r="B1717" s="29" t="s">
        <v>87</v>
      </c>
      <c r="C1717" s="29" t="s">
        <v>29</v>
      </c>
      <c r="D1717" s="29" t="s">
        <v>29</v>
      </c>
      <c r="E1717" s="31">
        <v>45657</v>
      </c>
      <c r="F1717" s="29" t="s">
        <v>31</v>
      </c>
      <c r="G1717" s="29" t="s">
        <v>51</v>
      </c>
      <c r="H1717" s="29" t="s">
        <v>30</v>
      </c>
      <c r="I1717" s="29">
        <v>1980</v>
      </c>
      <c r="J1717" s="30">
        <v>95</v>
      </c>
      <c r="K1717" s="30">
        <v>6658.8</v>
      </c>
      <c r="L1717" s="29" t="s">
        <v>31</v>
      </c>
      <c r="M1717" s="29" t="s">
        <v>31</v>
      </c>
      <c r="N1717" s="29" t="s">
        <v>31</v>
      </c>
      <c r="O1717" s="29" t="s">
        <v>31</v>
      </c>
      <c r="P1717" s="29" t="s">
        <v>31</v>
      </c>
      <c r="Q1717" s="29" t="s">
        <v>31</v>
      </c>
      <c r="R1717" s="29" t="s">
        <v>31</v>
      </c>
      <c r="S1717" s="29" t="s">
        <v>31</v>
      </c>
      <c r="T1717" s="29" t="s">
        <v>31</v>
      </c>
      <c r="U1717" s="29" t="s">
        <v>31</v>
      </c>
      <c r="V1717" s="29" t="s">
        <v>31</v>
      </c>
      <c r="W1717" s="30">
        <v>1.3160409216576348</v>
      </c>
      <c r="X1717" s="30">
        <v>2.2758841850119462</v>
      </c>
      <c r="Y1717" s="29" t="s">
        <v>31</v>
      </c>
      <c r="Z1717" s="29" t="s">
        <v>31</v>
      </c>
      <c r="AA1717" s="30" t="s">
        <v>31</v>
      </c>
      <c r="AB1717" s="30" t="s">
        <v>31</v>
      </c>
      <c r="AC1717" s="29" t="s">
        <v>31</v>
      </c>
      <c r="AD1717" s="29" t="s">
        <v>31</v>
      </c>
      <c r="AE1717" s="29">
        <f t="shared" si="84"/>
        <v>2024</v>
      </c>
      <c r="AF1717" s="29">
        <f t="shared" si="85"/>
        <v>12</v>
      </c>
      <c r="AK1717" t="e">
        <f t="shared" si="86"/>
        <v>#N/A</v>
      </c>
    </row>
    <row r="1718" spans="1:37" ht="30" customHeight="1" x14ac:dyDescent="0.25">
      <c r="A1718" s="30">
        <v>17907420</v>
      </c>
      <c r="B1718" s="29" t="s">
        <v>88</v>
      </c>
      <c r="C1718" s="29" t="s">
        <v>29</v>
      </c>
      <c r="D1718" s="29" t="s">
        <v>29</v>
      </c>
      <c r="E1718" s="31">
        <v>43496</v>
      </c>
      <c r="F1718" s="29" t="s">
        <v>31</v>
      </c>
      <c r="G1718" s="29" t="s">
        <v>51</v>
      </c>
      <c r="H1718" s="29" t="s">
        <v>30</v>
      </c>
      <c r="I1718" s="29">
        <v>1981</v>
      </c>
      <c r="J1718" s="30">
        <v>100</v>
      </c>
      <c r="K1718" s="30">
        <v>6129.4</v>
      </c>
      <c r="L1718" s="29" t="s">
        <v>31</v>
      </c>
      <c r="M1718" s="29" t="s">
        <v>31</v>
      </c>
      <c r="N1718" s="29" t="s">
        <v>31</v>
      </c>
      <c r="O1718" s="29" t="s">
        <v>31</v>
      </c>
      <c r="P1718" s="29" t="s">
        <v>31</v>
      </c>
      <c r="Q1718" s="29" t="s">
        <v>31</v>
      </c>
      <c r="R1718" s="29" t="s">
        <v>31</v>
      </c>
      <c r="S1718" s="29" t="s">
        <v>31</v>
      </c>
      <c r="T1718" s="29" t="s">
        <v>31</v>
      </c>
      <c r="U1718" s="29" t="s">
        <v>31</v>
      </c>
      <c r="V1718" s="29" t="s">
        <v>31</v>
      </c>
      <c r="W1718" s="30">
        <v>0.87253189567639566</v>
      </c>
      <c r="X1718" s="30">
        <v>2.100865417683337</v>
      </c>
      <c r="Y1718" s="29" t="s">
        <v>31</v>
      </c>
      <c r="Z1718" s="29" t="s">
        <v>31</v>
      </c>
      <c r="AA1718" s="30">
        <v>0</v>
      </c>
      <c r="AB1718" s="30">
        <v>0</v>
      </c>
      <c r="AC1718" s="29" t="s">
        <v>31</v>
      </c>
      <c r="AD1718" s="29" t="s">
        <v>31</v>
      </c>
      <c r="AE1718" s="29">
        <f t="shared" si="84"/>
        <v>2019</v>
      </c>
      <c r="AF1718" s="29">
        <f t="shared" si="85"/>
        <v>1</v>
      </c>
      <c r="AK1718" t="e">
        <f t="shared" si="86"/>
        <v>#N/A</v>
      </c>
    </row>
    <row r="1719" spans="1:37" ht="30" customHeight="1" x14ac:dyDescent="0.25">
      <c r="A1719" s="30">
        <v>17907420</v>
      </c>
      <c r="B1719" s="29" t="s">
        <v>88</v>
      </c>
      <c r="C1719" s="29" t="s">
        <v>29</v>
      </c>
      <c r="D1719" s="29" t="s">
        <v>29</v>
      </c>
      <c r="E1719" s="31">
        <v>43524</v>
      </c>
      <c r="F1719" s="29" t="s">
        <v>31</v>
      </c>
      <c r="G1719" s="29" t="s">
        <v>51</v>
      </c>
      <c r="H1719" s="29" t="s">
        <v>30</v>
      </c>
      <c r="I1719" s="29">
        <v>1981</v>
      </c>
      <c r="J1719" s="30">
        <v>100</v>
      </c>
      <c r="K1719" s="30">
        <v>6129.4</v>
      </c>
      <c r="L1719" s="29" t="s">
        <v>31</v>
      </c>
      <c r="M1719" s="29" t="s">
        <v>31</v>
      </c>
      <c r="N1719" s="29" t="s">
        <v>31</v>
      </c>
      <c r="O1719" s="29" t="s">
        <v>31</v>
      </c>
      <c r="P1719" s="29" t="s">
        <v>31</v>
      </c>
      <c r="Q1719" s="29" t="s">
        <v>31</v>
      </c>
      <c r="R1719" s="29" t="s">
        <v>31</v>
      </c>
      <c r="S1719" s="29" t="s">
        <v>31</v>
      </c>
      <c r="T1719" s="29" t="s">
        <v>31</v>
      </c>
      <c r="U1719" s="29" t="s">
        <v>31</v>
      </c>
      <c r="V1719" s="29" t="s">
        <v>31</v>
      </c>
      <c r="W1719" s="30">
        <v>1.3631924721861759</v>
      </c>
      <c r="X1719" s="30">
        <v>1.1485826536769357</v>
      </c>
      <c r="Y1719" s="29" t="s">
        <v>31</v>
      </c>
      <c r="Z1719" s="29" t="s">
        <v>31</v>
      </c>
      <c r="AA1719" s="30">
        <v>0</v>
      </c>
      <c r="AB1719" s="30">
        <v>0</v>
      </c>
      <c r="AC1719" s="29" t="s">
        <v>31</v>
      </c>
      <c r="AD1719" s="29" t="s">
        <v>31</v>
      </c>
      <c r="AE1719" s="29">
        <f t="shared" si="84"/>
        <v>2019</v>
      </c>
      <c r="AF1719" s="29">
        <f t="shared" si="85"/>
        <v>2</v>
      </c>
      <c r="AK1719" t="e">
        <f t="shared" si="86"/>
        <v>#N/A</v>
      </c>
    </row>
    <row r="1720" spans="1:37" ht="30" customHeight="1" x14ac:dyDescent="0.25">
      <c r="A1720" s="30">
        <v>17907420</v>
      </c>
      <c r="B1720" s="29" t="s">
        <v>88</v>
      </c>
      <c r="C1720" s="29" t="s">
        <v>29</v>
      </c>
      <c r="D1720" s="29" t="s">
        <v>29</v>
      </c>
      <c r="E1720" s="31">
        <v>43555</v>
      </c>
      <c r="F1720" s="29" t="s">
        <v>31</v>
      </c>
      <c r="G1720" s="29" t="s">
        <v>51</v>
      </c>
      <c r="H1720" s="29" t="s">
        <v>30</v>
      </c>
      <c r="I1720" s="29">
        <v>1981</v>
      </c>
      <c r="J1720" s="30">
        <v>100</v>
      </c>
      <c r="K1720" s="30">
        <v>6129.4</v>
      </c>
      <c r="L1720" s="29" t="s">
        <v>31</v>
      </c>
      <c r="M1720" s="29" t="s">
        <v>31</v>
      </c>
      <c r="N1720" s="29" t="s">
        <v>31</v>
      </c>
      <c r="O1720" s="29" t="s">
        <v>31</v>
      </c>
      <c r="P1720" s="29" t="s">
        <v>31</v>
      </c>
      <c r="Q1720" s="29" t="s">
        <v>31</v>
      </c>
      <c r="R1720" s="29" t="s">
        <v>31</v>
      </c>
      <c r="S1720" s="29" t="s">
        <v>31</v>
      </c>
      <c r="T1720" s="29" t="s">
        <v>31</v>
      </c>
      <c r="U1720" s="29" t="s">
        <v>31</v>
      </c>
      <c r="V1720" s="29" t="s">
        <v>31</v>
      </c>
      <c r="W1720" s="30">
        <v>1.317216013346612</v>
      </c>
      <c r="X1720" s="30">
        <v>2.2476687588880315</v>
      </c>
      <c r="Y1720" s="29" t="s">
        <v>31</v>
      </c>
      <c r="Z1720" s="29" t="s">
        <v>31</v>
      </c>
      <c r="AA1720" s="29">
        <v>0</v>
      </c>
      <c r="AB1720" s="29">
        <v>0</v>
      </c>
      <c r="AC1720" s="29" t="s">
        <v>31</v>
      </c>
      <c r="AD1720" s="29" t="s">
        <v>31</v>
      </c>
      <c r="AE1720" s="29">
        <f t="shared" ref="AE1720:AE1783" si="87">IF(E1720 = "", "", YEAR(E1720))</f>
        <v>2019</v>
      </c>
      <c r="AF1720" s="29">
        <f t="shared" si="85"/>
        <v>3</v>
      </c>
      <c r="AK1720" t="e">
        <f t="shared" si="86"/>
        <v>#N/A</v>
      </c>
    </row>
    <row r="1721" spans="1:37" ht="30" customHeight="1" x14ac:dyDescent="0.25">
      <c r="A1721" s="30">
        <v>17907420</v>
      </c>
      <c r="B1721" s="29" t="s">
        <v>88</v>
      </c>
      <c r="C1721" s="29" t="s">
        <v>29</v>
      </c>
      <c r="D1721" s="29" t="s">
        <v>29</v>
      </c>
      <c r="E1721" s="31">
        <v>43585</v>
      </c>
      <c r="F1721" s="29" t="s">
        <v>31</v>
      </c>
      <c r="G1721" s="29" t="s">
        <v>51</v>
      </c>
      <c r="H1721" s="29" t="s">
        <v>30</v>
      </c>
      <c r="I1721" s="29">
        <v>1981</v>
      </c>
      <c r="J1721" s="30">
        <v>100</v>
      </c>
      <c r="K1721" s="30">
        <v>6129.4</v>
      </c>
      <c r="L1721" s="29" t="s">
        <v>31</v>
      </c>
      <c r="M1721" s="29" t="s">
        <v>31</v>
      </c>
      <c r="N1721" s="29" t="s">
        <v>31</v>
      </c>
      <c r="O1721" s="29" t="s">
        <v>31</v>
      </c>
      <c r="P1721" s="29" t="s">
        <v>31</v>
      </c>
      <c r="Q1721" s="29" t="s">
        <v>31</v>
      </c>
      <c r="R1721" s="29" t="s">
        <v>31</v>
      </c>
      <c r="S1721" s="29" t="s">
        <v>31</v>
      </c>
      <c r="T1721" s="29" t="s">
        <v>31</v>
      </c>
      <c r="U1721" s="29" t="s">
        <v>31</v>
      </c>
      <c r="V1721" s="29" t="s">
        <v>31</v>
      </c>
      <c r="W1721" s="30">
        <v>1.2703473724150829</v>
      </c>
      <c r="X1721" s="30">
        <v>1.7807718376500901</v>
      </c>
      <c r="Y1721" s="29" t="s">
        <v>31</v>
      </c>
      <c r="Z1721" s="29" t="s">
        <v>31</v>
      </c>
      <c r="AA1721" s="29">
        <v>0</v>
      </c>
      <c r="AB1721" s="29">
        <v>0</v>
      </c>
      <c r="AC1721" s="29" t="s">
        <v>31</v>
      </c>
      <c r="AD1721" s="29" t="s">
        <v>31</v>
      </c>
      <c r="AE1721" s="29">
        <f t="shared" si="87"/>
        <v>2019</v>
      </c>
      <c r="AF1721" s="29">
        <f t="shared" si="85"/>
        <v>4</v>
      </c>
      <c r="AK1721" t="e">
        <f t="shared" si="86"/>
        <v>#N/A</v>
      </c>
    </row>
    <row r="1722" spans="1:37" ht="30" customHeight="1" x14ac:dyDescent="0.25">
      <c r="A1722" s="30">
        <v>17907420</v>
      </c>
      <c r="B1722" s="29" t="s">
        <v>88</v>
      </c>
      <c r="C1722" s="29" t="s">
        <v>29</v>
      </c>
      <c r="D1722" s="29" t="s">
        <v>29</v>
      </c>
      <c r="E1722" s="31">
        <v>43616</v>
      </c>
      <c r="F1722" s="29" t="s">
        <v>31</v>
      </c>
      <c r="G1722" s="29" t="s">
        <v>51</v>
      </c>
      <c r="H1722" s="29" t="s">
        <v>30</v>
      </c>
      <c r="I1722" s="29">
        <v>1981</v>
      </c>
      <c r="J1722" s="30">
        <v>100</v>
      </c>
      <c r="K1722" s="30">
        <v>6129.4</v>
      </c>
      <c r="L1722" s="29" t="s">
        <v>31</v>
      </c>
      <c r="M1722" s="29" t="s">
        <v>31</v>
      </c>
      <c r="N1722" s="29" t="s">
        <v>31</v>
      </c>
      <c r="O1722" s="29" t="s">
        <v>31</v>
      </c>
      <c r="P1722" s="29" t="s">
        <v>31</v>
      </c>
      <c r="Q1722" s="29" t="s">
        <v>31</v>
      </c>
      <c r="R1722" s="29" t="s">
        <v>31</v>
      </c>
      <c r="S1722" s="29" t="s">
        <v>31</v>
      </c>
      <c r="T1722" s="29" t="s">
        <v>31</v>
      </c>
      <c r="U1722" s="29" t="s">
        <v>31</v>
      </c>
      <c r="V1722" s="29" t="s">
        <v>31</v>
      </c>
      <c r="W1722" s="30">
        <v>0.87498920171889705</v>
      </c>
      <c r="X1722" s="30">
        <v>1.6612287335111002</v>
      </c>
      <c r="Y1722" s="29" t="s">
        <v>31</v>
      </c>
      <c r="Z1722" s="29" t="s">
        <v>31</v>
      </c>
      <c r="AA1722" s="29">
        <v>0</v>
      </c>
      <c r="AB1722" s="29">
        <v>0</v>
      </c>
      <c r="AC1722" s="29" t="s">
        <v>31</v>
      </c>
      <c r="AD1722" s="29" t="s">
        <v>31</v>
      </c>
      <c r="AE1722" s="29">
        <f t="shared" si="87"/>
        <v>2019</v>
      </c>
      <c r="AF1722" s="29">
        <f t="shared" si="85"/>
        <v>5</v>
      </c>
      <c r="AK1722" t="e">
        <f t="shared" si="86"/>
        <v>#N/A</v>
      </c>
    </row>
    <row r="1723" spans="1:37" ht="30" customHeight="1" x14ac:dyDescent="0.25">
      <c r="A1723" s="30">
        <v>17907420</v>
      </c>
      <c r="B1723" s="29" t="s">
        <v>88</v>
      </c>
      <c r="C1723" s="29" t="s">
        <v>29</v>
      </c>
      <c r="D1723" s="29" t="s">
        <v>29</v>
      </c>
      <c r="E1723" s="31">
        <v>43646</v>
      </c>
      <c r="F1723" s="29" t="s">
        <v>31</v>
      </c>
      <c r="G1723" s="29" t="s">
        <v>51</v>
      </c>
      <c r="H1723" s="29" t="s">
        <v>30</v>
      </c>
      <c r="I1723" s="29">
        <v>1981</v>
      </c>
      <c r="J1723" s="30">
        <v>100</v>
      </c>
      <c r="K1723" s="30">
        <v>6129.4</v>
      </c>
      <c r="L1723" s="29" t="s">
        <v>31</v>
      </c>
      <c r="M1723" s="29" t="s">
        <v>31</v>
      </c>
      <c r="N1723" s="29" t="s">
        <v>31</v>
      </c>
      <c r="O1723" s="29" t="s">
        <v>31</v>
      </c>
      <c r="P1723" s="29" t="s">
        <v>31</v>
      </c>
      <c r="Q1723" s="29" t="s">
        <v>31</v>
      </c>
      <c r="R1723" s="29" t="s">
        <v>31</v>
      </c>
      <c r="S1723" s="29" t="s">
        <v>31</v>
      </c>
      <c r="T1723" s="29" t="s">
        <v>31</v>
      </c>
      <c r="U1723" s="29" t="s">
        <v>31</v>
      </c>
      <c r="V1723" s="29" t="s">
        <v>31</v>
      </c>
      <c r="W1723" s="30">
        <v>1.2920235209780304</v>
      </c>
      <c r="X1723" s="30">
        <v>2.1902145622070486</v>
      </c>
      <c r="Y1723" s="29" t="s">
        <v>31</v>
      </c>
      <c r="Z1723" s="29" t="s">
        <v>31</v>
      </c>
      <c r="AA1723" s="29">
        <v>0</v>
      </c>
      <c r="AB1723" s="29">
        <v>0</v>
      </c>
      <c r="AC1723" s="29" t="s">
        <v>31</v>
      </c>
      <c r="AD1723" s="29" t="s">
        <v>31</v>
      </c>
      <c r="AE1723" s="29">
        <f t="shared" si="87"/>
        <v>2019</v>
      </c>
      <c r="AF1723" s="29">
        <f t="shared" si="85"/>
        <v>6</v>
      </c>
      <c r="AK1723" t="e">
        <f t="shared" si="86"/>
        <v>#N/A</v>
      </c>
    </row>
    <row r="1724" spans="1:37" ht="30" customHeight="1" x14ac:dyDescent="0.25">
      <c r="A1724" s="30">
        <v>17907420</v>
      </c>
      <c r="B1724" s="29" t="s">
        <v>88</v>
      </c>
      <c r="C1724" s="29" t="s">
        <v>29</v>
      </c>
      <c r="D1724" s="29" t="s">
        <v>29</v>
      </c>
      <c r="E1724" s="31">
        <v>43677</v>
      </c>
      <c r="F1724" s="29" t="s">
        <v>31</v>
      </c>
      <c r="G1724" s="29" t="s">
        <v>51</v>
      </c>
      <c r="H1724" s="29" t="s">
        <v>30</v>
      </c>
      <c r="I1724" s="29">
        <v>1981</v>
      </c>
      <c r="J1724" s="30">
        <v>100</v>
      </c>
      <c r="K1724" s="30">
        <v>6129.4</v>
      </c>
      <c r="L1724" s="29" t="s">
        <v>31</v>
      </c>
      <c r="M1724" s="29" t="s">
        <v>31</v>
      </c>
      <c r="N1724" s="29" t="s">
        <v>31</v>
      </c>
      <c r="O1724" s="29" t="s">
        <v>31</v>
      </c>
      <c r="P1724" s="29" t="s">
        <v>31</v>
      </c>
      <c r="Q1724" s="29" t="s">
        <v>31</v>
      </c>
      <c r="R1724" s="29" t="s">
        <v>31</v>
      </c>
      <c r="S1724" s="29" t="s">
        <v>31</v>
      </c>
      <c r="T1724" s="29" t="s">
        <v>31</v>
      </c>
      <c r="U1724" s="29" t="s">
        <v>31</v>
      </c>
      <c r="V1724" s="29" t="s">
        <v>31</v>
      </c>
      <c r="W1724" s="30">
        <v>1.35299195643207</v>
      </c>
      <c r="X1724" s="30">
        <v>1.7356673227612549</v>
      </c>
      <c r="Y1724" s="29" t="s">
        <v>31</v>
      </c>
      <c r="Z1724" s="29" t="s">
        <v>31</v>
      </c>
      <c r="AA1724" s="29">
        <v>0</v>
      </c>
      <c r="AB1724" s="29">
        <v>0</v>
      </c>
      <c r="AC1724" s="29" t="s">
        <v>31</v>
      </c>
      <c r="AD1724" s="29" t="s">
        <v>31</v>
      </c>
      <c r="AE1724" s="29">
        <f t="shared" si="87"/>
        <v>2019</v>
      </c>
      <c r="AF1724" s="29">
        <f t="shared" si="85"/>
        <v>7</v>
      </c>
      <c r="AK1724" t="e">
        <f t="shared" si="86"/>
        <v>#N/A</v>
      </c>
    </row>
    <row r="1725" spans="1:37" ht="30" customHeight="1" x14ac:dyDescent="0.25">
      <c r="A1725" s="30">
        <v>17907420</v>
      </c>
      <c r="B1725" s="29" t="s">
        <v>88</v>
      </c>
      <c r="C1725" s="29" t="s">
        <v>29</v>
      </c>
      <c r="D1725" s="29" t="s">
        <v>29</v>
      </c>
      <c r="E1725" s="31">
        <v>43708</v>
      </c>
      <c r="F1725" s="29" t="s">
        <v>31</v>
      </c>
      <c r="G1725" s="29" t="s">
        <v>51</v>
      </c>
      <c r="H1725" s="29" t="s">
        <v>30</v>
      </c>
      <c r="I1725" s="29">
        <v>1981</v>
      </c>
      <c r="J1725" s="30">
        <v>100</v>
      </c>
      <c r="K1725" s="30">
        <v>6129.4</v>
      </c>
      <c r="L1725" s="29" t="s">
        <v>31</v>
      </c>
      <c r="M1725" s="29" t="s">
        <v>31</v>
      </c>
      <c r="N1725" s="29" t="s">
        <v>31</v>
      </c>
      <c r="O1725" s="29" t="s">
        <v>31</v>
      </c>
      <c r="P1725" s="29" t="s">
        <v>31</v>
      </c>
      <c r="Q1725" s="29" t="s">
        <v>31</v>
      </c>
      <c r="R1725" s="29" t="s">
        <v>31</v>
      </c>
      <c r="S1725" s="29" t="s">
        <v>31</v>
      </c>
      <c r="T1725" s="29" t="s">
        <v>31</v>
      </c>
      <c r="U1725" s="29" t="s">
        <v>31</v>
      </c>
      <c r="V1725" s="29" t="s">
        <v>31</v>
      </c>
      <c r="W1725" s="30">
        <v>1.4690805516724466</v>
      </c>
      <c r="X1725" s="30">
        <v>1.591490584135594</v>
      </c>
      <c r="Y1725" s="29" t="s">
        <v>31</v>
      </c>
      <c r="Z1725" s="29" t="s">
        <v>31</v>
      </c>
      <c r="AA1725" s="29">
        <v>0</v>
      </c>
      <c r="AB1725" s="29">
        <v>0</v>
      </c>
      <c r="AC1725" s="29" t="s">
        <v>31</v>
      </c>
      <c r="AD1725" s="29" t="s">
        <v>31</v>
      </c>
      <c r="AE1725" s="29">
        <f t="shared" si="87"/>
        <v>2019</v>
      </c>
      <c r="AF1725" s="29">
        <f t="shared" si="85"/>
        <v>8</v>
      </c>
      <c r="AK1725" t="e">
        <f t="shared" si="86"/>
        <v>#N/A</v>
      </c>
    </row>
    <row r="1726" spans="1:37" ht="30" customHeight="1" x14ac:dyDescent="0.25">
      <c r="A1726" s="30">
        <v>17907420</v>
      </c>
      <c r="B1726" s="29" t="s">
        <v>88</v>
      </c>
      <c r="C1726" s="29" t="s">
        <v>29</v>
      </c>
      <c r="D1726" s="29" t="s">
        <v>29</v>
      </c>
      <c r="E1726" s="31">
        <v>43738</v>
      </c>
      <c r="F1726" s="29" t="s">
        <v>31</v>
      </c>
      <c r="G1726" s="29" t="s">
        <v>51</v>
      </c>
      <c r="H1726" s="29" t="s">
        <v>30</v>
      </c>
      <c r="I1726" s="29">
        <v>1981</v>
      </c>
      <c r="J1726" s="30">
        <v>100</v>
      </c>
      <c r="K1726" s="30">
        <v>6129.4</v>
      </c>
      <c r="L1726" s="29" t="s">
        <v>31</v>
      </c>
      <c r="M1726" s="29" t="s">
        <v>31</v>
      </c>
      <c r="N1726" s="29" t="s">
        <v>31</v>
      </c>
      <c r="O1726" s="29" t="s">
        <v>31</v>
      </c>
      <c r="P1726" s="29" t="s">
        <v>31</v>
      </c>
      <c r="Q1726" s="29" t="s">
        <v>31</v>
      </c>
      <c r="R1726" s="29" t="s">
        <v>31</v>
      </c>
      <c r="S1726" s="29" t="s">
        <v>31</v>
      </c>
      <c r="T1726" s="29" t="s">
        <v>31</v>
      </c>
      <c r="U1726" s="29" t="s">
        <v>31</v>
      </c>
      <c r="V1726" s="29" t="s">
        <v>31</v>
      </c>
      <c r="W1726" s="30">
        <v>1.4816249017332013</v>
      </c>
      <c r="X1726" s="30">
        <v>2.0733906920551743</v>
      </c>
      <c r="Y1726" s="29" t="s">
        <v>31</v>
      </c>
      <c r="Z1726" s="29" t="s">
        <v>31</v>
      </c>
      <c r="AA1726" s="29">
        <v>0</v>
      </c>
      <c r="AB1726" s="29">
        <v>0</v>
      </c>
      <c r="AC1726" s="29" t="s">
        <v>31</v>
      </c>
      <c r="AD1726" s="29" t="s">
        <v>31</v>
      </c>
      <c r="AE1726" s="29">
        <f t="shared" si="87"/>
        <v>2019</v>
      </c>
      <c r="AF1726" s="29">
        <f t="shared" si="85"/>
        <v>9</v>
      </c>
      <c r="AK1726" t="e">
        <f t="shared" si="86"/>
        <v>#N/A</v>
      </c>
    </row>
    <row r="1727" spans="1:37" ht="30" customHeight="1" x14ac:dyDescent="0.25">
      <c r="A1727" s="30">
        <v>17907420</v>
      </c>
      <c r="B1727" s="29" t="s">
        <v>88</v>
      </c>
      <c r="C1727" s="29" t="s">
        <v>29</v>
      </c>
      <c r="D1727" s="29" t="s">
        <v>29</v>
      </c>
      <c r="E1727" s="31">
        <v>43769</v>
      </c>
      <c r="F1727" s="29" t="s">
        <v>31</v>
      </c>
      <c r="G1727" s="29" t="s">
        <v>51</v>
      </c>
      <c r="H1727" s="29" t="s">
        <v>30</v>
      </c>
      <c r="I1727" s="29">
        <v>1981</v>
      </c>
      <c r="J1727" s="30">
        <v>100</v>
      </c>
      <c r="K1727" s="30">
        <v>6129.4</v>
      </c>
      <c r="L1727" s="29" t="s">
        <v>31</v>
      </c>
      <c r="M1727" s="29" t="s">
        <v>31</v>
      </c>
      <c r="N1727" s="29" t="s">
        <v>31</v>
      </c>
      <c r="O1727" s="29" t="s">
        <v>31</v>
      </c>
      <c r="P1727" s="29" t="s">
        <v>31</v>
      </c>
      <c r="Q1727" s="29" t="s">
        <v>31</v>
      </c>
      <c r="R1727" s="29" t="s">
        <v>31</v>
      </c>
      <c r="S1727" s="29" t="s">
        <v>31</v>
      </c>
      <c r="T1727" s="29" t="s">
        <v>31</v>
      </c>
      <c r="U1727" s="29" t="s">
        <v>31</v>
      </c>
      <c r="V1727" s="29" t="s">
        <v>31</v>
      </c>
      <c r="W1727" s="30">
        <v>1.55265673904733</v>
      </c>
      <c r="X1727" s="30">
        <v>1.651915105406913</v>
      </c>
      <c r="Y1727" s="29" t="s">
        <v>31</v>
      </c>
      <c r="Z1727" s="29" t="s">
        <v>31</v>
      </c>
      <c r="AA1727" s="29">
        <v>0</v>
      </c>
      <c r="AB1727" s="29">
        <v>0</v>
      </c>
      <c r="AC1727" s="29" t="s">
        <v>31</v>
      </c>
      <c r="AD1727" s="29" t="s">
        <v>31</v>
      </c>
      <c r="AE1727" s="29">
        <f t="shared" si="87"/>
        <v>2019</v>
      </c>
      <c r="AF1727" s="29">
        <f t="shared" si="85"/>
        <v>10</v>
      </c>
      <c r="AK1727" t="e">
        <f t="shared" si="86"/>
        <v>#N/A</v>
      </c>
    </row>
    <row r="1728" spans="1:37" ht="30" customHeight="1" x14ac:dyDescent="0.25">
      <c r="A1728" s="30">
        <v>17907420</v>
      </c>
      <c r="B1728" s="29" t="s">
        <v>88</v>
      </c>
      <c r="C1728" s="29" t="s">
        <v>29</v>
      </c>
      <c r="D1728" s="29" t="s">
        <v>29</v>
      </c>
      <c r="E1728" s="31">
        <v>43799</v>
      </c>
      <c r="F1728" s="29" t="s">
        <v>31</v>
      </c>
      <c r="G1728" s="29" t="s">
        <v>51</v>
      </c>
      <c r="H1728" s="29" t="s">
        <v>30</v>
      </c>
      <c r="I1728" s="29">
        <v>1981</v>
      </c>
      <c r="J1728" s="30">
        <v>100</v>
      </c>
      <c r="K1728" s="30">
        <v>6129.4</v>
      </c>
      <c r="L1728" s="29" t="s">
        <v>31</v>
      </c>
      <c r="M1728" s="29" t="s">
        <v>31</v>
      </c>
      <c r="N1728" s="29" t="s">
        <v>31</v>
      </c>
      <c r="O1728" s="29" t="s">
        <v>31</v>
      </c>
      <c r="P1728" s="29" t="s">
        <v>31</v>
      </c>
      <c r="Q1728" s="29" t="s">
        <v>31</v>
      </c>
      <c r="R1728" s="29" t="s">
        <v>31</v>
      </c>
      <c r="S1728" s="29" t="s">
        <v>31</v>
      </c>
      <c r="T1728" s="29" t="s">
        <v>31</v>
      </c>
      <c r="U1728" s="29" t="s">
        <v>31</v>
      </c>
      <c r="V1728" s="29" t="s">
        <v>31</v>
      </c>
      <c r="W1728" s="30">
        <v>1.2524080130382085</v>
      </c>
      <c r="X1728" s="30">
        <v>2.1501712798292809</v>
      </c>
      <c r="Y1728" s="29" t="s">
        <v>31</v>
      </c>
      <c r="Z1728" s="29" t="s">
        <v>31</v>
      </c>
      <c r="AA1728" s="29">
        <v>0</v>
      </c>
      <c r="AB1728" s="29">
        <v>0</v>
      </c>
      <c r="AC1728" s="29" t="s">
        <v>31</v>
      </c>
      <c r="AD1728" s="29" t="s">
        <v>31</v>
      </c>
      <c r="AE1728" s="29">
        <f t="shared" si="87"/>
        <v>2019</v>
      </c>
      <c r="AF1728" s="29">
        <f t="shared" si="85"/>
        <v>11</v>
      </c>
      <c r="AK1728" t="e">
        <f t="shared" si="86"/>
        <v>#N/A</v>
      </c>
    </row>
    <row r="1729" spans="1:37" ht="30" customHeight="1" x14ac:dyDescent="0.25">
      <c r="A1729" s="30">
        <v>17907420</v>
      </c>
      <c r="B1729" s="29" t="s">
        <v>88</v>
      </c>
      <c r="C1729" s="29" t="s">
        <v>29</v>
      </c>
      <c r="D1729" s="29" t="s">
        <v>29</v>
      </c>
      <c r="E1729" s="31">
        <v>43830</v>
      </c>
      <c r="F1729" s="29" t="s">
        <v>31</v>
      </c>
      <c r="G1729" s="29" t="s">
        <v>51</v>
      </c>
      <c r="H1729" s="29" t="s">
        <v>30</v>
      </c>
      <c r="I1729" s="29">
        <v>1981</v>
      </c>
      <c r="J1729" s="30">
        <v>100</v>
      </c>
      <c r="K1729" s="30">
        <v>6129.4</v>
      </c>
      <c r="L1729" s="29" t="s">
        <v>31</v>
      </c>
      <c r="M1729" s="29" t="s">
        <v>31</v>
      </c>
      <c r="N1729" s="29" t="s">
        <v>31</v>
      </c>
      <c r="O1729" s="29" t="s">
        <v>31</v>
      </c>
      <c r="P1729" s="29" t="s">
        <v>31</v>
      </c>
      <c r="Q1729" s="29" t="s">
        <v>31</v>
      </c>
      <c r="R1729" s="29" t="s">
        <v>31</v>
      </c>
      <c r="S1729" s="29" t="s">
        <v>31</v>
      </c>
      <c r="T1729" s="29" t="s">
        <v>31</v>
      </c>
      <c r="U1729" s="29" t="s">
        <v>31</v>
      </c>
      <c r="V1729" s="29" t="s">
        <v>31</v>
      </c>
      <c r="W1729" s="30">
        <v>1.498866877951087</v>
      </c>
      <c r="X1729" s="30">
        <v>1.2657680597119114</v>
      </c>
      <c r="Y1729" s="29" t="s">
        <v>31</v>
      </c>
      <c r="Z1729" s="29" t="s">
        <v>31</v>
      </c>
      <c r="AA1729" s="29">
        <v>0</v>
      </c>
      <c r="AB1729" s="29">
        <v>0</v>
      </c>
      <c r="AC1729" s="29" t="s">
        <v>31</v>
      </c>
      <c r="AD1729" s="29" t="s">
        <v>31</v>
      </c>
      <c r="AE1729" s="29">
        <f t="shared" si="87"/>
        <v>2019</v>
      </c>
      <c r="AF1729" s="29">
        <f t="shared" si="85"/>
        <v>12</v>
      </c>
      <c r="AK1729" t="e">
        <f t="shared" si="86"/>
        <v>#N/A</v>
      </c>
    </row>
    <row r="1730" spans="1:37" ht="30" customHeight="1" x14ac:dyDescent="0.25">
      <c r="A1730" s="30">
        <v>17907420</v>
      </c>
      <c r="B1730" s="29" t="s">
        <v>88</v>
      </c>
      <c r="C1730" s="29" t="s">
        <v>29</v>
      </c>
      <c r="D1730" s="29" t="s">
        <v>29</v>
      </c>
      <c r="E1730" s="31">
        <v>43861</v>
      </c>
      <c r="F1730" s="29" t="s">
        <v>31</v>
      </c>
      <c r="G1730" s="29" t="s">
        <v>51</v>
      </c>
      <c r="H1730" s="29" t="s">
        <v>30</v>
      </c>
      <c r="I1730" s="29">
        <v>1981</v>
      </c>
      <c r="J1730" s="30">
        <v>100</v>
      </c>
      <c r="K1730" s="30">
        <v>6129.4</v>
      </c>
      <c r="L1730" s="29" t="s">
        <v>31</v>
      </c>
      <c r="M1730" s="29" t="s">
        <v>31</v>
      </c>
      <c r="N1730" s="29" t="s">
        <v>31</v>
      </c>
      <c r="O1730" s="29" t="s">
        <v>31</v>
      </c>
      <c r="P1730" s="29" t="s">
        <v>31</v>
      </c>
      <c r="Q1730" s="29" t="s">
        <v>31</v>
      </c>
      <c r="R1730" s="29" t="s">
        <v>31</v>
      </c>
      <c r="S1730" s="29" t="s">
        <v>31</v>
      </c>
      <c r="T1730" s="29" t="s">
        <v>31</v>
      </c>
      <c r="U1730" s="29" t="s">
        <v>31</v>
      </c>
      <c r="V1730" s="29" t="s">
        <v>31</v>
      </c>
      <c r="W1730" s="30">
        <v>1.6143605680141053</v>
      </c>
      <c r="X1730" s="30">
        <v>2.1354052696969323</v>
      </c>
      <c r="Y1730" s="29" t="s">
        <v>31</v>
      </c>
      <c r="Z1730" s="29" t="s">
        <v>31</v>
      </c>
      <c r="AA1730" s="29" t="s">
        <v>31</v>
      </c>
      <c r="AB1730" s="29" t="s">
        <v>31</v>
      </c>
      <c r="AC1730" s="29" t="s">
        <v>31</v>
      </c>
      <c r="AD1730" s="29" t="s">
        <v>31</v>
      </c>
      <c r="AE1730" s="29">
        <f t="shared" si="87"/>
        <v>2020</v>
      </c>
      <c r="AF1730" s="29">
        <f t="shared" si="85"/>
        <v>1</v>
      </c>
      <c r="AK1730" t="e">
        <f t="shared" si="86"/>
        <v>#N/A</v>
      </c>
    </row>
    <row r="1731" spans="1:37" ht="30" customHeight="1" x14ac:dyDescent="0.25">
      <c r="A1731" s="30">
        <v>17907420</v>
      </c>
      <c r="B1731" s="29" t="s">
        <v>88</v>
      </c>
      <c r="C1731" s="29" t="s">
        <v>29</v>
      </c>
      <c r="D1731" s="29" t="s">
        <v>29</v>
      </c>
      <c r="E1731" s="31">
        <v>43890</v>
      </c>
      <c r="F1731" s="30" t="s">
        <v>31</v>
      </c>
      <c r="G1731" s="29" t="s">
        <v>51</v>
      </c>
      <c r="H1731" s="29" t="s">
        <v>30</v>
      </c>
      <c r="I1731" s="29">
        <v>1981</v>
      </c>
      <c r="J1731" s="30">
        <v>100</v>
      </c>
      <c r="K1731" s="30">
        <v>6129.4</v>
      </c>
      <c r="L1731" s="30" t="s">
        <v>31</v>
      </c>
      <c r="M1731" s="30" t="s">
        <v>31</v>
      </c>
      <c r="N1731" s="30" t="s">
        <v>31</v>
      </c>
      <c r="O1731" s="30" t="s">
        <v>31</v>
      </c>
      <c r="P1731" s="30" t="s">
        <v>31</v>
      </c>
      <c r="Q1731" s="30" t="s">
        <v>31</v>
      </c>
      <c r="R1731" s="30" t="s">
        <v>31</v>
      </c>
      <c r="S1731" s="30" t="s">
        <v>31</v>
      </c>
      <c r="T1731" s="30" t="s">
        <v>31</v>
      </c>
      <c r="U1731" s="30" t="s">
        <v>31</v>
      </c>
      <c r="V1731" s="30" t="s">
        <v>31</v>
      </c>
      <c r="W1731" s="30">
        <v>1.2987793559600185</v>
      </c>
      <c r="X1731" s="30">
        <v>1.2927406541007591</v>
      </c>
      <c r="Y1731" s="30" t="s">
        <v>31</v>
      </c>
      <c r="Z1731" s="30" t="s">
        <v>31</v>
      </c>
      <c r="AA1731" s="30" t="s">
        <v>31</v>
      </c>
      <c r="AB1731" s="30" t="s">
        <v>31</v>
      </c>
      <c r="AC1731" s="30" t="s">
        <v>31</v>
      </c>
      <c r="AD1731" s="30" t="s">
        <v>31</v>
      </c>
      <c r="AE1731" s="29">
        <f t="shared" si="87"/>
        <v>2020</v>
      </c>
      <c r="AF1731" s="29">
        <f t="shared" si="85"/>
        <v>2</v>
      </c>
      <c r="AK1731" t="e">
        <f t="shared" si="86"/>
        <v>#N/A</v>
      </c>
    </row>
    <row r="1732" spans="1:37" ht="30" customHeight="1" x14ac:dyDescent="0.25">
      <c r="A1732" s="30">
        <v>17907420</v>
      </c>
      <c r="B1732" s="29" t="s">
        <v>88</v>
      </c>
      <c r="C1732" s="29" t="s">
        <v>29</v>
      </c>
      <c r="D1732" s="29" t="s">
        <v>29</v>
      </c>
      <c r="E1732" s="31">
        <v>43921</v>
      </c>
      <c r="F1732" s="30" t="s">
        <v>31</v>
      </c>
      <c r="G1732" s="29" t="s">
        <v>51</v>
      </c>
      <c r="H1732" s="29" t="s">
        <v>30</v>
      </c>
      <c r="I1732" s="29">
        <v>1981</v>
      </c>
      <c r="J1732" s="30">
        <v>100</v>
      </c>
      <c r="K1732" s="30">
        <v>6129.4</v>
      </c>
      <c r="L1732" s="30" t="s">
        <v>31</v>
      </c>
      <c r="M1732" s="30" t="s">
        <v>31</v>
      </c>
      <c r="N1732" s="30" t="s">
        <v>31</v>
      </c>
      <c r="O1732" s="30" t="s">
        <v>31</v>
      </c>
      <c r="P1732" s="30" t="s">
        <v>31</v>
      </c>
      <c r="Q1732" s="30" t="s">
        <v>31</v>
      </c>
      <c r="R1732" s="30" t="s">
        <v>31</v>
      </c>
      <c r="S1732" s="30" t="s">
        <v>31</v>
      </c>
      <c r="T1732" s="30" t="s">
        <v>31</v>
      </c>
      <c r="U1732" s="30" t="s">
        <v>31</v>
      </c>
      <c r="V1732" s="30" t="s">
        <v>31</v>
      </c>
      <c r="W1732" s="30">
        <v>1.6205178763498151</v>
      </c>
      <c r="X1732" s="30">
        <v>1.4707400625257596</v>
      </c>
      <c r="Y1732" s="30" t="s">
        <v>31</v>
      </c>
      <c r="Z1732" s="30" t="s">
        <v>31</v>
      </c>
      <c r="AA1732" s="30" t="s">
        <v>31</v>
      </c>
      <c r="AB1732" s="30" t="s">
        <v>31</v>
      </c>
      <c r="AC1732" s="30" t="s">
        <v>31</v>
      </c>
      <c r="AD1732" s="30" t="s">
        <v>31</v>
      </c>
      <c r="AE1732" s="29">
        <f t="shared" si="87"/>
        <v>2020</v>
      </c>
      <c r="AF1732" s="29">
        <f t="shared" si="85"/>
        <v>3</v>
      </c>
      <c r="AK1732" t="e">
        <f t="shared" si="86"/>
        <v>#N/A</v>
      </c>
    </row>
    <row r="1733" spans="1:37" ht="30" customHeight="1" x14ac:dyDescent="0.25">
      <c r="A1733" s="30">
        <v>17907420</v>
      </c>
      <c r="B1733" s="29" t="s">
        <v>88</v>
      </c>
      <c r="C1733" s="29" t="s">
        <v>29</v>
      </c>
      <c r="D1733" s="29" t="s">
        <v>29</v>
      </c>
      <c r="E1733" s="31">
        <v>43951</v>
      </c>
      <c r="F1733" s="30" t="s">
        <v>31</v>
      </c>
      <c r="G1733" s="29" t="s">
        <v>51</v>
      </c>
      <c r="H1733" s="29" t="s">
        <v>30</v>
      </c>
      <c r="I1733" s="29">
        <v>1981</v>
      </c>
      <c r="J1733" s="30">
        <v>100</v>
      </c>
      <c r="K1733" s="30">
        <v>6129.4</v>
      </c>
      <c r="L1733" s="30" t="s">
        <v>31</v>
      </c>
      <c r="M1733" s="30" t="s">
        <v>31</v>
      </c>
      <c r="N1733" s="30" t="s">
        <v>31</v>
      </c>
      <c r="O1733" s="30" t="s">
        <v>31</v>
      </c>
      <c r="P1733" s="30" t="s">
        <v>31</v>
      </c>
      <c r="Q1733" s="30" t="s">
        <v>31</v>
      </c>
      <c r="R1733" s="30" t="s">
        <v>31</v>
      </c>
      <c r="S1733" s="30" t="s">
        <v>31</v>
      </c>
      <c r="T1733" s="30" t="s">
        <v>31</v>
      </c>
      <c r="U1733" s="30" t="s">
        <v>31</v>
      </c>
      <c r="V1733" s="30" t="s">
        <v>31</v>
      </c>
      <c r="W1733" s="30">
        <v>1.4663560153561443</v>
      </c>
      <c r="X1733" s="30">
        <v>2.0802068559330444</v>
      </c>
      <c r="Y1733" s="30" t="s">
        <v>31</v>
      </c>
      <c r="Z1733" s="30" t="s">
        <v>31</v>
      </c>
      <c r="AA1733" s="30" t="s">
        <v>31</v>
      </c>
      <c r="AB1733" s="30" t="s">
        <v>31</v>
      </c>
      <c r="AC1733" s="30" t="s">
        <v>31</v>
      </c>
      <c r="AD1733" s="30" t="s">
        <v>31</v>
      </c>
      <c r="AE1733" s="29">
        <f t="shared" si="87"/>
        <v>2020</v>
      </c>
      <c r="AF1733" s="29">
        <f t="shared" si="85"/>
        <v>4</v>
      </c>
      <c r="AK1733" t="e">
        <f t="shared" si="86"/>
        <v>#N/A</v>
      </c>
    </row>
    <row r="1734" spans="1:37" ht="30" customHeight="1" x14ac:dyDescent="0.25">
      <c r="A1734" s="30">
        <v>17907420</v>
      </c>
      <c r="B1734" s="29" t="s">
        <v>88</v>
      </c>
      <c r="C1734" s="29" t="s">
        <v>29</v>
      </c>
      <c r="D1734" s="29" t="s">
        <v>29</v>
      </c>
      <c r="E1734" s="31">
        <v>43982</v>
      </c>
      <c r="F1734" s="30" t="s">
        <v>31</v>
      </c>
      <c r="G1734" s="29" t="s">
        <v>51</v>
      </c>
      <c r="H1734" s="29" t="s">
        <v>30</v>
      </c>
      <c r="I1734" s="29">
        <v>1981</v>
      </c>
      <c r="J1734" s="30">
        <v>100</v>
      </c>
      <c r="K1734" s="30">
        <v>6129.4</v>
      </c>
      <c r="L1734" s="30" t="s">
        <v>31</v>
      </c>
      <c r="M1734" s="30" t="s">
        <v>31</v>
      </c>
      <c r="N1734" s="30" t="s">
        <v>31</v>
      </c>
      <c r="O1734" s="30" t="s">
        <v>31</v>
      </c>
      <c r="P1734" s="30" t="s">
        <v>31</v>
      </c>
      <c r="Q1734" s="30" t="s">
        <v>31</v>
      </c>
      <c r="R1734" s="30" t="s">
        <v>31</v>
      </c>
      <c r="S1734" s="30" t="s">
        <v>31</v>
      </c>
      <c r="T1734" s="30" t="s">
        <v>31</v>
      </c>
      <c r="U1734" s="30" t="s">
        <v>31</v>
      </c>
      <c r="V1734" s="30" t="s">
        <v>31</v>
      </c>
      <c r="W1734" s="30">
        <v>0.91405941045510719</v>
      </c>
      <c r="X1734" s="30">
        <v>2.218475651827486</v>
      </c>
      <c r="Y1734" s="30" t="s">
        <v>31</v>
      </c>
      <c r="Z1734" s="30" t="s">
        <v>31</v>
      </c>
      <c r="AA1734" s="30" t="s">
        <v>31</v>
      </c>
      <c r="AB1734" s="30" t="s">
        <v>31</v>
      </c>
      <c r="AC1734" s="30" t="s">
        <v>31</v>
      </c>
      <c r="AD1734" s="30" t="s">
        <v>31</v>
      </c>
      <c r="AE1734" s="29">
        <f t="shared" si="87"/>
        <v>2020</v>
      </c>
      <c r="AF1734" s="29">
        <f t="shared" si="85"/>
        <v>5</v>
      </c>
      <c r="AK1734" t="e">
        <f t="shared" si="86"/>
        <v>#N/A</v>
      </c>
    </row>
    <row r="1735" spans="1:37" ht="30" customHeight="1" x14ac:dyDescent="0.25">
      <c r="A1735" s="30">
        <v>17907420</v>
      </c>
      <c r="B1735" s="29" t="s">
        <v>88</v>
      </c>
      <c r="C1735" s="29" t="s">
        <v>29</v>
      </c>
      <c r="D1735" s="29" t="s">
        <v>29</v>
      </c>
      <c r="E1735" s="31">
        <v>44012</v>
      </c>
      <c r="F1735" s="30" t="s">
        <v>31</v>
      </c>
      <c r="G1735" s="29" t="s">
        <v>51</v>
      </c>
      <c r="H1735" s="29" t="s">
        <v>30</v>
      </c>
      <c r="I1735" s="29">
        <v>1981</v>
      </c>
      <c r="J1735" s="30">
        <v>100</v>
      </c>
      <c r="K1735" s="30">
        <v>6129.4</v>
      </c>
      <c r="L1735" s="30" t="s">
        <v>31</v>
      </c>
      <c r="M1735" s="30" t="s">
        <v>31</v>
      </c>
      <c r="N1735" s="30" t="s">
        <v>31</v>
      </c>
      <c r="O1735" s="30" t="s">
        <v>31</v>
      </c>
      <c r="P1735" s="30" t="s">
        <v>31</v>
      </c>
      <c r="Q1735" s="30" t="s">
        <v>31</v>
      </c>
      <c r="R1735" s="30" t="s">
        <v>31</v>
      </c>
      <c r="S1735" s="30" t="s">
        <v>31</v>
      </c>
      <c r="T1735" s="30" t="s">
        <v>31</v>
      </c>
      <c r="U1735" s="30" t="s">
        <v>31</v>
      </c>
      <c r="V1735" s="30" t="s">
        <v>31</v>
      </c>
      <c r="W1735" s="30">
        <v>1.5400323709421406</v>
      </c>
      <c r="X1735" s="30">
        <v>1.7655866476219897</v>
      </c>
      <c r="Y1735" s="30" t="s">
        <v>31</v>
      </c>
      <c r="Z1735" s="30" t="s">
        <v>31</v>
      </c>
      <c r="AA1735" s="30" t="s">
        <v>31</v>
      </c>
      <c r="AB1735" s="30" t="s">
        <v>31</v>
      </c>
      <c r="AC1735" s="30" t="s">
        <v>31</v>
      </c>
      <c r="AD1735" s="30" t="s">
        <v>31</v>
      </c>
      <c r="AE1735" s="29">
        <f t="shared" si="87"/>
        <v>2020</v>
      </c>
      <c r="AF1735" s="29">
        <f t="shared" si="85"/>
        <v>6</v>
      </c>
      <c r="AK1735" t="e">
        <f t="shared" si="86"/>
        <v>#N/A</v>
      </c>
    </row>
    <row r="1736" spans="1:37" ht="30" customHeight="1" x14ac:dyDescent="0.25">
      <c r="A1736" s="30">
        <v>17907420</v>
      </c>
      <c r="B1736" s="29" t="s">
        <v>88</v>
      </c>
      <c r="C1736" s="29" t="s">
        <v>29</v>
      </c>
      <c r="D1736" s="29" t="s">
        <v>29</v>
      </c>
      <c r="E1736" s="31">
        <v>44043</v>
      </c>
      <c r="F1736" s="30" t="s">
        <v>31</v>
      </c>
      <c r="G1736" s="29" t="s">
        <v>51</v>
      </c>
      <c r="H1736" s="29" t="s">
        <v>30</v>
      </c>
      <c r="I1736" s="29">
        <v>1981</v>
      </c>
      <c r="J1736" s="30">
        <v>100</v>
      </c>
      <c r="K1736" s="30">
        <v>6129.4</v>
      </c>
      <c r="L1736" s="30" t="s">
        <v>31</v>
      </c>
      <c r="M1736" s="30" t="s">
        <v>31</v>
      </c>
      <c r="N1736" s="30" t="s">
        <v>31</v>
      </c>
      <c r="O1736" s="30" t="s">
        <v>31</v>
      </c>
      <c r="P1736" s="30" t="s">
        <v>31</v>
      </c>
      <c r="Q1736" s="30" t="s">
        <v>31</v>
      </c>
      <c r="R1736" s="30" t="s">
        <v>31</v>
      </c>
      <c r="S1736" s="30" t="s">
        <v>31</v>
      </c>
      <c r="T1736" s="30" t="s">
        <v>31</v>
      </c>
      <c r="U1736" s="30" t="s">
        <v>31</v>
      </c>
      <c r="V1736" s="30" t="s">
        <v>31</v>
      </c>
      <c r="W1736" s="30">
        <v>1.5500689158910239</v>
      </c>
      <c r="X1736" s="30">
        <v>1.883456985360427</v>
      </c>
      <c r="Y1736" s="30" t="s">
        <v>31</v>
      </c>
      <c r="Z1736" s="30" t="s">
        <v>31</v>
      </c>
      <c r="AA1736" s="30" t="s">
        <v>31</v>
      </c>
      <c r="AB1736" s="30" t="s">
        <v>31</v>
      </c>
      <c r="AC1736" s="30" t="s">
        <v>31</v>
      </c>
      <c r="AD1736" s="30" t="s">
        <v>31</v>
      </c>
      <c r="AE1736" s="29">
        <f t="shared" si="87"/>
        <v>2020</v>
      </c>
      <c r="AF1736" s="29">
        <f t="shared" si="85"/>
        <v>7</v>
      </c>
      <c r="AK1736" t="e">
        <f t="shared" si="86"/>
        <v>#N/A</v>
      </c>
    </row>
    <row r="1737" spans="1:37" ht="30" customHeight="1" x14ac:dyDescent="0.25">
      <c r="A1737" s="30">
        <v>17907420</v>
      </c>
      <c r="B1737" s="29" t="s">
        <v>88</v>
      </c>
      <c r="C1737" s="29" t="s">
        <v>29</v>
      </c>
      <c r="D1737" s="29" t="s">
        <v>29</v>
      </c>
      <c r="E1737" s="31">
        <v>44074</v>
      </c>
      <c r="F1737" s="30" t="s">
        <v>31</v>
      </c>
      <c r="G1737" s="29" t="s">
        <v>51</v>
      </c>
      <c r="H1737" s="29" t="s">
        <v>30</v>
      </c>
      <c r="I1737" s="29">
        <v>1981</v>
      </c>
      <c r="J1737" s="30">
        <v>100</v>
      </c>
      <c r="K1737" s="30">
        <v>6129.4</v>
      </c>
      <c r="L1737" s="30" t="s">
        <v>31</v>
      </c>
      <c r="M1737" s="30" t="s">
        <v>31</v>
      </c>
      <c r="N1737" s="30" t="s">
        <v>31</v>
      </c>
      <c r="O1737" s="30" t="s">
        <v>31</v>
      </c>
      <c r="P1737" s="30" t="s">
        <v>31</v>
      </c>
      <c r="Q1737" s="30" t="s">
        <v>31</v>
      </c>
      <c r="R1737" s="30" t="s">
        <v>31</v>
      </c>
      <c r="S1737" s="30" t="s">
        <v>31</v>
      </c>
      <c r="T1737" s="30" t="s">
        <v>31</v>
      </c>
      <c r="U1737" s="30" t="s">
        <v>31</v>
      </c>
      <c r="V1737" s="30" t="s">
        <v>31</v>
      </c>
      <c r="W1737" s="30">
        <v>1.3616412835315326</v>
      </c>
      <c r="X1737" s="30">
        <v>2.0330009719386881</v>
      </c>
      <c r="Y1737" s="30" t="s">
        <v>31</v>
      </c>
      <c r="Z1737" s="30" t="s">
        <v>31</v>
      </c>
      <c r="AA1737" s="30" t="s">
        <v>31</v>
      </c>
      <c r="AB1737" s="30" t="s">
        <v>31</v>
      </c>
      <c r="AC1737" s="30" t="s">
        <v>31</v>
      </c>
      <c r="AD1737" s="30" t="s">
        <v>31</v>
      </c>
      <c r="AE1737" s="29">
        <f t="shared" si="87"/>
        <v>2020</v>
      </c>
      <c r="AF1737" s="29">
        <f t="shared" si="85"/>
        <v>8</v>
      </c>
      <c r="AK1737" t="e">
        <f t="shared" si="86"/>
        <v>#N/A</v>
      </c>
    </row>
    <row r="1738" spans="1:37" ht="30" customHeight="1" x14ac:dyDescent="0.25">
      <c r="A1738" s="30">
        <v>17907420</v>
      </c>
      <c r="B1738" s="29" t="s">
        <v>88</v>
      </c>
      <c r="C1738" s="29" t="s">
        <v>29</v>
      </c>
      <c r="D1738" s="29" t="s">
        <v>29</v>
      </c>
      <c r="E1738" s="31">
        <v>44104</v>
      </c>
      <c r="F1738" s="30" t="s">
        <v>31</v>
      </c>
      <c r="G1738" s="29" t="s">
        <v>51</v>
      </c>
      <c r="H1738" s="29" t="s">
        <v>30</v>
      </c>
      <c r="I1738" s="29">
        <v>1981</v>
      </c>
      <c r="J1738" s="30">
        <v>100</v>
      </c>
      <c r="K1738" s="30">
        <v>6129.4</v>
      </c>
      <c r="L1738" s="30" t="s">
        <v>31</v>
      </c>
      <c r="M1738" s="30" t="s">
        <v>31</v>
      </c>
      <c r="N1738" s="30" t="s">
        <v>31</v>
      </c>
      <c r="O1738" s="30" t="s">
        <v>31</v>
      </c>
      <c r="P1738" s="30" t="s">
        <v>31</v>
      </c>
      <c r="Q1738" s="30" t="s">
        <v>31</v>
      </c>
      <c r="R1738" s="30" t="s">
        <v>31</v>
      </c>
      <c r="S1738" s="30" t="s">
        <v>31</v>
      </c>
      <c r="T1738" s="30" t="s">
        <v>31</v>
      </c>
      <c r="U1738" s="30" t="s">
        <v>31</v>
      </c>
      <c r="V1738" s="30" t="s">
        <v>31</v>
      </c>
      <c r="W1738" s="30">
        <v>1.4277957203537266</v>
      </c>
      <c r="X1738" s="30">
        <v>1.9916483191851657</v>
      </c>
      <c r="Y1738" s="30" t="s">
        <v>31</v>
      </c>
      <c r="Z1738" s="30" t="s">
        <v>31</v>
      </c>
      <c r="AA1738" s="30" t="s">
        <v>31</v>
      </c>
      <c r="AB1738" s="30" t="s">
        <v>31</v>
      </c>
      <c r="AC1738" s="30" t="s">
        <v>31</v>
      </c>
      <c r="AD1738" s="30" t="s">
        <v>31</v>
      </c>
      <c r="AE1738" s="29">
        <f t="shared" si="87"/>
        <v>2020</v>
      </c>
      <c r="AF1738" s="29">
        <f t="shared" si="85"/>
        <v>9</v>
      </c>
      <c r="AK1738" t="e">
        <f t="shared" si="86"/>
        <v>#N/A</v>
      </c>
    </row>
    <row r="1739" spans="1:37" ht="30" customHeight="1" x14ac:dyDescent="0.25">
      <c r="A1739" s="30">
        <v>17907420</v>
      </c>
      <c r="B1739" s="29" t="s">
        <v>88</v>
      </c>
      <c r="C1739" s="29" t="s">
        <v>29</v>
      </c>
      <c r="D1739" s="29" t="s">
        <v>29</v>
      </c>
      <c r="E1739" s="31">
        <v>44135</v>
      </c>
      <c r="F1739" s="30" t="s">
        <v>31</v>
      </c>
      <c r="G1739" s="29" t="s">
        <v>51</v>
      </c>
      <c r="H1739" s="29" t="s">
        <v>30</v>
      </c>
      <c r="I1739" s="29">
        <v>1981</v>
      </c>
      <c r="J1739" s="30">
        <v>100</v>
      </c>
      <c r="K1739" s="30">
        <v>6129.4</v>
      </c>
      <c r="L1739" s="30" t="s">
        <v>31</v>
      </c>
      <c r="M1739" s="30" t="s">
        <v>31</v>
      </c>
      <c r="N1739" s="30" t="s">
        <v>31</v>
      </c>
      <c r="O1739" s="30" t="s">
        <v>31</v>
      </c>
      <c r="P1739" s="30" t="s">
        <v>31</v>
      </c>
      <c r="Q1739" s="30" t="s">
        <v>31</v>
      </c>
      <c r="R1739" s="30" t="s">
        <v>31</v>
      </c>
      <c r="S1739" s="30" t="s">
        <v>31</v>
      </c>
      <c r="T1739" s="30" t="s">
        <v>31</v>
      </c>
      <c r="U1739" s="30" t="s">
        <v>31</v>
      </c>
      <c r="V1739" s="30" t="s">
        <v>31</v>
      </c>
      <c r="W1739" s="30">
        <v>0.89234987430567425</v>
      </c>
      <c r="X1739" s="30">
        <v>1.2743542351260668</v>
      </c>
      <c r="Y1739" s="30" t="s">
        <v>31</v>
      </c>
      <c r="Z1739" s="30" t="s">
        <v>31</v>
      </c>
      <c r="AA1739" s="30" t="s">
        <v>31</v>
      </c>
      <c r="AB1739" s="30" t="s">
        <v>31</v>
      </c>
      <c r="AC1739" s="30" t="s">
        <v>31</v>
      </c>
      <c r="AD1739" s="30" t="s">
        <v>31</v>
      </c>
      <c r="AE1739" s="29">
        <f t="shared" si="87"/>
        <v>2020</v>
      </c>
      <c r="AF1739" s="29">
        <f t="shared" si="85"/>
        <v>10</v>
      </c>
      <c r="AK1739" t="e">
        <f t="shared" si="86"/>
        <v>#N/A</v>
      </c>
    </row>
    <row r="1740" spans="1:37" ht="30" customHeight="1" x14ac:dyDescent="0.25">
      <c r="A1740" s="30">
        <v>17907420</v>
      </c>
      <c r="B1740" s="29" t="s">
        <v>88</v>
      </c>
      <c r="C1740" s="29" t="s">
        <v>29</v>
      </c>
      <c r="D1740" s="29" t="s">
        <v>29</v>
      </c>
      <c r="E1740" s="31">
        <v>44165</v>
      </c>
      <c r="F1740" s="30" t="s">
        <v>31</v>
      </c>
      <c r="G1740" s="29" t="s">
        <v>51</v>
      </c>
      <c r="H1740" s="29" t="s">
        <v>30</v>
      </c>
      <c r="I1740" s="29">
        <v>1981</v>
      </c>
      <c r="J1740" s="30">
        <v>100</v>
      </c>
      <c r="K1740" s="30">
        <v>6129.4</v>
      </c>
      <c r="L1740" s="30" t="s">
        <v>31</v>
      </c>
      <c r="M1740" s="30" t="s">
        <v>31</v>
      </c>
      <c r="N1740" s="30" t="s">
        <v>31</v>
      </c>
      <c r="O1740" s="30" t="s">
        <v>31</v>
      </c>
      <c r="P1740" s="30" t="s">
        <v>31</v>
      </c>
      <c r="Q1740" s="30" t="s">
        <v>31</v>
      </c>
      <c r="R1740" s="30" t="s">
        <v>31</v>
      </c>
      <c r="S1740" s="30" t="s">
        <v>31</v>
      </c>
      <c r="T1740" s="30" t="s">
        <v>31</v>
      </c>
      <c r="U1740" s="30" t="s">
        <v>31</v>
      </c>
      <c r="V1740" s="30" t="s">
        <v>31</v>
      </c>
      <c r="W1740" s="30">
        <v>1.4972168289896302</v>
      </c>
      <c r="X1740" s="30">
        <v>1.8475458922486419</v>
      </c>
      <c r="Y1740" s="30" t="s">
        <v>31</v>
      </c>
      <c r="Z1740" s="30" t="s">
        <v>31</v>
      </c>
      <c r="AA1740" s="30" t="s">
        <v>31</v>
      </c>
      <c r="AB1740" s="30" t="s">
        <v>31</v>
      </c>
      <c r="AC1740" s="30" t="s">
        <v>31</v>
      </c>
      <c r="AD1740" s="30" t="s">
        <v>31</v>
      </c>
      <c r="AE1740" s="29">
        <f t="shared" si="87"/>
        <v>2020</v>
      </c>
      <c r="AF1740" s="29">
        <f t="shared" si="85"/>
        <v>11</v>
      </c>
      <c r="AK1740" t="e">
        <f t="shared" si="86"/>
        <v>#N/A</v>
      </c>
    </row>
    <row r="1741" spans="1:37" ht="30" customHeight="1" x14ac:dyDescent="0.25">
      <c r="A1741" s="30">
        <v>17907420</v>
      </c>
      <c r="B1741" s="29" t="s">
        <v>88</v>
      </c>
      <c r="C1741" s="29" t="s">
        <v>29</v>
      </c>
      <c r="D1741" s="29" t="s">
        <v>29</v>
      </c>
      <c r="E1741" s="31">
        <v>44196</v>
      </c>
      <c r="F1741" s="30">
        <v>27.525057122046142</v>
      </c>
      <c r="G1741" s="29" t="s">
        <v>51</v>
      </c>
      <c r="H1741" s="29" t="s">
        <v>30</v>
      </c>
      <c r="I1741" s="29">
        <v>1981</v>
      </c>
      <c r="J1741" s="30">
        <v>100</v>
      </c>
      <c r="K1741" s="30">
        <v>6129.4</v>
      </c>
      <c r="L1741" s="30">
        <v>416116.49594496738</v>
      </c>
      <c r="M1741" s="30">
        <v>1642.8295427091712</v>
      </c>
      <c r="N1741" s="30">
        <v>80.336126840572817</v>
      </c>
      <c r="O1741" s="30">
        <v>5421.7946607782042</v>
      </c>
      <c r="P1741" s="30">
        <v>1.2364591829574292</v>
      </c>
      <c r="Q1741" s="30">
        <v>9750.7983621654166</v>
      </c>
      <c r="R1741" s="30">
        <v>12093.53721641638</v>
      </c>
      <c r="S1741" s="30">
        <v>1.6676129388867076</v>
      </c>
      <c r="T1741" s="30">
        <v>1.2304351044487334</v>
      </c>
      <c r="U1741" s="30">
        <v>1.9213021168220363</v>
      </c>
      <c r="V1741" s="30">
        <v>2.2398802758222884</v>
      </c>
      <c r="W1741" s="30">
        <v>0.82655441811500319</v>
      </c>
      <c r="X1741" s="30">
        <v>1.4551417296734277</v>
      </c>
      <c r="Y1741" s="30">
        <v>34.276305364652096</v>
      </c>
      <c r="Z1741" s="30">
        <v>30.309447233499025</v>
      </c>
      <c r="AA1741" s="30">
        <v>131.45935663916507</v>
      </c>
      <c r="AB1741" s="30">
        <v>708.82074113512124</v>
      </c>
      <c r="AC1741" s="30">
        <v>2.3710253327062021</v>
      </c>
      <c r="AD1741" s="30">
        <v>16775.218003041391</v>
      </c>
      <c r="AE1741" s="29">
        <f t="shared" si="87"/>
        <v>2020</v>
      </c>
      <c r="AF1741" s="29">
        <f t="shared" si="85"/>
        <v>12</v>
      </c>
      <c r="AK1741" t="e">
        <f t="shared" si="86"/>
        <v>#N/A</v>
      </c>
    </row>
    <row r="1742" spans="1:37" ht="30" customHeight="1" x14ac:dyDescent="0.25">
      <c r="A1742" s="30">
        <v>17907420</v>
      </c>
      <c r="B1742" s="29" t="s">
        <v>88</v>
      </c>
      <c r="C1742" s="29" t="s">
        <v>29</v>
      </c>
      <c r="D1742" s="29" t="s">
        <v>29</v>
      </c>
      <c r="E1742" s="31">
        <v>44227</v>
      </c>
      <c r="F1742" s="30">
        <v>34.127778816286174</v>
      </c>
      <c r="G1742" s="29" t="s">
        <v>51</v>
      </c>
      <c r="H1742" s="29" t="s">
        <v>30</v>
      </c>
      <c r="I1742" s="29">
        <v>1981</v>
      </c>
      <c r="J1742" s="30">
        <v>100</v>
      </c>
      <c r="K1742" s="30">
        <v>6129.4</v>
      </c>
      <c r="L1742" s="30">
        <v>478820.27557480807</v>
      </c>
      <c r="M1742" s="30">
        <v>1497.3502052876495</v>
      </c>
      <c r="N1742" s="30">
        <v>51.130542130302409</v>
      </c>
      <c r="O1742" s="30">
        <v>7038.9183377743648</v>
      </c>
      <c r="P1742" s="30">
        <v>1.6684665827529528</v>
      </c>
      <c r="Q1742" s="30">
        <v>8033.7365369743729</v>
      </c>
      <c r="R1742" s="30">
        <v>12605.056939927719</v>
      </c>
      <c r="S1742" s="30">
        <v>1.7504176141946353</v>
      </c>
      <c r="T1742" s="30">
        <v>2.2951738188790425</v>
      </c>
      <c r="U1742" s="30">
        <v>1.1886295943798395</v>
      </c>
      <c r="V1742" s="30">
        <v>1.2377020103728458</v>
      </c>
      <c r="W1742" s="30">
        <v>1.2412882680442785</v>
      </c>
      <c r="X1742" s="30">
        <v>1.515766732316552</v>
      </c>
      <c r="Y1742" s="30">
        <v>21.962711447838565</v>
      </c>
      <c r="Z1742" s="30">
        <v>36.156288096654002</v>
      </c>
      <c r="AA1742" s="30">
        <v>78.267212492174636</v>
      </c>
      <c r="AB1742" s="30">
        <v>758.35375947520413</v>
      </c>
      <c r="AC1742" s="30">
        <v>4.3425208413645535</v>
      </c>
      <c r="AD1742" s="30">
        <v>16665.122261842698</v>
      </c>
      <c r="AE1742" s="29">
        <f t="shared" si="87"/>
        <v>2021</v>
      </c>
      <c r="AF1742" s="29">
        <f t="shared" si="85"/>
        <v>1</v>
      </c>
      <c r="AK1742" t="e">
        <f t="shared" si="86"/>
        <v>#N/A</v>
      </c>
    </row>
    <row r="1743" spans="1:37" ht="30" customHeight="1" x14ac:dyDescent="0.25">
      <c r="A1743" s="30">
        <v>17907420</v>
      </c>
      <c r="B1743" s="29" t="s">
        <v>88</v>
      </c>
      <c r="C1743" s="29" t="s">
        <v>29</v>
      </c>
      <c r="D1743" s="29" t="s">
        <v>29</v>
      </c>
      <c r="E1743" s="31">
        <v>44255</v>
      </c>
      <c r="F1743" s="30">
        <v>46.848078438935062</v>
      </c>
      <c r="G1743" s="29" t="s">
        <v>51</v>
      </c>
      <c r="H1743" s="29" t="s">
        <v>30</v>
      </c>
      <c r="I1743" s="29">
        <v>1981</v>
      </c>
      <c r="J1743" s="30">
        <v>100</v>
      </c>
      <c r="K1743" s="30">
        <v>6129.4</v>
      </c>
      <c r="L1743" s="30">
        <v>292265.59654255281</v>
      </c>
      <c r="M1743" s="30">
        <v>1437.9794580932185</v>
      </c>
      <c r="N1743" s="30">
        <v>39.732534534119786</v>
      </c>
      <c r="O1743" s="30">
        <v>5944.9872992387209</v>
      </c>
      <c r="P1743" s="30">
        <v>1.589797456288333</v>
      </c>
      <c r="Q1743" s="30">
        <v>6466.9706553691576</v>
      </c>
      <c r="R1743" s="30">
        <v>11325.340660536553</v>
      </c>
      <c r="S1743" s="30">
        <v>1.474108634229973</v>
      </c>
      <c r="T1743" s="30">
        <v>1.4320574632315428</v>
      </c>
      <c r="U1743" s="30">
        <v>1.7098228269979323</v>
      </c>
      <c r="V1743" s="30">
        <v>1.2439560304205175</v>
      </c>
      <c r="W1743" s="30">
        <v>0.8570669417141239</v>
      </c>
      <c r="X1743" s="30">
        <v>1.3740113101274873</v>
      </c>
      <c r="Y1743" s="30">
        <v>33.268692393197135</v>
      </c>
      <c r="Z1743" s="30">
        <v>27.073812649698606</v>
      </c>
      <c r="AA1743" s="30">
        <v>86.632436695494889</v>
      </c>
      <c r="AB1743" s="30">
        <v>431.38202678369248</v>
      </c>
      <c r="AC1743" s="30">
        <v>3.8622553333181187</v>
      </c>
      <c r="AD1743" s="30">
        <v>27777.410262097106</v>
      </c>
      <c r="AE1743" s="29">
        <f t="shared" si="87"/>
        <v>2021</v>
      </c>
      <c r="AF1743" s="29">
        <f t="shared" si="85"/>
        <v>2</v>
      </c>
      <c r="AK1743" t="e">
        <f t="shared" si="86"/>
        <v>#N/A</v>
      </c>
    </row>
    <row r="1744" spans="1:37" ht="30" customHeight="1" x14ac:dyDescent="0.25">
      <c r="A1744" s="30">
        <v>17907420</v>
      </c>
      <c r="B1744" s="29" t="s">
        <v>88</v>
      </c>
      <c r="C1744" s="29" t="s">
        <v>29</v>
      </c>
      <c r="D1744" s="29" t="s">
        <v>29</v>
      </c>
      <c r="E1744" s="31">
        <v>44286</v>
      </c>
      <c r="F1744" s="30">
        <v>26.594988836586051</v>
      </c>
      <c r="G1744" s="29" t="s">
        <v>51</v>
      </c>
      <c r="H1744" s="29" t="s">
        <v>30</v>
      </c>
      <c r="I1744" s="29">
        <v>1981</v>
      </c>
      <c r="J1744" s="30">
        <v>100</v>
      </c>
      <c r="K1744" s="30">
        <v>6129.4</v>
      </c>
      <c r="L1744" s="30">
        <v>264818.01177017298</v>
      </c>
      <c r="M1744" s="30">
        <v>887.20197169029154</v>
      </c>
      <c r="N1744" s="30">
        <v>55.825114804354499</v>
      </c>
      <c r="O1744" s="30">
        <v>5747.610609704082</v>
      </c>
      <c r="P1744" s="30">
        <v>1.4033908806037048</v>
      </c>
      <c r="Q1744" s="30">
        <v>9428.1278122234417</v>
      </c>
      <c r="R1744" s="30">
        <v>9243.2353592510171</v>
      </c>
      <c r="S1744" s="30">
        <v>1.4587260234947497</v>
      </c>
      <c r="T1744" s="30">
        <v>1.4640508164027617</v>
      </c>
      <c r="U1744" s="30">
        <v>2.0349142363644832</v>
      </c>
      <c r="V1744" s="30">
        <v>1.5203967991730594</v>
      </c>
      <c r="W1744" s="30">
        <v>1.5856440679221404</v>
      </c>
      <c r="X1744" s="30">
        <v>1.0463700352121912</v>
      </c>
      <c r="Y1744" s="30">
        <v>30.637226156837151</v>
      </c>
      <c r="Z1744" s="30">
        <v>23.086464713093058</v>
      </c>
      <c r="AA1744" s="30">
        <v>79.764081625625025</v>
      </c>
      <c r="AB1744" s="30">
        <v>447.12558468071865</v>
      </c>
      <c r="AC1744" s="30">
        <v>2.4601304901550263</v>
      </c>
      <c r="AD1744" s="30">
        <v>23299.278857854137</v>
      </c>
      <c r="AE1744" s="29">
        <f t="shared" si="87"/>
        <v>2021</v>
      </c>
      <c r="AF1744" s="29">
        <f t="shared" si="85"/>
        <v>3</v>
      </c>
      <c r="AK1744" t="e">
        <f t="shared" si="86"/>
        <v>#N/A</v>
      </c>
    </row>
    <row r="1745" spans="1:37" ht="30" customHeight="1" x14ac:dyDescent="0.25">
      <c r="A1745" s="30">
        <v>17907420</v>
      </c>
      <c r="B1745" s="29" t="s">
        <v>88</v>
      </c>
      <c r="C1745" s="29" t="s">
        <v>29</v>
      </c>
      <c r="D1745" s="29" t="s">
        <v>29</v>
      </c>
      <c r="E1745" s="31">
        <v>44316</v>
      </c>
      <c r="F1745" s="30">
        <v>42.316006891110632</v>
      </c>
      <c r="G1745" s="29" t="s">
        <v>51</v>
      </c>
      <c r="H1745" s="29" t="s">
        <v>30</v>
      </c>
      <c r="I1745" s="29">
        <v>1981</v>
      </c>
      <c r="J1745" s="30">
        <v>100</v>
      </c>
      <c r="K1745" s="30">
        <v>6129.4</v>
      </c>
      <c r="L1745" s="30">
        <v>431960.80598116206</v>
      </c>
      <c r="M1745" s="30">
        <v>1131.334451173431</v>
      </c>
      <c r="N1745" s="30">
        <v>75.795040133471531</v>
      </c>
      <c r="O1745" s="30">
        <v>5678.5410094081435</v>
      </c>
      <c r="P1745" s="30">
        <v>1.7041413096541702</v>
      </c>
      <c r="Q1745" s="30">
        <v>12059.086740743327</v>
      </c>
      <c r="R1745" s="30">
        <v>9153.7085682424531</v>
      </c>
      <c r="S1745" s="30">
        <v>1.2415216943479606</v>
      </c>
      <c r="T1745" s="30">
        <v>2.2496605894285127</v>
      </c>
      <c r="U1745" s="30">
        <v>1.127716337061142</v>
      </c>
      <c r="V1745" s="30">
        <v>2.3732223437448869</v>
      </c>
      <c r="W1745" s="30">
        <v>1.5112384091960434</v>
      </c>
      <c r="X1745" s="30">
        <v>1.7799734040255739</v>
      </c>
      <c r="Y1745" s="30">
        <v>28.686475530940282</v>
      </c>
      <c r="Z1745" s="30">
        <v>38.631610981065904</v>
      </c>
      <c r="AA1745" s="30">
        <v>116.37086534263227</v>
      </c>
      <c r="AB1745" s="30">
        <v>601.43356547400413</v>
      </c>
      <c r="AC1745" s="30">
        <v>4.2436623192464022</v>
      </c>
      <c r="AD1745" s="30">
        <v>25027.667949801704</v>
      </c>
      <c r="AE1745" s="29">
        <f t="shared" si="87"/>
        <v>2021</v>
      </c>
      <c r="AF1745" s="29">
        <f t="shared" si="85"/>
        <v>4</v>
      </c>
      <c r="AK1745" t="e">
        <f t="shared" si="86"/>
        <v>#N/A</v>
      </c>
    </row>
    <row r="1746" spans="1:37" ht="30" customHeight="1" x14ac:dyDescent="0.25">
      <c r="A1746" s="30">
        <v>17907420</v>
      </c>
      <c r="B1746" s="29" t="s">
        <v>88</v>
      </c>
      <c r="C1746" s="29" t="s">
        <v>29</v>
      </c>
      <c r="D1746" s="29" t="s">
        <v>29</v>
      </c>
      <c r="E1746" s="31">
        <v>44347</v>
      </c>
      <c r="F1746" s="30">
        <v>48.451157942285406</v>
      </c>
      <c r="G1746" s="29" t="s">
        <v>51</v>
      </c>
      <c r="H1746" s="29" t="s">
        <v>30</v>
      </c>
      <c r="I1746" s="29">
        <v>1981</v>
      </c>
      <c r="J1746" s="30">
        <v>100</v>
      </c>
      <c r="K1746" s="30">
        <v>6129.4</v>
      </c>
      <c r="L1746" s="30">
        <v>424881.75276504626</v>
      </c>
      <c r="M1746" s="30">
        <v>1212.2400625738314</v>
      </c>
      <c r="N1746" s="30">
        <v>65.020663246493953</v>
      </c>
      <c r="O1746" s="30">
        <v>10041.557505584427</v>
      </c>
      <c r="P1746" s="30">
        <v>1.1189439401296026</v>
      </c>
      <c r="Q1746" s="30">
        <v>7506.8857540618528</v>
      </c>
      <c r="R1746" s="30">
        <v>8854.3906385779883</v>
      </c>
      <c r="S1746" s="30">
        <v>1.8598172155828785</v>
      </c>
      <c r="T1746" s="30">
        <v>1.5809905380213023</v>
      </c>
      <c r="U1746" s="30">
        <v>1.2718019250754538</v>
      </c>
      <c r="V1746" s="30">
        <v>1.5543793061204976</v>
      </c>
      <c r="W1746" s="30">
        <v>1.3477592778716612</v>
      </c>
      <c r="X1746" s="30">
        <v>1.5020299269453112</v>
      </c>
      <c r="Y1746" s="30">
        <v>21.526263155105564</v>
      </c>
      <c r="Z1746" s="30">
        <v>20.842888306617507</v>
      </c>
      <c r="AA1746" s="30">
        <v>87.841502529139149</v>
      </c>
      <c r="AB1746" s="30">
        <v>732.37635267775045</v>
      </c>
      <c r="AC1746" s="30">
        <v>4.4441157683340489</v>
      </c>
      <c r="AD1746" s="30">
        <v>19555.49419366298</v>
      </c>
      <c r="AE1746" s="29">
        <f t="shared" si="87"/>
        <v>2021</v>
      </c>
      <c r="AF1746" s="29">
        <f t="shared" si="85"/>
        <v>5</v>
      </c>
      <c r="AK1746" t="e">
        <f t="shared" si="86"/>
        <v>#N/A</v>
      </c>
    </row>
    <row r="1747" spans="1:37" ht="30" customHeight="1" x14ac:dyDescent="0.25">
      <c r="A1747" s="30">
        <v>17907420</v>
      </c>
      <c r="B1747" s="29" t="s">
        <v>88</v>
      </c>
      <c r="C1747" s="29" t="s">
        <v>29</v>
      </c>
      <c r="D1747" s="29" t="s">
        <v>29</v>
      </c>
      <c r="E1747" s="31">
        <v>44377</v>
      </c>
      <c r="F1747" s="30">
        <v>33.727389444580048</v>
      </c>
      <c r="G1747" s="29" t="s">
        <v>51</v>
      </c>
      <c r="H1747" s="29" t="s">
        <v>30</v>
      </c>
      <c r="I1747" s="29">
        <v>1981</v>
      </c>
      <c r="J1747" s="30">
        <v>100</v>
      </c>
      <c r="K1747" s="30">
        <v>6129.4</v>
      </c>
      <c r="L1747" s="30">
        <v>268575.14906844596</v>
      </c>
      <c r="M1747" s="30">
        <v>1560.0480888132729</v>
      </c>
      <c r="N1747" s="30">
        <v>43.808645546226394</v>
      </c>
      <c r="O1747" s="30">
        <v>9428.3476395863636</v>
      </c>
      <c r="P1747" s="30">
        <v>1.3752025116158422</v>
      </c>
      <c r="Q1747" s="30">
        <v>10961.526713763667</v>
      </c>
      <c r="R1747" s="30">
        <v>11471.952012112484</v>
      </c>
      <c r="S1747" s="30">
        <v>1.4781621707557417</v>
      </c>
      <c r="T1747" s="30">
        <v>1.5529306301518289</v>
      </c>
      <c r="U1747" s="30">
        <v>1.6458883678003227</v>
      </c>
      <c r="V1747" s="30">
        <v>1.8116665717960578</v>
      </c>
      <c r="W1747" s="30">
        <v>0.94008462883897481</v>
      </c>
      <c r="X1747" s="30">
        <v>1.4418980779188206</v>
      </c>
      <c r="Y1747" s="30">
        <v>36.612230756813283</v>
      </c>
      <c r="Z1747" s="30">
        <v>26.972375811452345</v>
      </c>
      <c r="AA1747" s="30">
        <v>87.020461537463106</v>
      </c>
      <c r="AB1747" s="30">
        <v>580.23905750045094</v>
      </c>
      <c r="AC1747" s="30">
        <v>3.3135104835394991</v>
      </c>
      <c r="AD1747" s="30">
        <v>19176.618126361245</v>
      </c>
      <c r="AE1747" s="29">
        <f t="shared" si="87"/>
        <v>2021</v>
      </c>
      <c r="AF1747" s="29">
        <f t="shared" si="85"/>
        <v>6</v>
      </c>
      <c r="AK1747" t="e">
        <f t="shared" si="86"/>
        <v>#N/A</v>
      </c>
    </row>
    <row r="1748" spans="1:37" ht="30" customHeight="1" x14ac:dyDescent="0.25">
      <c r="A1748" s="30">
        <v>17907420</v>
      </c>
      <c r="B1748" s="29" t="s">
        <v>88</v>
      </c>
      <c r="C1748" s="29" t="s">
        <v>29</v>
      </c>
      <c r="D1748" s="29" t="s">
        <v>29</v>
      </c>
      <c r="E1748" s="31">
        <v>44408</v>
      </c>
      <c r="F1748" s="30">
        <v>29.679238174906455</v>
      </c>
      <c r="G1748" s="29" t="s">
        <v>51</v>
      </c>
      <c r="H1748" s="29" t="s">
        <v>30</v>
      </c>
      <c r="I1748" s="29">
        <v>1981</v>
      </c>
      <c r="J1748" s="30">
        <v>100</v>
      </c>
      <c r="K1748" s="30">
        <v>6129.4</v>
      </c>
      <c r="L1748" s="30">
        <v>251940.7865998226</v>
      </c>
      <c r="M1748" s="30">
        <v>1261.6186147386238</v>
      </c>
      <c r="N1748" s="30">
        <v>63.731515320865263</v>
      </c>
      <c r="O1748" s="30">
        <v>5648.8869697318787</v>
      </c>
      <c r="P1748" s="30">
        <v>1.4119772194672764</v>
      </c>
      <c r="Q1748" s="30">
        <v>10265.856881190386</v>
      </c>
      <c r="R1748" s="30">
        <v>7786.0278276495419</v>
      </c>
      <c r="S1748" s="30">
        <v>1.332015230755345</v>
      </c>
      <c r="T1748" s="30">
        <v>1.7945911614323196</v>
      </c>
      <c r="U1748" s="30">
        <v>1.1684974648887121</v>
      </c>
      <c r="V1748" s="30">
        <v>1.4336876491691524</v>
      </c>
      <c r="W1748" s="30">
        <v>1.1074872766887371</v>
      </c>
      <c r="X1748" s="30">
        <v>1.4655565510592399</v>
      </c>
      <c r="Y1748" s="30">
        <v>31.067672026946333</v>
      </c>
      <c r="Z1748" s="30">
        <v>27.823308308065148</v>
      </c>
      <c r="AA1748" s="30">
        <v>106.12189138437634</v>
      </c>
      <c r="AB1748" s="30">
        <v>770.42123662041467</v>
      </c>
      <c r="AC1748" s="30">
        <v>4.2172214363279288</v>
      </c>
      <c r="AD1748" s="30">
        <v>15375.133743445818</v>
      </c>
      <c r="AE1748" s="29">
        <f t="shared" si="87"/>
        <v>2021</v>
      </c>
      <c r="AF1748" s="29">
        <f t="shared" si="85"/>
        <v>7</v>
      </c>
      <c r="AK1748" t="e">
        <f t="shared" si="86"/>
        <v>#N/A</v>
      </c>
    </row>
    <row r="1749" spans="1:37" ht="30" customHeight="1" x14ac:dyDescent="0.25">
      <c r="A1749" s="30">
        <v>17907420</v>
      </c>
      <c r="B1749" s="29" t="s">
        <v>88</v>
      </c>
      <c r="C1749" s="29" t="s">
        <v>29</v>
      </c>
      <c r="D1749" s="29" t="s">
        <v>29</v>
      </c>
      <c r="E1749" s="31">
        <v>44439</v>
      </c>
      <c r="F1749" s="30">
        <v>44.324055663861429</v>
      </c>
      <c r="G1749" s="29" t="s">
        <v>51</v>
      </c>
      <c r="H1749" s="29" t="s">
        <v>30</v>
      </c>
      <c r="I1749" s="29">
        <v>1981</v>
      </c>
      <c r="J1749" s="30">
        <v>100</v>
      </c>
      <c r="K1749" s="30">
        <v>6129.4</v>
      </c>
      <c r="L1749" s="30">
        <v>257712.79205548938</v>
      </c>
      <c r="M1749" s="30">
        <v>1343.9875988058661</v>
      </c>
      <c r="N1749" s="30">
        <v>73.25460055877393</v>
      </c>
      <c r="O1749" s="30">
        <v>6016.4307339072875</v>
      </c>
      <c r="P1749" s="30">
        <v>1.4274294993939587</v>
      </c>
      <c r="Q1749" s="30">
        <v>7298.2543888274122</v>
      </c>
      <c r="R1749" s="30">
        <v>13064.402029492414</v>
      </c>
      <c r="S1749" s="30">
        <v>1.1349892597802334</v>
      </c>
      <c r="T1749" s="30">
        <v>1.439325718813935</v>
      </c>
      <c r="U1749" s="30">
        <v>1.1466195010133458</v>
      </c>
      <c r="V1749" s="30">
        <v>1.7840149989415204</v>
      </c>
      <c r="W1749" s="30">
        <v>1.5408220452425416</v>
      </c>
      <c r="X1749" s="30">
        <v>1.1358592492195283</v>
      </c>
      <c r="Y1749" s="30">
        <v>29.829514063381044</v>
      </c>
      <c r="Z1749" s="30">
        <v>31.730661129343876</v>
      </c>
      <c r="AA1749" s="30">
        <v>117.35428666316476</v>
      </c>
      <c r="AB1749" s="30">
        <v>547.29324036250262</v>
      </c>
      <c r="AC1749" s="30">
        <v>4.1988637267928857</v>
      </c>
      <c r="AD1749" s="30">
        <v>22055.299573173575</v>
      </c>
      <c r="AE1749" s="29">
        <f t="shared" si="87"/>
        <v>2021</v>
      </c>
      <c r="AF1749" s="29">
        <f t="shared" si="85"/>
        <v>8</v>
      </c>
      <c r="AK1749" t="e">
        <f t="shared" si="86"/>
        <v>#N/A</v>
      </c>
    </row>
    <row r="1750" spans="1:37" ht="30" customHeight="1" x14ac:dyDescent="0.25">
      <c r="A1750" s="30">
        <v>17907420</v>
      </c>
      <c r="B1750" s="29" t="s">
        <v>88</v>
      </c>
      <c r="C1750" s="29" t="s">
        <v>29</v>
      </c>
      <c r="D1750" s="29" t="s">
        <v>29</v>
      </c>
      <c r="E1750" s="31">
        <v>44469</v>
      </c>
      <c r="F1750" s="30">
        <v>32.105316924724654</v>
      </c>
      <c r="G1750" s="29" t="s">
        <v>51</v>
      </c>
      <c r="H1750" s="29" t="s">
        <v>30</v>
      </c>
      <c r="I1750" s="29">
        <v>1981</v>
      </c>
      <c r="J1750" s="30">
        <v>100</v>
      </c>
      <c r="K1750" s="30">
        <v>6129.4</v>
      </c>
      <c r="L1750" s="30">
        <v>337180.18907924247</v>
      </c>
      <c r="M1750" s="30">
        <v>1603.4484808855436</v>
      </c>
      <c r="N1750" s="30">
        <v>48.736845266435814</v>
      </c>
      <c r="O1750" s="30">
        <v>9952.4000073099451</v>
      </c>
      <c r="P1750" s="30">
        <v>1.2333566219955276</v>
      </c>
      <c r="Q1750" s="30">
        <v>8028.7719499394707</v>
      </c>
      <c r="R1750" s="30">
        <v>13185.91661176486</v>
      </c>
      <c r="S1750" s="30">
        <v>1.4718857794243005</v>
      </c>
      <c r="T1750" s="30">
        <v>2.2827793320108118</v>
      </c>
      <c r="U1750" s="30">
        <v>1.7217839617796455</v>
      </c>
      <c r="V1750" s="30">
        <v>2.1547425591891747</v>
      </c>
      <c r="W1750" s="30">
        <v>1.350452437900663</v>
      </c>
      <c r="X1750" s="30">
        <v>1.3298151878857012</v>
      </c>
      <c r="Y1750" s="30">
        <v>34.468267954675625</v>
      </c>
      <c r="Z1750" s="30">
        <v>35.701103367464825</v>
      </c>
      <c r="AA1750" s="30">
        <v>106.70381787814533</v>
      </c>
      <c r="AB1750" s="30">
        <v>566.58325070288095</v>
      </c>
      <c r="AC1750" s="30">
        <v>3.9637320147485484</v>
      </c>
      <c r="AD1750" s="30">
        <v>16937.441813500962</v>
      </c>
      <c r="AE1750" s="29">
        <f t="shared" si="87"/>
        <v>2021</v>
      </c>
      <c r="AF1750" s="29">
        <f t="shared" si="85"/>
        <v>9</v>
      </c>
      <c r="AK1750" t="e">
        <f t="shared" si="86"/>
        <v>#N/A</v>
      </c>
    </row>
    <row r="1751" spans="1:37" ht="30" customHeight="1" x14ac:dyDescent="0.25">
      <c r="A1751" s="30">
        <v>17907420</v>
      </c>
      <c r="B1751" s="29" t="s">
        <v>88</v>
      </c>
      <c r="C1751" s="29" t="s">
        <v>29</v>
      </c>
      <c r="D1751" s="29" t="s">
        <v>29</v>
      </c>
      <c r="E1751" s="31">
        <v>44500</v>
      </c>
      <c r="F1751" s="30">
        <v>47.173660367538787</v>
      </c>
      <c r="G1751" s="29" t="s">
        <v>51</v>
      </c>
      <c r="H1751" s="29" t="s">
        <v>30</v>
      </c>
      <c r="I1751" s="29">
        <v>1981</v>
      </c>
      <c r="J1751" s="30">
        <v>100</v>
      </c>
      <c r="K1751" s="30">
        <v>6129.4</v>
      </c>
      <c r="L1751" s="30">
        <v>451754.19736809965</v>
      </c>
      <c r="M1751" s="30">
        <v>1634.5887906282696</v>
      </c>
      <c r="N1751" s="30">
        <v>43.894039103422969</v>
      </c>
      <c r="O1751" s="30">
        <v>6375.2955652433193</v>
      </c>
      <c r="P1751" s="30">
        <v>1.6934429776965858</v>
      </c>
      <c r="Q1751" s="30">
        <v>10170.88466926446</v>
      </c>
      <c r="R1751" s="30">
        <v>10822.96567961531</v>
      </c>
      <c r="S1751" s="30">
        <v>1.8570898424854587</v>
      </c>
      <c r="T1751" s="30">
        <v>2.1652777169971702</v>
      </c>
      <c r="U1751" s="30">
        <v>1.615976487904772</v>
      </c>
      <c r="V1751" s="30">
        <v>1.2503818412055521</v>
      </c>
      <c r="W1751" s="30">
        <v>0.9734838889511932</v>
      </c>
      <c r="X1751" s="30">
        <v>1.4153300023139164</v>
      </c>
      <c r="Y1751" s="30">
        <v>35.138160333030058</v>
      </c>
      <c r="Z1751" s="30">
        <v>35.37806365280575</v>
      </c>
      <c r="AA1751" s="30">
        <v>127.45630074979339</v>
      </c>
      <c r="AB1751" s="30">
        <v>766.10432683499607</v>
      </c>
      <c r="AC1751" s="30">
        <v>4.4368933502603518</v>
      </c>
      <c r="AD1751" s="30">
        <v>25109.302332457355</v>
      </c>
      <c r="AE1751" s="29">
        <f t="shared" si="87"/>
        <v>2021</v>
      </c>
      <c r="AF1751" s="29">
        <f t="shared" ref="AF1751:AF1814" si="88">IF(E1751 = "", "", MONTH(E1751))</f>
        <v>10</v>
      </c>
      <c r="AK1751" t="e">
        <f t="shared" si="86"/>
        <v>#N/A</v>
      </c>
    </row>
    <row r="1752" spans="1:37" ht="30" customHeight="1" x14ac:dyDescent="0.25">
      <c r="A1752" s="30">
        <v>17907420</v>
      </c>
      <c r="B1752" s="29" t="s">
        <v>88</v>
      </c>
      <c r="C1752" s="29" t="s">
        <v>29</v>
      </c>
      <c r="D1752" s="29" t="s">
        <v>29</v>
      </c>
      <c r="E1752" s="31">
        <v>44530</v>
      </c>
      <c r="F1752" s="30">
        <v>40.172586909959506</v>
      </c>
      <c r="G1752" s="29" t="s">
        <v>51</v>
      </c>
      <c r="H1752" s="29" t="s">
        <v>30</v>
      </c>
      <c r="I1752" s="29">
        <v>1981</v>
      </c>
      <c r="J1752" s="30">
        <v>100</v>
      </c>
      <c r="K1752" s="30">
        <v>6129.4</v>
      </c>
      <c r="L1752" s="30">
        <v>405446.21123375959</v>
      </c>
      <c r="M1752" s="30">
        <v>1219.8320466329026</v>
      </c>
      <c r="N1752" s="30">
        <v>45.790078866061613</v>
      </c>
      <c r="O1752" s="30">
        <v>10114.250581566692</v>
      </c>
      <c r="P1752" s="30">
        <v>0.96766241017617338</v>
      </c>
      <c r="Q1752" s="30">
        <v>6863.2700228132917</v>
      </c>
      <c r="R1752" s="30">
        <v>10070.369041144093</v>
      </c>
      <c r="S1752" s="30">
        <v>1.6981471771452137</v>
      </c>
      <c r="T1752" s="30">
        <v>1.2537632522892541</v>
      </c>
      <c r="U1752" s="30">
        <v>1.0924513977594783</v>
      </c>
      <c r="V1752" s="30">
        <v>1.9222070411509258</v>
      </c>
      <c r="W1752" s="30">
        <v>1.0586931737258063</v>
      </c>
      <c r="X1752" s="30">
        <v>1.802830968624449</v>
      </c>
      <c r="Y1752" s="30">
        <v>21.936800774285725</v>
      </c>
      <c r="Z1752" s="30">
        <v>32.254435329272681</v>
      </c>
      <c r="AA1752" s="30">
        <v>92.164471784509757</v>
      </c>
      <c r="AB1752" s="30">
        <v>807.95115832570309</v>
      </c>
      <c r="AC1752" s="30">
        <v>3.4809449476635455</v>
      </c>
      <c r="AD1752" s="30">
        <v>18068.34703491415</v>
      </c>
      <c r="AE1752" s="29">
        <f t="shared" si="87"/>
        <v>2021</v>
      </c>
      <c r="AF1752" s="29">
        <f t="shared" si="88"/>
        <v>11</v>
      </c>
      <c r="AK1752" t="e">
        <f t="shared" si="86"/>
        <v>#N/A</v>
      </c>
    </row>
    <row r="1753" spans="1:37" ht="30" customHeight="1" x14ac:dyDescent="0.25">
      <c r="A1753" s="30">
        <v>17907420</v>
      </c>
      <c r="B1753" s="29" t="s">
        <v>88</v>
      </c>
      <c r="C1753" s="29" t="s">
        <v>29</v>
      </c>
      <c r="D1753" s="29" t="s">
        <v>29</v>
      </c>
      <c r="E1753" s="31">
        <v>44561</v>
      </c>
      <c r="F1753" s="30">
        <v>45.423787675270162</v>
      </c>
      <c r="G1753" s="29" t="s">
        <v>51</v>
      </c>
      <c r="H1753" s="29" t="s">
        <v>30</v>
      </c>
      <c r="I1753" s="29">
        <v>1981</v>
      </c>
      <c r="J1753" s="30">
        <v>100</v>
      </c>
      <c r="K1753" s="30">
        <v>6129.4</v>
      </c>
      <c r="L1753" s="30">
        <v>322238.01211935014</v>
      </c>
      <c r="M1753" s="30">
        <v>980.16663963950225</v>
      </c>
      <c r="N1753" s="30">
        <v>75.863472523678936</v>
      </c>
      <c r="O1753" s="30">
        <v>9572.7884403279913</v>
      </c>
      <c r="P1753" s="30">
        <v>0.97804948730662988</v>
      </c>
      <c r="Q1753" s="30">
        <v>6537.7975223512994</v>
      </c>
      <c r="R1753" s="30">
        <v>9943.7650806198453</v>
      </c>
      <c r="S1753" s="30">
        <v>1.4989975942882869</v>
      </c>
      <c r="T1753" s="30">
        <v>1.6148939725467506</v>
      </c>
      <c r="U1753" s="30">
        <v>1.4285719459860764</v>
      </c>
      <c r="V1753" s="30">
        <v>1.8499569998892036</v>
      </c>
      <c r="W1753" s="30">
        <v>1.6099002608443456</v>
      </c>
      <c r="X1753" s="30">
        <v>1.520191730020932</v>
      </c>
      <c r="Y1753" s="30">
        <v>33.955848317903516</v>
      </c>
      <c r="Z1753" s="30">
        <v>25.616376579708145</v>
      </c>
      <c r="AA1753" s="30">
        <v>108.23189670101131</v>
      </c>
      <c r="AB1753" s="30">
        <v>585.43939262730305</v>
      </c>
      <c r="AC1753" s="30">
        <v>2.7427998708834451</v>
      </c>
      <c r="AD1753" s="30">
        <v>20652.664592755384</v>
      </c>
      <c r="AE1753" s="29">
        <f t="shared" si="87"/>
        <v>2021</v>
      </c>
      <c r="AF1753" s="29">
        <f t="shared" si="88"/>
        <v>12</v>
      </c>
      <c r="AK1753" t="e">
        <f t="shared" si="86"/>
        <v>#N/A</v>
      </c>
    </row>
    <row r="1754" spans="1:37" ht="30" customHeight="1" x14ac:dyDescent="0.25">
      <c r="A1754" s="30">
        <v>17907420</v>
      </c>
      <c r="B1754" s="29" t="s">
        <v>88</v>
      </c>
      <c r="C1754" s="29" t="s">
        <v>29</v>
      </c>
      <c r="D1754" s="29" t="s">
        <v>29</v>
      </c>
      <c r="E1754" s="31">
        <v>44592</v>
      </c>
      <c r="F1754" s="30">
        <v>40.527916133420646</v>
      </c>
      <c r="G1754" s="29" t="s">
        <v>51</v>
      </c>
      <c r="H1754" s="29" t="s">
        <v>30</v>
      </c>
      <c r="I1754" s="29">
        <v>1981</v>
      </c>
      <c r="J1754" s="30">
        <v>100</v>
      </c>
      <c r="K1754" s="30">
        <v>6129.4</v>
      </c>
      <c r="L1754" s="30">
        <v>297367.25034348841</v>
      </c>
      <c r="M1754" s="30">
        <v>1455.0438389488963</v>
      </c>
      <c r="N1754" s="30">
        <v>75.005075162123475</v>
      </c>
      <c r="O1754" s="30">
        <v>8969.4067841137148</v>
      </c>
      <c r="P1754" s="30">
        <v>1.0633989260505801</v>
      </c>
      <c r="Q1754" s="30">
        <v>7813.38873712635</v>
      </c>
      <c r="R1754" s="30">
        <v>7847.3741344153705</v>
      </c>
      <c r="S1754" s="30">
        <v>1.4265098881097915</v>
      </c>
      <c r="T1754" s="30">
        <v>1.5511667934166846</v>
      </c>
      <c r="U1754" s="30">
        <v>1.2847875374833928</v>
      </c>
      <c r="V1754" s="30">
        <v>1.5594906216813309</v>
      </c>
      <c r="W1754" s="30">
        <v>1.0704463648116234</v>
      </c>
      <c r="X1754" s="30">
        <v>1.2923659831047307</v>
      </c>
      <c r="Y1754" s="30">
        <v>23.440100072100627</v>
      </c>
      <c r="Z1754" s="30">
        <v>29.596614588411178</v>
      </c>
      <c r="AA1754" s="30">
        <v>131.09031250565775</v>
      </c>
      <c r="AB1754" s="30">
        <v>660.80577755004333</v>
      </c>
      <c r="AC1754" s="30">
        <v>4.2547544524493413</v>
      </c>
      <c r="AD1754" s="30">
        <v>17516.159005217407</v>
      </c>
      <c r="AE1754" s="29">
        <f t="shared" si="87"/>
        <v>2022</v>
      </c>
      <c r="AF1754" s="29">
        <f t="shared" si="88"/>
        <v>1</v>
      </c>
      <c r="AK1754" t="e">
        <f t="shared" si="86"/>
        <v>#N/A</v>
      </c>
    </row>
    <row r="1755" spans="1:37" ht="30" customHeight="1" x14ac:dyDescent="0.25">
      <c r="A1755" s="30">
        <v>17907420</v>
      </c>
      <c r="B1755" s="29" t="s">
        <v>88</v>
      </c>
      <c r="C1755" s="29" t="s">
        <v>29</v>
      </c>
      <c r="D1755" s="29" t="s">
        <v>29</v>
      </c>
      <c r="E1755" s="31">
        <v>44620</v>
      </c>
      <c r="F1755" s="30">
        <v>49.448400618671151</v>
      </c>
      <c r="G1755" s="29" t="s">
        <v>51</v>
      </c>
      <c r="H1755" s="29" t="s">
        <v>30</v>
      </c>
      <c r="I1755" s="29">
        <v>1981</v>
      </c>
      <c r="J1755" s="30">
        <v>100</v>
      </c>
      <c r="K1755" s="30">
        <v>6129.4</v>
      </c>
      <c r="L1755" s="30">
        <v>401177.28479212191</v>
      </c>
      <c r="M1755" s="30">
        <v>994.38366964259478</v>
      </c>
      <c r="N1755" s="30">
        <v>50.247070494530419</v>
      </c>
      <c r="O1755" s="30">
        <v>5292.4787177337666</v>
      </c>
      <c r="P1755" s="30">
        <v>1.5059153850773781</v>
      </c>
      <c r="Q1755" s="30">
        <v>7578.6767760132816</v>
      </c>
      <c r="R1755" s="30">
        <v>8335.2540084105713</v>
      </c>
      <c r="S1755" s="30">
        <v>0.97995338446964075</v>
      </c>
      <c r="T1755" s="30">
        <v>1.9998623464653045</v>
      </c>
      <c r="U1755" s="30">
        <v>1.2334321322949886</v>
      </c>
      <c r="V1755" s="30">
        <v>1.9067648479908899</v>
      </c>
      <c r="W1755" s="30">
        <v>1.5015130852050158</v>
      </c>
      <c r="X1755" s="30">
        <v>1.6401559957002994</v>
      </c>
      <c r="Y1755" s="30">
        <v>21.913330143645467</v>
      </c>
      <c r="Z1755" s="30">
        <v>30.336275738659538</v>
      </c>
      <c r="AA1755" s="30">
        <v>118.52672065736283</v>
      </c>
      <c r="AB1755" s="30">
        <v>450.63960617306401</v>
      </c>
      <c r="AC1755" s="30">
        <v>3.3187399820097734</v>
      </c>
      <c r="AD1755" s="30">
        <v>23891.168625243234</v>
      </c>
      <c r="AE1755" s="29">
        <f t="shared" si="87"/>
        <v>2022</v>
      </c>
      <c r="AF1755" s="29">
        <f t="shared" si="88"/>
        <v>2</v>
      </c>
      <c r="AK1755" t="e">
        <f t="shared" si="86"/>
        <v>#N/A</v>
      </c>
    </row>
    <row r="1756" spans="1:37" ht="30" customHeight="1" x14ac:dyDescent="0.25">
      <c r="A1756" s="30">
        <v>17907420</v>
      </c>
      <c r="B1756" s="29" t="s">
        <v>88</v>
      </c>
      <c r="C1756" s="29" t="s">
        <v>29</v>
      </c>
      <c r="D1756" s="29" t="s">
        <v>29</v>
      </c>
      <c r="E1756" s="31">
        <v>44651</v>
      </c>
      <c r="F1756" s="30">
        <v>35.718467707089133</v>
      </c>
      <c r="G1756" s="29" t="s">
        <v>51</v>
      </c>
      <c r="H1756" s="29" t="s">
        <v>30</v>
      </c>
      <c r="I1756" s="29">
        <v>1981</v>
      </c>
      <c r="J1756" s="30">
        <v>100</v>
      </c>
      <c r="K1756" s="30">
        <v>6129.4</v>
      </c>
      <c r="L1756" s="30">
        <v>337723.1346295015</v>
      </c>
      <c r="M1756" s="30">
        <v>1543.8255066757802</v>
      </c>
      <c r="N1756" s="30">
        <v>71.071196071205563</v>
      </c>
      <c r="O1756" s="30">
        <v>5393.1631131653612</v>
      </c>
      <c r="P1756" s="30">
        <v>1.6826569871213932</v>
      </c>
      <c r="Q1756" s="30">
        <v>9679.5080035988431</v>
      </c>
      <c r="R1756" s="30">
        <v>7804.2065415988109</v>
      </c>
      <c r="S1756" s="30">
        <v>1.3552083851513466</v>
      </c>
      <c r="T1756" s="30">
        <v>1.3868653173555077</v>
      </c>
      <c r="U1756" s="30">
        <v>2.0057889936132369</v>
      </c>
      <c r="V1756" s="30">
        <v>1.2122952425398259</v>
      </c>
      <c r="W1756" s="30">
        <v>1.2443723669131785</v>
      </c>
      <c r="X1756" s="30">
        <v>1.4152660023953172</v>
      </c>
      <c r="Y1756" s="30">
        <v>18.383715430963335</v>
      </c>
      <c r="Z1756" s="30">
        <v>19.313675334940442</v>
      </c>
      <c r="AA1756" s="30">
        <v>112.23507027285544</v>
      </c>
      <c r="AB1756" s="30">
        <v>721.74682781795718</v>
      </c>
      <c r="AC1756" s="30">
        <v>3.9121515564785674</v>
      </c>
      <c r="AD1756" s="30">
        <v>18986.276646835711</v>
      </c>
      <c r="AE1756" s="29">
        <f t="shared" si="87"/>
        <v>2022</v>
      </c>
      <c r="AF1756" s="29">
        <f t="shared" si="88"/>
        <v>3</v>
      </c>
      <c r="AK1756" t="e">
        <f t="shared" si="86"/>
        <v>#N/A</v>
      </c>
    </row>
    <row r="1757" spans="1:37" ht="30" customHeight="1" x14ac:dyDescent="0.25">
      <c r="A1757" s="30">
        <v>17907420</v>
      </c>
      <c r="B1757" s="29" t="s">
        <v>88</v>
      </c>
      <c r="C1757" s="29" t="s">
        <v>29</v>
      </c>
      <c r="D1757" s="29" t="s">
        <v>29</v>
      </c>
      <c r="E1757" s="31">
        <v>44681</v>
      </c>
      <c r="F1757" s="30">
        <v>38.246611084855601</v>
      </c>
      <c r="G1757" s="29" t="s">
        <v>51</v>
      </c>
      <c r="H1757" s="29" t="s">
        <v>30</v>
      </c>
      <c r="I1757" s="29">
        <v>1981</v>
      </c>
      <c r="J1757" s="30">
        <v>100</v>
      </c>
      <c r="K1757" s="30">
        <v>6129.4</v>
      </c>
      <c r="L1757" s="30">
        <v>357667.11399085325</v>
      </c>
      <c r="M1757" s="30">
        <v>1208.2405512934265</v>
      </c>
      <c r="N1757" s="30">
        <v>40.619408362554779</v>
      </c>
      <c r="O1757" s="30">
        <v>7322.1817313647425</v>
      </c>
      <c r="P1757" s="30">
        <v>1.1228634919271916</v>
      </c>
      <c r="Q1757" s="30">
        <v>8252.9618572182517</v>
      </c>
      <c r="R1757" s="30">
        <v>10289.442777566992</v>
      </c>
      <c r="S1757" s="30">
        <v>1.7975636604299983</v>
      </c>
      <c r="T1757" s="30">
        <v>2.0526435403004064</v>
      </c>
      <c r="U1757" s="30">
        <v>1.2535369526423239</v>
      </c>
      <c r="V1757" s="30">
        <v>1.8467146103414955</v>
      </c>
      <c r="W1757" s="30">
        <v>1.1229625004727297</v>
      </c>
      <c r="X1757" s="30">
        <v>1.4139619065796831</v>
      </c>
      <c r="Y1757" s="30">
        <v>29.431433830810846</v>
      </c>
      <c r="Z1757" s="30">
        <v>28.618903279731889</v>
      </c>
      <c r="AA1757" s="30">
        <v>107.00190748771563</v>
      </c>
      <c r="AB1757" s="30">
        <v>773.02048712162139</v>
      </c>
      <c r="AC1757" s="30">
        <v>3.2549581246557415</v>
      </c>
      <c r="AD1757" s="30">
        <v>20200.006939077357</v>
      </c>
      <c r="AE1757" s="29">
        <f t="shared" si="87"/>
        <v>2022</v>
      </c>
      <c r="AF1757" s="29">
        <f t="shared" si="88"/>
        <v>4</v>
      </c>
      <c r="AK1757" t="e">
        <f t="shared" si="86"/>
        <v>#N/A</v>
      </c>
    </row>
    <row r="1758" spans="1:37" ht="30" customHeight="1" x14ac:dyDescent="0.25">
      <c r="A1758" s="30">
        <v>17907420</v>
      </c>
      <c r="B1758" s="29" t="s">
        <v>88</v>
      </c>
      <c r="C1758" s="29" t="s">
        <v>29</v>
      </c>
      <c r="D1758" s="29" t="s">
        <v>29</v>
      </c>
      <c r="E1758" s="31">
        <v>44712</v>
      </c>
      <c r="F1758" s="30">
        <v>39.573301895605837</v>
      </c>
      <c r="G1758" s="29" t="s">
        <v>51</v>
      </c>
      <c r="H1758" s="29" t="s">
        <v>30</v>
      </c>
      <c r="I1758" s="29">
        <v>1981</v>
      </c>
      <c r="J1758" s="30">
        <v>100</v>
      </c>
      <c r="K1758" s="30">
        <v>6129.4</v>
      </c>
      <c r="L1758" s="30">
        <v>362484.21387012367</v>
      </c>
      <c r="M1758" s="30">
        <v>945.16720135428614</v>
      </c>
      <c r="N1758" s="30">
        <v>67.296321391982588</v>
      </c>
      <c r="O1758" s="30">
        <v>9807.9680744065063</v>
      </c>
      <c r="P1758" s="30">
        <v>1.2993370083665599</v>
      </c>
      <c r="Q1758" s="30">
        <v>8449.6471146423555</v>
      </c>
      <c r="R1758" s="30">
        <v>11293.151398843314</v>
      </c>
      <c r="S1758" s="30">
        <v>1.7215784058783337</v>
      </c>
      <c r="T1758" s="30">
        <v>2.1386441758900934</v>
      </c>
      <c r="U1758" s="30">
        <v>1.9287021507781694</v>
      </c>
      <c r="V1758" s="30">
        <v>1.8484401711889911</v>
      </c>
      <c r="W1758" s="30">
        <v>1.4803710428755648</v>
      </c>
      <c r="X1758" s="30">
        <v>1.623320839790531</v>
      </c>
      <c r="Y1758" s="30">
        <v>27.568215209332173</v>
      </c>
      <c r="Z1758" s="30">
        <v>34.448941525523949</v>
      </c>
      <c r="AA1758" s="30">
        <v>67.541733469053284</v>
      </c>
      <c r="AB1758" s="30">
        <v>693.83406719879576</v>
      </c>
      <c r="AC1758" s="30">
        <v>3.0510486270107431</v>
      </c>
      <c r="AD1758" s="30">
        <v>21717.300345281394</v>
      </c>
      <c r="AE1758" s="29">
        <f t="shared" si="87"/>
        <v>2022</v>
      </c>
      <c r="AF1758" s="29">
        <f t="shared" si="88"/>
        <v>5</v>
      </c>
      <c r="AK1758" t="e">
        <f t="shared" si="86"/>
        <v>#N/A</v>
      </c>
    </row>
    <row r="1759" spans="1:37" ht="30" customHeight="1" x14ac:dyDescent="0.25">
      <c r="A1759" s="30">
        <v>17907420</v>
      </c>
      <c r="B1759" s="29" t="s">
        <v>88</v>
      </c>
      <c r="C1759" s="29" t="s">
        <v>29</v>
      </c>
      <c r="D1759" s="29" t="s">
        <v>29</v>
      </c>
      <c r="E1759" s="31">
        <v>44742</v>
      </c>
      <c r="F1759" s="30">
        <v>53.608366682326292</v>
      </c>
      <c r="G1759" s="29" t="s">
        <v>51</v>
      </c>
      <c r="H1759" s="29" t="s">
        <v>30</v>
      </c>
      <c r="I1759" s="29">
        <v>1981</v>
      </c>
      <c r="J1759" s="30">
        <v>100</v>
      </c>
      <c r="K1759" s="30">
        <v>6129.4</v>
      </c>
      <c r="L1759" s="30">
        <v>318148.76729650021</v>
      </c>
      <c r="M1759" s="30">
        <v>1163.2487903525828</v>
      </c>
      <c r="N1759" s="30">
        <v>55.947207932884034</v>
      </c>
      <c r="O1759" s="30">
        <v>8330.2433986168908</v>
      </c>
      <c r="P1759" s="30">
        <v>1.4038505791212406</v>
      </c>
      <c r="Q1759" s="30">
        <v>10772.919779404276</v>
      </c>
      <c r="R1759" s="30">
        <v>10407.338384211844</v>
      </c>
      <c r="S1759" s="30">
        <v>1.7775008745425454</v>
      </c>
      <c r="T1759" s="30">
        <v>1.3751303130854382</v>
      </c>
      <c r="U1759" s="30">
        <v>1.3870152465993923</v>
      </c>
      <c r="V1759" s="30">
        <v>1.5773936968918933</v>
      </c>
      <c r="W1759" s="30">
        <v>0.9538544604942053</v>
      </c>
      <c r="X1759" s="30">
        <v>1.8747817564336191</v>
      </c>
      <c r="Y1759" s="30">
        <v>34.24498460654015</v>
      </c>
      <c r="Z1759" s="30">
        <v>33.485634165714565</v>
      </c>
      <c r="AA1759" s="30">
        <v>86.626480963723779</v>
      </c>
      <c r="AB1759" s="30">
        <v>623.82987789477966</v>
      </c>
      <c r="AC1759" s="30">
        <v>2.3731508915457367</v>
      </c>
      <c r="AD1759" s="30">
        <v>22490.27048950073</v>
      </c>
      <c r="AE1759" s="29">
        <f t="shared" si="87"/>
        <v>2022</v>
      </c>
      <c r="AF1759" s="29">
        <f t="shared" si="88"/>
        <v>6</v>
      </c>
      <c r="AK1759" t="e">
        <f t="shared" si="86"/>
        <v>#N/A</v>
      </c>
    </row>
    <row r="1760" spans="1:37" ht="30" customHeight="1" x14ac:dyDescent="0.25">
      <c r="A1760" s="30">
        <v>17907420</v>
      </c>
      <c r="B1760" s="29" t="s">
        <v>88</v>
      </c>
      <c r="C1760" s="29" t="s">
        <v>29</v>
      </c>
      <c r="D1760" s="29" t="s">
        <v>29</v>
      </c>
      <c r="E1760" s="31">
        <v>44773</v>
      </c>
      <c r="F1760" s="30">
        <v>31.243854210650994</v>
      </c>
      <c r="G1760" s="29" t="s">
        <v>51</v>
      </c>
      <c r="H1760" s="29" t="s">
        <v>30</v>
      </c>
      <c r="I1760" s="29">
        <v>1981</v>
      </c>
      <c r="J1760" s="30">
        <v>100</v>
      </c>
      <c r="K1760" s="30">
        <v>6129.4</v>
      </c>
      <c r="L1760" s="30">
        <v>457411.76249954093</v>
      </c>
      <c r="M1760" s="30">
        <v>1648.3063666618791</v>
      </c>
      <c r="N1760" s="30">
        <v>69.41288132235583</v>
      </c>
      <c r="O1760" s="30">
        <v>8462.3841526695287</v>
      </c>
      <c r="P1760" s="30">
        <v>1.6700141255007244</v>
      </c>
      <c r="Q1760" s="30">
        <v>11256.8325509798</v>
      </c>
      <c r="R1760" s="30">
        <v>8715.194359670988</v>
      </c>
      <c r="S1760" s="30">
        <v>1.305844825654265</v>
      </c>
      <c r="T1760" s="30">
        <v>1.3357716562779509</v>
      </c>
      <c r="U1760" s="30">
        <v>1.0628815807047016</v>
      </c>
      <c r="V1760" s="30">
        <v>1.2898591390304803</v>
      </c>
      <c r="W1760" s="30">
        <v>1.6018380971021091</v>
      </c>
      <c r="X1760" s="30">
        <v>1.9083164571706721</v>
      </c>
      <c r="Y1760" s="30">
        <v>19.691080466076986</v>
      </c>
      <c r="Z1760" s="30">
        <v>26.48192813360107</v>
      </c>
      <c r="AA1760" s="30">
        <v>97.905375409615516</v>
      </c>
      <c r="AB1760" s="30">
        <v>677.61611042114976</v>
      </c>
      <c r="AC1760" s="30">
        <v>2.5432631339781433</v>
      </c>
      <c r="AD1760" s="30">
        <v>18987.878716503943</v>
      </c>
      <c r="AE1760" s="29">
        <f t="shared" si="87"/>
        <v>2022</v>
      </c>
      <c r="AF1760" s="29">
        <f t="shared" si="88"/>
        <v>7</v>
      </c>
      <c r="AK1760" t="e">
        <f t="shared" si="86"/>
        <v>#N/A</v>
      </c>
    </row>
    <row r="1761" spans="1:37" ht="30" customHeight="1" x14ac:dyDescent="0.25">
      <c r="A1761" s="30">
        <v>17907420</v>
      </c>
      <c r="B1761" s="29" t="s">
        <v>88</v>
      </c>
      <c r="C1761" s="29" t="s">
        <v>29</v>
      </c>
      <c r="D1761" s="29" t="s">
        <v>29</v>
      </c>
      <c r="E1761" s="31">
        <v>44804</v>
      </c>
      <c r="F1761" s="30">
        <v>29.400440990998668</v>
      </c>
      <c r="G1761" s="29" t="s">
        <v>51</v>
      </c>
      <c r="H1761" s="29" t="s">
        <v>30</v>
      </c>
      <c r="I1761" s="29">
        <v>1981</v>
      </c>
      <c r="J1761" s="30">
        <v>100</v>
      </c>
      <c r="K1761" s="30">
        <v>6129.4</v>
      </c>
      <c r="L1761" s="30">
        <v>280822.41887771606</v>
      </c>
      <c r="M1761" s="30">
        <v>1234.4708312890764</v>
      </c>
      <c r="N1761" s="30">
        <v>45.053481959524333</v>
      </c>
      <c r="O1761" s="30">
        <v>5528.3808795487021</v>
      </c>
      <c r="P1761" s="30">
        <v>0.89854448785346563</v>
      </c>
      <c r="Q1761" s="30">
        <v>11447.350815108031</v>
      </c>
      <c r="R1761" s="30">
        <v>9136.4886357251198</v>
      </c>
      <c r="S1761" s="30">
        <v>1.4873470802083066</v>
      </c>
      <c r="T1761" s="30">
        <v>1.3378597049732062</v>
      </c>
      <c r="U1761" s="30">
        <v>1.9121885995002301</v>
      </c>
      <c r="V1761" s="30">
        <v>2.1752104796182805</v>
      </c>
      <c r="W1761" s="30">
        <v>1.6301036600152974</v>
      </c>
      <c r="X1761" s="30">
        <v>1.0910865941753518</v>
      </c>
      <c r="Y1761" s="30">
        <v>19.737247085545626</v>
      </c>
      <c r="Z1761" s="30">
        <v>28.559352920690099</v>
      </c>
      <c r="AA1761" s="30">
        <v>72.995673309314924</v>
      </c>
      <c r="AB1761" s="30">
        <v>714.79132297821968</v>
      </c>
      <c r="AC1761" s="30">
        <v>4.9924523924572437</v>
      </c>
      <c r="AD1761" s="30">
        <v>29944.223059861186</v>
      </c>
      <c r="AE1761" s="29">
        <f t="shared" si="87"/>
        <v>2022</v>
      </c>
      <c r="AF1761" s="29">
        <f t="shared" si="88"/>
        <v>8</v>
      </c>
      <c r="AK1761" t="e">
        <f t="shared" si="86"/>
        <v>#N/A</v>
      </c>
    </row>
    <row r="1762" spans="1:37" ht="30" customHeight="1" x14ac:dyDescent="0.25">
      <c r="A1762" s="30">
        <v>17907420</v>
      </c>
      <c r="B1762" s="29" t="s">
        <v>88</v>
      </c>
      <c r="C1762" s="29" t="s">
        <v>29</v>
      </c>
      <c r="D1762" s="29" t="s">
        <v>29</v>
      </c>
      <c r="E1762" s="31">
        <v>44834</v>
      </c>
      <c r="F1762" s="30">
        <v>50.763916244866579</v>
      </c>
      <c r="G1762" s="29" t="s">
        <v>51</v>
      </c>
      <c r="H1762" s="29" t="s">
        <v>30</v>
      </c>
      <c r="I1762" s="29">
        <v>1981</v>
      </c>
      <c r="J1762" s="30">
        <v>100</v>
      </c>
      <c r="K1762" s="30">
        <v>6129.4</v>
      </c>
      <c r="L1762" s="30">
        <v>414397.62068530038</v>
      </c>
      <c r="M1762" s="30">
        <v>908.20191536321624</v>
      </c>
      <c r="N1762" s="30">
        <v>55.617031476365433</v>
      </c>
      <c r="O1762" s="30">
        <v>5556.2228777736245</v>
      </c>
      <c r="P1762" s="30">
        <v>1.4198717271888144</v>
      </c>
      <c r="Q1762" s="30">
        <v>6184.5229255912909</v>
      </c>
      <c r="R1762" s="30">
        <v>7455.6256209117291</v>
      </c>
      <c r="S1762" s="30">
        <v>1.2720516440380898</v>
      </c>
      <c r="T1762" s="30">
        <v>1.7923236906031828</v>
      </c>
      <c r="U1762" s="30">
        <v>1.4666266323093273</v>
      </c>
      <c r="V1762" s="30">
        <v>1.5111020061388423</v>
      </c>
      <c r="W1762" s="30">
        <v>1.1997934778606503</v>
      </c>
      <c r="X1762" s="30">
        <v>1.1847493800437587</v>
      </c>
      <c r="Y1762" s="30">
        <v>24.119192281972975</v>
      </c>
      <c r="Z1762" s="30">
        <v>22.442762737571485</v>
      </c>
      <c r="AA1762" s="30">
        <v>89.2354292341074</v>
      </c>
      <c r="AB1762" s="30">
        <v>568.36204452875575</v>
      </c>
      <c r="AC1762" s="30">
        <v>4.423245406320083</v>
      </c>
      <c r="AD1762" s="30">
        <v>17058.813987019756</v>
      </c>
      <c r="AE1762" s="29">
        <f t="shared" si="87"/>
        <v>2022</v>
      </c>
      <c r="AF1762" s="29">
        <f t="shared" si="88"/>
        <v>9</v>
      </c>
      <c r="AK1762" t="e">
        <f t="shared" si="86"/>
        <v>#N/A</v>
      </c>
    </row>
    <row r="1763" spans="1:37" ht="30" customHeight="1" x14ac:dyDescent="0.25">
      <c r="A1763" s="30">
        <v>17907420</v>
      </c>
      <c r="B1763" s="29" t="s">
        <v>88</v>
      </c>
      <c r="C1763" s="29" t="s">
        <v>29</v>
      </c>
      <c r="D1763" s="29" t="s">
        <v>29</v>
      </c>
      <c r="E1763" s="31">
        <v>44865</v>
      </c>
      <c r="F1763" s="30">
        <v>44.865323460949782</v>
      </c>
      <c r="G1763" s="29" t="s">
        <v>51</v>
      </c>
      <c r="H1763" s="29" t="s">
        <v>30</v>
      </c>
      <c r="I1763" s="29">
        <v>1981</v>
      </c>
      <c r="J1763" s="30">
        <v>100</v>
      </c>
      <c r="K1763" s="30">
        <v>6129.4</v>
      </c>
      <c r="L1763" s="30">
        <v>449947.18792021601</v>
      </c>
      <c r="M1763" s="30">
        <v>1081.9560412065982</v>
      </c>
      <c r="N1763" s="30">
        <v>73.137757560099587</v>
      </c>
      <c r="O1763" s="30">
        <v>9288.5039860506477</v>
      </c>
      <c r="P1763" s="30">
        <v>1.3566295804769819</v>
      </c>
      <c r="Q1763" s="30">
        <v>8368.1995944160317</v>
      </c>
      <c r="R1763" s="30">
        <v>11570.479037593328</v>
      </c>
      <c r="S1763" s="30">
        <v>1.8236345637483362</v>
      </c>
      <c r="T1763" s="30">
        <v>1.4621976339495202</v>
      </c>
      <c r="U1763" s="30">
        <v>1.0806482447775958</v>
      </c>
      <c r="V1763" s="30">
        <v>1.4253941333181246</v>
      </c>
      <c r="W1763" s="30">
        <v>1.1852601858690694</v>
      </c>
      <c r="X1763" s="30">
        <v>1.4480817355476026</v>
      </c>
      <c r="Y1763" s="30">
        <v>26.085240572381512</v>
      </c>
      <c r="Z1763" s="30">
        <v>31.56603893763873</v>
      </c>
      <c r="AA1763" s="30">
        <v>122.81444398067075</v>
      </c>
      <c r="AB1763" s="30">
        <v>596.05012169362931</v>
      </c>
      <c r="AC1763" s="30">
        <v>4.0579032124185588</v>
      </c>
      <c r="AD1763" s="30">
        <v>26963.324653714513</v>
      </c>
      <c r="AE1763" s="29">
        <f t="shared" si="87"/>
        <v>2022</v>
      </c>
      <c r="AF1763" s="29">
        <f t="shared" si="88"/>
        <v>10</v>
      </c>
      <c r="AK1763" t="e">
        <f t="shared" si="86"/>
        <v>#N/A</v>
      </c>
    </row>
    <row r="1764" spans="1:37" ht="30" customHeight="1" x14ac:dyDescent="0.25">
      <c r="A1764" s="30">
        <v>17907420</v>
      </c>
      <c r="B1764" s="29" t="s">
        <v>88</v>
      </c>
      <c r="C1764" s="29" t="s">
        <v>29</v>
      </c>
      <c r="D1764" s="29" t="s">
        <v>29</v>
      </c>
      <c r="E1764" s="31">
        <v>44895</v>
      </c>
      <c r="F1764" s="30">
        <v>51.087941673506727</v>
      </c>
      <c r="G1764" s="29" t="s">
        <v>51</v>
      </c>
      <c r="H1764" s="29" t="s">
        <v>30</v>
      </c>
      <c r="I1764" s="29">
        <v>1981</v>
      </c>
      <c r="J1764" s="30">
        <v>100</v>
      </c>
      <c r="K1764" s="30">
        <v>6129.4</v>
      </c>
      <c r="L1764" s="30">
        <v>336772.8637241578</v>
      </c>
      <c r="M1764" s="30">
        <v>1226.3011487506919</v>
      </c>
      <c r="N1764" s="30">
        <v>63.269906401914042</v>
      </c>
      <c r="O1764" s="30">
        <v>7755.8862778128596</v>
      </c>
      <c r="P1764" s="30">
        <v>1.1824504646355438</v>
      </c>
      <c r="Q1764" s="30">
        <v>9431.6407818994267</v>
      </c>
      <c r="R1764" s="30">
        <v>12818.509699718616</v>
      </c>
      <c r="S1764" s="30">
        <v>1.2309155162502914</v>
      </c>
      <c r="T1764" s="30">
        <v>1.7215068267473301</v>
      </c>
      <c r="U1764" s="30">
        <v>1.3501557913501951</v>
      </c>
      <c r="V1764" s="30">
        <v>1.4729644653523664</v>
      </c>
      <c r="W1764" s="30">
        <v>1.4395625505881295</v>
      </c>
      <c r="X1764" s="30">
        <v>1.5574657325780521</v>
      </c>
      <c r="Y1764" s="30">
        <v>20.682535941331494</v>
      </c>
      <c r="Z1764" s="30">
        <v>25.99573001989603</v>
      </c>
      <c r="AA1764" s="30">
        <v>98.91403588489591</v>
      </c>
      <c r="AB1764" s="30">
        <v>559.2722219205225</v>
      </c>
      <c r="AC1764" s="30">
        <v>2.7107893673944923</v>
      </c>
      <c r="AD1764" s="30">
        <v>27397.463222246482</v>
      </c>
      <c r="AE1764" s="29">
        <f t="shared" si="87"/>
        <v>2022</v>
      </c>
      <c r="AF1764" s="29">
        <f t="shared" si="88"/>
        <v>11</v>
      </c>
      <c r="AK1764" t="e">
        <f t="shared" si="86"/>
        <v>#N/A</v>
      </c>
    </row>
    <row r="1765" spans="1:37" ht="30" customHeight="1" x14ac:dyDescent="0.25">
      <c r="A1765" s="30">
        <v>17907420</v>
      </c>
      <c r="B1765" s="29" t="s">
        <v>88</v>
      </c>
      <c r="C1765" s="29" t="s">
        <v>29</v>
      </c>
      <c r="D1765" s="29" t="s">
        <v>29</v>
      </c>
      <c r="E1765" s="31">
        <v>44926</v>
      </c>
      <c r="F1765" s="30">
        <v>35.712264979298268</v>
      </c>
      <c r="G1765" s="29" t="s">
        <v>51</v>
      </c>
      <c r="H1765" s="29" t="s">
        <v>30</v>
      </c>
      <c r="I1765" s="29">
        <v>1981</v>
      </c>
      <c r="J1765" s="30">
        <v>100</v>
      </c>
      <c r="K1765" s="30">
        <v>6129.4</v>
      </c>
      <c r="L1765" s="30">
        <v>407525.90259770991</v>
      </c>
      <c r="M1765" s="30">
        <v>1196.8851813490751</v>
      </c>
      <c r="N1765" s="30">
        <v>56.839921682749385</v>
      </c>
      <c r="O1765" s="30">
        <v>5863.4434650419553</v>
      </c>
      <c r="P1765" s="30">
        <v>1.4145330689066988</v>
      </c>
      <c r="Q1765" s="30">
        <v>7855.0408581975771</v>
      </c>
      <c r="R1765" s="30">
        <v>10309.111496373607</v>
      </c>
      <c r="S1765" s="30">
        <v>1.516615995690505</v>
      </c>
      <c r="T1765" s="30">
        <v>1.1731863276942944</v>
      </c>
      <c r="U1765" s="30">
        <v>1.525888215128262</v>
      </c>
      <c r="V1765" s="30">
        <v>1.8407967703302814</v>
      </c>
      <c r="W1765" s="30">
        <v>1.2625334877963219</v>
      </c>
      <c r="X1765" s="30">
        <v>1.8335978854729977</v>
      </c>
      <c r="Y1765" s="30">
        <v>25.545311860235621</v>
      </c>
      <c r="Z1765" s="30">
        <v>32.057024366649486</v>
      </c>
      <c r="AA1765" s="30">
        <v>78.138544785398395</v>
      </c>
      <c r="AB1765" s="30">
        <v>662.20201603906207</v>
      </c>
      <c r="AC1765" s="30">
        <v>2.8470795311369512</v>
      </c>
      <c r="AD1765" s="30">
        <v>21994.494794661205</v>
      </c>
      <c r="AE1765" s="29">
        <f t="shared" si="87"/>
        <v>2022</v>
      </c>
      <c r="AF1765" s="29">
        <f t="shared" si="88"/>
        <v>12</v>
      </c>
      <c r="AK1765" t="e">
        <f t="shared" si="86"/>
        <v>#N/A</v>
      </c>
    </row>
    <row r="1766" spans="1:37" ht="30" customHeight="1" x14ac:dyDescent="0.25">
      <c r="A1766" s="30">
        <v>17907420</v>
      </c>
      <c r="B1766" s="29" t="s">
        <v>88</v>
      </c>
      <c r="C1766" s="29" t="s">
        <v>29</v>
      </c>
      <c r="D1766" s="29" t="s">
        <v>29</v>
      </c>
      <c r="E1766" s="31">
        <v>44957</v>
      </c>
      <c r="F1766" s="30">
        <v>30.349767612511329</v>
      </c>
      <c r="G1766" s="29" t="s">
        <v>51</v>
      </c>
      <c r="H1766" s="29" t="s">
        <v>30</v>
      </c>
      <c r="I1766" s="29">
        <v>1981</v>
      </c>
      <c r="J1766" s="30">
        <v>100</v>
      </c>
      <c r="K1766" s="30">
        <v>6129.4</v>
      </c>
      <c r="L1766" s="30">
        <v>258180.91493264341</v>
      </c>
      <c r="M1766" s="30">
        <v>1487.8002149172692</v>
      </c>
      <c r="N1766" s="30">
        <v>43.11134069385605</v>
      </c>
      <c r="O1766" s="30">
        <v>5619.0976300138682</v>
      </c>
      <c r="P1766" s="30">
        <v>1.5310174105997922</v>
      </c>
      <c r="Q1766" s="30">
        <v>7300.1868054223332</v>
      </c>
      <c r="R1766" s="30">
        <v>8604.3933576950894</v>
      </c>
      <c r="S1766" s="30">
        <v>1.7924779443238521</v>
      </c>
      <c r="T1766" s="30">
        <v>1.4123047282061703</v>
      </c>
      <c r="U1766" s="30">
        <v>1.7473923825453068</v>
      </c>
      <c r="V1766" s="30">
        <v>1.2335244136965131</v>
      </c>
      <c r="W1766" s="30">
        <v>1.4826198554609695</v>
      </c>
      <c r="X1766" s="30">
        <v>1.496444590489211</v>
      </c>
      <c r="Y1766" s="30">
        <v>40.033993361986496</v>
      </c>
      <c r="Z1766" s="30">
        <v>34.759780437174804</v>
      </c>
      <c r="AA1766" s="30">
        <v>103.3151549540075</v>
      </c>
      <c r="AB1766" s="30">
        <v>567.8024351922387</v>
      </c>
      <c r="AC1766" s="30">
        <v>4.5104860180075104</v>
      </c>
      <c r="AD1766" s="30">
        <v>17822.145105145726</v>
      </c>
      <c r="AE1766" s="29">
        <f t="shared" si="87"/>
        <v>2023</v>
      </c>
      <c r="AF1766" s="29">
        <f t="shared" si="88"/>
        <v>1</v>
      </c>
      <c r="AK1766" t="e">
        <f t="shared" si="86"/>
        <v>#N/A</v>
      </c>
    </row>
    <row r="1767" spans="1:37" ht="30" customHeight="1" x14ac:dyDescent="0.25">
      <c r="A1767" s="30">
        <v>17907420</v>
      </c>
      <c r="B1767" s="29" t="s">
        <v>88</v>
      </c>
      <c r="C1767" s="29" t="s">
        <v>29</v>
      </c>
      <c r="D1767" s="29" t="s">
        <v>29</v>
      </c>
      <c r="E1767" s="31">
        <v>44985</v>
      </c>
      <c r="F1767" s="30">
        <v>44.874903280131569</v>
      </c>
      <c r="G1767" s="29" t="s">
        <v>51</v>
      </c>
      <c r="H1767" s="29" t="s">
        <v>30</v>
      </c>
      <c r="I1767" s="29">
        <v>1981</v>
      </c>
      <c r="J1767" s="30">
        <v>100</v>
      </c>
      <c r="K1767" s="30">
        <v>6129.4</v>
      </c>
      <c r="L1767" s="30">
        <v>407279.92753201874</v>
      </c>
      <c r="M1767" s="30">
        <v>1281.7242615037644</v>
      </c>
      <c r="N1767" s="30">
        <v>53.204203468346421</v>
      </c>
      <c r="O1767" s="30">
        <v>9622.7891622841817</v>
      </c>
      <c r="P1767" s="30">
        <v>1.3264985865977947</v>
      </c>
      <c r="Q1767" s="30">
        <v>7973.062872641337</v>
      </c>
      <c r="R1767" s="30">
        <v>12719.87540058888</v>
      </c>
      <c r="S1767" s="30">
        <v>1.9561194647394111</v>
      </c>
      <c r="T1767" s="30">
        <v>1.4350691001893994</v>
      </c>
      <c r="U1767" s="30">
        <v>1.5424567699513394</v>
      </c>
      <c r="V1767" s="30">
        <v>2.2484230205837319</v>
      </c>
      <c r="W1767" s="30">
        <v>1.6202652292032746</v>
      </c>
      <c r="X1767" s="30">
        <v>1.0870894535649345</v>
      </c>
      <c r="Y1767" s="30">
        <v>24.357547672449929</v>
      </c>
      <c r="Z1767" s="30">
        <v>31.295141747445193</v>
      </c>
      <c r="AA1767" s="30">
        <v>127.27009684957503</v>
      </c>
      <c r="AB1767" s="30">
        <v>691.17289188687766</v>
      </c>
      <c r="AC1767" s="30">
        <v>2.902832387566999</v>
      </c>
      <c r="AD1767" s="30">
        <v>18302.054781184277</v>
      </c>
      <c r="AE1767" s="29">
        <f t="shared" si="87"/>
        <v>2023</v>
      </c>
      <c r="AF1767" s="29">
        <f t="shared" si="88"/>
        <v>2</v>
      </c>
      <c r="AK1767" t="e">
        <f t="shared" si="86"/>
        <v>#N/A</v>
      </c>
    </row>
    <row r="1768" spans="1:37" ht="30" customHeight="1" x14ac:dyDescent="0.25">
      <c r="A1768" s="30">
        <v>17907420</v>
      </c>
      <c r="B1768" s="29" t="s">
        <v>88</v>
      </c>
      <c r="C1768" s="29" t="s">
        <v>29</v>
      </c>
      <c r="D1768" s="29" t="s">
        <v>29</v>
      </c>
      <c r="E1768" s="31">
        <v>45016</v>
      </c>
      <c r="F1768" s="29">
        <v>37.288811406199038</v>
      </c>
      <c r="G1768" s="29" t="s">
        <v>51</v>
      </c>
      <c r="H1768" s="29" t="s">
        <v>30</v>
      </c>
      <c r="I1768" s="29">
        <v>1981</v>
      </c>
      <c r="J1768" s="30">
        <v>100</v>
      </c>
      <c r="K1768" s="30">
        <v>6129.4</v>
      </c>
      <c r="L1768" s="29">
        <v>305042.88749881665</v>
      </c>
      <c r="M1768" s="29">
        <v>1766.4592563057079</v>
      </c>
      <c r="N1768" s="29">
        <v>59.866342806682006</v>
      </c>
      <c r="O1768" s="29">
        <v>8631.1125141816628</v>
      </c>
      <c r="P1768" s="29">
        <v>1.1044191902725937</v>
      </c>
      <c r="Q1768" s="29">
        <v>6151.3799868750093</v>
      </c>
      <c r="R1768" s="29">
        <v>7774.1000628360052</v>
      </c>
      <c r="S1768" s="29">
        <v>1.9764381128629398</v>
      </c>
      <c r="T1768" s="29">
        <v>2.0462790917126776</v>
      </c>
      <c r="U1768" s="29">
        <v>1.4100997327104905</v>
      </c>
      <c r="V1768" s="29">
        <v>2.1575979971050514</v>
      </c>
      <c r="W1768" s="30">
        <v>1.0725999948138294</v>
      </c>
      <c r="X1768" s="30">
        <v>1.6472421748665615</v>
      </c>
      <c r="Y1768" s="29">
        <v>26.01674578406238</v>
      </c>
      <c r="Z1768" s="29">
        <v>40.69005111861113</v>
      </c>
      <c r="AA1768" s="30">
        <v>79.003730750664289</v>
      </c>
      <c r="AB1768" s="30">
        <v>435.28124437238216</v>
      </c>
      <c r="AC1768" s="29">
        <v>4.1173264174670381</v>
      </c>
      <c r="AD1768" s="29">
        <v>27340.992134274675</v>
      </c>
      <c r="AE1768" s="29">
        <f t="shared" si="87"/>
        <v>2023</v>
      </c>
      <c r="AF1768" s="29">
        <f t="shared" si="88"/>
        <v>3</v>
      </c>
      <c r="AK1768" t="e">
        <f t="shared" si="86"/>
        <v>#N/A</v>
      </c>
    </row>
    <row r="1769" spans="1:37" ht="30" customHeight="1" x14ac:dyDescent="0.25">
      <c r="A1769" s="30">
        <v>17907420</v>
      </c>
      <c r="B1769" s="29" t="s">
        <v>88</v>
      </c>
      <c r="C1769" s="29" t="s">
        <v>29</v>
      </c>
      <c r="D1769" s="29" t="s">
        <v>29</v>
      </c>
      <c r="E1769" s="31">
        <v>45046</v>
      </c>
      <c r="F1769" s="29">
        <v>28.221761746373375</v>
      </c>
      <c r="G1769" s="29" t="s">
        <v>51</v>
      </c>
      <c r="H1769" s="29" t="s">
        <v>30</v>
      </c>
      <c r="I1769" s="29">
        <v>1981</v>
      </c>
      <c r="J1769" s="30">
        <v>100</v>
      </c>
      <c r="K1769" s="30">
        <v>6129.4</v>
      </c>
      <c r="L1769" s="29">
        <v>322302.0840142516</v>
      </c>
      <c r="M1769" s="29">
        <v>1348.5816401860807</v>
      </c>
      <c r="N1769" s="29">
        <v>58.497078576888462</v>
      </c>
      <c r="O1769" s="29">
        <v>7114.6385429172569</v>
      </c>
      <c r="P1769" s="29">
        <v>1.1512936131381359</v>
      </c>
      <c r="Q1769" s="29">
        <v>8585.8459541708417</v>
      </c>
      <c r="R1769" s="29">
        <v>12449.444733605749</v>
      </c>
      <c r="S1769" s="29">
        <v>1.822178299693771</v>
      </c>
      <c r="T1769" s="29">
        <v>2.0170740209488134</v>
      </c>
      <c r="U1769" s="29">
        <v>1.7111429188957401</v>
      </c>
      <c r="V1769" s="29">
        <v>1.2705504024018508</v>
      </c>
      <c r="W1769" s="30">
        <v>0.84181885367973663</v>
      </c>
      <c r="X1769" s="30">
        <v>1.5924469815315621</v>
      </c>
      <c r="Y1769" s="29">
        <v>28.899969836631243</v>
      </c>
      <c r="Z1769" s="29">
        <v>33.334585021788698</v>
      </c>
      <c r="AA1769" s="30">
        <v>88.617814594238823</v>
      </c>
      <c r="AB1769" s="30">
        <v>713.32228917747977</v>
      </c>
      <c r="AC1769" s="29">
        <v>5.0022280710020413</v>
      </c>
      <c r="AD1769" s="29">
        <v>27343.29247670696</v>
      </c>
      <c r="AE1769" s="29">
        <f t="shared" si="87"/>
        <v>2023</v>
      </c>
      <c r="AF1769" s="29">
        <f t="shared" si="88"/>
        <v>4</v>
      </c>
      <c r="AK1769" t="e">
        <f t="shared" si="86"/>
        <v>#N/A</v>
      </c>
    </row>
    <row r="1770" spans="1:37" ht="30" customHeight="1" x14ac:dyDescent="0.25">
      <c r="A1770" s="30">
        <v>17907420</v>
      </c>
      <c r="B1770" s="29" t="s">
        <v>88</v>
      </c>
      <c r="C1770" s="29" t="s">
        <v>29</v>
      </c>
      <c r="D1770" s="29" t="s">
        <v>29</v>
      </c>
      <c r="E1770" s="31">
        <v>45077</v>
      </c>
      <c r="F1770" s="29">
        <v>36.506123716516278</v>
      </c>
      <c r="G1770" s="29" t="s">
        <v>51</v>
      </c>
      <c r="H1770" s="29" t="s">
        <v>30</v>
      </c>
      <c r="I1770" s="29">
        <v>1981</v>
      </c>
      <c r="J1770" s="30">
        <v>100</v>
      </c>
      <c r="K1770" s="30">
        <v>6129.4</v>
      </c>
      <c r="L1770" s="29">
        <v>291221.36705174606</v>
      </c>
      <c r="M1770" s="29">
        <v>1867.7180772143167</v>
      </c>
      <c r="N1770" s="29">
        <v>61.78682609319231</v>
      </c>
      <c r="O1770" s="29">
        <v>6352.9725596054614</v>
      </c>
      <c r="P1770" s="29">
        <v>1.4722618886736207</v>
      </c>
      <c r="Q1770" s="29">
        <v>9730.4551010887408</v>
      </c>
      <c r="R1770" s="29">
        <v>8662.2753679433845</v>
      </c>
      <c r="S1770" s="29">
        <v>1.2263337036195106</v>
      </c>
      <c r="T1770" s="29">
        <v>1.6195380892308053</v>
      </c>
      <c r="U1770" s="29">
        <v>1.2559863165586098</v>
      </c>
      <c r="V1770" s="29">
        <v>2.166676200613741</v>
      </c>
      <c r="W1770" s="30">
        <v>1.1670256764267073</v>
      </c>
      <c r="X1770" s="30">
        <v>1.21456443024312</v>
      </c>
      <c r="Y1770" s="29">
        <v>32.999415462720094</v>
      </c>
      <c r="Z1770" s="29">
        <v>23.458002521516033</v>
      </c>
      <c r="AA1770" s="30">
        <v>121.52078509480255</v>
      </c>
      <c r="AB1770" s="30">
        <v>527.59498942162952</v>
      </c>
      <c r="AC1770" s="29">
        <v>2.9010806672703739</v>
      </c>
      <c r="AD1770" s="29">
        <v>24123.380399396556</v>
      </c>
      <c r="AE1770" s="29">
        <f t="shared" si="87"/>
        <v>2023</v>
      </c>
      <c r="AF1770" s="29">
        <f t="shared" si="88"/>
        <v>5</v>
      </c>
      <c r="AK1770" t="e">
        <f t="shared" si="86"/>
        <v>#N/A</v>
      </c>
    </row>
    <row r="1771" spans="1:37" ht="30" customHeight="1" x14ac:dyDescent="0.25">
      <c r="A1771" s="30">
        <v>17907420</v>
      </c>
      <c r="B1771" s="29" t="s">
        <v>88</v>
      </c>
      <c r="C1771" s="29" t="s">
        <v>29</v>
      </c>
      <c r="D1771" s="29" t="s">
        <v>29</v>
      </c>
      <c r="E1771" s="31">
        <v>45107</v>
      </c>
      <c r="F1771" s="29">
        <v>51.110014513707505</v>
      </c>
      <c r="G1771" s="29" t="s">
        <v>51</v>
      </c>
      <c r="H1771" s="29" t="s">
        <v>30</v>
      </c>
      <c r="I1771" s="29">
        <v>1981</v>
      </c>
      <c r="J1771" s="30">
        <v>100</v>
      </c>
      <c r="K1771" s="30">
        <v>6129.4</v>
      </c>
      <c r="L1771" s="29">
        <v>446442.95367212925</v>
      </c>
      <c r="M1771" s="29">
        <v>1541.2044040992898</v>
      </c>
      <c r="N1771" s="29">
        <v>62.201468197697515</v>
      </c>
      <c r="O1771" s="29">
        <v>6783.8707905268884</v>
      </c>
      <c r="P1771" s="29">
        <v>1.3051894803380646</v>
      </c>
      <c r="Q1771" s="29">
        <v>10818.396389350335</v>
      </c>
      <c r="R1771" s="29">
        <v>9880.4654025656782</v>
      </c>
      <c r="S1771" s="29">
        <v>1.3423646413920174</v>
      </c>
      <c r="T1771" s="29">
        <v>1.7630581890279102</v>
      </c>
      <c r="U1771" s="29">
        <v>1.9185757692888905</v>
      </c>
      <c r="V1771" s="29">
        <v>1.3139177118071526</v>
      </c>
      <c r="W1771" s="30">
        <v>1.0551101872419473</v>
      </c>
      <c r="X1771" s="30">
        <v>1.3887180073566709</v>
      </c>
      <c r="Y1771" s="29">
        <v>20.930738175810021</v>
      </c>
      <c r="Z1771" s="29">
        <v>23.15947569488511</v>
      </c>
      <c r="AA1771" s="30">
        <v>93.488235944248544</v>
      </c>
      <c r="AB1771" s="30">
        <v>669.74230135559685</v>
      </c>
      <c r="AC1771" s="29">
        <v>4.0170215772767355</v>
      </c>
      <c r="AD1771" s="29">
        <v>25242.967731396242</v>
      </c>
      <c r="AE1771" s="29">
        <f t="shared" si="87"/>
        <v>2023</v>
      </c>
      <c r="AF1771" s="29">
        <f t="shared" si="88"/>
        <v>6</v>
      </c>
      <c r="AK1771" t="e">
        <f t="shared" si="86"/>
        <v>#N/A</v>
      </c>
    </row>
    <row r="1772" spans="1:37" ht="30" customHeight="1" x14ac:dyDescent="0.25">
      <c r="A1772" s="30">
        <v>17907420</v>
      </c>
      <c r="B1772" s="29" t="s">
        <v>88</v>
      </c>
      <c r="C1772" s="29" t="s">
        <v>29</v>
      </c>
      <c r="D1772" s="29" t="s">
        <v>29</v>
      </c>
      <c r="E1772" s="31">
        <v>45138</v>
      </c>
      <c r="F1772" s="29">
        <v>31.969642333838866</v>
      </c>
      <c r="G1772" s="29" t="s">
        <v>51</v>
      </c>
      <c r="H1772" s="29" t="s">
        <v>30</v>
      </c>
      <c r="I1772" s="29">
        <v>1981</v>
      </c>
      <c r="J1772" s="30">
        <v>100</v>
      </c>
      <c r="K1772" s="30">
        <v>6129.4</v>
      </c>
      <c r="L1772" s="29">
        <v>386586.43908541143</v>
      </c>
      <c r="M1772" s="29">
        <v>1230.0039330223624</v>
      </c>
      <c r="N1772" s="29">
        <v>78.261662837341603</v>
      </c>
      <c r="O1772" s="29">
        <v>9357.0690489031385</v>
      </c>
      <c r="P1772" s="29">
        <v>1.5499170784561156</v>
      </c>
      <c r="Q1772" s="29">
        <v>8313.7729241370325</v>
      </c>
      <c r="R1772" s="29">
        <v>8444.5456329401404</v>
      </c>
      <c r="S1772" s="29">
        <v>1.4539382714130626</v>
      </c>
      <c r="T1772" s="29">
        <v>1.6291007259098036</v>
      </c>
      <c r="U1772" s="29">
        <v>1.4715744308564522</v>
      </c>
      <c r="V1772" s="29">
        <v>1.7403815645080343</v>
      </c>
      <c r="W1772" s="30">
        <v>0.84355671611684857</v>
      </c>
      <c r="X1772" s="30">
        <v>1.1820003921825326</v>
      </c>
      <c r="Y1772" s="29">
        <v>35.233711553632475</v>
      </c>
      <c r="Z1772" s="29">
        <v>19.129107252897725</v>
      </c>
      <c r="AA1772" s="30">
        <v>106.56002310731901</v>
      </c>
      <c r="AB1772" s="30">
        <v>549.83765953113289</v>
      </c>
      <c r="AC1772" s="29">
        <v>3.9153828094351066</v>
      </c>
      <c r="AD1772" s="29">
        <v>31316.831979042374</v>
      </c>
      <c r="AE1772" s="29">
        <f t="shared" si="87"/>
        <v>2023</v>
      </c>
      <c r="AF1772" s="29">
        <f t="shared" si="88"/>
        <v>7</v>
      </c>
      <c r="AK1772" t="e">
        <f t="shared" si="86"/>
        <v>#N/A</v>
      </c>
    </row>
    <row r="1773" spans="1:37" ht="30" customHeight="1" x14ac:dyDescent="0.25">
      <c r="A1773" s="30">
        <v>17907420</v>
      </c>
      <c r="B1773" s="29" t="s">
        <v>88</v>
      </c>
      <c r="C1773" s="29" t="s">
        <v>29</v>
      </c>
      <c r="D1773" s="29" t="s">
        <v>29</v>
      </c>
      <c r="E1773" s="31">
        <v>45169</v>
      </c>
      <c r="F1773" s="29">
        <v>35.373379231739897</v>
      </c>
      <c r="G1773" s="29" t="s">
        <v>51</v>
      </c>
      <c r="H1773" s="29" t="s">
        <v>30</v>
      </c>
      <c r="I1773" s="29">
        <v>1981</v>
      </c>
      <c r="J1773" s="30">
        <v>100</v>
      </c>
      <c r="K1773" s="30">
        <v>6129.4</v>
      </c>
      <c r="L1773" s="29">
        <v>268611.42893627018</v>
      </c>
      <c r="M1773" s="29">
        <v>1749.8839312328478</v>
      </c>
      <c r="N1773" s="29">
        <v>63.242931410663381</v>
      </c>
      <c r="O1773" s="29">
        <v>7534.8455983721269</v>
      </c>
      <c r="P1773" s="29">
        <v>0.89844836605781853</v>
      </c>
      <c r="Q1773" s="29">
        <v>7284.6801239872893</v>
      </c>
      <c r="R1773" s="29">
        <v>13417.730083480235</v>
      </c>
      <c r="S1773" s="29">
        <v>1.4447503209085861</v>
      </c>
      <c r="T1773" s="29">
        <v>2.1026466360006943</v>
      </c>
      <c r="U1773" s="29">
        <v>1.7247938562254155</v>
      </c>
      <c r="V1773" s="29">
        <v>1.9682380522254572</v>
      </c>
      <c r="W1773" s="30">
        <v>1.4243159964385903</v>
      </c>
      <c r="X1773" s="30">
        <v>1.7335302013251308</v>
      </c>
      <c r="Y1773" s="29">
        <v>19.221836522648307</v>
      </c>
      <c r="Z1773" s="29">
        <v>27.646103835103681</v>
      </c>
      <c r="AA1773" s="30">
        <v>108.9354914479029</v>
      </c>
      <c r="AB1773" s="30">
        <v>792.8457586905173</v>
      </c>
      <c r="AC1773" s="29">
        <v>4.4530406039095372</v>
      </c>
      <c r="AD1773" s="29">
        <v>26904.222907566193</v>
      </c>
      <c r="AE1773" s="29">
        <f t="shared" si="87"/>
        <v>2023</v>
      </c>
      <c r="AF1773" s="29">
        <f t="shared" si="88"/>
        <v>8</v>
      </c>
      <c r="AK1773" t="e">
        <f t="shared" si="86"/>
        <v>#N/A</v>
      </c>
    </row>
    <row r="1774" spans="1:37" ht="30" customHeight="1" x14ac:dyDescent="0.25">
      <c r="A1774" s="30">
        <v>17907420</v>
      </c>
      <c r="B1774" s="29" t="s">
        <v>88</v>
      </c>
      <c r="C1774" s="29" t="s">
        <v>29</v>
      </c>
      <c r="D1774" s="29" t="s">
        <v>29</v>
      </c>
      <c r="E1774" s="31">
        <v>45199</v>
      </c>
      <c r="F1774" s="29">
        <v>33.597665049770264</v>
      </c>
      <c r="G1774" s="29" t="s">
        <v>51</v>
      </c>
      <c r="H1774" s="29" t="s">
        <v>30</v>
      </c>
      <c r="I1774" s="29">
        <v>1981</v>
      </c>
      <c r="J1774" s="30">
        <v>100</v>
      </c>
      <c r="K1774" s="30">
        <v>6129.4</v>
      </c>
      <c r="L1774" s="29">
        <v>293633.63411405979</v>
      </c>
      <c r="M1774" s="29">
        <v>1145.2177878768966</v>
      </c>
      <c r="N1774" s="29">
        <v>48.062498599264991</v>
      </c>
      <c r="O1774" s="29">
        <v>7983.7720658634071</v>
      </c>
      <c r="P1774" s="29">
        <v>1.6674157652331898</v>
      </c>
      <c r="Q1774" s="29">
        <v>6174.7494390516049</v>
      </c>
      <c r="R1774" s="29">
        <v>8801.1711530076464</v>
      </c>
      <c r="S1774" s="29">
        <v>1.3739545962624411</v>
      </c>
      <c r="T1774" s="29">
        <v>1.2467930576165462</v>
      </c>
      <c r="U1774" s="29">
        <v>1.0846299095923742</v>
      </c>
      <c r="V1774" s="29">
        <v>2.3385440924308587</v>
      </c>
      <c r="W1774" s="30">
        <v>1.2691353318801906</v>
      </c>
      <c r="X1774" s="30">
        <v>1.5539445001325056</v>
      </c>
      <c r="Y1774" s="29">
        <v>19.852074176981002</v>
      </c>
      <c r="Z1774" s="29">
        <v>28.322031638424935</v>
      </c>
      <c r="AA1774" s="30">
        <v>131.03952784638534</v>
      </c>
      <c r="AB1774" s="30">
        <v>700.83818034914339</v>
      </c>
      <c r="AC1774" s="29">
        <v>4.8290339183351412</v>
      </c>
      <c r="AD1774" s="29">
        <v>22536.368655760463</v>
      </c>
      <c r="AE1774" s="29">
        <f t="shared" si="87"/>
        <v>2023</v>
      </c>
      <c r="AF1774" s="29">
        <f t="shared" si="88"/>
        <v>9</v>
      </c>
      <c r="AK1774" t="e">
        <f t="shared" si="86"/>
        <v>#N/A</v>
      </c>
    </row>
    <row r="1775" spans="1:37" ht="30" customHeight="1" x14ac:dyDescent="0.25">
      <c r="A1775" s="30">
        <v>17907420</v>
      </c>
      <c r="B1775" s="29" t="s">
        <v>88</v>
      </c>
      <c r="C1775" s="29" t="s">
        <v>29</v>
      </c>
      <c r="D1775" s="29" t="s">
        <v>29</v>
      </c>
      <c r="E1775" s="31">
        <v>45230</v>
      </c>
      <c r="F1775" s="29">
        <v>27.929722966925652</v>
      </c>
      <c r="G1775" s="29" t="s">
        <v>51</v>
      </c>
      <c r="H1775" s="29" t="s">
        <v>30</v>
      </c>
      <c r="I1775" s="29">
        <v>1981</v>
      </c>
      <c r="J1775" s="30">
        <v>100</v>
      </c>
      <c r="K1775" s="30">
        <v>6129.4</v>
      </c>
      <c r="L1775" s="29">
        <v>325048.84061530262</v>
      </c>
      <c r="M1775" s="29">
        <v>1481.3942752075745</v>
      </c>
      <c r="N1775" s="29">
        <v>73.07375001332953</v>
      </c>
      <c r="O1775" s="29">
        <v>7247.6572629621996</v>
      </c>
      <c r="P1775" s="29">
        <v>1.2071417272632492</v>
      </c>
      <c r="Q1775" s="29">
        <v>11696.505548913272</v>
      </c>
      <c r="R1775" s="29">
        <v>9983.1078234741653</v>
      </c>
      <c r="S1775" s="29">
        <v>1.2653300489918322</v>
      </c>
      <c r="T1775" s="29">
        <v>1.6731487768918183</v>
      </c>
      <c r="U1775" s="29">
        <v>1.6095771718999317</v>
      </c>
      <c r="V1775" s="29">
        <v>1.615097407878632</v>
      </c>
      <c r="W1775" s="30">
        <v>1.2994330589804977</v>
      </c>
      <c r="X1775" s="30">
        <v>1.3510737770644794</v>
      </c>
      <c r="Y1775" s="29">
        <v>36.421155354101522</v>
      </c>
      <c r="Z1775" s="29">
        <v>25.559366702429116</v>
      </c>
      <c r="AA1775" s="30">
        <v>129.30035164111635</v>
      </c>
      <c r="AB1775" s="30">
        <v>722.5119735572647</v>
      </c>
      <c r="AC1775" s="29">
        <v>4.8058505369457674</v>
      </c>
      <c r="AD1775" s="29">
        <v>30827.37126315006</v>
      </c>
      <c r="AE1775" s="29">
        <f t="shared" si="87"/>
        <v>2023</v>
      </c>
      <c r="AF1775" s="29">
        <f t="shared" si="88"/>
        <v>10</v>
      </c>
      <c r="AK1775" t="e">
        <f t="shared" ref="AK1775:AK1838" si="89">_xlfn.XLOOKUP(B1775, $AH$2:$AH$38,$AI$2:$AI$38)</f>
        <v>#N/A</v>
      </c>
    </row>
    <row r="1776" spans="1:37" ht="30" customHeight="1" x14ac:dyDescent="0.25">
      <c r="A1776" s="30">
        <v>17907420</v>
      </c>
      <c r="B1776" s="29" t="s">
        <v>88</v>
      </c>
      <c r="C1776" s="29" t="s">
        <v>29</v>
      </c>
      <c r="D1776" s="29" t="s">
        <v>29</v>
      </c>
      <c r="E1776" s="31">
        <v>45260</v>
      </c>
      <c r="F1776" s="29">
        <v>52.731245958487023</v>
      </c>
      <c r="G1776" s="29" t="s">
        <v>51</v>
      </c>
      <c r="H1776" s="29" t="s">
        <v>30</v>
      </c>
      <c r="I1776" s="29">
        <v>1981</v>
      </c>
      <c r="J1776" s="30">
        <v>100</v>
      </c>
      <c r="K1776" s="30">
        <v>6129.4</v>
      </c>
      <c r="L1776" s="29">
        <v>406377.2816131679</v>
      </c>
      <c r="M1776" s="29">
        <v>1114.4664445733088</v>
      </c>
      <c r="N1776" s="29">
        <v>65.791329605649295</v>
      </c>
      <c r="O1776" s="29">
        <v>5640.7293816564652</v>
      </c>
      <c r="P1776" s="29">
        <v>1.1054338749850665</v>
      </c>
      <c r="Q1776" s="29">
        <v>11251.833159820708</v>
      </c>
      <c r="R1776" s="29">
        <v>8069.7995991964817</v>
      </c>
      <c r="S1776" s="29">
        <v>1.3607937359733815</v>
      </c>
      <c r="T1776" s="29">
        <v>1.3604080653165949</v>
      </c>
      <c r="U1776" s="29">
        <v>1.7402729904197434</v>
      </c>
      <c r="V1776" s="29">
        <v>1.6673876741529507</v>
      </c>
      <c r="W1776" s="30">
        <v>1.4050023637148275</v>
      </c>
      <c r="X1776" s="30">
        <v>1.1042486270626368</v>
      </c>
      <c r="Y1776" s="29">
        <v>26.6784127670449</v>
      </c>
      <c r="Z1776" s="29">
        <v>30.318997641198784</v>
      </c>
      <c r="AA1776" s="30">
        <v>77.650537077529521</v>
      </c>
      <c r="AB1776" s="30">
        <v>520.24661225119507</v>
      </c>
      <c r="AC1776" s="29">
        <v>4.0750226037359374</v>
      </c>
      <c r="AD1776" s="29">
        <v>24872.23384413329</v>
      </c>
      <c r="AE1776" s="29">
        <f t="shared" si="87"/>
        <v>2023</v>
      </c>
      <c r="AF1776" s="29">
        <f t="shared" si="88"/>
        <v>11</v>
      </c>
      <c r="AK1776" t="e">
        <f t="shared" si="89"/>
        <v>#N/A</v>
      </c>
    </row>
    <row r="1777" spans="1:37" ht="30" customHeight="1" x14ac:dyDescent="0.25">
      <c r="A1777" s="30">
        <v>17907420</v>
      </c>
      <c r="B1777" s="29" t="s">
        <v>88</v>
      </c>
      <c r="C1777" s="29" t="s">
        <v>29</v>
      </c>
      <c r="D1777" s="29" t="s">
        <v>29</v>
      </c>
      <c r="E1777" s="31">
        <v>45291</v>
      </c>
      <c r="F1777" s="29">
        <v>48.110820803398305</v>
      </c>
      <c r="G1777" s="29" t="s">
        <v>51</v>
      </c>
      <c r="H1777" s="29" t="s">
        <v>30</v>
      </c>
      <c r="I1777" s="29">
        <v>1981</v>
      </c>
      <c r="J1777" s="30">
        <v>100</v>
      </c>
      <c r="K1777" s="30">
        <v>6129.4</v>
      </c>
      <c r="L1777" s="29">
        <v>354822.82906289422</v>
      </c>
      <c r="M1777" s="29">
        <v>1657.9298512356079</v>
      </c>
      <c r="N1777" s="29">
        <v>47.376367906682042</v>
      </c>
      <c r="O1777" s="29">
        <v>7351.6298970782009</v>
      </c>
      <c r="P1777" s="29">
        <v>1.1624068264332692</v>
      </c>
      <c r="Q1777" s="29">
        <v>8743.6396370824077</v>
      </c>
      <c r="R1777" s="29">
        <v>8036.284461903284</v>
      </c>
      <c r="S1777" s="29">
        <v>1.2570444374313849</v>
      </c>
      <c r="T1777" s="29">
        <v>1.9837741743271584</v>
      </c>
      <c r="U1777" s="29">
        <v>1.2324462103167342</v>
      </c>
      <c r="V1777" s="29">
        <v>1.2474387776428326</v>
      </c>
      <c r="W1777" s="30">
        <v>1.3134540731902939</v>
      </c>
      <c r="X1777" s="30">
        <v>1.3792996129655333</v>
      </c>
      <c r="Y1777" s="29">
        <v>40.361423959423362</v>
      </c>
      <c r="Z1777" s="29">
        <v>36.380412443130687</v>
      </c>
      <c r="AA1777" s="30">
        <v>72.48713567530217</v>
      </c>
      <c r="AB1777" s="30">
        <v>671.90800934262541</v>
      </c>
      <c r="AC1777" s="29">
        <v>3.6290293164079186</v>
      </c>
      <c r="AD1777" s="29">
        <v>26940.960101427474</v>
      </c>
      <c r="AE1777" s="29">
        <f t="shared" si="87"/>
        <v>2023</v>
      </c>
      <c r="AF1777" s="29">
        <f t="shared" si="88"/>
        <v>12</v>
      </c>
      <c r="AK1777" t="e">
        <f t="shared" si="89"/>
        <v>#N/A</v>
      </c>
    </row>
    <row r="1778" spans="1:37" ht="30" customHeight="1" x14ac:dyDescent="0.25">
      <c r="A1778" s="30">
        <v>17907420</v>
      </c>
      <c r="B1778" s="29" t="s">
        <v>88</v>
      </c>
      <c r="C1778" s="29" t="s">
        <v>29</v>
      </c>
      <c r="D1778" s="29" t="s">
        <v>29</v>
      </c>
      <c r="E1778" s="31">
        <v>45322</v>
      </c>
      <c r="F1778" s="29">
        <v>32.268604541185638</v>
      </c>
      <c r="G1778" s="29" t="s">
        <v>51</v>
      </c>
      <c r="H1778" s="29" t="s">
        <v>30</v>
      </c>
      <c r="I1778" s="29">
        <v>1981</v>
      </c>
      <c r="J1778" s="30">
        <v>100</v>
      </c>
      <c r="K1778" s="30">
        <v>6129.4</v>
      </c>
      <c r="L1778" s="29">
        <v>417757.14309773274</v>
      </c>
      <c r="M1778" s="29">
        <v>1510.4923368770446</v>
      </c>
      <c r="N1778" s="29">
        <v>58.573846236793955</v>
      </c>
      <c r="O1778" s="29">
        <v>7438.1773721916234</v>
      </c>
      <c r="P1778" s="29">
        <v>1.5742325767479948</v>
      </c>
      <c r="Q1778" s="29">
        <v>7915.6052439212935</v>
      </c>
      <c r="R1778" s="29">
        <v>11227.217867232215</v>
      </c>
      <c r="S1778" s="29">
        <v>1.9168924676388104</v>
      </c>
      <c r="T1778" s="29">
        <v>1.9778967938559981</v>
      </c>
      <c r="U1778" s="29">
        <v>1.1304761693365917</v>
      </c>
      <c r="V1778" s="29">
        <v>2.1184211980388565</v>
      </c>
      <c r="W1778" s="30">
        <v>1.0350126824904078</v>
      </c>
      <c r="X1778" s="30">
        <v>1.3145513226448093</v>
      </c>
      <c r="Y1778" s="29">
        <v>36.003587612068344</v>
      </c>
      <c r="Z1778" s="29">
        <v>27.102587688042671</v>
      </c>
      <c r="AA1778" s="30">
        <v>78.226234605898739</v>
      </c>
      <c r="AB1778" s="30">
        <v>524.27659367932631</v>
      </c>
      <c r="AC1778" s="29" t="s">
        <v>31</v>
      </c>
      <c r="AD1778" s="29" t="s">
        <v>31</v>
      </c>
      <c r="AE1778" s="29">
        <f t="shared" si="87"/>
        <v>2024</v>
      </c>
      <c r="AF1778" s="29">
        <f t="shared" si="88"/>
        <v>1</v>
      </c>
      <c r="AK1778" t="e">
        <f t="shared" si="89"/>
        <v>#N/A</v>
      </c>
    </row>
    <row r="1779" spans="1:37" ht="30" customHeight="1" x14ac:dyDescent="0.25">
      <c r="A1779" s="30">
        <v>17907420</v>
      </c>
      <c r="B1779" s="29" t="s">
        <v>88</v>
      </c>
      <c r="C1779" s="29" t="s">
        <v>29</v>
      </c>
      <c r="D1779" s="29" t="s">
        <v>29</v>
      </c>
      <c r="E1779" s="31">
        <v>45351</v>
      </c>
      <c r="F1779" s="29">
        <v>43.344011424195514</v>
      </c>
      <c r="G1779" s="29" t="s">
        <v>51</v>
      </c>
      <c r="H1779" s="29" t="s">
        <v>30</v>
      </c>
      <c r="I1779" s="29">
        <v>1981</v>
      </c>
      <c r="J1779" s="30">
        <v>100</v>
      </c>
      <c r="K1779" s="30">
        <v>6129.4</v>
      </c>
      <c r="L1779" s="29">
        <v>386990.24397448805</v>
      </c>
      <c r="M1779" s="29">
        <v>1398.0075626901657</v>
      </c>
      <c r="N1779" s="29">
        <v>40.256986113447958</v>
      </c>
      <c r="O1779" s="29">
        <v>7429.6861061812788</v>
      </c>
      <c r="P1779" s="29">
        <v>1.2124048626885131</v>
      </c>
      <c r="Q1779" s="29">
        <v>11024.324283272834</v>
      </c>
      <c r="R1779" s="29">
        <v>8341.2426805840732</v>
      </c>
      <c r="S1779" s="29">
        <v>1.2495770921644469</v>
      </c>
      <c r="T1779" s="29">
        <v>1.3771027657480646</v>
      </c>
      <c r="U1779" s="29">
        <v>1.6829842832922448</v>
      </c>
      <c r="V1779" s="29">
        <v>1.953971145408183</v>
      </c>
      <c r="W1779" s="30">
        <v>1.0315899722634092</v>
      </c>
      <c r="X1779" s="30">
        <v>1.2498049357264305</v>
      </c>
      <c r="Y1779" s="29">
        <v>43.856463860870377</v>
      </c>
      <c r="Z1779" s="29">
        <v>27.597974902215949</v>
      </c>
      <c r="AA1779" s="30">
        <v>121.25417829584448</v>
      </c>
      <c r="AB1779" s="30">
        <v>421.52327795130168</v>
      </c>
      <c r="AC1779" s="29" t="s">
        <v>31</v>
      </c>
      <c r="AD1779" s="29" t="s">
        <v>31</v>
      </c>
      <c r="AE1779" s="29">
        <f t="shared" si="87"/>
        <v>2024</v>
      </c>
      <c r="AF1779" s="29">
        <f t="shared" si="88"/>
        <v>2</v>
      </c>
      <c r="AK1779" t="e">
        <f t="shared" si="89"/>
        <v>#N/A</v>
      </c>
    </row>
    <row r="1780" spans="1:37" ht="30" customHeight="1" x14ac:dyDescent="0.25">
      <c r="A1780" s="30">
        <v>17907420</v>
      </c>
      <c r="B1780" s="29" t="s">
        <v>88</v>
      </c>
      <c r="C1780" s="29" t="s">
        <v>29</v>
      </c>
      <c r="D1780" s="29" t="s">
        <v>29</v>
      </c>
      <c r="E1780" s="31">
        <v>45382</v>
      </c>
      <c r="F1780" s="29">
        <v>46.115226765682316</v>
      </c>
      <c r="G1780" s="29" t="s">
        <v>51</v>
      </c>
      <c r="H1780" s="29" t="s">
        <v>30</v>
      </c>
      <c r="I1780" s="29">
        <v>1981</v>
      </c>
      <c r="J1780" s="30">
        <v>100</v>
      </c>
      <c r="K1780" s="30">
        <v>6129.4</v>
      </c>
      <c r="L1780" s="29">
        <v>312916.28765570815</v>
      </c>
      <c r="M1780" s="29">
        <v>1107.8773055045058</v>
      </c>
      <c r="N1780" s="29">
        <v>40.797160360427149</v>
      </c>
      <c r="O1780" s="29">
        <v>9580.1186818062397</v>
      </c>
      <c r="P1780" s="29">
        <v>1.1757711792220542</v>
      </c>
      <c r="Q1780" s="29">
        <v>9393.8454104879729</v>
      </c>
      <c r="R1780" s="29">
        <v>11524.916795418201</v>
      </c>
      <c r="S1780" s="29">
        <v>1.6078770586586266</v>
      </c>
      <c r="T1780" s="29">
        <v>2.2648986590619096</v>
      </c>
      <c r="U1780" s="29">
        <v>1.3992211275503146</v>
      </c>
      <c r="V1780" s="29">
        <v>2.1631768145928141</v>
      </c>
      <c r="W1780" s="30">
        <v>1.289423378590973</v>
      </c>
      <c r="X1780" s="30">
        <v>1.677348129507225</v>
      </c>
      <c r="Y1780" s="29">
        <v>42.124505390935859</v>
      </c>
      <c r="Z1780" s="29">
        <v>29.237413520441283</v>
      </c>
      <c r="AA1780" s="29">
        <v>89.2870337113944</v>
      </c>
      <c r="AB1780" s="29">
        <v>808.03451051192098</v>
      </c>
      <c r="AC1780" s="29" t="s">
        <v>31</v>
      </c>
      <c r="AD1780" s="29" t="s">
        <v>31</v>
      </c>
      <c r="AE1780" s="29">
        <f t="shared" si="87"/>
        <v>2024</v>
      </c>
      <c r="AF1780" s="29">
        <f t="shared" si="88"/>
        <v>3</v>
      </c>
      <c r="AK1780" t="e">
        <f t="shared" si="89"/>
        <v>#N/A</v>
      </c>
    </row>
    <row r="1781" spans="1:37" ht="30" customHeight="1" x14ac:dyDescent="0.25">
      <c r="A1781" s="30">
        <v>17907420</v>
      </c>
      <c r="B1781" s="29" t="s">
        <v>88</v>
      </c>
      <c r="C1781" s="29" t="s">
        <v>29</v>
      </c>
      <c r="D1781" s="29" t="s">
        <v>29</v>
      </c>
      <c r="E1781" s="31">
        <v>45412</v>
      </c>
      <c r="F1781" s="29">
        <v>30.020907617425017</v>
      </c>
      <c r="G1781" s="29" t="s">
        <v>51</v>
      </c>
      <c r="H1781" s="29" t="s">
        <v>30</v>
      </c>
      <c r="I1781" s="29">
        <v>1981</v>
      </c>
      <c r="J1781" s="30">
        <v>100</v>
      </c>
      <c r="K1781" s="30">
        <v>6129.4</v>
      </c>
      <c r="L1781" s="29">
        <v>250466.47556391099</v>
      </c>
      <c r="M1781" s="29">
        <v>923.22272468049061</v>
      </c>
      <c r="N1781" s="29">
        <v>73.920084549496664</v>
      </c>
      <c r="O1781" s="29">
        <v>9235.5673962990131</v>
      </c>
      <c r="P1781" s="29">
        <v>1.8589395103176414</v>
      </c>
      <c r="Q1781" s="29">
        <v>7868.3000535025058</v>
      </c>
      <c r="R1781" s="29">
        <v>8728.6451865378276</v>
      </c>
      <c r="S1781" s="29">
        <v>1.6588578718789002</v>
      </c>
      <c r="T1781" s="29">
        <v>2.3170650364000949</v>
      </c>
      <c r="U1781" s="29">
        <v>1.2159975395921012</v>
      </c>
      <c r="V1781" s="29">
        <v>1.846457964943401</v>
      </c>
      <c r="W1781" s="30">
        <v>1.1268926408608952</v>
      </c>
      <c r="X1781" s="30">
        <v>1.3548150458046158</v>
      </c>
      <c r="Y1781" s="29">
        <v>44.113192091217982</v>
      </c>
      <c r="Z1781" s="29">
        <v>24.612954927067012</v>
      </c>
      <c r="AA1781" s="29">
        <v>88.578297292461954</v>
      </c>
      <c r="AB1781" s="29">
        <v>802.40403403633445</v>
      </c>
      <c r="AC1781" s="29" t="s">
        <v>31</v>
      </c>
      <c r="AD1781" s="29" t="s">
        <v>31</v>
      </c>
      <c r="AE1781" s="29">
        <f t="shared" si="87"/>
        <v>2024</v>
      </c>
      <c r="AF1781" s="29">
        <f t="shared" si="88"/>
        <v>4</v>
      </c>
      <c r="AK1781" t="e">
        <f t="shared" si="89"/>
        <v>#N/A</v>
      </c>
    </row>
    <row r="1782" spans="1:37" ht="30" customHeight="1" x14ac:dyDescent="0.25">
      <c r="A1782" s="30">
        <v>17907420</v>
      </c>
      <c r="B1782" s="29" t="s">
        <v>88</v>
      </c>
      <c r="C1782" s="29" t="s">
        <v>29</v>
      </c>
      <c r="D1782" s="29" t="s">
        <v>29</v>
      </c>
      <c r="E1782" s="31">
        <v>45443</v>
      </c>
      <c r="F1782" s="29">
        <v>28.322930345938445</v>
      </c>
      <c r="G1782" s="29" t="s">
        <v>51</v>
      </c>
      <c r="H1782" s="29" t="s">
        <v>30</v>
      </c>
      <c r="I1782" s="29">
        <v>1981</v>
      </c>
      <c r="J1782" s="30">
        <v>100</v>
      </c>
      <c r="K1782" s="30">
        <v>6129.4</v>
      </c>
      <c r="L1782" s="29">
        <v>386140.14252055372</v>
      </c>
      <c r="M1782" s="29">
        <v>1695.6052158120317</v>
      </c>
      <c r="N1782" s="29">
        <v>78.95232273227515</v>
      </c>
      <c r="O1782" s="29">
        <v>6285.5804885189937</v>
      </c>
      <c r="P1782" s="29">
        <v>1.6667327403311873</v>
      </c>
      <c r="Q1782" s="29">
        <v>12216.546025525524</v>
      </c>
      <c r="R1782" s="29">
        <v>8056.7180395544046</v>
      </c>
      <c r="S1782" s="29">
        <v>1.155929745956088</v>
      </c>
      <c r="T1782" s="29">
        <v>2.1880635949127383</v>
      </c>
      <c r="U1782" s="29">
        <v>1.7733199171775464</v>
      </c>
      <c r="V1782" s="29">
        <v>2.3622013283270489</v>
      </c>
      <c r="W1782" s="30">
        <v>1.3037905357868946</v>
      </c>
      <c r="X1782" s="30">
        <v>1.7177202840477312</v>
      </c>
      <c r="Y1782" s="29">
        <v>39.962096109132482</v>
      </c>
      <c r="Z1782" s="29">
        <v>34.966000296938802</v>
      </c>
      <c r="AA1782" s="29">
        <v>84.002416485237021</v>
      </c>
      <c r="AB1782" s="29">
        <v>605.7633955665259</v>
      </c>
      <c r="AC1782" s="29" t="s">
        <v>31</v>
      </c>
      <c r="AD1782" s="29" t="s">
        <v>31</v>
      </c>
      <c r="AE1782" s="29">
        <f t="shared" si="87"/>
        <v>2024</v>
      </c>
      <c r="AF1782" s="29">
        <f t="shared" si="88"/>
        <v>5</v>
      </c>
      <c r="AK1782" t="e">
        <f t="shared" si="89"/>
        <v>#N/A</v>
      </c>
    </row>
    <row r="1783" spans="1:37" ht="30" customHeight="1" x14ac:dyDescent="0.25">
      <c r="A1783" s="30">
        <v>17907420</v>
      </c>
      <c r="B1783" s="29" t="s">
        <v>88</v>
      </c>
      <c r="C1783" s="29" t="s">
        <v>29</v>
      </c>
      <c r="D1783" s="29" t="s">
        <v>29</v>
      </c>
      <c r="E1783" s="31">
        <v>45473</v>
      </c>
      <c r="F1783" s="29">
        <v>35.315085511827327</v>
      </c>
      <c r="G1783" s="29" t="s">
        <v>51</v>
      </c>
      <c r="H1783" s="29" t="s">
        <v>30</v>
      </c>
      <c r="I1783" s="29">
        <v>1981</v>
      </c>
      <c r="J1783" s="30">
        <v>100</v>
      </c>
      <c r="K1783" s="30">
        <v>6129.4</v>
      </c>
      <c r="L1783" s="29">
        <v>396727.81137147569</v>
      </c>
      <c r="M1783" s="29">
        <v>1364.7793319349628</v>
      </c>
      <c r="N1783" s="29">
        <v>43.404667862839403</v>
      </c>
      <c r="O1783" s="29">
        <v>8663.8464693912665</v>
      </c>
      <c r="P1783" s="29">
        <v>1.4736922441313343</v>
      </c>
      <c r="Q1783" s="29">
        <v>10291.931121349586</v>
      </c>
      <c r="R1783" s="29">
        <v>9346.2573809753976</v>
      </c>
      <c r="S1783" s="29">
        <v>1.727220623044083</v>
      </c>
      <c r="T1783" s="29">
        <v>1.6074331157076354</v>
      </c>
      <c r="U1783" s="29">
        <v>1.2572879016682161</v>
      </c>
      <c r="V1783" s="29">
        <v>2.1532345038946303</v>
      </c>
      <c r="W1783" s="30">
        <v>1.2920881855373587</v>
      </c>
      <c r="X1783" s="30">
        <v>1.1896896744103702</v>
      </c>
      <c r="Y1783" s="29">
        <v>29.619196232554554</v>
      </c>
      <c r="Z1783" s="29">
        <v>32.682712997058786</v>
      </c>
      <c r="AA1783" s="29">
        <v>108.97793651035852</v>
      </c>
      <c r="AB1783" s="29">
        <v>848.29432921536977</v>
      </c>
      <c r="AC1783" s="29" t="s">
        <v>31</v>
      </c>
      <c r="AD1783" s="29" t="s">
        <v>31</v>
      </c>
      <c r="AE1783" s="29">
        <f t="shared" si="87"/>
        <v>2024</v>
      </c>
      <c r="AF1783" s="29">
        <f t="shared" si="88"/>
        <v>6</v>
      </c>
      <c r="AK1783" t="e">
        <f t="shared" si="89"/>
        <v>#N/A</v>
      </c>
    </row>
    <row r="1784" spans="1:37" ht="30" customHeight="1" x14ac:dyDescent="0.25">
      <c r="A1784" s="30">
        <v>17907420</v>
      </c>
      <c r="B1784" s="29" t="s">
        <v>88</v>
      </c>
      <c r="C1784" s="29" t="s">
        <v>29</v>
      </c>
      <c r="D1784" s="29" t="s">
        <v>29</v>
      </c>
      <c r="E1784" s="31">
        <v>45504</v>
      </c>
      <c r="F1784" s="29" t="s">
        <v>31</v>
      </c>
      <c r="G1784" s="29" t="s">
        <v>51</v>
      </c>
      <c r="H1784" s="29" t="s">
        <v>30</v>
      </c>
      <c r="I1784" s="29">
        <v>1981</v>
      </c>
      <c r="J1784" s="30">
        <v>100</v>
      </c>
      <c r="K1784" s="30">
        <v>6129.4</v>
      </c>
      <c r="L1784" s="29" t="s">
        <v>31</v>
      </c>
      <c r="M1784" s="29" t="s">
        <v>31</v>
      </c>
      <c r="N1784" s="29" t="s">
        <v>31</v>
      </c>
      <c r="O1784" s="29" t="s">
        <v>31</v>
      </c>
      <c r="P1784" s="29" t="s">
        <v>31</v>
      </c>
      <c r="Q1784" s="29" t="s">
        <v>31</v>
      </c>
      <c r="R1784" s="29" t="s">
        <v>31</v>
      </c>
      <c r="S1784" s="29" t="s">
        <v>31</v>
      </c>
      <c r="T1784" s="29" t="s">
        <v>31</v>
      </c>
      <c r="U1784" s="29" t="s">
        <v>31</v>
      </c>
      <c r="V1784" s="29" t="s">
        <v>31</v>
      </c>
      <c r="W1784" s="30">
        <v>1.2855977642690433</v>
      </c>
      <c r="X1784" s="30">
        <v>2.1614363441789504</v>
      </c>
      <c r="Y1784" s="29" t="s">
        <v>31</v>
      </c>
      <c r="Z1784" s="29" t="s">
        <v>31</v>
      </c>
      <c r="AA1784" s="29" t="s">
        <v>31</v>
      </c>
      <c r="AB1784" s="29" t="s">
        <v>31</v>
      </c>
      <c r="AC1784" s="29" t="s">
        <v>31</v>
      </c>
      <c r="AD1784" s="29" t="s">
        <v>31</v>
      </c>
      <c r="AE1784" s="29">
        <f t="shared" ref="AE1784:AE1847" si="90">IF(E1784 = "", "", YEAR(E1784))</f>
        <v>2024</v>
      </c>
      <c r="AF1784" s="29">
        <f t="shared" si="88"/>
        <v>7</v>
      </c>
      <c r="AK1784" t="e">
        <f t="shared" si="89"/>
        <v>#N/A</v>
      </c>
    </row>
    <row r="1785" spans="1:37" ht="30" customHeight="1" x14ac:dyDescent="0.25">
      <c r="A1785" s="30">
        <v>17907420</v>
      </c>
      <c r="B1785" s="29" t="s">
        <v>88</v>
      </c>
      <c r="C1785" s="29" t="s">
        <v>29</v>
      </c>
      <c r="D1785" s="29" t="s">
        <v>29</v>
      </c>
      <c r="E1785" s="31">
        <v>45535</v>
      </c>
      <c r="F1785" s="29" t="s">
        <v>31</v>
      </c>
      <c r="G1785" s="29" t="s">
        <v>51</v>
      </c>
      <c r="H1785" s="29" t="s">
        <v>30</v>
      </c>
      <c r="I1785" s="29">
        <v>1981</v>
      </c>
      <c r="J1785" s="30">
        <v>100</v>
      </c>
      <c r="K1785" s="30">
        <v>6129.4</v>
      </c>
      <c r="L1785" s="29" t="s">
        <v>31</v>
      </c>
      <c r="M1785" s="29" t="s">
        <v>31</v>
      </c>
      <c r="N1785" s="29" t="s">
        <v>31</v>
      </c>
      <c r="O1785" s="29" t="s">
        <v>31</v>
      </c>
      <c r="P1785" s="29" t="s">
        <v>31</v>
      </c>
      <c r="Q1785" s="29" t="s">
        <v>31</v>
      </c>
      <c r="R1785" s="29" t="s">
        <v>31</v>
      </c>
      <c r="S1785" s="29" t="s">
        <v>31</v>
      </c>
      <c r="T1785" s="29" t="s">
        <v>31</v>
      </c>
      <c r="U1785" s="29" t="s">
        <v>31</v>
      </c>
      <c r="V1785" s="29" t="s">
        <v>31</v>
      </c>
      <c r="W1785" s="30">
        <v>0.95440691519083687</v>
      </c>
      <c r="X1785" s="30">
        <v>2.0199583165786721</v>
      </c>
      <c r="Y1785" s="29" t="s">
        <v>31</v>
      </c>
      <c r="Z1785" s="29" t="s">
        <v>31</v>
      </c>
      <c r="AA1785" s="29" t="s">
        <v>31</v>
      </c>
      <c r="AB1785" s="29" t="s">
        <v>31</v>
      </c>
      <c r="AC1785" s="29" t="s">
        <v>31</v>
      </c>
      <c r="AD1785" s="29" t="s">
        <v>31</v>
      </c>
      <c r="AE1785" s="29">
        <f t="shared" si="90"/>
        <v>2024</v>
      </c>
      <c r="AF1785" s="29">
        <f t="shared" si="88"/>
        <v>8</v>
      </c>
      <c r="AK1785" t="e">
        <f t="shared" si="89"/>
        <v>#N/A</v>
      </c>
    </row>
    <row r="1786" spans="1:37" ht="30" customHeight="1" x14ac:dyDescent="0.25">
      <c r="A1786" s="30">
        <v>17907420</v>
      </c>
      <c r="B1786" s="29" t="s">
        <v>88</v>
      </c>
      <c r="C1786" s="29" t="s">
        <v>29</v>
      </c>
      <c r="D1786" s="29" t="s">
        <v>29</v>
      </c>
      <c r="E1786" s="31">
        <v>45565</v>
      </c>
      <c r="F1786" s="29" t="s">
        <v>31</v>
      </c>
      <c r="G1786" s="29" t="s">
        <v>51</v>
      </c>
      <c r="H1786" s="29" t="s">
        <v>30</v>
      </c>
      <c r="I1786" s="29">
        <v>1981</v>
      </c>
      <c r="J1786" s="30">
        <v>100</v>
      </c>
      <c r="K1786" s="30">
        <v>6129.4</v>
      </c>
      <c r="L1786" s="29" t="s">
        <v>31</v>
      </c>
      <c r="M1786" s="29" t="s">
        <v>31</v>
      </c>
      <c r="N1786" s="29" t="s">
        <v>31</v>
      </c>
      <c r="O1786" s="29" t="s">
        <v>31</v>
      </c>
      <c r="P1786" s="29" t="s">
        <v>31</v>
      </c>
      <c r="Q1786" s="29" t="s">
        <v>31</v>
      </c>
      <c r="R1786" s="29" t="s">
        <v>31</v>
      </c>
      <c r="S1786" s="29" t="s">
        <v>31</v>
      </c>
      <c r="T1786" s="29" t="s">
        <v>31</v>
      </c>
      <c r="U1786" s="29" t="s">
        <v>31</v>
      </c>
      <c r="V1786" s="29" t="s">
        <v>31</v>
      </c>
      <c r="W1786" s="30">
        <v>0.91160840293998813</v>
      </c>
      <c r="X1786" s="30">
        <v>1.4749430176966027</v>
      </c>
      <c r="Y1786" s="29" t="s">
        <v>31</v>
      </c>
      <c r="Z1786" s="29" t="s">
        <v>31</v>
      </c>
      <c r="AA1786" s="29" t="s">
        <v>31</v>
      </c>
      <c r="AB1786" s="29" t="s">
        <v>31</v>
      </c>
      <c r="AC1786" s="29" t="s">
        <v>31</v>
      </c>
      <c r="AD1786" s="29" t="s">
        <v>31</v>
      </c>
      <c r="AE1786" s="29">
        <f t="shared" si="90"/>
        <v>2024</v>
      </c>
      <c r="AF1786" s="29">
        <f t="shared" si="88"/>
        <v>9</v>
      </c>
      <c r="AK1786" t="e">
        <f t="shared" si="89"/>
        <v>#N/A</v>
      </c>
    </row>
    <row r="1787" spans="1:37" ht="30" customHeight="1" x14ac:dyDescent="0.25">
      <c r="A1787" s="30">
        <v>17907420</v>
      </c>
      <c r="B1787" s="29" t="s">
        <v>88</v>
      </c>
      <c r="C1787" s="29" t="s">
        <v>29</v>
      </c>
      <c r="D1787" s="29" t="s">
        <v>29</v>
      </c>
      <c r="E1787" s="31">
        <v>45596</v>
      </c>
      <c r="F1787" s="29" t="s">
        <v>31</v>
      </c>
      <c r="G1787" s="29" t="s">
        <v>51</v>
      </c>
      <c r="H1787" s="29" t="s">
        <v>30</v>
      </c>
      <c r="I1787" s="29">
        <v>1981</v>
      </c>
      <c r="J1787" s="30">
        <v>100</v>
      </c>
      <c r="K1787" s="30">
        <v>6129.4</v>
      </c>
      <c r="L1787" s="29" t="s">
        <v>31</v>
      </c>
      <c r="M1787" s="29" t="s">
        <v>31</v>
      </c>
      <c r="N1787" s="29" t="s">
        <v>31</v>
      </c>
      <c r="O1787" s="29" t="s">
        <v>31</v>
      </c>
      <c r="P1787" s="29" t="s">
        <v>31</v>
      </c>
      <c r="Q1787" s="29" t="s">
        <v>31</v>
      </c>
      <c r="R1787" s="29" t="s">
        <v>31</v>
      </c>
      <c r="S1787" s="29" t="s">
        <v>31</v>
      </c>
      <c r="T1787" s="29" t="s">
        <v>31</v>
      </c>
      <c r="U1787" s="29" t="s">
        <v>31</v>
      </c>
      <c r="V1787" s="29" t="s">
        <v>31</v>
      </c>
      <c r="W1787" s="30">
        <v>1.3672962053838709</v>
      </c>
      <c r="X1787" s="30">
        <v>1.9697091471030335</v>
      </c>
      <c r="Y1787" s="29" t="s">
        <v>31</v>
      </c>
      <c r="Z1787" s="29" t="s">
        <v>31</v>
      </c>
      <c r="AA1787" s="29" t="s">
        <v>31</v>
      </c>
      <c r="AB1787" s="29" t="s">
        <v>31</v>
      </c>
      <c r="AC1787" s="29" t="s">
        <v>31</v>
      </c>
      <c r="AD1787" s="29" t="s">
        <v>31</v>
      </c>
      <c r="AE1787" s="29">
        <f t="shared" si="90"/>
        <v>2024</v>
      </c>
      <c r="AF1787" s="29">
        <f t="shared" si="88"/>
        <v>10</v>
      </c>
      <c r="AK1787" t="e">
        <f t="shared" si="89"/>
        <v>#N/A</v>
      </c>
    </row>
    <row r="1788" spans="1:37" ht="30" customHeight="1" x14ac:dyDescent="0.25">
      <c r="A1788" s="30">
        <v>17907420</v>
      </c>
      <c r="B1788" s="29" t="s">
        <v>88</v>
      </c>
      <c r="C1788" s="29" t="s">
        <v>29</v>
      </c>
      <c r="D1788" s="29" t="s">
        <v>29</v>
      </c>
      <c r="E1788" s="31">
        <v>45626</v>
      </c>
      <c r="F1788" s="29" t="s">
        <v>31</v>
      </c>
      <c r="G1788" s="29" t="s">
        <v>51</v>
      </c>
      <c r="H1788" s="29" t="s">
        <v>30</v>
      </c>
      <c r="I1788" s="29">
        <v>1981</v>
      </c>
      <c r="J1788" s="30">
        <v>100</v>
      </c>
      <c r="K1788" s="30">
        <v>6129.4</v>
      </c>
      <c r="L1788" s="29" t="s">
        <v>31</v>
      </c>
      <c r="M1788" s="29" t="s">
        <v>31</v>
      </c>
      <c r="N1788" s="29" t="s">
        <v>31</v>
      </c>
      <c r="O1788" s="29" t="s">
        <v>31</v>
      </c>
      <c r="P1788" s="29" t="s">
        <v>31</v>
      </c>
      <c r="Q1788" s="29" t="s">
        <v>31</v>
      </c>
      <c r="R1788" s="29" t="s">
        <v>31</v>
      </c>
      <c r="S1788" s="29" t="s">
        <v>31</v>
      </c>
      <c r="T1788" s="29" t="s">
        <v>31</v>
      </c>
      <c r="U1788" s="29" t="s">
        <v>31</v>
      </c>
      <c r="V1788" s="29" t="s">
        <v>31</v>
      </c>
      <c r="W1788" s="30">
        <v>1.0623258898163188</v>
      </c>
      <c r="X1788" s="30">
        <v>1.9265543614867711</v>
      </c>
      <c r="Y1788" s="29" t="s">
        <v>31</v>
      </c>
      <c r="Z1788" s="29" t="s">
        <v>31</v>
      </c>
      <c r="AA1788" s="29" t="s">
        <v>31</v>
      </c>
      <c r="AB1788" s="29" t="s">
        <v>31</v>
      </c>
      <c r="AC1788" s="29" t="s">
        <v>31</v>
      </c>
      <c r="AD1788" s="29" t="s">
        <v>31</v>
      </c>
      <c r="AE1788" s="29">
        <f t="shared" si="90"/>
        <v>2024</v>
      </c>
      <c r="AF1788" s="29">
        <f t="shared" si="88"/>
        <v>11</v>
      </c>
      <c r="AK1788" t="e">
        <f t="shared" si="89"/>
        <v>#N/A</v>
      </c>
    </row>
    <row r="1789" spans="1:37" ht="30" customHeight="1" x14ac:dyDescent="0.25">
      <c r="A1789" s="30">
        <v>17907420</v>
      </c>
      <c r="B1789" s="29" t="s">
        <v>88</v>
      </c>
      <c r="C1789" s="29" t="s">
        <v>29</v>
      </c>
      <c r="D1789" s="29" t="s">
        <v>29</v>
      </c>
      <c r="E1789" s="31">
        <v>45657</v>
      </c>
      <c r="F1789" s="29" t="s">
        <v>31</v>
      </c>
      <c r="G1789" s="29" t="s">
        <v>51</v>
      </c>
      <c r="H1789" s="29" t="s">
        <v>30</v>
      </c>
      <c r="I1789" s="29">
        <v>1981</v>
      </c>
      <c r="J1789" s="30">
        <v>100</v>
      </c>
      <c r="K1789" s="30">
        <v>6129.4</v>
      </c>
      <c r="L1789" s="29" t="s">
        <v>31</v>
      </c>
      <c r="M1789" s="29" t="s">
        <v>31</v>
      </c>
      <c r="N1789" s="29" t="s">
        <v>31</v>
      </c>
      <c r="O1789" s="29" t="s">
        <v>31</v>
      </c>
      <c r="P1789" s="29" t="s">
        <v>31</v>
      </c>
      <c r="Q1789" s="29" t="s">
        <v>31</v>
      </c>
      <c r="R1789" s="29" t="s">
        <v>31</v>
      </c>
      <c r="S1789" s="29" t="s">
        <v>31</v>
      </c>
      <c r="T1789" s="29" t="s">
        <v>31</v>
      </c>
      <c r="U1789" s="29" t="s">
        <v>31</v>
      </c>
      <c r="V1789" s="29" t="s">
        <v>31</v>
      </c>
      <c r="W1789" s="30">
        <v>1.1396134667224624</v>
      </c>
      <c r="X1789" s="30">
        <v>1.6984323675507988</v>
      </c>
      <c r="Y1789" s="29" t="s">
        <v>31</v>
      </c>
      <c r="Z1789" s="29" t="s">
        <v>31</v>
      </c>
      <c r="AA1789" s="29" t="s">
        <v>31</v>
      </c>
      <c r="AB1789" s="29" t="s">
        <v>31</v>
      </c>
      <c r="AC1789" s="29" t="s">
        <v>31</v>
      </c>
      <c r="AD1789" s="29" t="s">
        <v>31</v>
      </c>
      <c r="AE1789" s="29">
        <f t="shared" si="90"/>
        <v>2024</v>
      </c>
      <c r="AF1789" s="29">
        <f t="shared" si="88"/>
        <v>12</v>
      </c>
      <c r="AK1789" t="e">
        <f t="shared" si="89"/>
        <v>#N/A</v>
      </c>
    </row>
    <row r="1790" spans="1:37" ht="30" customHeight="1" x14ac:dyDescent="0.25">
      <c r="A1790" s="30">
        <v>17907421</v>
      </c>
      <c r="B1790" s="29" t="s">
        <v>89</v>
      </c>
      <c r="C1790" s="29" t="s">
        <v>29</v>
      </c>
      <c r="D1790" s="29" t="s">
        <v>29</v>
      </c>
      <c r="E1790" s="31">
        <v>43496</v>
      </c>
      <c r="F1790" s="29" t="s">
        <v>31</v>
      </c>
      <c r="G1790" s="29" t="s">
        <v>51</v>
      </c>
      <c r="H1790" s="29" t="s">
        <v>30</v>
      </c>
      <c r="I1790" s="29">
        <v>1977</v>
      </c>
      <c r="J1790" s="30">
        <v>95</v>
      </c>
      <c r="K1790" s="30">
        <v>13016.4</v>
      </c>
      <c r="L1790" s="29" t="s">
        <v>31</v>
      </c>
      <c r="M1790" s="29" t="s">
        <v>31</v>
      </c>
      <c r="N1790" s="29" t="s">
        <v>31</v>
      </c>
      <c r="O1790" s="29" t="s">
        <v>31</v>
      </c>
      <c r="P1790" s="29" t="s">
        <v>31</v>
      </c>
      <c r="Q1790" s="29" t="s">
        <v>31</v>
      </c>
      <c r="R1790" s="29" t="s">
        <v>31</v>
      </c>
      <c r="S1790" s="29" t="s">
        <v>31</v>
      </c>
      <c r="T1790" s="29" t="s">
        <v>31</v>
      </c>
      <c r="U1790" s="29" t="s">
        <v>31</v>
      </c>
      <c r="V1790" s="29" t="s">
        <v>31</v>
      </c>
      <c r="W1790" s="30">
        <v>1.2432238316687152</v>
      </c>
      <c r="X1790" s="30">
        <v>1.8881234115338554</v>
      </c>
      <c r="Y1790" s="29" t="s">
        <v>31</v>
      </c>
      <c r="Z1790" s="29" t="s">
        <v>31</v>
      </c>
      <c r="AA1790" s="29">
        <v>0</v>
      </c>
      <c r="AB1790" s="29">
        <v>0</v>
      </c>
      <c r="AC1790" s="29" t="s">
        <v>31</v>
      </c>
      <c r="AD1790" s="29" t="s">
        <v>31</v>
      </c>
      <c r="AE1790" s="29">
        <f t="shared" si="90"/>
        <v>2019</v>
      </c>
      <c r="AF1790" s="29">
        <f t="shared" si="88"/>
        <v>1</v>
      </c>
      <c r="AK1790" t="e">
        <f t="shared" si="89"/>
        <v>#N/A</v>
      </c>
    </row>
    <row r="1791" spans="1:37" ht="30" customHeight="1" x14ac:dyDescent="0.25">
      <c r="A1791" s="30">
        <v>17907421</v>
      </c>
      <c r="B1791" s="29" t="s">
        <v>89</v>
      </c>
      <c r="C1791" s="29" t="s">
        <v>29</v>
      </c>
      <c r="D1791" s="29" t="s">
        <v>29</v>
      </c>
      <c r="E1791" s="31">
        <v>43524</v>
      </c>
      <c r="F1791" s="30" t="s">
        <v>31</v>
      </c>
      <c r="G1791" s="29" t="s">
        <v>51</v>
      </c>
      <c r="H1791" s="29" t="s">
        <v>30</v>
      </c>
      <c r="I1791" s="29">
        <v>1977</v>
      </c>
      <c r="J1791" s="30">
        <v>95</v>
      </c>
      <c r="K1791" s="30">
        <v>13016.4</v>
      </c>
      <c r="L1791" s="30" t="s">
        <v>31</v>
      </c>
      <c r="M1791" s="30" t="s">
        <v>31</v>
      </c>
      <c r="N1791" s="30" t="s">
        <v>31</v>
      </c>
      <c r="O1791" s="30" t="s">
        <v>31</v>
      </c>
      <c r="P1791" s="30" t="s">
        <v>31</v>
      </c>
      <c r="Q1791" s="30" t="s">
        <v>31</v>
      </c>
      <c r="R1791" s="30" t="s">
        <v>31</v>
      </c>
      <c r="S1791" s="30" t="s">
        <v>31</v>
      </c>
      <c r="T1791" s="30" t="s">
        <v>31</v>
      </c>
      <c r="U1791" s="30" t="s">
        <v>31</v>
      </c>
      <c r="V1791" s="30" t="s">
        <v>31</v>
      </c>
      <c r="W1791" s="30">
        <v>1.0565409123961171</v>
      </c>
      <c r="X1791" s="30">
        <v>1.2948713567473313</v>
      </c>
      <c r="Y1791" s="30" t="s">
        <v>31</v>
      </c>
      <c r="Z1791" s="30" t="s">
        <v>31</v>
      </c>
      <c r="AA1791" s="30">
        <v>0</v>
      </c>
      <c r="AB1791" s="30">
        <v>0</v>
      </c>
      <c r="AC1791" s="30" t="s">
        <v>31</v>
      </c>
      <c r="AD1791" s="30" t="s">
        <v>31</v>
      </c>
      <c r="AE1791" s="29">
        <f t="shared" si="90"/>
        <v>2019</v>
      </c>
      <c r="AF1791" s="29">
        <f t="shared" si="88"/>
        <v>2</v>
      </c>
      <c r="AK1791" t="e">
        <f t="shared" si="89"/>
        <v>#N/A</v>
      </c>
    </row>
    <row r="1792" spans="1:37" ht="30" customHeight="1" x14ac:dyDescent="0.25">
      <c r="A1792" s="30">
        <v>17907421</v>
      </c>
      <c r="B1792" s="29" t="s">
        <v>89</v>
      </c>
      <c r="C1792" s="29" t="s">
        <v>29</v>
      </c>
      <c r="D1792" s="29" t="s">
        <v>29</v>
      </c>
      <c r="E1792" s="31">
        <v>43555</v>
      </c>
      <c r="F1792" s="30" t="s">
        <v>31</v>
      </c>
      <c r="G1792" s="29" t="s">
        <v>51</v>
      </c>
      <c r="H1792" s="29" t="s">
        <v>30</v>
      </c>
      <c r="I1792" s="29">
        <v>1977</v>
      </c>
      <c r="J1792" s="30">
        <v>95</v>
      </c>
      <c r="K1792" s="30">
        <v>13016.4</v>
      </c>
      <c r="L1792" s="30" t="s">
        <v>31</v>
      </c>
      <c r="M1792" s="30" t="s">
        <v>31</v>
      </c>
      <c r="N1792" s="30" t="s">
        <v>31</v>
      </c>
      <c r="O1792" s="30" t="s">
        <v>31</v>
      </c>
      <c r="P1792" s="30" t="s">
        <v>31</v>
      </c>
      <c r="Q1792" s="30" t="s">
        <v>31</v>
      </c>
      <c r="R1792" s="30" t="s">
        <v>31</v>
      </c>
      <c r="S1792" s="30" t="s">
        <v>31</v>
      </c>
      <c r="T1792" s="30" t="s">
        <v>31</v>
      </c>
      <c r="U1792" s="30" t="s">
        <v>31</v>
      </c>
      <c r="V1792" s="30" t="s">
        <v>31</v>
      </c>
      <c r="W1792" s="30">
        <v>1.497781306372211</v>
      </c>
      <c r="X1792" s="30">
        <v>1.5824609610597284</v>
      </c>
      <c r="Y1792" s="30" t="s">
        <v>31</v>
      </c>
      <c r="Z1792" s="30" t="s">
        <v>31</v>
      </c>
      <c r="AA1792" s="30">
        <v>0</v>
      </c>
      <c r="AB1792" s="30">
        <v>0</v>
      </c>
      <c r="AC1792" s="29" t="s">
        <v>31</v>
      </c>
      <c r="AD1792" s="29" t="s">
        <v>31</v>
      </c>
      <c r="AE1792" s="29">
        <f t="shared" si="90"/>
        <v>2019</v>
      </c>
      <c r="AF1792" s="29">
        <f t="shared" si="88"/>
        <v>3</v>
      </c>
      <c r="AK1792" t="e">
        <f t="shared" si="89"/>
        <v>#N/A</v>
      </c>
    </row>
    <row r="1793" spans="1:37" ht="30" customHeight="1" x14ac:dyDescent="0.25">
      <c r="A1793" s="30">
        <v>17907421</v>
      </c>
      <c r="B1793" s="29" t="s">
        <v>89</v>
      </c>
      <c r="C1793" s="29" t="s">
        <v>29</v>
      </c>
      <c r="D1793" s="29" t="s">
        <v>29</v>
      </c>
      <c r="E1793" s="31">
        <v>43585</v>
      </c>
      <c r="F1793" s="30" t="s">
        <v>31</v>
      </c>
      <c r="G1793" s="29" t="s">
        <v>51</v>
      </c>
      <c r="H1793" s="29" t="s">
        <v>30</v>
      </c>
      <c r="I1793" s="29">
        <v>1977</v>
      </c>
      <c r="J1793" s="30">
        <v>95</v>
      </c>
      <c r="K1793" s="30">
        <v>13016.4</v>
      </c>
      <c r="L1793" s="30" t="s">
        <v>31</v>
      </c>
      <c r="M1793" s="30" t="s">
        <v>31</v>
      </c>
      <c r="N1793" s="30" t="s">
        <v>31</v>
      </c>
      <c r="O1793" s="30" t="s">
        <v>31</v>
      </c>
      <c r="P1793" s="30" t="s">
        <v>31</v>
      </c>
      <c r="Q1793" s="30" t="s">
        <v>31</v>
      </c>
      <c r="R1793" s="30" t="s">
        <v>31</v>
      </c>
      <c r="S1793" s="30" t="s">
        <v>31</v>
      </c>
      <c r="T1793" s="30" t="s">
        <v>31</v>
      </c>
      <c r="U1793" s="30" t="s">
        <v>31</v>
      </c>
      <c r="V1793" s="30" t="s">
        <v>31</v>
      </c>
      <c r="W1793" s="30">
        <v>1.4666545619251465</v>
      </c>
      <c r="X1793" s="30">
        <v>1.5227715735574632</v>
      </c>
      <c r="Y1793" s="30" t="s">
        <v>31</v>
      </c>
      <c r="Z1793" s="30" t="s">
        <v>31</v>
      </c>
      <c r="AA1793" s="30">
        <v>0</v>
      </c>
      <c r="AB1793" s="30">
        <v>0</v>
      </c>
      <c r="AC1793" s="29" t="s">
        <v>31</v>
      </c>
      <c r="AD1793" s="29" t="s">
        <v>31</v>
      </c>
      <c r="AE1793" s="29">
        <f t="shared" si="90"/>
        <v>2019</v>
      </c>
      <c r="AF1793" s="29">
        <f t="shared" si="88"/>
        <v>4</v>
      </c>
      <c r="AK1793" t="e">
        <f t="shared" si="89"/>
        <v>#N/A</v>
      </c>
    </row>
    <row r="1794" spans="1:37" ht="30" customHeight="1" x14ac:dyDescent="0.25">
      <c r="A1794" s="30">
        <v>17907421</v>
      </c>
      <c r="B1794" s="29" t="s">
        <v>89</v>
      </c>
      <c r="C1794" s="29" t="s">
        <v>29</v>
      </c>
      <c r="D1794" s="29" t="s">
        <v>29</v>
      </c>
      <c r="E1794" s="31">
        <v>43616</v>
      </c>
      <c r="F1794" s="30" t="s">
        <v>31</v>
      </c>
      <c r="G1794" s="29" t="s">
        <v>51</v>
      </c>
      <c r="H1794" s="29" t="s">
        <v>30</v>
      </c>
      <c r="I1794" s="29">
        <v>1977</v>
      </c>
      <c r="J1794" s="30">
        <v>95</v>
      </c>
      <c r="K1794" s="30">
        <v>13016.4</v>
      </c>
      <c r="L1794" s="30" t="s">
        <v>31</v>
      </c>
      <c r="M1794" s="30" t="s">
        <v>31</v>
      </c>
      <c r="N1794" s="30" t="s">
        <v>31</v>
      </c>
      <c r="O1794" s="30" t="s">
        <v>31</v>
      </c>
      <c r="P1794" s="30" t="s">
        <v>31</v>
      </c>
      <c r="Q1794" s="30" t="s">
        <v>31</v>
      </c>
      <c r="R1794" s="30" t="s">
        <v>31</v>
      </c>
      <c r="S1794" s="30" t="s">
        <v>31</v>
      </c>
      <c r="T1794" s="30" t="s">
        <v>31</v>
      </c>
      <c r="U1794" s="30" t="s">
        <v>31</v>
      </c>
      <c r="V1794" s="30" t="s">
        <v>31</v>
      </c>
      <c r="W1794" s="30">
        <v>1.1976883309664612</v>
      </c>
      <c r="X1794" s="30">
        <v>1.1808618266427038</v>
      </c>
      <c r="Y1794" s="30" t="s">
        <v>31</v>
      </c>
      <c r="Z1794" s="30" t="s">
        <v>31</v>
      </c>
      <c r="AA1794" s="30">
        <v>0</v>
      </c>
      <c r="AB1794" s="30">
        <v>0</v>
      </c>
      <c r="AC1794" s="29" t="s">
        <v>31</v>
      </c>
      <c r="AD1794" s="29" t="s">
        <v>31</v>
      </c>
      <c r="AE1794" s="29">
        <f t="shared" si="90"/>
        <v>2019</v>
      </c>
      <c r="AF1794" s="29">
        <f t="shared" si="88"/>
        <v>5</v>
      </c>
      <c r="AK1794" t="e">
        <f t="shared" si="89"/>
        <v>#N/A</v>
      </c>
    </row>
    <row r="1795" spans="1:37" ht="30" customHeight="1" x14ac:dyDescent="0.25">
      <c r="A1795" s="30">
        <v>17907421</v>
      </c>
      <c r="B1795" s="29" t="s">
        <v>89</v>
      </c>
      <c r="C1795" s="29" t="s">
        <v>29</v>
      </c>
      <c r="D1795" s="29" t="s">
        <v>29</v>
      </c>
      <c r="E1795" s="31">
        <v>43646</v>
      </c>
      <c r="F1795" s="30" t="s">
        <v>31</v>
      </c>
      <c r="G1795" s="29" t="s">
        <v>51</v>
      </c>
      <c r="H1795" s="29" t="s">
        <v>30</v>
      </c>
      <c r="I1795" s="29">
        <v>1977</v>
      </c>
      <c r="J1795" s="30">
        <v>95</v>
      </c>
      <c r="K1795" s="30">
        <v>13016.4</v>
      </c>
      <c r="L1795" s="30" t="s">
        <v>31</v>
      </c>
      <c r="M1795" s="30" t="s">
        <v>31</v>
      </c>
      <c r="N1795" s="30" t="s">
        <v>31</v>
      </c>
      <c r="O1795" s="30" t="s">
        <v>31</v>
      </c>
      <c r="P1795" s="30" t="s">
        <v>31</v>
      </c>
      <c r="Q1795" s="30" t="s">
        <v>31</v>
      </c>
      <c r="R1795" s="30" t="s">
        <v>31</v>
      </c>
      <c r="S1795" s="30" t="s">
        <v>31</v>
      </c>
      <c r="T1795" s="30" t="s">
        <v>31</v>
      </c>
      <c r="U1795" s="30" t="s">
        <v>31</v>
      </c>
      <c r="V1795" s="30" t="s">
        <v>31</v>
      </c>
      <c r="W1795" s="30">
        <v>1.519173367928389</v>
      </c>
      <c r="X1795" s="30">
        <v>1.8681157246204263</v>
      </c>
      <c r="Y1795" s="30" t="s">
        <v>31</v>
      </c>
      <c r="Z1795" s="30" t="s">
        <v>31</v>
      </c>
      <c r="AA1795" s="30">
        <v>0</v>
      </c>
      <c r="AB1795" s="30">
        <v>0</v>
      </c>
      <c r="AC1795" s="29" t="s">
        <v>31</v>
      </c>
      <c r="AD1795" s="29" t="s">
        <v>31</v>
      </c>
      <c r="AE1795" s="29">
        <f t="shared" si="90"/>
        <v>2019</v>
      </c>
      <c r="AF1795" s="29">
        <f t="shared" si="88"/>
        <v>6</v>
      </c>
      <c r="AK1795" t="e">
        <f t="shared" si="89"/>
        <v>#N/A</v>
      </c>
    </row>
    <row r="1796" spans="1:37" ht="30" customHeight="1" x14ac:dyDescent="0.25">
      <c r="A1796" s="30">
        <v>17907421</v>
      </c>
      <c r="B1796" s="29" t="s">
        <v>89</v>
      </c>
      <c r="C1796" s="29" t="s">
        <v>29</v>
      </c>
      <c r="D1796" s="29" t="s">
        <v>29</v>
      </c>
      <c r="E1796" s="31">
        <v>43677</v>
      </c>
      <c r="F1796" s="30" t="s">
        <v>31</v>
      </c>
      <c r="G1796" s="29" t="s">
        <v>51</v>
      </c>
      <c r="H1796" s="29" t="s">
        <v>30</v>
      </c>
      <c r="I1796" s="29">
        <v>1977</v>
      </c>
      <c r="J1796" s="30">
        <v>95</v>
      </c>
      <c r="K1796" s="30">
        <v>13016.4</v>
      </c>
      <c r="L1796" s="30" t="s">
        <v>31</v>
      </c>
      <c r="M1796" s="30" t="s">
        <v>31</v>
      </c>
      <c r="N1796" s="30" t="s">
        <v>31</v>
      </c>
      <c r="O1796" s="30" t="s">
        <v>31</v>
      </c>
      <c r="P1796" s="30" t="s">
        <v>31</v>
      </c>
      <c r="Q1796" s="30" t="s">
        <v>31</v>
      </c>
      <c r="R1796" s="30" t="s">
        <v>31</v>
      </c>
      <c r="S1796" s="30" t="s">
        <v>31</v>
      </c>
      <c r="T1796" s="30" t="s">
        <v>31</v>
      </c>
      <c r="U1796" s="30" t="s">
        <v>31</v>
      </c>
      <c r="V1796" s="30" t="s">
        <v>31</v>
      </c>
      <c r="W1796" s="30">
        <v>1.3267182321608957</v>
      </c>
      <c r="X1796" s="30">
        <v>2.1859299099595173</v>
      </c>
      <c r="Y1796" s="30" t="s">
        <v>31</v>
      </c>
      <c r="Z1796" s="30" t="s">
        <v>31</v>
      </c>
      <c r="AA1796" s="30">
        <v>0</v>
      </c>
      <c r="AB1796" s="30">
        <v>0</v>
      </c>
      <c r="AC1796" s="29" t="s">
        <v>31</v>
      </c>
      <c r="AD1796" s="29" t="s">
        <v>31</v>
      </c>
      <c r="AE1796" s="29">
        <f t="shared" si="90"/>
        <v>2019</v>
      </c>
      <c r="AF1796" s="29">
        <f t="shared" si="88"/>
        <v>7</v>
      </c>
      <c r="AK1796" t="e">
        <f t="shared" si="89"/>
        <v>#N/A</v>
      </c>
    </row>
    <row r="1797" spans="1:37" ht="30" customHeight="1" x14ac:dyDescent="0.25">
      <c r="A1797" s="30">
        <v>17907421</v>
      </c>
      <c r="B1797" s="29" t="s">
        <v>89</v>
      </c>
      <c r="C1797" s="29" t="s">
        <v>29</v>
      </c>
      <c r="D1797" s="29" t="s">
        <v>29</v>
      </c>
      <c r="E1797" s="31">
        <v>43708</v>
      </c>
      <c r="F1797" s="30" t="s">
        <v>31</v>
      </c>
      <c r="G1797" s="29" t="s">
        <v>51</v>
      </c>
      <c r="H1797" s="29" t="s">
        <v>30</v>
      </c>
      <c r="I1797" s="29">
        <v>1977</v>
      </c>
      <c r="J1797" s="30">
        <v>95</v>
      </c>
      <c r="K1797" s="30">
        <v>13016.4</v>
      </c>
      <c r="L1797" s="30" t="s">
        <v>31</v>
      </c>
      <c r="M1797" s="30" t="s">
        <v>31</v>
      </c>
      <c r="N1797" s="30" t="s">
        <v>31</v>
      </c>
      <c r="O1797" s="30" t="s">
        <v>31</v>
      </c>
      <c r="P1797" s="30" t="s">
        <v>31</v>
      </c>
      <c r="Q1797" s="30" t="s">
        <v>31</v>
      </c>
      <c r="R1797" s="30" t="s">
        <v>31</v>
      </c>
      <c r="S1797" s="30" t="s">
        <v>31</v>
      </c>
      <c r="T1797" s="30" t="s">
        <v>31</v>
      </c>
      <c r="U1797" s="30" t="s">
        <v>31</v>
      </c>
      <c r="V1797" s="30" t="s">
        <v>31</v>
      </c>
      <c r="W1797" s="30">
        <v>1.0982139203412582</v>
      </c>
      <c r="X1797" s="30">
        <v>1.7498289787177888</v>
      </c>
      <c r="Y1797" s="30" t="s">
        <v>31</v>
      </c>
      <c r="Z1797" s="30" t="s">
        <v>31</v>
      </c>
      <c r="AA1797" s="30">
        <v>0</v>
      </c>
      <c r="AB1797" s="30">
        <v>0</v>
      </c>
      <c r="AC1797" s="29" t="s">
        <v>31</v>
      </c>
      <c r="AD1797" s="29" t="s">
        <v>31</v>
      </c>
      <c r="AE1797" s="29">
        <f t="shared" si="90"/>
        <v>2019</v>
      </c>
      <c r="AF1797" s="29">
        <f t="shared" si="88"/>
        <v>8</v>
      </c>
      <c r="AK1797" t="e">
        <f t="shared" si="89"/>
        <v>#N/A</v>
      </c>
    </row>
    <row r="1798" spans="1:37" ht="30" customHeight="1" x14ac:dyDescent="0.25">
      <c r="A1798" s="30">
        <v>17907421</v>
      </c>
      <c r="B1798" s="29" t="s">
        <v>89</v>
      </c>
      <c r="C1798" s="29" t="s">
        <v>29</v>
      </c>
      <c r="D1798" s="29" t="s">
        <v>29</v>
      </c>
      <c r="E1798" s="31">
        <v>43738</v>
      </c>
      <c r="F1798" s="30" t="s">
        <v>31</v>
      </c>
      <c r="G1798" s="29" t="s">
        <v>51</v>
      </c>
      <c r="H1798" s="29" t="s">
        <v>30</v>
      </c>
      <c r="I1798" s="29">
        <v>1977</v>
      </c>
      <c r="J1798" s="30">
        <v>95</v>
      </c>
      <c r="K1798" s="30">
        <v>13016.4</v>
      </c>
      <c r="L1798" s="30" t="s">
        <v>31</v>
      </c>
      <c r="M1798" s="30" t="s">
        <v>31</v>
      </c>
      <c r="N1798" s="30" t="s">
        <v>31</v>
      </c>
      <c r="O1798" s="30" t="s">
        <v>31</v>
      </c>
      <c r="P1798" s="30" t="s">
        <v>31</v>
      </c>
      <c r="Q1798" s="30" t="s">
        <v>31</v>
      </c>
      <c r="R1798" s="30" t="s">
        <v>31</v>
      </c>
      <c r="S1798" s="30" t="s">
        <v>31</v>
      </c>
      <c r="T1798" s="30" t="s">
        <v>31</v>
      </c>
      <c r="U1798" s="30" t="s">
        <v>31</v>
      </c>
      <c r="V1798" s="30" t="s">
        <v>31</v>
      </c>
      <c r="W1798" s="30">
        <v>1.0446231419167427</v>
      </c>
      <c r="X1798" s="30">
        <v>1.5583282327666808</v>
      </c>
      <c r="Y1798" s="30" t="s">
        <v>31</v>
      </c>
      <c r="Z1798" s="30" t="s">
        <v>31</v>
      </c>
      <c r="AA1798" s="30">
        <v>0</v>
      </c>
      <c r="AB1798" s="30">
        <v>0</v>
      </c>
      <c r="AC1798" s="29" t="s">
        <v>31</v>
      </c>
      <c r="AD1798" s="29" t="s">
        <v>31</v>
      </c>
      <c r="AE1798" s="29">
        <f t="shared" si="90"/>
        <v>2019</v>
      </c>
      <c r="AF1798" s="29">
        <f t="shared" si="88"/>
        <v>9</v>
      </c>
      <c r="AK1798" t="e">
        <f t="shared" si="89"/>
        <v>#N/A</v>
      </c>
    </row>
    <row r="1799" spans="1:37" ht="30" customHeight="1" x14ac:dyDescent="0.25">
      <c r="A1799" s="30">
        <v>17907421</v>
      </c>
      <c r="B1799" s="29" t="s">
        <v>89</v>
      </c>
      <c r="C1799" s="29" t="s">
        <v>29</v>
      </c>
      <c r="D1799" s="29" t="s">
        <v>29</v>
      </c>
      <c r="E1799" s="31">
        <v>43769</v>
      </c>
      <c r="F1799" s="30" t="s">
        <v>31</v>
      </c>
      <c r="G1799" s="29" t="s">
        <v>51</v>
      </c>
      <c r="H1799" s="29" t="s">
        <v>30</v>
      </c>
      <c r="I1799" s="29">
        <v>1977</v>
      </c>
      <c r="J1799" s="30">
        <v>95</v>
      </c>
      <c r="K1799" s="30">
        <v>13016.4</v>
      </c>
      <c r="L1799" s="30" t="s">
        <v>31</v>
      </c>
      <c r="M1799" s="30" t="s">
        <v>31</v>
      </c>
      <c r="N1799" s="30" t="s">
        <v>31</v>
      </c>
      <c r="O1799" s="30" t="s">
        <v>31</v>
      </c>
      <c r="P1799" s="30" t="s">
        <v>31</v>
      </c>
      <c r="Q1799" s="30" t="s">
        <v>31</v>
      </c>
      <c r="R1799" s="30" t="s">
        <v>31</v>
      </c>
      <c r="S1799" s="30" t="s">
        <v>31</v>
      </c>
      <c r="T1799" s="30" t="s">
        <v>31</v>
      </c>
      <c r="U1799" s="30" t="s">
        <v>31</v>
      </c>
      <c r="V1799" s="30" t="s">
        <v>31</v>
      </c>
      <c r="W1799" s="30">
        <v>1.3791251951102106</v>
      </c>
      <c r="X1799" s="30">
        <v>1.205029649696173</v>
      </c>
      <c r="Y1799" s="30" t="s">
        <v>31</v>
      </c>
      <c r="Z1799" s="30" t="s">
        <v>31</v>
      </c>
      <c r="AA1799" s="30">
        <v>0</v>
      </c>
      <c r="AB1799" s="30">
        <v>0</v>
      </c>
      <c r="AC1799" s="29" t="s">
        <v>31</v>
      </c>
      <c r="AD1799" s="29" t="s">
        <v>31</v>
      </c>
      <c r="AE1799" s="29">
        <f t="shared" si="90"/>
        <v>2019</v>
      </c>
      <c r="AF1799" s="29">
        <f t="shared" si="88"/>
        <v>10</v>
      </c>
      <c r="AK1799" t="e">
        <f t="shared" si="89"/>
        <v>#N/A</v>
      </c>
    </row>
    <row r="1800" spans="1:37" ht="30" customHeight="1" x14ac:dyDescent="0.25">
      <c r="A1800" s="30">
        <v>17907421</v>
      </c>
      <c r="B1800" s="29" t="s">
        <v>89</v>
      </c>
      <c r="C1800" s="29" t="s">
        <v>29</v>
      </c>
      <c r="D1800" s="29" t="s">
        <v>29</v>
      </c>
      <c r="E1800" s="31">
        <v>43799</v>
      </c>
      <c r="F1800" s="30" t="s">
        <v>31</v>
      </c>
      <c r="G1800" s="29" t="s">
        <v>51</v>
      </c>
      <c r="H1800" s="29" t="s">
        <v>30</v>
      </c>
      <c r="I1800" s="29">
        <v>1977</v>
      </c>
      <c r="J1800" s="30">
        <v>95</v>
      </c>
      <c r="K1800" s="30">
        <v>13016.4</v>
      </c>
      <c r="L1800" s="30" t="s">
        <v>31</v>
      </c>
      <c r="M1800" s="30" t="s">
        <v>31</v>
      </c>
      <c r="N1800" s="30" t="s">
        <v>31</v>
      </c>
      <c r="O1800" s="30" t="s">
        <v>31</v>
      </c>
      <c r="P1800" s="30" t="s">
        <v>31</v>
      </c>
      <c r="Q1800" s="30" t="s">
        <v>31</v>
      </c>
      <c r="R1800" s="30" t="s">
        <v>31</v>
      </c>
      <c r="S1800" s="30" t="s">
        <v>31</v>
      </c>
      <c r="T1800" s="30" t="s">
        <v>31</v>
      </c>
      <c r="U1800" s="30" t="s">
        <v>31</v>
      </c>
      <c r="V1800" s="30" t="s">
        <v>31</v>
      </c>
      <c r="W1800" s="30">
        <v>0.96933987325728688</v>
      </c>
      <c r="X1800" s="30">
        <v>2.0483774836997752</v>
      </c>
      <c r="Y1800" s="30" t="s">
        <v>31</v>
      </c>
      <c r="Z1800" s="30" t="s">
        <v>31</v>
      </c>
      <c r="AA1800" s="30">
        <v>0</v>
      </c>
      <c r="AB1800" s="30">
        <v>0</v>
      </c>
      <c r="AC1800" s="29" t="s">
        <v>31</v>
      </c>
      <c r="AD1800" s="29" t="s">
        <v>31</v>
      </c>
      <c r="AE1800" s="29">
        <f t="shared" si="90"/>
        <v>2019</v>
      </c>
      <c r="AF1800" s="29">
        <f t="shared" si="88"/>
        <v>11</v>
      </c>
      <c r="AK1800" t="e">
        <f t="shared" si="89"/>
        <v>#N/A</v>
      </c>
    </row>
    <row r="1801" spans="1:37" ht="30" customHeight="1" x14ac:dyDescent="0.25">
      <c r="A1801" s="30">
        <v>17907421</v>
      </c>
      <c r="B1801" s="29" t="s">
        <v>89</v>
      </c>
      <c r="C1801" s="29" t="s">
        <v>29</v>
      </c>
      <c r="D1801" s="29" t="s">
        <v>29</v>
      </c>
      <c r="E1801" s="31">
        <v>43830</v>
      </c>
      <c r="F1801" s="30" t="s">
        <v>31</v>
      </c>
      <c r="G1801" s="29" t="s">
        <v>51</v>
      </c>
      <c r="H1801" s="29" t="s">
        <v>30</v>
      </c>
      <c r="I1801" s="29">
        <v>1977</v>
      </c>
      <c r="J1801" s="30">
        <v>95</v>
      </c>
      <c r="K1801" s="30">
        <v>13016.4</v>
      </c>
      <c r="L1801" s="30" t="s">
        <v>31</v>
      </c>
      <c r="M1801" s="30" t="s">
        <v>31</v>
      </c>
      <c r="N1801" s="30" t="s">
        <v>31</v>
      </c>
      <c r="O1801" s="30" t="s">
        <v>31</v>
      </c>
      <c r="P1801" s="30" t="s">
        <v>31</v>
      </c>
      <c r="Q1801" s="30" t="s">
        <v>31</v>
      </c>
      <c r="R1801" s="30" t="s">
        <v>31</v>
      </c>
      <c r="S1801" s="30" t="s">
        <v>31</v>
      </c>
      <c r="T1801" s="30" t="s">
        <v>31</v>
      </c>
      <c r="U1801" s="30" t="s">
        <v>31</v>
      </c>
      <c r="V1801" s="30" t="s">
        <v>31</v>
      </c>
      <c r="W1801" s="30">
        <v>0.86201380349036316</v>
      </c>
      <c r="X1801" s="30">
        <v>2.0875613121093894</v>
      </c>
      <c r="Y1801" s="30" t="s">
        <v>31</v>
      </c>
      <c r="Z1801" s="30" t="s">
        <v>31</v>
      </c>
      <c r="AA1801" s="30">
        <v>0</v>
      </c>
      <c r="AB1801" s="30">
        <v>0</v>
      </c>
      <c r="AC1801" s="29" t="s">
        <v>31</v>
      </c>
      <c r="AD1801" s="29" t="s">
        <v>31</v>
      </c>
      <c r="AE1801" s="29">
        <f t="shared" si="90"/>
        <v>2019</v>
      </c>
      <c r="AF1801" s="29">
        <f t="shared" si="88"/>
        <v>12</v>
      </c>
      <c r="AK1801" t="e">
        <f t="shared" si="89"/>
        <v>#N/A</v>
      </c>
    </row>
    <row r="1802" spans="1:37" ht="30" customHeight="1" x14ac:dyDescent="0.25">
      <c r="A1802" s="30">
        <v>17907421</v>
      </c>
      <c r="B1802" s="29" t="s">
        <v>89</v>
      </c>
      <c r="C1802" s="29" t="s">
        <v>29</v>
      </c>
      <c r="D1802" s="29" t="s">
        <v>29</v>
      </c>
      <c r="E1802" s="31">
        <v>43861</v>
      </c>
      <c r="F1802" s="30" t="s">
        <v>31</v>
      </c>
      <c r="G1802" s="29" t="s">
        <v>51</v>
      </c>
      <c r="H1802" s="29" t="s">
        <v>30</v>
      </c>
      <c r="I1802" s="29">
        <v>1977</v>
      </c>
      <c r="J1802" s="30">
        <v>95</v>
      </c>
      <c r="K1802" s="30">
        <v>13016.4</v>
      </c>
      <c r="L1802" s="30" t="s">
        <v>31</v>
      </c>
      <c r="M1802" s="30" t="s">
        <v>31</v>
      </c>
      <c r="N1802" s="30" t="s">
        <v>31</v>
      </c>
      <c r="O1802" s="30" t="s">
        <v>31</v>
      </c>
      <c r="P1802" s="30" t="s">
        <v>31</v>
      </c>
      <c r="Q1802" s="30" t="s">
        <v>31</v>
      </c>
      <c r="R1802" s="30" t="s">
        <v>31</v>
      </c>
      <c r="S1802" s="30" t="s">
        <v>31</v>
      </c>
      <c r="T1802" s="30" t="s">
        <v>31</v>
      </c>
      <c r="U1802" s="30" t="s">
        <v>31</v>
      </c>
      <c r="V1802" s="30" t="s">
        <v>31</v>
      </c>
      <c r="W1802" s="30">
        <v>0.89983261151778693</v>
      </c>
      <c r="X1802" s="30">
        <v>1.8041762937203776</v>
      </c>
      <c r="Y1802" s="30" t="s">
        <v>31</v>
      </c>
      <c r="Z1802" s="30" t="s">
        <v>31</v>
      </c>
      <c r="AA1802" s="30" t="s">
        <v>31</v>
      </c>
      <c r="AB1802" s="30" t="s">
        <v>31</v>
      </c>
      <c r="AC1802" s="29" t="s">
        <v>31</v>
      </c>
      <c r="AD1802" s="29" t="s">
        <v>31</v>
      </c>
      <c r="AE1802" s="29">
        <f t="shared" si="90"/>
        <v>2020</v>
      </c>
      <c r="AF1802" s="29">
        <f t="shared" si="88"/>
        <v>1</v>
      </c>
      <c r="AK1802" t="e">
        <f t="shared" si="89"/>
        <v>#N/A</v>
      </c>
    </row>
    <row r="1803" spans="1:37" ht="30" customHeight="1" x14ac:dyDescent="0.25">
      <c r="A1803" s="30">
        <v>17907421</v>
      </c>
      <c r="B1803" s="29" t="s">
        <v>89</v>
      </c>
      <c r="C1803" s="29" t="s">
        <v>29</v>
      </c>
      <c r="D1803" s="29" t="s">
        <v>29</v>
      </c>
      <c r="E1803" s="31">
        <v>43890</v>
      </c>
      <c r="F1803" s="30" t="s">
        <v>31</v>
      </c>
      <c r="G1803" s="29" t="s">
        <v>51</v>
      </c>
      <c r="H1803" s="29" t="s">
        <v>30</v>
      </c>
      <c r="I1803" s="29">
        <v>1977</v>
      </c>
      <c r="J1803" s="30">
        <v>95</v>
      </c>
      <c r="K1803" s="30">
        <v>13016.4</v>
      </c>
      <c r="L1803" s="30" t="s">
        <v>31</v>
      </c>
      <c r="M1803" s="30" t="s">
        <v>31</v>
      </c>
      <c r="N1803" s="30" t="s">
        <v>31</v>
      </c>
      <c r="O1803" s="30" t="s">
        <v>31</v>
      </c>
      <c r="P1803" s="30" t="s">
        <v>31</v>
      </c>
      <c r="Q1803" s="30" t="s">
        <v>31</v>
      </c>
      <c r="R1803" s="30" t="s">
        <v>31</v>
      </c>
      <c r="S1803" s="30" t="s">
        <v>31</v>
      </c>
      <c r="T1803" s="30" t="s">
        <v>31</v>
      </c>
      <c r="U1803" s="30" t="s">
        <v>31</v>
      </c>
      <c r="V1803" s="30" t="s">
        <v>31</v>
      </c>
      <c r="W1803" s="30">
        <v>1.4505285661225285</v>
      </c>
      <c r="X1803" s="30">
        <v>1.7544613780354208</v>
      </c>
      <c r="Y1803" s="30" t="s">
        <v>31</v>
      </c>
      <c r="Z1803" s="30" t="s">
        <v>31</v>
      </c>
      <c r="AA1803" s="30" t="s">
        <v>31</v>
      </c>
      <c r="AB1803" s="30" t="s">
        <v>31</v>
      </c>
      <c r="AC1803" s="29" t="s">
        <v>31</v>
      </c>
      <c r="AD1803" s="29" t="s">
        <v>31</v>
      </c>
      <c r="AE1803" s="29">
        <f t="shared" si="90"/>
        <v>2020</v>
      </c>
      <c r="AF1803" s="29">
        <f t="shared" si="88"/>
        <v>2</v>
      </c>
      <c r="AK1803" t="e">
        <f t="shared" si="89"/>
        <v>#N/A</v>
      </c>
    </row>
    <row r="1804" spans="1:37" ht="30" customHeight="1" x14ac:dyDescent="0.25">
      <c r="A1804" s="30">
        <v>17907421</v>
      </c>
      <c r="B1804" s="29" t="s">
        <v>89</v>
      </c>
      <c r="C1804" s="29" t="s">
        <v>29</v>
      </c>
      <c r="D1804" s="29" t="s">
        <v>29</v>
      </c>
      <c r="E1804" s="31">
        <v>43921</v>
      </c>
      <c r="F1804" s="30" t="s">
        <v>31</v>
      </c>
      <c r="G1804" s="29" t="s">
        <v>51</v>
      </c>
      <c r="H1804" s="29" t="s">
        <v>30</v>
      </c>
      <c r="I1804" s="29">
        <v>1977</v>
      </c>
      <c r="J1804" s="30">
        <v>95</v>
      </c>
      <c r="K1804" s="30">
        <v>13016.4</v>
      </c>
      <c r="L1804" s="30" t="s">
        <v>31</v>
      </c>
      <c r="M1804" s="30" t="s">
        <v>31</v>
      </c>
      <c r="N1804" s="30" t="s">
        <v>31</v>
      </c>
      <c r="O1804" s="30" t="s">
        <v>31</v>
      </c>
      <c r="P1804" s="30" t="s">
        <v>31</v>
      </c>
      <c r="Q1804" s="30" t="s">
        <v>31</v>
      </c>
      <c r="R1804" s="30" t="s">
        <v>31</v>
      </c>
      <c r="S1804" s="30" t="s">
        <v>31</v>
      </c>
      <c r="T1804" s="30" t="s">
        <v>31</v>
      </c>
      <c r="U1804" s="30" t="s">
        <v>31</v>
      </c>
      <c r="V1804" s="30" t="s">
        <v>31</v>
      </c>
      <c r="W1804" s="30">
        <v>1.2772803093518876</v>
      </c>
      <c r="X1804" s="30">
        <v>1.7328270373872623</v>
      </c>
      <c r="Y1804" s="30" t="s">
        <v>31</v>
      </c>
      <c r="Z1804" s="30" t="s">
        <v>31</v>
      </c>
      <c r="AA1804" s="30" t="s">
        <v>31</v>
      </c>
      <c r="AB1804" s="30" t="s">
        <v>31</v>
      </c>
      <c r="AC1804" s="29" t="s">
        <v>31</v>
      </c>
      <c r="AD1804" s="29" t="s">
        <v>31</v>
      </c>
      <c r="AE1804" s="29">
        <f t="shared" si="90"/>
        <v>2020</v>
      </c>
      <c r="AF1804" s="29">
        <f t="shared" si="88"/>
        <v>3</v>
      </c>
      <c r="AK1804" t="e">
        <f t="shared" si="89"/>
        <v>#N/A</v>
      </c>
    </row>
    <row r="1805" spans="1:37" ht="30" customHeight="1" x14ac:dyDescent="0.25">
      <c r="A1805" s="30">
        <v>17907421</v>
      </c>
      <c r="B1805" s="29" t="s">
        <v>89</v>
      </c>
      <c r="C1805" s="29" t="s">
        <v>29</v>
      </c>
      <c r="D1805" s="29" t="s">
        <v>29</v>
      </c>
      <c r="E1805" s="31">
        <v>43951</v>
      </c>
      <c r="F1805" s="30" t="s">
        <v>31</v>
      </c>
      <c r="G1805" s="29" t="s">
        <v>51</v>
      </c>
      <c r="H1805" s="29" t="s">
        <v>30</v>
      </c>
      <c r="I1805" s="29">
        <v>1977</v>
      </c>
      <c r="J1805" s="30">
        <v>95</v>
      </c>
      <c r="K1805" s="30">
        <v>13016.4</v>
      </c>
      <c r="L1805" s="30" t="s">
        <v>31</v>
      </c>
      <c r="M1805" s="30" t="s">
        <v>31</v>
      </c>
      <c r="N1805" s="30" t="s">
        <v>31</v>
      </c>
      <c r="O1805" s="30" t="s">
        <v>31</v>
      </c>
      <c r="P1805" s="30" t="s">
        <v>31</v>
      </c>
      <c r="Q1805" s="30" t="s">
        <v>31</v>
      </c>
      <c r="R1805" s="30" t="s">
        <v>31</v>
      </c>
      <c r="S1805" s="30" t="s">
        <v>31</v>
      </c>
      <c r="T1805" s="30" t="s">
        <v>31</v>
      </c>
      <c r="U1805" s="30" t="s">
        <v>31</v>
      </c>
      <c r="V1805" s="30" t="s">
        <v>31</v>
      </c>
      <c r="W1805" s="30">
        <v>0.92650335401534845</v>
      </c>
      <c r="X1805" s="30">
        <v>2.0379153117051869</v>
      </c>
      <c r="Y1805" s="30" t="s">
        <v>31</v>
      </c>
      <c r="Z1805" s="30" t="s">
        <v>31</v>
      </c>
      <c r="AA1805" s="30" t="s">
        <v>31</v>
      </c>
      <c r="AB1805" s="30" t="s">
        <v>31</v>
      </c>
      <c r="AC1805" s="29" t="s">
        <v>31</v>
      </c>
      <c r="AD1805" s="29" t="s">
        <v>31</v>
      </c>
      <c r="AE1805" s="29">
        <f t="shared" si="90"/>
        <v>2020</v>
      </c>
      <c r="AF1805" s="29">
        <f t="shared" si="88"/>
        <v>4</v>
      </c>
      <c r="AK1805" t="e">
        <f t="shared" si="89"/>
        <v>#N/A</v>
      </c>
    </row>
    <row r="1806" spans="1:37" ht="30" customHeight="1" x14ac:dyDescent="0.25">
      <c r="A1806" s="30">
        <v>17907421</v>
      </c>
      <c r="B1806" s="29" t="s">
        <v>89</v>
      </c>
      <c r="C1806" s="29" t="s">
        <v>29</v>
      </c>
      <c r="D1806" s="29" t="s">
        <v>29</v>
      </c>
      <c r="E1806" s="31">
        <v>43982</v>
      </c>
      <c r="F1806" s="30" t="s">
        <v>31</v>
      </c>
      <c r="G1806" s="29" t="s">
        <v>51</v>
      </c>
      <c r="H1806" s="29" t="s">
        <v>30</v>
      </c>
      <c r="I1806" s="29">
        <v>1977</v>
      </c>
      <c r="J1806" s="30">
        <v>95</v>
      </c>
      <c r="K1806" s="30">
        <v>13016.4</v>
      </c>
      <c r="L1806" s="30" t="s">
        <v>31</v>
      </c>
      <c r="M1806" s="30" t="s">
        <v>31</v>
      </c>
      <c r="N1806" s="30" t="s">
        <v>31</v>
      </c>
      <c r="O1806" s="30" t="s">
        <v>31</v>
      </c>
      <c r="P1806" s="30" t="s">
        <v>31</v>
      </c>
      <c r="Q1806" s="30" t="s">
        <v>31</v>
      </c>
      <c r="R1806" s="30" t="s">
        <v>31</v>
      </c>
      <c r="S1806" s="30" t="s">
        <v>31</v>
      </c>
      <c r="T1806" s="30" t="s">
        <v>31</v>
      </c>
      <c r="U1806" s="30" t="s">
        <v>31</v>
      </c>
      <c r="V1806" s="30" t="s">
        <v>31</v>
      </c>
      <c r="W1806" s="30">
        <v>1.0223425825934602</v>
      </c>
      <c r="X1806" s="30">
        <v>1.6515131610946432</v>
      </c>
      <c r="Y1806" s="30" t="s">
        <v>31</v>
      </c>
      <c r="Z1806" s="30" t="s">
        <v>31</v>
      </c>
      <c r="AA1806" s="30" t="s">
        <v>31</v>
      </c>
      <c r="AB1806" s="30" t="s">
        <v>31</v>
      </c>
      <c r="AC1806" s="29" t="s">
        <v>31</v>
      </c>
      <c r="AD1806" s="29" t="s">
        <v>31</v>
      </c>
      <c r="AE1806" s="29">
        <f t="shared" si="90"/>
        <v>2020</v>
      </c>
      <c r="AF1806" s="29">
        <f t="shared" si="88"/>
        <v>5</v>
      </c>
      <c r="AK1806" t="e">
        <f t="shared" si="89"/>
        <v>#N/A</v>
      </c>
    </row>
    <row r="1807" spans="1:37" ht="30" customHeight="1" x14ac:dyDescent="0.25">
      <c r="A1807" s="30">
        <v>17907421</v>
      </c>
      <c r="B1807" s="29" t="s">
        <v>89</v>
      </c>
      <c r="C1807" s="29" t="s">
        <v>29</v>
      </c>
      <c r="D1807" s="29" t="s">
        <v>29</v>
      </c>
      <c r="E1807" s="31">
        <v>44012</v>
      </c>
      <c r="F1807" s="30" t="s">
        <v>31</v>
      </c>
      <c r="G1807" s="29" t="s">
        <v>51</v>
      </c>
      <c r="H1807" s="29" t="s">
        <v>30</v>
      </c>
      <c r="I1807" s="29">
        <v>1977</v>
      </c>
      <c r="J1807" s="30">
        <v>95</v>
      </c>
      <c r="K1807" s="30">
        <v>13016.4</v>
      </c>
      <c r="L1807" s="30" t="s">
        <v>31</v>
      </c>
      <c r="M1807" s="30" t="s">
        <v>31</v>
      </c>
      <c r="N1807" s="30" t="s">
        <v>31</v>
      </c>
      <c r="O1807" s="30" t="s">
        <v>31</v>
      </c>
      <c r="P1807" s="30" t="s">
        <v>31</v>
      </c>
      <c r="Q1807" s="30" t="s">
        <v>31</v>
      </c>
      <c r="R1807" s="30" t="s">
        <v>31</v>
      </c>
      <c r="S1807" s="30" t="s">
        <v>31</v>
      </c>
      <c r="T1807" s="30" t="s">
        <v>31</v>
      </c>
      <c r="U1807" s="30" t="s">
        <v>31</v>
      </c>
      <c r="V1807" s="30" t="s">
        <v>31</v>
      </c>
      <c r="W1807" s="30">
        <v>1.4383446247261418</v>
      </c>
      <c r="X1807" s="30">
        <v>1.2088981960151062</v>
      </c>
      <c r="Y1807" s="30" t="s">
        <v>31</v>
      </c>
      <c r="Z1807" s="30" t="s">
        <v>31</v>
      </c>
      <c r="AA1807" s="30" t="s">
        <v>31</v>
      </c>
      <c r="AB1807" s="30" t="s">
        <v>31</v>
      </c>
      <c r="AC1807" s="29" t="s">
        <v>31</v>
      </c>
      <c r="AD1807" s="29" t="s">
        <v>31</v>
      </c>
      <c r="AE1807" s="29">
        <f t="shared" si="90"/>
        <v>2020</v>
      </c>
      <c r="AF1807" s="29">
        <f t="shared" si="88"/>
        <v>6</v>
      </c>
      <c r="AK1807" t="e">
        <f t="shared" si="89"/>
        <v>#N/A</v>
      </c>
    </row>
    <row r="1808" spans="1:37" ht="30" customHeight="1" x14ac:dyDescent="0.25">
      <c r="A1808" s="30">
        <v>17907421</v>
      </c>
      <c r="B1808" s="29" t="s">
        <v>89</v>
      </c>
      <c r="C1808" s="29" t="s">
        <v>29</v>
      </c>
      <c r="D1808" s="29" t="s">
        <v>29</v>
      </c>
      <c r="E1808" s="31">
        <v>44043</v>
      </c>
      <c r="F1808" s="30" t="s">
        <v>31</v>
      </c>
      <c r="G1808" s="29" t="s">
        <v>51</v>
      </c>
      <c r="H1808" s="29" t="s">
        <v>30</v>
      </c>
      <c r="I1808" s="29">
        <v>1977</v>
      </c>
      <c r="J1808" s="30">
        <v>95</v>
      </c>
      <c r="K1808" s="30">
        <v>13016.4</v>
      </c>
      <c r="L1808" s="30" t="s">
        <v>31</v>
      </c>
      <c r="M1808" s="30" t="s">
        <v>31</v>
      </c>
      <c r="N1808" s="30" t="s">
        <v>31</v>
      </c>
      <c r="O1808" s="30" t="s">
        <v>31</v>
      </c>
      <c r="P1808" s="30" t="s">
        <v>31</v>
      </c>
      <c r="Q1808" s="30" t="s">
        <v>31</v>
      </c>
      <c r="R1808" s="30" t="s">
        <v>31</v>
      </c>
      <c r="S1808" s="30" t="s">
        <v>31</v>
      </c>
      <c r="T1808" s="30" t="s">
        <v>31</v>
      </c>
      <c r="U1808" s="30" t="s">
        <v>31</v>
      </c>
      <c r="V1808" s="30" t="s">
        <v>31</v>
      </c>
      <c r="W1808" s="30">
        <v>0.8662533748582868</v>
      </c>
      <c r="X1808" s="30">
        <v>2.2540443596895865</v>
      </c>
      <c r="Y1808" s="30" t="s">
        <v>31</v>
      </c>
      <c r="Z1808" s="30" t="s">
        <v>31</v>
      </c>
      <c r="AA1808" s="30" t="s">
        <v>31</v>
      </c>
      <c r="AB1808" s="30" t="s">
        <v>31</v>
      </c>
      <c r="AC1808" s="29" t="s">
        <v>31</v>
      </c>
      <c r="AD1808" s="29" t="s">
        <v>31</v>
      </c>
      <c r="AE1808" s="29">
        <f t="shared" si="90"/>
        <v>2020</v>
      </c>
      <c r="AF1808" s="29">
        <f t="shared" si="88"/>
        <v>7</v>
      </c>
      <c r="AK1808" t="e">
        <f t="shared" si="89"/>
        <v>#N/A</v>
      </c>
    </row>
    <row r="1809" spans="1:37" ht="30" customHeight="1" x14ac:dyDescent="0.25">
      <c r="A1809" s="30">
        <v>17907421</v>
      </c>
      <c r="B1809" s="29" t="s">
        <v>89</v>
      </c>
      <c r="C1809" s="29" t="s">
        <v>29</v>
      </c>
      <c r="D1809" s="29" t="s">
        <v>29</v>
      </c>
      <c r="E1809" s="31">
        <v>44074</v>
      </c>
      <c r="F1809" s="30" t="s">
        <v>31</v>
      </c>
      <c r="G1809" s="29" t="s">
        <v>51</v>
      </c>
      <c r="H1809" s="29" t="s">
        <v>30</v>
      </c>
      <c r="I1809" s="29">
        <v>1977</v>
      </c>
      <c r="J1809" s="30">
        <v>95</v>
      </c>
      <c r="K1809" s="30">
        <v>13016.4</v>
      </c>
      <c r="L1809" s="30" t="s">
        <v>31</v>
      </c>
      <c r="M1809" s="30" t="s">
        <v>31</v>
      </c>
      <c r="N1809" s="30" t="s">
        <v>31</v>
      </c>
      <c r="O1809" s="30" t="s">
        <v>31</v>
      </c>
      <c r="P1809" s="30" t="s">
        <v>31</v>
      </c>
      <c r="Q1809" s="30" t="s">
        <v>31</v>
      </c>
      <c r="R1809" s="30" t="s">
        <v>31</v>
      </c>
      <c r="S1809" s="30" t="s">
        <v>31</v>
      </c>
      <c r="T1809" s="30" t="s">
        <v>31</v>
      </c>
      <c r="U1809" s="30" t="s">
        <v>31</v>
      </c>
      <c r="V1809" s="30" t="s">
        <v>31</v>
      </c>
      <c r="W1809" s="30">
        <v>1.4947568786631191</v>
      </c>
      <c r="X1809" s="30">
        <v>2.1606815219377338</v>
      </c>
      <c r="Y1809" s="30" t="s">
        <v>31</v>
      </c>
      <c r="Z1809" s="30" t="s">
        <v>31</v>
      </c>
      <c r="AA1809" s="30" t="s">
        <v>31</v>
      </c>
      <c r="AB1809" s="30" t="s">
        <v>31</v>
      </c>
      <c r="AC1809" s="29" t="s">
        <v>31</v>
      </c>
      <c r="AD1809" s="29" t="s">
        <v>31</v>
      </c>
      <c r="AE1809" s="29">
        <f t="shared" si="90"/>
        <v>2020</v>
      </c>
      <c r="AF1809" s="29">
        <f t="shared" si="88"/>
        <v>8</v>
      </c>
      <c r="AK1809" t="e">
        <f t="shared" si="89"/>
        <v>#N/A</v>
      </c>
    </row>
    <row r="1810" spans="1:37" ht="30" customHeight="1" x14ac:dyDescent="0.25">
      <c r="A1810" s="30">
        <v>17907421</v>
      </c>
      <c r="B1810" s="29" t="s">
        <v>89</v>
      </c>
      <c r="C1810" s="29" t="s">
        <v>29</v>
      </c>
      <c r="D1810" s="29" t="s">
        <v>29</v>
      </c>
      <c r="E1810" s="31">
        <v>44104</v>
      </c>
      <c r="F1810" s="30" t="s">
        <v>31</v>
      </c>
      <c r="G1810" s="29" t="s">
        <v>51</v>
      </c>
      <c r="H1810" s="29" t="s">
        <v>30</v>
      </c>
      <c r="I1810" s="29">
        <v>1977</v>
      </c>
      <c r="J1810" s="30">
        <v>95</v>
      </c>
      <c r="K1810" s="30">
        <v>13016.4</v>
      </c>
      <c r="L1810" s="30" t="s">
        <v>31</v>
      </c>
      <c r="M1810" s="30" t="s">
        <v>31</v>
      </c>
      <c r="N1810" s="30" t="s">
        <v>31</v>
      </c>
      <c r="O1810" s="30" t="s">
        <v>31</v>
      </c>
      <c r="P1810" s="30" t="s">
        <v>31</v>
      </c>
      <c r="Q1810" s="30" t="s">
        <v>31</v>
      </c>
      <c r="R1810" s="30" t="s">
        <v>31</v>
      </c>
      <c r="S1810" s="30" t="s">
        <v>31</v>
      </c>
      <c r="T1810" s="30" t="s">
        <v>31</v>
      </c>
      <c r="U1810" s="30" t="s">
        <v>31</v>
      </c>
      <c r="V1810" s="30" t="s">
        <v>31</v>
      </c>
      <c r="W1810" s="30">
        <v>1.4584816890345027</v>
      </c>
      <c r="X1810" s="30">
        <v>2.159741761097973</v>
      </c>
      <c r="Y1810" s="30" t="s">
        <v>31</v>
      </c>
      <c r="Z1810" s="30" t="s">
        <v>31</v>
      </c>
      <c r="AA1810" s="30" t="s">
        <v>31</v>
      </c>
      <c r="AB1810" s="30" t="s">
        <v>31</v>
      </c>
      <c r="AC1810" s="29" t="s">
        <v>31</v>
      </c>
      <c r="AD1810" s="29" t="s">
        <v>31</v>
      </c>
      <c r="AE1810" s="29">
        <f t="shared" si="90"/>
        <v>2020</v>
      </c>
      <c r="AF1810" s="29">
        <f t="shared" si="88"/>
        <v>9</v>
      </c>
      <c r="AK1810" t="e">
        <f t="shared" si="89"/>
        <v>#N/A</v>
      </c>
    </row>
    <row r="1811" spans="1:37" ht="30" customHeight="1" x14ac:dyDescent="0.25">
      <c r="A1811" s="30">
        <v>17907421</v>
      </c>
      <c r="B1811" s="29" t="s">
        <v>89</v>
      </c>
      <c r="C1811" s="29" t="s">
        <v>29</v>
      </c>
      <c r="D1811" s="29" t="s">
        <v>29</v>
      </c>
      <c r="E1811" s="31">
        <v>44135</v>
      </c>
      <c r="F1811" s="30" t="s">
        <v>31</v>
      </c>
      <c r="G1811" s="29" t="s">
        <v>51</v>
      </c>
      <c r="H1811" s="29" t="s">
        <v>30</v>
      </c>
      <c r="I1811" s="29">
        <v>1977</v>
      </c>
      <c r="J1811" s="30">
        <v>95</v>
      </c>
      <c r="K1811" s="30">
        <v>13016.4</v>
      </c>
      <c r="L1811" s="30" t="s">
        <v>31</v>
      </c>
      <c r="M1811" s="30" t="s">
        <v>31</v>
      </c>
      <c r="N1811" s="30" t="s">
        <v>31</v>
      </c>
      <c r="O1811" s="30" t="s">
        <v>31</v>
      </c>
      <c r="P1811" s="30" t="s">
        <v>31</v>
      </c>
      <c r="Q1811" s="30" t="s">
        <v>31</v>
      </c>
      <c r="R1811" s="30" t="s">
        <v>31</v>
      </c>
      <c r="S1811" s="30" t="s">
        <v>31</v>
      </c>
      <c r="T1811" s="30" t="s">
        <v>31</v>
      </c>
      <c r="U1811" s="30" t="s">
        <v>31</v>
      </c>
      <c r="V1811" s="30" t="s">
        <v>31</v>
      </c>
      <c r="W1811" s="30">
        <v>1.2291364995074845</v>
      </c>
      <c r="X1811" s="30">
        <v>1.3465758489706638</v>
      </c>
      <c r="Y1811" s="30" t="s">
        <v>31</v>
      </c>
      <c r="Z1811" s="30" t="s">
        <v>31</v>
      </c>
      <c r="AA1811" s="30" t="s">
        <v>31</v>
      </c>
      <c r="AB1811" s="30" t="s">
        <v>31</v>
      </c>
      <c r="AC1811" s="29" t="s">
        <v>31</v>
      </c>
      <c r="AD1811" s="29" t="s">
        <v>31</v>
      </c>
      <c r="AE1811" s="29">
        <f t="shared" si="90"/>
        <v>2020</v>
      </c>
      <c r="AF1811" s="29">
        <f t="shared" si="88"/>
        <v>10</v>
      </c>
      <c r="AK1811" t="e">
        <f t="shared" si="89"/>
        <v>#N/A</v>
      </c>
    </row>
    <row r="1812" spans="1:37" ht="30" customHeight="1" x14ac:dyDescent="0.25">
      <c r="A1812" s="30">
        <v>17907421</v>
      </c>
      <c r="B1812" s="29" t="s">
        <v>89</v>
      </c>
      <c r="C1812" s="29" t="s">
        <v>29</v>
      </c>
      <c r="D1812" s="29" t="s">
        <v>29</v>
      </c>
      <c r="E1812" s="31">
        <v>44165</v>
      </c>
      <c r="F1812" s="30" t="s">
        <v>31</v>
      </c>
      <c r="G1812" s="29" t="s">
        <v>51</v>
      </c>
      <c r="H1812" s="29" t="s">
        <v>30</v>
      </c>
      <c r="I1812" s="29">
        <v>1977</v>
      </c>
      <c r="J1812" s="30">
        <v>95</v>
      </c>
      <c r="K1812" s="30">
        <v>13016.4</v>
      </c>
      <c r="L1812" s="30" t="s">
        <v>31</v>
      </c>
      <c r="M1812" s="30" t="s">
        <v>31</v>
      </c>
      <c r="N1812" s="30" t="s">
        <v>31</v>
      </c>
      <c r="O1812" s="30" t="s">
        <v>31</v>
      </c>
      <c r="P1812" s="30" t="s">
        <v>31</v>
      </c>
      <c r="Q1812" s="30" t="s">
        <v>31</v>
      </c>
      <c r="R1812" s="30" t="s">
        <v>31</v>
      </c>
      <c r="S1812" s="30" t="s">
        <v>31</v>
      </c>
      <c r="T1812" s="30" t="s">
        <v>31</v>
      </c>
      <c r="U1812" s="30" t="s">
        <v>31</v>
      </c>
      <c r="V1812" s="30" t="s">
        <v>31</v>
      </c>
      <c r="W1812" s="30">
        <v>1.5345152492202838</v>
      </c>
      <c r="X1812" s="30">
        <v>1.8799431402794844</v>
      </c>
      <c r="Y1812" s="30" t="s">
        <v>31</v>
      </c>
      <c r="Z1812" s="30" t="s">
        <v>31</v>
      </c>
      <c r="AA1812" s="30" t="s">
        <v>31</v>
      </c>
      <c r="AB1812" s="30" t="s">
        <v>31</v>
      </c>
      <c r="AC1812" s="29" t="s">
        <v>31</v>
      </c>
      <c r="AD1812" s="29" t="s">
        <v>31</v>
      </c>
      <c r="AE1812" s="29">
        <f t="shared" si="90"/>
        <v>2020</v>
      </c>
      <c r="AF1812" s="29">
        <f t="shared" si="88"/>
        <v>11</v>
      </c>
      <c r="AK1812" t="e">
        <f t="shared" si="89"/>
        <v>#N/A</v>
      </c>
    </row>
    <row r="1813" spans="1:37" ht="30" customHeight="1" x14ac:dyDescent="0.25">
      <c r="A1813" s="30">
        <v>17907421</v>
      </c>
      <c r="B1813" s="29" t="s">
        <v>89</v>
      </c>
      <c r="C1813" s="29" t="s">
        <v>29</v>
      </c>
      <c r="D1813" s="29" t="s">
        <v>29</v>
      </c>
      <c r="E1813" s="31">
        <v>44196</v>
      </c>
      <c r="F1813" s="30">
        <v>74.147021317143313</v>
      </c>
      <c r="G1813" s="29" t="s">
        <v>51</v>
      </c>
      <c r="H1813" s="29" t="s">
        <v>30</v>
      </c>
      <c r="I1813" s="29">
        <v>1977</v>
      </c>
      <c r="J1813" s="30">
        <v>95</v>
      </c>
      <c r="K1813" s="30">
        <v>13016.4</v>
      </c>
      <c r="L1813" s="30">
        <v>549687.77054643119</v>
      </c>
      <c r="M1813" s="30">
        <v>2196.5016233507458</v>
      </c>
      <c r="N1813" s="30">
        <v>68.287155366508415</v>
      </c>
      <c r="O1813" s="30">
        <v>12870.366536002566</v>
      </c>
      <c r="P1813" s="30">
        <v>0.7107242250447432</v>
      </c>
      <c r="Q1813" s="30">
        <v>16277.978792372787</v>
      </c>
      <c r="R1813" s="30">
        <v>17124.41413979595</v>
      </c>
      <c r="S1813" s="30">
        <v>1.4979924960640019</v>
      </c>
      <c r="T1813" s="30">
        <v>0.94804998946155838</v>
      </c>
      <c r="U1813" s="30">
        <v>0.95021181360271345</v>
      </c>
      <c r="V1813" s="30">
        <v>1.6209400201928652</v>
      </c>
      <c r="W1813" s="30">
        <v>1.3099340049036985</v>
      </c>
      <c r="X1813" s="30">
        <v>0.90108930016064559</v>
      </c>
      <c r="Y1813" s="30">
        <v>7.8486568138214983</v>
      </c>
      <c r="Z1813" s="30">
        <v>7.3211104272844212</v>
      </c>
      <c r="AA1813" s="30">
        <v>102.66021908398324</v>
      </c>
      <c r="AB1813" s="30">
        <v>1425.1511342568524</v>
      </c>
      <c r="AC1813" s="29">
        <v>2.8879544424661265</v>
      </c>
      <c r="AD1813" s="29">
        <v>52679.056877555391</v>
      </c>
      <c r="AE1813" s="29">
        <f t="shared" si="90"/>
        <v>2020</v>
      </c>
      <c r="AF1813" s="29">
        <f t="shared" si="88"/>
        <v>12</v>
      </c>
      <c r="AK1813" t="e">
        <f t="shared" si="89"/>
        <v>#N/A</v>
      </c>
    </row>
    <row r="1814" spans="1:37" ht="30" customHeight="1" x14ac:dyDescent="0.25">
      <c r="A1814" s="30">
        <v>17907421</v>
      </c>
      <c r="B1814" s="29" t="s">
        <v>89</v>
      </c>
      <c r="C1814" s="29" t="s">
        <v>29</v>
      </c>
      <c r="D1814" s="29" t="s">
        <v>29</v>
      </c>
      <c r="E1814" s="31">
        <v>44227</v>
      </c>
      <c r="F1814" s="30">
        <v>62.386095507699679</v>
      </c>
      <c r="G1814" s="29" t="s">
        <v>51</v>
      </c>
      <c r="H1814" s="29" t="s">
        <v>30</v>
      </c>
      <c r="I1814" s="29">
        <v>1977</v>
      </c>
      <c r="J1814" s="30">
        <v>95</v>
      </c>
      <c r="K1814" s="30">
        <v>13016.4</v>
      </c>
      <c r="L1814" s="30">
        <v>700637.45740903472</v>
      </c>
      <c r="M1814" s="30">
        <v>3050.3793186240305</v>
      </c>
      <c r="N1814" s="30">
        <v>66.776933868292318</v>
      </c>
      <c r="O1814" s="30">
        <v>10274.573930699948</v>
      </c>
      <c r="P1814" s="30">
        <v>1.2350061756141715</v>
      </c>
      <c r="Q1814" s="30">
        <v>13623.988313354821</v>
      </c>
      <c r="R1814" s="30">
        <v>12591.767182805139</v>
      </c>
      <c r="S1814" s="30">
        <v>1.4959539967594115</v>
      </c>
      <c r="T1814" s="30">
        <v>1.1931116467371754</v>
      </c>
      <c r="U1814" s="30">
        <v>1.2163633999047292</v>
      </c>
      <c r="V1814" s="30">
        <v>1.5481730536388822</v>
      </c>
      <c r="W1814" s="30">
        <v>1.2104932330188536</v>
      </c>
      <c r="X1814" s="30">
        <v>1.1017998035298455</v>
      </c>
      <c r="Y1814" s="30">
        <v>4.5212826895661529</v>
      </c>
      <c r="Z1814" s="30">
        <v>5.8696406038029547</v>
      </c>
      <c r="AA1814" s="30">
        <v>86.954485802102042</v>
      </c>
      <c r="AB1814" s="30">
        <v>1164.5845027380617</v>
      </c>
      <c r="AC1814" s="29">
        <v>2.8660866651596884</v>
      </c>
      <c r="AD1814" s="29">
        <v>44754.409096990152</v>
      </c>
      <c r="AE1814" s="29">
        <f t="shared" si="90"/>
        <v>2021</v>
      </c>
      <c r="AF1814" s="29">
        <f t="shared" si="88"/>
        <v>1</v>
      </c>
      <c r="AK1814" t="e">
        <f t="shared" si="89"/>
        <v>#N/A</v>
      </c>
    </row>
    <row r="1815" spans="1:37" ht="30" customHeight="1" x14ac:dyDescent="0.25">
      <c r="A1815" s="30">
        <v>17907421</v>
      </c>
      <c r="B1815" s="29" t="s">
        <v>89</v>
      </c>
      <c r="C1815" s="29" t="s">
        <v>29</v>
      </c>
      <c r="D1815" s="29" t="s">
        <v>29</v>
      </c>
      <c r="E1815" s="31">
        <v>44255</v>
      </c>
      <c r="F1815" s="30">
        <v>66.953689440029919</v>
      </c>
      <c r="G1815" s="29" t="s">
        <v>51</v>
      </c>
      <c r="H1815" s="29" t="s">
        <v>30</v>
      </c>
      <c r="I1815" s="29">
        <v>1977</v>
      </c>
      <c r="J1815" s="30">
        <v>95</v>
      </c>
      <c r="K1815" s="30">
        <v>13016.4</v>
      </c>
      <c r="L1815" s="30">
        <v>523329.86841758853</v>
      </c>
      <c r="M1815" s="30">
        <v>2650.689612278898</v>
      </c>
      <c r="N1815" s="30">
        <v>56.309610839532262</v>
      </c>
      <c r="O1815" s="30">
        <v>13521.438673573723</v>
      </c>
      <c r="P1815" s="30">
        <v>0.96933059676652633</v>
      </c>
      <c r="Q1815" s="30">
        <v>11191.059039843642</v>
      </c>
      <c r="R1815" s="30">
        <v>23305.941159246115</v>
      </c>
      <c r="S1815" s="30">
        <v>1.0082587248289496</v>
      </c>
      <c r="T1815" s="30">
        <v>1.5898817820824407</v>
      </c>
      <c r="U1815" s="30">
        <v>0.88064806145462071</v>
      </c>
      <c r="V1815" s="30">
        <v>1.1802362571977933</v>
      </c>
      <c r="W1815" s="30">
        <v>1.1997989739528265</v>
      </c>
      <c r="X1815" s="30">
        <v>1.3727556409324055</v>
      </c>
      <c r="Y1815" s="30">
        <v>5.6394979514871126</v>
      </c>
      <c r="Z1815" s="30">
        <v>6.406176227750799</v>
      </c>
      <c r="AA1815" s="30">
        <v>105.60935258654089</v>
      </c>
      <c r="AB1815" s="30">
        <v>1268.6219315485305</v>
      </c>
      <c r="AC1815" s="30">
        <v>4.1773540579261441</v>
      </c>
      <c r="AD1815" s="30">
        <v>64692.739479924305</v>
      </c>
      <c r="AE1815" s="29">
        <f t="shared" si="90"/>
        <v>2021</v>
      </c>
      <c r="AF1815" s="29">
        <f t="shared" ref="AF1815:AF1878" si="91">IF(E1815 = "", "", MONTH(E1815))</f>
        <v>2</v>
      </c>
      <c r="AK1815" t="e">
        <f t="shared" si="89"/>
        <v>#N/A</v>
      </c>
    </row>
    <row r="1816" spans="1:37" ht="30" customHeight="1" x14ac:dyDescent="0.25">
      <c r="A1816" s="30">
        <v>17907421</v>
      </c>
      <c r="B1816" s="29" t="s">
        <v>89</v>
      </c>
      <c r="C1816" s="29" t="s">
        <v>29</v>
      </c>
      <c r="D1816" s="29" t="s">
        <v>29</v>
      </c>
      <c r="E1816" s="31">
        <v>44286</v>
      </c>
      <c r="F1816" s="29">
        <v>76.759591868404442</v>
      </c>
      <c r="G1816" s="29" t="s">
        <v>51</v>
      </c>
      <c r="H1816" s="29" t="s">
        <v>30</v>
      </c>
      <c r="I1816" s="29">
        <v>1977</v>
      </c>
      <c r="J1816" s="30">
        <v>95</v>
      </c>
      <c r="K1816" s="30">
        <v>13016.4</v>
      </c>
      <c r="L1816" s="29">
        <v>684061.00014845387</v>
      </c>
      <c r="M1816" s="29">
        <v>3048.8714354855888</v>
      </c>
      <c r="N1816" s="29">
        <v>58.792334529037014</v>
      </c>
      <c r="O1816" s="30">
        <v>11156.060283017141</v>
      </c>
      <c r="P1816" s="30">
        <v>1.2078677961805038</v>
      </c>
      <c r="Q1816" s="29">
        <v>14216.960173553538</v>
      </c>
      <c r="R1816" s="29">
        <v>18499.716948627723</v>
      </c>
      <c r="S1816" s="29">
        <v>1.2281270212102271</v>
      </c>
      <c r="T1816" s="29">
        <v>1.0335150954098069</v>
      </c>
      <c r="U1816" s="29">
        <v>1.5135041898328161</v>
      </c>
      <c r="V1816" s="29">
        <v>1.7465659652751917</v>
      </c>
      <c r="W1816" s="30">
        <v>1.3474484258148591</v>
      </c>
      <c r="X1816" s="30">
        <v>1.2521734574340995</v>
      </c>
      <c r="Y1816" s="29">
        <v>3.9464233182662665</v>
      </c>
      <c r="Z1816" s="29">
        <v>4.3734606169278871</v>
      </c>
      <c r="AA1816" s="29">
        <v>88.962684373403434</v>
      </c>
      <c r="AB1816" s="29">
        <v>1125.7462909623246</v>
      </c>
      <c r="AC1816" s="30">
        <v>2.5412234199711174</v>
      </c>
      <c r="AD1816" s="30">
        <v>64257.47942336792</v>
      </c>
      <c r="AE1816" s="29">
        <f t="shared" si="90"/>
        <v>2021</v>
      </c>
      <c r="AF1816" s="29">
        <f t="shared" si="91"/>
        <v>3</v>
      </c>
      <c r="AK1816" t="e">
        <f t="shared" si="89"/>
        <v>#N/A</v>
      </c>
    </row>
    <row r="1817" spans="1:37" ht="30" customHeight="1" x14ac:dyDescent="0.25">
      <c r="A1817" s="30">
        <v>17907421</v>
      </c>
      <c r="B1817" s="29" t="s">
        <v>89</v>
      </c>
      <c r="C1817" s="29" t="s">
        <v>29</v>
      </c>
      <c r="D1817" s="29" t="s">
        <v>29</v>
      </c>
      <c r="E1817" s="31">
        <v>44316</v>
      </c>
      <c r="F1817" s="29">
        <v>89.29331519197774</v>
      </c>
      <c r="G1817" s="29" t="s">
        <v>51</v>
      </c>
      <c r="H1817" s="29" t="s">
        <v>30</v>
      </c>
      <c r="I1817" s="29">
        <v>1977</v>
      </c>
      <c r="J1817" s="30">
        <v>95</v>
      </c>
      <c r="K1817" s="30">
        <v>13016.4</v>
      </c>
      <c r="L1817" s="29">
        <v>498189.54075677675</v>
      </c>
      <c r="M1817" s="29">
        <v>2972.2443352888067</v>
      </c>
      <c r="N1817" s="29">
        <v>51.232407765357458</v>
      </c>
      <c r="O1817" s="30">
        <v>15558.249052921112</v>
      </c>
      <c r="P1817" s="30">
        <v>1.2952956838717791</v>
      </c>
      <c r="Q1817" s="29">
        <v>11659.995010885434</v>
      </c>
      <c r="R1817" s="29">
        <v>18985.297531549488</v>
      </c>
      <c r="S1817" s="29">
        <v>1.0364617320079796</v>
      </c>
      <c r="T1817" s="29">
        <v>1.2632163324240706</v>
      </c>
      <c r="U1817" s="29">
        <v>1.181687140106088</v>
      </c>
      <c r="V1817" s="29">
        <v>1.5855305556069259</v>
      </c>
      <c r="W1817" s="30">
        <v>0.94177372079763266</v>
      </c>
      <c r="X1817" s="30">
        <v>1.5554819350817821</v>
      </c>
      <c r="Y1817" s="29">
        <v>5.4123901736469087</v>
      </c>
      <c r="Z1817" s="29">
        <v>3.660452564245035</v>
      </c>
      <c r="AA1817" s="29">
        <v>102.52972473671518</v>
      </c>
      <c r="AB1817" s="29">
        <v>995.42636072585742</v>
      </c>
      <c r="AC1817" s="30">
        <v>2.8283250289195729</v>
      </c>
      <c r="AD1817" s="30">
        <v>43744.434836951026</v>
      </c>
      <c r="AE1817" s="29">
        <f t="shared" si="90"/>
        <v>2021</v>
      </c>
      <c r="AF1817" s="29">
        <f t="shared" si="91"/>
        <v>4</v>
      </c>
      <c r="AK1817" t="e">
        <f t="shared" si="89"/>
        <v>#N/A</v>
      </c>
    </row>
    <row r="1818" spans="1:37" ht="30" customHeight="1" x14ac:dyDescent="0.25">
      <c r="A1818" s="30">
        <v>17907421</v>
      </c>
      <c r="B1818" s="29" t="s">
        <v>89</v>
      </c>
      <c r="C1818" s="29" t="s">
        <v>29</v>
      </c>
      <c r="D1818" s="29" t="s">
        <v>29</v>
      </c>
      <c r="E1818" s="31">
        <v>44347</v>
      </c>
      <c r="F1818" s="29">
        <v>73.657338919850261</v>
      </c>
      <c r="G1818" s="29" t="s">
        <v>51</v>
      </c>
      <c r="H1818" s="29" t="s">
        <v>30</v>
      </c>
      <c r="I1818" s="29">
        <v>1977</v>
      </c>
      <c r="J1818" s="30">
        <v>95</v>
      </c>
      <c r="K1818" s="30">
        <v>13016.4</v>
      </c>
      <c r="L1818" s="29">
        <v>624418.43876814516</v>
      </c>
      <c r="M1818" s="29">
        <v>2766.5197419668721</v>
      </c>
      <c r="N1818" s="29">
        <v>67.920715323375859</v>
      </c>
      <c r="O1818" s="30">
        <v>9989.4615937929975</v>
      </c>
      <c r="P1818" s="30">
        <v>1.303070790235171</v>
      </c>
      <c r="Q1818" s="29">
        <v>14202.058857605611</v>
      </c>
      <c r="R1818" s="29">
        <v>13176.757547127962</v>
      </c>
      <c r="S1818" s="29">
        <v>1.0845696493521328</v>
      </c>
      <c r="T1818" s="29">
        <v>1.3864340865723033</v>
      </c>
      <c r="U1818" s="29">
        <v>1.1641370631906385</v>
      </c>
      <c r="V1818" s="29">
        <v>1.2732346433038113</v>
      </c>
      <c r="W1818" s="30">
        <v>0.78927070495493934</v>
      </c>
      <c r="X1818" s="30">
        <v>1.2748041802616135</v>
      </c>
      <c r="Y1818" s="29">
        <v>3.2647912759328208</v>
      </c>
      <c r="Z1818" s="29">
        <v>5.6411812812584161</v>
      </c>
      <c r="AA1818" s="29">
        <v>69.827259371537565</v>
      </c>
      <c r="AB1818" s="29">
        <v>870.97954437138196</v>
      </c>
      <c r="AC1818" s="30">
        <v>3.3342249132057886</v>
      </c>
      <c r="AD1818" s="30">
        <v>59355.053068882597</v>
      </c>
      <c r="AE1818" s="29">
        <f t="shared" si="90"/>
        <v>2021</v>
      </c>
      <c r="AF1818" s="29">
        <f t="shared" si="91"/>
        <v>5</v>
      </c>
      <c r="AK1818" t="e">
        <f t="shared" si="89"/>
        <v>#N/A</v>
      </c>
    </row>
    <row r="1819" spans="1:37" ht="30" customHeight="1" x14ac:dyDescent="0.25">
      <c r="A1819" s="30">
        <v>17907421</v>
      </c>
      <c r="B1819" s="29" t="s">
        <v>89</v>
      </c>
      <c r="C1819" s="29" t="s">
        <v>29</v>
      </c>
      <c r="D1819" s="29" t="s">
        <v>29</v>
      </c>
      <c r="E1819" s="31">
        <v>44377</v>
      </c>
      <c r="F1819" s="29">
        <v>51.381500126950726</v>
      </c>
      <c r="G1819" s="29" t="s">
        <v>51</v>
      </c>
      <c r="H1819" s="29" t="s">
        <v>30</v>
      </c>
      <c r="I1819" s="29">
        <v>1977</v>
      </c>
      <c r="J1819" s="30">
        <v>95</v>
      </c>
      <c r="K1819" s="30">
        <v>13016.4</v>
      </c>
      <c r="L1819" s="29">
        <v>842936.09008940868</v>
      </c>
      <c r="M1819" s="29">
        <v>2173.0801148261521</v>
      </c>
      <c r="N1819" s="29">
        <v>57.547373191446425</v>
      </c>
      <c r="O1819" s="30">
        <v>14904.975710219342</v>
      </c>
      <c r="P1819" s="30">
        <v>0.69415262620208196</v>
      </c>
      <c r="Q1819" s="29">
        <v>15054.421354374434</v>
      </c>
      <c r="R1819" s="29">
        <v>13243.575233733898</v>
      </c>
      <c r="S1819" s="29">
        <v>1.2726924970639089</v>
      </c>
      <c r="T1819" s="29">
        <v>1.6716619054824162</v>
      </c>
      <c r="U1819" s="29">
        <v>0.96179364482058249</v>
      </c>
      <c r="V1819" s="29">
        <v>1.5015921733806381</v>
      </c>
      <c r="W1819" s="30">
        <v>0.84429883030672326</v>
      </c>
      <c r="X1819" s="30">
        <v>1.429701365506441</v>
      </c>
      <c r="Y1819" s="29">
        <v>3.1120214562051216</v>
      </c>
      <c r="Z1819" s="29">
        <v>3.9478866180857763</v>
      </c>
      <c r="AA1819" s="29">
        <v>107.91161972653359</v>
      </c>
      <c r="AB1819" s="29">
        <v>996.97927601207618</v>
      </c>
      <c r="AC1819" s="30">
        <v>4.7880570083033049</v>
      </c>
      <c r="AD1819" s="30">
        <v>37810.615234506527</v>
      </c>
      <c r="AE1819" s="29">
        <f t="shared" si="90"/>
        <v>2021</v>
      </c>
      <c r="AF1819" s="29">
        <f t="shared" si="91"/>
        <v>6</v>
      </c>
      <c r="AK1819" t="e">
        <f t="shared" si="89"/>
        <v>#N/A</v>
      </c>
    </row>
    <row r="1820" spans="1:37" ht="30" customHeight="1" x14ac:dyDescent="0.25">
      <c r="A1820" s="30">
        <v>17907421</v>
      </c>
      <c r="B1820" s="29" t="s">
        <v>89</v>
      </c>
      <c r="C1820" s="29" t="s">
        <v>29</v>
      </c>
      <c r="D1820" s="29" t="s">
        <v>29</v>
      </c>
      <c r="E1820" s="31">
        <v>44408</v>
      </c>
      <c r="F1820" s="29">
        <v>74.192303610544869</v>
      </c>
      <c r="G1820" s="29" t="s">
        <v>51</v>
      </c>
      <c r="H1820" s="29" t="s">
        <v>30</v>
      </c>
      <c r="I1820" s="29">
        <v>1977</v>
      </c>
      <c r="J1820" s="30">
        <v>95</v>
      </c>
      <c r="K1820" s="30">
        <v>13016.4</v>
      </c>
      <c r="L1820" s="29">
        <v>593607.54751942039</v>
      </c>
      <c r="M1820" s="29">
        <v>2985.8155030886105</v>
      </c>
      <c r="N1820" s="29">
        <v>39.709330259436143</v>
      </c>
      <c r="O1820" s="30">
        <v>11571.558055291971</v>
      </c>
      <c r="P1820" s="30">
        <v>0.91056629281781598</v>
      </c>
      <c r="Q1820" s="29">
        <v>15098.209516626319</v>
      </c>
      <c r="R1820" s="29">
        <v>14729.434790531963</v>
      </c>
      <c r="S1820" s="29">
        <v>1.1353316502531474</v>
      </c>
      <c r="T1820" s="29">
        <v>1.606832808260606</v>
      </c>
      <c r="U1820" s="29">
        <v>1.5049160010033753</v>
      </c>
      <c r="V1820" s="29">
        <v>1.8137714825911937</v>
      </c>
      <c r="W1820" s="30">
        <v>0.92712667775287572</v>
      </c>
      <c r="X1820" s="30">
        <v>0.92479571605717814</v>
      </c>
      <c r="Y1820" s="29">
        <v>4.2593956845637422</v>
      </c>
      <c r="Z1820" s="29">
        <v>4.2857726981085182</v>
      </c>
      <c r="AA1820" s="29">
        <v>71.49242208403723</v>
      </c>
      <c r="AB1820" s="29">
        <v>794.50975161679719</v>
      </c>
      <c r="AC1820" s="30">
        <v>4.3047639190111919</v>
      </c>
      <c r="AD1820" s="30">
        <v>43264.675510836372</v>
      </c>
      <c r="AE1820" s="29">
        <f t="shared" si="90"/>
        <v>2021</v>
      </c>
      <c r="AF1820" s="29">
        <f t="shared" si="91"/>
        <v>7</v>
      </c>
      <c r="AK1820" t="e">
        <f t="shared" si="89"/>
        <v>#N/A</v>
      </c>
    </row>
    <row r="1821" spans="1:37" ht="30" customHeight="1" x14ac:dyDescent="0.25">
      <c r="A1821" s="30">
        <v>17907421</v>
      </c>
      <c r="B1821" s="29" t="s">
        <v>89</v>
      </c>
      <c r="C1821" s="29" t="s">
        <v>29</v>
      </c>
      <c r="D1821" s="29" t="s">
        <v>29</v>
      </c>
      <c r="E1821" s="31">
        <v>44439</v>
      </c>
      <c r="F1821" s="29">
        <v>52.760641661018745</v>
      </c>
      <c r="G1821" s="29" t="s">
        <v>51</v>
      </c>
      <c r="H1821" s="29" t="s">
        <v>30</v>
      </c>
      <c r="I1821" s="29">
        <v>1977</v>
      </c>
      <c r="J1821" s="30">
        <v>95</v>
      </c>
      <c r="K1821" s="30">
        <v>13016.4</v>
      </c>
      <c r="L1821" s="29">
        <v>532412.34289068449</v>
      </c>
      <c r="M1821" s="29">
        <v>2987.9348997733614</v>
      </c>
      <c r="N1821" s="29">
        <v>41.55891201414935</v>
      </c>
      <c r="O1821" s="30">
        <v>11046.441420733592</v>
      </c>
      <c r="P1821" s="30">
        <v>1.0649837214264204</v>
      </c>
      <c r="Q1821" s="29">
        <v>11595.222951286767</v>
      </c>
      <c r="R1821" s="29">
        <v>13797.259848049771</v>
      </c>
      <c r="S1821" s="29">
        <v>1.0968855179041848</v>
      </c>
      <c r="T1821" s="29">
        <v>1.3213219162792365</v>
      </c>
      <c r="U1821" s="29">
        <v>0.97732172703017017</v>
      </c>
      <c r="V1821" s="29">
        <v>1.0316811551582044</v>
      </c>
      <c r="W1821" s="30">
        <v>1.4321115326893625</v>
      </c>
      <c r="X1821" s="30">
        <v>1.3427403737735735</v>
      </c>
      <c r="Y1821" s="29">
        <v>4.6895832037735028</v>
      </c>
      <c r="Z1821" s="29">
        <v>4.6029666238233453</v>
      </c>
      <c r="AA1821" s="29">
        <v>69.392178076726253</v>
      </c>
      <c r="AB1821" s="29">
        <v>1028.0785912917845</v>
      </c>
      <c r="AC1821" s="30">
        <v>3.2648626236855338</v>
      </c>
      <c r="AD1821" s="30">
        <v>39899.33994729082</v>
      </c>
      <c r="AE1821" s="29">
        <f t="shared" si="90"/>
        <v>2021</v>
      </c>
      <c r="AF1821" s="29">
        <f t="shared" si="91"/>
        <v>8</v>
      </c>
      <c r="AK1821" t="e">
        <f t="shared" si="89"/>
        <v>#N/A</v>
      </c>
    </row>
    <row r="1822" spans="1:37" ht="30" customHeight="1" x14ac:dyDescent="0.25">
      <c r="A1822" s="30">
        <v>17907421</v>
      </c>
      <c r="B1822" s="29" t="s">
        <v>89</v>
      </c>
      <c r="C1822" s="29" t="s">
        <v>29</v>
      </c>
      <c r="D1822" s="29" t="s">
        <v>29</v>
      </c>
      <c r="E1822" s="31">
        <v>44469</v>
      </c>
      <c r="F1822" s="29">
        <v>59.290424978822955</v>
      </c>
      <c r="G1822" s="29" t="s">
        <v>51</v>
      </c>
      <c r="H1822" s="29" t="s">
        <v>30</v>
      </c>
      <c r="I1822" s="29">
        <v>1977</v>
      </c>
      <c r="J1822" s="30">
        <v>95</v>
      </c>
      <c r="K1822" s="30">
        <v>13016.4</v>
      </c>
      <c r="L1822" s="29">
        <v>456544.24004988512</v>
      </c>
      <c r="M1822" s="29">
        <v>2719.1247993843558</v>
      </c>
      <c r="N1822" s="29">
        <v>64.388306712544733</v>
      </c>
      <c r="O1822" s="30">
        <v>11634.342968934463</v>
      </c>
      <c r="P1822" s="30">
        <v>0.94071620805138945</v>
      </c>
      <c r="Q1822" s="29">
        <v>15149.179085887716</v>
      </c>
      <c r="R1822" s="29">
        <v>17090.127788346552</v>
      </c>
      <c r="S1822" s="29">
        <v>0.82680434383914569</v>
      </c>
      <c r="T1822" s="29">
        <v>1.7501361447864188</v>
      </c>
      <c r="U1822" s="29">
        <v>1.3074049532070711</v>
      </c>
      <c r="V1822" s="29">
        <v>1.1421817449493432</v>
      </c>
      <c r="W1822" s="30">
        <v>0.83050792344807745</v>
      </c>
      <c r="X1822" s="30">
        <v>1.6780471162867805</v>
      </c>
      <c r="Y1822" s="29">
        <v>4.1596114520385328</v>
      </c>
      <c r="Z1822" s="29">
        <v>3.2171048822794504</v>
      </c>
      <c r="AA1822" s="29">
        <v>64.33490202062552</v>
      </c>
      <c r="AB1822" s="29">
        <v>745.82802696910198</v>
      </c>
      <c r="AC1822" s="30">
        <v>3.5907653715641952</v>
      </c>
      <c r="AD1822" s="30">
        <v>37930.819104789844</v>
      </c>
      <c r="AE1822" s="29">
        <f t="shared" si="90"/>
        <v>2021</v>
      </c>
      <c r="AF1822" s="29">
        <f t="shared" si="91"/>
        <v>9</v>
      </c>
      <c r="AK1822" t="e">
        <f t="shared" si="89"/>
        <v>#N/A</v>
      </c>
    </row>
    <row r="1823" spans="1:37" ht="30" customHeight="1" x14ac:dyDescent="0.25">
      <c r="A1823" s="30">
        <v>17907421</v>
      </c>
      <c r="B1823" s="29" t="s">
        <v>89</v>
      </c>
      <c r="C1823" s="29" t="s">
        <v>29</v>
      </c>
      <c r="D1823" s="29" t="s">
        <v>29</v>
      </c>
      <c r="E1823" s="31">
        <v>44500</v>
      </c>
      <c r="F1823" s="29">
        <v>83.399326236580251</v>
      </c>
      <c r="G1823" s="29" t="s">
        <v>51</v>
      </c>
      <c r="H1823" s="29" t="s">
        <v>30</v>
      </c>
      <c r="I1823" s="29">
        <v>1977</v>
      </c>
      <c r="J1823" s="30">
        <v>95</v>
      </c>
      <c r="K1823" s="30">
        <v>13016.4</v>
      </c>
      <c r="L1823" s="29">
        <v>479873.04867811745</v>
      </c>
      <c r="M1823" s="29">
        <v>2480.5422538135267</v>
      </c>
      <c r="N1823" s="29">
        <v>41.567154954135049</v>
      </c>
      <c r="O1823" s="30">
        <v>11515.151737347505</v>
      </c>
      <c r="P1823" s="30">
        <v>0.74639497659387477</v>
      </c>
      <c r="Q1823" s="29">
        <v>14551.089729372787</v>
      </c>
      <c r="R1823" s="29">
        <v>15081.807092851199</v>
      </c>
      <c r="S1823" s="29">
        <v>0.96990516173162789</v>
      </c>
      <c r="T1823" s="29">
        <v>1.0647824715497123</v>
      </c>
      <c r="U1823" s="29">
        <v>1.5969406402941089</v>
      </c>
      <c r="V1823" s="29">
        <v>1.4272771455411895</v>
      </c>
      <c r="W1823" s="30">
        <v>1.4199790023392616</v>
      </c>
      <c r="X1823" s="30">
        <v>1.5215016744309706</v>
      </c>
      <c r="Y1823" s="29">
        <v>3.3960801444173581</v>
      </c>
      <c r="Z1823" s="29">
        <v>2.9150917706925119</v>
      </c>
      <c r="AA1823" s="29">
        <v>55.999342858069859</v>
      </c>
      <c r="AB1823" s="29">
        <v>1371.0376579282108</v>
      </c>
      <c r="AC1823" s="30">
        <v>2.7891894570265068</v>
      </c>
      <c r="AD1823" s="30">
        <v>36082.424101396507</v>
      </c>
      <c r="AE1823" s="29">
        <f t="shared" si="90"/>
        <v>2021</v>
      </c>
      <c r="AF1823" s="29">
        <f t="shared" si="91"/>
        <v>10</v>
      </c>
      <c r="AK1823" t="e">
        <f t="shared" si="89"/>
        <v>#N/A</v>
      </c>
    </row>
    <row r="1824" spans="1:37" ht="30" customHeight="1" x14ac:dyDescent="0.25">
      <c r="A1824" s="30">
        <v>17907421</v>
      </c>
      <c r="B1824" s="29" t="s">
        <v>89</v>
      </c>
      <c r="C1824" s="29" t="s">
        <v>29</v>
      </c>
      <c r="D1824" s="29" t="s">
        <v>29</v>
      </c>
      <c r="E1824" s="31">
        <v>44530</v>
      </c>
      <c r="F1824" s="29">
        <v>60.589606157422708</v>
      </c>
      <c r="G1824" s="29" t="s">
        <v>51</v>
      </c>
      <c r="H1824" s="29" t="s">
        <v>30</v>
      </c>
      <c r="I1824" s="29">
        <v>1977</v>
      </c>
      <c r="J1824" s="30">
        <v>95</v>
      </c>
      <c r="K1824" s="30">
        <v>13016.4</v>
      </c>
      <c r="L1824" s="29">
        <v>648455.46583416942</v>
      </c>
      <c r="M1824" s="29">
        <v>2516.4221594102851</v>
      </c>
      <c r="N1824" s="29">
        <v>54.962317033585762</v>
      </c>
      <c r="O1824" s="30">
        <v>11780.169940748097</v>
      </c>
      <c r="P1824" s="30">
        <v>0.84167157456633868</v>
      </c>
      <c r="Q1824" s="29">
        <v>11438.974905756644</v>
      </c>
      <c r="R1824" s="29">
        <v>19297.662250708192</v>
      </c>
      <c r="S1824" s="29">
        <v>0.87805986642931155</v>
      </c>
      <c r="T1824" s="29">
        <v>1.514042057442444</v>
      </c>
      <c r="U1824" s="29">
        <v>1.0294062638024475</v>
      </c>
      <c r="V1824" s="29">
        <v>1.8036154604803534</v>
      </c>
      <c r="W1824" s="30">
        <v>0.76887246851729296</v>
      </c>
      <c r="X1824" s="30">
        <v>1.6832151596463818</v>
      </c>
      <c r="Y1824" s="29">
        <v>3.7905532958327006</v>
      </c>
      <c r="Z1824" s="29">
        <v>3.1406444808279619</v>
      </c>
      <c r="AA1824" s="29">
        <v>65.836582283067784</v>
      </c>
      <c r="AB1824" s="29">
        <v>1358.2025627838937</v>
      </c>
      <c r="AC1824" s="30">
        <v>5.3697650987420102</v>
      </c>
      <c r="AD1824" s="30">
        <v>69726.536146998798</v>
      </c>
      <c r="AE1824" s="29">
        <f t="shared" si="90"/>
        <v>2021</v>
      </c>
      <c r="AF1824" s="29">
        <f t="shared" si="91"/>
        <v>11</v>
      </c>
      <c r="AK1824" t="e">
        <f t="shared" si="89"/>
        <v>#N/A</v>
      </c>
    </row>
    <row r="1825" spans="1:37" ht="30" customHeight="1" x14ac:dyDescent="0.25">
      <c r="A1825" s="30">
        <v>17907421</v>
      </c>
      <c r="B1825" s="29" t="s">
        <v>89</v>
      </c>
      <c r="C1825" s="29" t="s">
        <v>29</v>
      </c>
      <c r="D1825" s="29" t="s">
        <v>29</v>
      </c>
      <c r="E1825" s="31">
        <v>44561</v>
      </c>
      <c r="F1825" s="29">
        <v>86.754974577222484</v>
      </c>
      <c r="G1825" s="29" t="s">
        <v>51</v>
      </c>
      <c r="H1825" s="29" t="s">
        <v>30</v>
      </c>
      <c r="I1825" s="29">
        <v>1977</v>
      </c>
      <c r="J1825" s="30">
        <v>95</v>
      </c>
      <c r="K1825" s="30">
        <v>13016.4</v>
      </c>
      <c r="L1825" s="29">
        <v>527730.09326276346</v>
      </c>
      <c r="M1825" s="29">
        <v>3062.0491236606726</v>
      </c>
      <c r="N1825" s="29">
        <v>52.25095654169786</v>
      </c>
      <c r="O1825" s="30">
        <v>16056.430989089537</v>
      </c>
      <c r="P1825" s="30">
        <v>0.85016162226939884</v>
      </c>
      <c r="Q1825" s="29">
        <v>14868.56387344257</v>
      </c>
      <c r="R1825" s="29">
        <v>21216.630740146535</v>
      </c>
      <c r="S1825" s="29">
        <v>1.1182656238306692</v>
      </c>
      <c r="T1825" s="29">
        <v>1.0461191645265735</v>
      </c>
      <c r="U1825" s="29">
        <v>1.5578613536770245</v>
      </c>
      <c r="V1825" s="29">
        <v>1.5248037554327125</v>
      </c>
      <c r="W1825" s="30">
        <v>1.3824540278254123</v>
      </c>
      <c r="X1825" s="30">
        <v>1.1547956060628761</v>
      </c>
      <c r="Y1825" s="29">
        <v>7.0505227076753973</v>
      </c>
      <c r="Z1825" s="29">
        <v>6.0392411702738134</v>
      </c>
      <c r="AA1825" s="29">
        <v>86.331813574759806</v>
      </c>
      <c r="AB1825" s="29">
        <v>1177.442168699698</v>
      </c>
      <c r="AC1825" s="30">
        <v>4.2161610994294874</v>
      </c>
      <c r="AD1825" s="30">
        <v>43169.190153328149</v>
      </c>
      <c r="AE1825" s="29">
        <f t="shared" si="90"/>
        <v>2021</v>
      </c>
      <c r="AF1825" s="29">
        <f t="shared" si="91"/>
        <v>12</v>
      </c>
      <c r="AK1825" t="e">
        <f t="shared" si="89"/>
        <v>#N/A</v>
      </c>
    </row>
    <row r="1826" spans="1:37" ht="30" customHeight="1" x14ac:dyDescent="0.25">
      <c r="A1826" s="30">
        <v>17907421</v>
      </c>
      <c r="B1826" s="29" t="s">
        <v>89</v>
      </c>
      <c r="C1826" s="29" t="s">
        <v>29</v>
      </c>
      <c r="D1826" s="29" t="s">
        <v>29</v>
      </c>
      <c r="E1826" s="31">
        <v>44592</v>
      </c>
      <c r="F1826" s="29">
        <v>49.389255205706149</v>
      </c>
      <c r="G1826" s="29" t="s">
        <v>51</v>
      </c>
      <c r="H1826" s="29" t="s">
        <v>30</v>
      </c>
      <c r="I1826" s="29">
        <v>1977</v>
      </c>
      <c r="J1826" s="30">
        <v>95</v>
      </c>
      <c r="K1826" s="30">
        <v>13016.4</v>
      </c>
      <c r="L1826" s="29">
        <v>621762.66443827457</v>
      </c>
      <c r="M1826" s="29">
        <v>2499.0495824953537</v>
      </c>
      <c r="N1826" s="29">
        <v>55.438887821548683</v>
      </c>
      <c r="O1826" s="30">
        <v>15944.240433314311</v>
      </c>
      <c r="P1826" s="30">
        <v>1.3234561000469858</v>
      </c>
      <c r="Q1826" s="29">
        <v>18412.85808532772</v>
      </c>
      <c r="R1826" s="29">
        <v>15121.974313583658</v>
      </c>
      <c r="S1826" s="29">
        <v>1.2025954651631576</v>
      </c>
      <c r="T1826" s="29">
        <v>1.5777911637747797</v>
      </c>
      <c r="U1826" s="29">
        <v>1.4434825563431593</v>
      </c>
      <c r="V1826" s="29">
        <v>1.6236269494791531</v>
      </c>
      <c r="W1826" s="30">
        <v>1.2154367256905354</v>
      </c>
      <c r="X1826" s="30">
        <v>1.0931449415083019</v>
      </c>
      <c r="Y1826" s="29">
        <v>5.4898632898102671</v>
      </c>
      <c r="Z1826" s="29">
        <v>9.253084912252044</v>
      </c>
      <c r="AA1826" s="29">
        <v>69.925347332187485</v>
      </c>
      <c r="AB1826" s="29">
        <v>1096.6752010691423</v>
      </c>
      <c r="AC1826" s="30">
        <v>4.7437540914622671</v>
      </c>
      <c r="AD1826" s="30">
        <v>36543.754306037481</v>
      </c>
      <c r="AE1826" s="29">
        <f t="shared" si="90"/>
        <v>2022</v>
      </c>
      <c r="AF1826" s="29">
        <f t="shared" si="91"/>
        <v>1</v>
      </c>
      <c r="AK1826" t="e">
        <f t="shared" si="89"/>
        <v>#N/A</v>
      </c>
    </row>
    <row r="1827" spans="1:37" ht="30" customHeight="1" x14ac:dyDescent="0.25">
      <c r="A1827" s="30">
        <v>17907421</v>
      </c>
      <c r="B1827" s="29" t="s">
        <v>89</v>
      </c>
      <c r="C1827" s="29" t="s">
        <v>29</v>
      </c>
      <c r="D1827" s="29" t="s">
        <v>29</v>
      </c>
      <c r="E1827" s="31">
        <v>44620</v>
      </c>
      <c r="F1827" s="29">
        <v>55.975855177943615</v>
      </c>
      <c r="G1827" s="29" t="s">
        <v>51</v>
      </c>
      <c r="H1827" s="29" t="s">
        <v>30</v>
      </c>
      <c r="I1827" s="29">
        <v>1977</v>
      </c>
      <c r="J1827" s="30">
        <v>95</v>
      </c>
      <c r="K1827" s="30">
        <v>13016.4</v>
      </c>
      <c r="L1827" s="29">
        <v>459714.40695136704</v>
      </c>
      <c r="M1827" s="29">
        <v>1894.6342966236919</v>
      </c>
      <c r="N1827" s="29">
        <v>58.340352714297985</v>
      </c>
      <c r="O1827" s="30">
        <v>9046.2940814415942</v>
      </c>
      <c r="P1827" s="30">
        <v>1.2563395927590451</v>
      </c>
      <c r="Q1827" s="29">
        <v>18246.787962831677</v>
      </c>
      <c r="R1827" s="29">
        <v>21237.067768536348</v>
      </c>
      <c r="S1827" s="29">
        <v>1.3951143810287936</v>
      </c>
      <c r="T1827" s="29">
        <v>1.7438134257790512</v>
      </c>
      <c r="U1827" s="29">
        <v>1.5326807969025926</v>
      </c>
      <c r="V1827" s="29">
        <v>1.633766631750186</v>
      </c>
      <c r="W1827" s="30">
        <v>0.78735213867441556</v>
      </c>
      <c r="X1827" s="30">
        <v>1.3986521886708942</v>
      </c>
      <c r="Y1827" s="29">
        <v>4.48886019237304</v>
      </c>
      <c r="Z1827" s="29">
        <v>4.8652286741890141</v>
      </c>
      <c r="AA1827" s="29">
        <v>64.23682626114504</v>
      </c>
      <c r="AB1827" s="29">
        <v>1387.9052352768174</v>
      </c>
      <c r="AC1827" s="30">
        <v>5.7230255288854011</v>
      </c>
      <c r="AD1827" s="30">
        <v>66837.822652454954</v>
      </c>
      <c r="AE1827" s="29">
        <f t="shared" si="90"/>
        <v>2022</v>
      </c>
      <c r="AF1827" s="29">
        <f t="shared" si="91"/>
        <v>2</v>
      </c>
      <c r="AK1827" t="e">
        <f t="shared" si="89"/>
        <v>#N/A</v>
      </c>
    </row>
    <row r="1828" spans="1:37" ht="30" customHeight="1" x14ac:dyDescent="0.25">
      <c r="A1828" s="30">
        <v>17907421</v>
      </c>
      <c r="B1828" s="29" t="s">
        <v>89</v>
      </c>
      <c r="C1828" s="29" t="s">
        <v>29</v>
      </c>
      <c r="D1828" s="29" t="s">
        <v>29</v>
      </c>
      <c r="E1828" s="31">
        <v>44651</v>
      </c>
      <c r="F1828" s="29">
        <v>71.672435960902391</v>
      </c>
      <c r="G1828" s="29" t="s">
        <v>51</v>
      </c>
      <c r="H1828" s="29" t="s">
        <v>30</v>
      </c>
      <c r="I1828" s="29">
        <v>1977</v>
      </c>
      <c r="J1828" s="30">
        <v>95</v>
      </c>
      <c r="K1828" s="30">
        <v>13016.4</v>
      </c>
      <c r="L1828" s="29">
        <v>499300.31476792321</v>
      </c>
      <c r="M1828" s="29">
        <v>2527.4072217639414</v>
      </c>
      <c r="N1828" s="29">
        <v>43.74482858963848</v>
      </c>
      <c r="O1828" s="29">
        <v>12950.117859551134</v>
      </c>
      <c r="P1828" s="29">
        <v>0.97002495263594601</v>
      </c>
      <c r="Q1828" s="29">
        <v>17163.828985158776</v>
      </c>
      <c r="R1828" s="29">
        <v>23868.598971365849</v>
      </c>
      <c r="S1828" s="29">
        <v>1.2859500368052812</v>
      </c>
      <c r="T1828" s="29">
        <v>1.5650045599016014</v>
      </c>
      <c r="U1828" s="29">
        <v>1.0353276413874786</v>
      </c>
      <c r="V1828" s="29">
        <v>1.2141924794936725</v>
      </c>
      <c r="W1828" s="30">
        <v>1.4335936201014201</v>
      </c>
      <c r="X1828" s="30">
        <v>0.92669443100328652</v>
      </c>
      <c r="Y1828" s="29">
        <v>8.1537765602141992</v>
      </c>
      <c r="Z1828" s="29">
        <v>6.4216551854398682</v>
      </c>
      <c r="AA1828" s="30">
        <v>64.76930510264566</v>
      </c>
      <c r="AB1828" s="30">
        <v>856.46188714866946</v>
      </c>
      <c r="AC1828" s="29">
        <v>3.6026977754692071</v>
      </c>
      <c r="AD1828" s="29">
        <v>51152.976124619578</v>
      </c>
      <c r="AE1828" s="29">
        <f t="shared" si="90"/>
        <v>2022</v>
      </c>
      <c r="AF1828" s="29">
        <f t="shared" si="91"/>
        <v>3</v>
      </c>
      <c r="AK1828" t="e">
        <f t="shared" si="89"/>
        <v>#N/A</v>
      </c>
    </row>
    <row r="1829" spans="1:37" ht="30" customHeight="1" x14ac:dyDescent="0.25">
      <c r="A1829" s="30">
        <v>17907421</v>
      </c>
      <c r="B1829" s="29" t="s">
        <v>89</v>
      </c>
      <c r="C1829" s="29" t="s">
        <v>29</v>
      </c>
      <c r="D1829" s="29" t="s">
        <v>29</v>
      </c>
      <c r="E1829" s="31">
        <v>44681</v>
      </c>
      <c r="F1829" s="29">
        <v>83.972833444120297</v>
      </c>
      <c r="G1829" s="29" t="s">
        <v>51</v>
      </c>
      <c r="H1829" s="29" t="s">
        <v>30</v>
      </c>
      <c r="I1829" s="29">
        <v>1977</v>
      </c>
      <c r="J1829" s="30">
        <v>95</v>
      </c>
      <c r="K1829" s="30">
        <v>13016.4</v>
      </c>
      <c r="L1829" s="29">
        <v>471918.56852464721</v>
      </c>
      <c r="M1829" s="29">
        <v>2865.0342861401891</v>
      </c>
      <c r="N1829" s="29">
        <v>55.904379573456659</v>
      </c>
      <c r="O1829" s="29">
        <v>12736.016621619427</v>
      </c>
      <c r="P1829" s="29">
        <v>1.2071985526483004</v>
      </c>
      <c r="Q1829" s="29">
        <v>13179.258782263985</v>
      </c>
      <c r="R1829" s="29">
        <v>23661.929603111945</v>
      </c>
      <c r="S1829" s="29">
        <v>1.3985268557898627</v>
      </c>
      <c r="T1829" s="29">
        <v>1.545957732277297</v>
      </c>
      <c r="U1829" s="29">
        <v>1.4178232963607456</v>
      </c>
      <c r="V1829" s="29">
        <v>1.1195108151495237</v>
      </c>
      <c r="W1829" s="30">
        <v>1.2178476203368749</v>
      </c>
      <c r="X1829" s="30">
        <v>1.0838543453083735</v>
      </c>
      <c r="Y1829" s="29">
        <v>5.3465531518965967</v>
      </c>
      <c r="Z1829" s="29">
        <v>6.4371672867558978</v>
      </c>
      <c r="AA1829" s="30">
        <v>86.066866527702174</v>
      </c>
      <c r="AB1829" s="30">
        <v>897.41981883450455</v>
      </c>
      <c r="AC1829" s="29">
        <v>4.6935883231919435</v>
      </c>
      <c r="AD1829" s="29">
        <v>49693.064012325689</v>
      </c>
      <c r="AE1829" s="29">
        <f t="shared" si="90"/>
        <v>2022</v>
      </c>
      <c r="AF1829" s="29">
        <f t="shared" si="91"/>
        <v>4</v>
      </c>
      <c r="AK1829" t="e">
        <f t="shared" si="89"/>
        <v>#N/A</v>
      </c>
    </row>
    <row r="1830" spans="1:37" ht="30" customHeight="1" x14ac:dyDescent="0.25">
      <c r="A1830" s="30">
        <v>17907421</v>
      </c>
      <c r="B1830" s="29" t="s">
        <v>89</v>
      </c>
      <c r="C1830" s="29" t="s">
        <v>29</v>
      </c>
      <c r="D1830" s="29" t="s">
        <v>29</v>
      </c>
      <c r="E1830" s="31">
        <v>44712</v>
      </c>
      <c r="F1830" s="29">
        <v>54.014357923452351</v>
      </c>
      <c r="G1830" s="29" t="s">
        <v>51</v>
      </c>
      <c r="H1830" s="29" t="s">
        <v>30</v>
      </c>
      <c r="I1830" s="29">
        <v>1977</v>
      </c>
      <c r="J1830" s="30">
        <v>95</v>
      </c>
      <c r="K1830" s="30">
        <v>13016.4</v>
      </c>
      <c r="L1830" s="29">
        <v>567214.57495656563</v>
      </c>
      <c r="M1830" s="29">
        <v>2993.8995120867753</v>
      </c>
      <c r="N1830" s="29">
        <v>55.090587353699398</v>
      </c>
      <c r="O1830" s="29">
        <v>15744.484990782521</v>
      </c>
      <c r="P1830" s="29">
        <v>0.91940123725667033</v>
      </c>
      <c r="Q1830" s="29">
        <v>18885.434763952238</v>
      </c>
      <c r="R1830" s="29">
        <v>20155.904278790022</v>
      </c>
      <c r="S1830" s="29">
        <v>1.2392672621918011</v>
      </c>
      <c r="T1830" s="29">
        <v>1.7555880132418611</v>
      </c>
      <c r="U1830" s="29">
        <v>1.0946085575045237</v>
      </c>
      <c r="V1830" s="29">
        <v>1.0806660408415034</v>
      </c>
      <c r="W1830" s="30">
        <v>1.4020663881067994</v>
      </c>
      <c r="X1830" s="30">
        <v>1.7567158185902123</v>
      </c>
      <c r="Y1830" s="29">
        <v>7.3012801543977268</v>
      </c>
      <c r="Z1830" s="29">
        <v>5.0784087754252916</v>
      </c>
      <c r="AA1830" s="30">
        <v>96.663167858315944</v>
      </c>
      <c r="AB1830" s="30">
        <v>1054.6563562573374</v>
      </c>
      <c r="AC1830" s="29">
        <v>3.662274098431535</v>
      </c>
      <c r="AD1830" s="29">
        <v>44690.025642841218</v>
      </c>
      <c r="AE1830" s="29">
        <f t="shared" si="90"/>
        <v>2022</v>
      </c>
      <c r="AF1830" s="29">
        <f t="shared" si="91"/>
        <v>5</v>
      </c>
      <c r="AK1830" t="e">
        <f t="shared" si="89"/>
        <v>#N/A</v>
      </c>
    </row>
    <row r="1831" spans="1:37" ht="30" customHeight="1" x14ac:dyDescent="0.25">
      <c r="A1831" s="30">
        <v>17907421</v>
      </c>
      <c r="B1831" s="29" t="s">
        <v>89</v>
      </c>
      <c r="C1831" s="29" t="s">
        <v>29</v>
      </c>
      <c r="D1831" s="29" t="s">
        <v>29</v>
      </c>
      <c r="E1831" s="31">
        <v>44742</v>
      </c>
      <c r="F1831" s="29">
        <v>67.810225982759448</v>
      </c>
      <c r="G1831" s="29" t="s">
        <v>51</v>
      </c>
      <c r="H1831" s="29" t="s">
        <v>30</v>
      </c>
      <c r="I1831" s="29">
        <v>1977</v>
      </c>
      <c r="J1831" s="30">
        <v>95</v>
      </c>
      <c r="K1831" s="30">
        <v>13016.4</v>
      </c>
      <c r="L1831" s="29">
        <v>762485.67083963589</v>
      </c>
      <c r="M1831" s="29">
        <v>2648.7551271344119</v>
      </c>
      <c r="N1831" s="29">
        <v>66.801455413747107</v>
      </c>
      <c r="O1831" s="29">
        <v>9586.6209408008926</v>
      </c>
      <c r="P1831" s="29">
        <v>0.90727233172162836</v>
      </c>
      <c r="Q1831" s="29">
        <v>18082.27230363966</v>
      </c>
      <c r="R1831" s="29">
        <v>12583.204440789586</v>
      </c>
      <c r="S1831" s="29">
        <v>0.88229094394058782</v>
      </c>
      <c r="T1831" s="29">
        <v>1.4198516274759676</v>
      </c>
      <c r="U1831" s="29">
        <v>1.2427528935913872</v>
      </c>
      <c r="V1831" s="29">
        <v>1.2721300895409473</v>
      </c>
      <c r="W1831" s="30">
        <v>0.79331945864771669</v>
      </c>
      <c r="X1831" s="30">
        <v>1.4397647268550136</v>
      </c>
      <c r="Y1831" s="29">
        <v>9.4787708180597363</v>
      </c>
      <c r="Z1831" s="29">
        <v>7.6457648629730537</v>
      </c>
      <c r="AA1831" s="30">
        <v>74.004307943342226</v>
      </c>
      <c r="AB1831" s="30">
        <v>912.14398096170191</v>
      </c>
      <c r="AC1831" s="29">
        <v>3.7167668327946068</v>
      </c>
      <c r="AD1831" s="29">
        <v>56078.997864042001</v>
      </c>
      <c r="AE1831" s="29">
        <f t="shared" si="90"/>
        <v>2022</v>
      </c>
      <c r="AF1831" s="29">
        <f t="shared" si="91"/>
        <v>6</v>
      </c>
      <c r="AK1831" t="e">
        <f t="shared" si="89"/>
        <v>#N/A</v>
      </c>
    </row>
    <row r="1832" spans="1:37" ht="30" customHeight="1" x14ac:dyDescent="0.25">
      <c r="A1832" s="30">
        <v>17907421</v>
      </c>
      <c r="B1832" s="29" t="s">
        <v>89</v>
      </c>
      <c r="C1832" s="29" t="s">
        <v>29</v>
      </c>
      <c r="D1832" s="29" t="s">
        <v>29</v>
      </c>
      <c r="E1832" s="31">
        <v>44773</v>
      </c>
      <c r="F1832" s="29">
        <v>84.161807208374952</v>
      </c>
      <c r="G1832" s="29" t="s">
        <v>51</v>
      </c>
      <c r="H1832" s="29" t="s">
        <v>30</v>
      </c>
      <c r="I1832" s="29">
        <v>1977</v>
      </c>
      <c r="J1832" s="30">
        <v>95</v>
      </c>
      <c r="K1832" s="30">
        <v>13016.4</v>
      </c>
      <c r="L1832" s="29">
        <v>597284.68222871865</v>
      </c>
      <c r="M1832" s="29">
        <v>2796.6628885216496</v>
      </c>
      <c r="N1832" s="29">
        <v>50.902004558506079</v>
      </c>
      <c r="O1832" s="29">
        <v>13488.371563510284</v>
      </c>
      <c r="P1832" s="29">
        <v>1.3207275223050239</v>
      </c>
      <c r="Q1832" s="29">
        <v>14014.013060313739</v>
      </c>
      <c r="R1832" s="29">
        <v>14418.673736474659</v>
      </c>
      <c r="S1832" s="29">
        <v>1.0662006797058152</v>
      </c>
      <c r="T1832" s="29">
        <v>1.1229787579971042</v>
      </c>
      <c r="U1832" s="29">
        <v>1.3763474763229033</v>
      </c>
      <c r="V1832" s="29">
        <v>1.6488517805337564</v>
      </c>
      <c r="W1832" s="30">
        <v>0.84303503969068005</v>
      </c>
      <c r="X1832" s="30">
        <v>1.2016794854332959</v>
      </c>
      <c r="Y1832" s="29">
        <v>8.9226189041856099</v>
      </c>
      <c r="Z1832" s="29">
        <v>6.5687368360179832</v>
      </c>
      <c r="AA1832" s="30">
        <v>66.011876458616371</v>
      </c>
      <c r="AB1832" s="30">
        <v>901.41984470035368</v>
      </c>
      <c r="AC1832" s="29">
        <v>3.9370466832698869</v>
      </c>
      <c r="AD1832" s="29">
        <v>55286.327770449134</v>
      </c>
      <c r="AE1832" s="29">
        <f t="shared" si="90"/>
        <v>2022</v>
      </c>
      <c r="AF1832" s="29">
        <f t="shared" si="91"/>
        <v>7</v>
      </c>
      <c r="AK1832" t="e">
        <f t="shared" si="89"/>
        <v>#N/A</v>
      </c>
    </row>
    <row r="1833" spans="1:37" ht="30" customHeight="1" x14ac:dyDescent="0.25">
      <c r="A1833" s="30">
        <v>17907421</v>
      </c>
      <c r="B1833" s="29" t="s">
        <v>89</v>
      </c>
      <c r="C1833" s="29" t="s">
        <v>29</v>
      </c>
      <c r="D1833" s="29" t="s">
        <v>29</v>
      </c>
      <c r="E1833" s="31">
        <v>44804</v>
      </c>
      <c r="F1833" s="29">
        <v>83.518391080051472</v>
      </c>
      <c r="G1833" s="29" t="s">
        <v>51</v>
      </c>
      <c r="H1833" s="29" t="s">
        <v>30</v>
      </c>
      <c r="I1833" s="29">
        <v>1977</v>
      </c>
      <c r="J1833" s="30">
        <v>95</v>
      </c>
      <c r="K1833" s="30">
        <v>13016.4</v>
      </c>
      <c r="L1833" s="29">
        <v>450839.21535464964</v>
      </c>
      <c r="M1833" s="29">
        <v>1808.4233991787578</v>
      </c>
      <c r="N1833" s="29">
        <v>60.944226442880861</v>
      </c>
      <c r="O1833" s="29">
        <v>11171.412279972148</v>
      </c>
      <c r="P1833" s="29">
        <v>1.3061226642494546</v>
      </c>
      <c r="Q1833" s="29">
        <v>11539.374982550216</v>
      </c>
      <c r="R1833" s="29">
        <v>21508.460912455434</v>
      </c>
      <c r="S1833" s="29">
        <v>0.94417658373147972</v>
      </c>
      <c r="T1833" s="29">
        <v>1.5112500265572455</v>
      </c>
      <c r="U1833" s="29">
        <v>1.1852446994404331</v>
      </c>
      <c r="V1833" s="29">
        <v>1.0599934237331796</v>
      </c>
      <c r="W1833" s="30">
        <v>1.4806009247153749</v>
      </c>
      <c r="X1833" s="30">
        <v>0.93769772245614624</v>
      </c>
      <c r="Y1833" s="29">
        <v>5.3507258857056978</v>
      </c>
      <c r="Z1833" s="29">
        <v>8.7369660085319225</v>
      </c>
      <c r="AA1833" s="30">
        <v>77.872479109820631</v>
      </c>
      <c r="AB1833" s="30">
        <v>1168.9165553546081</v>
      </c>
      <c r="AC1833" s="29">
        <v>2.7774128848232507</v>
      </c>
      <c r="AD1833" s="29">
        <v>69819.409211755396</v>
      </c>
      <c r="AE1833" s="29">
        <f t="shared" si="90"/>
        <v>2022</v>
      </c>
      <c r="AF1833" s="29">
        <f t="shared" si="91"/>
        <v>8</v>
      </c>
      <c r="AK1833" t="e">
        <f t="shared" si="89"/>
        <v>#N/A</v>
      </c>
    </row>
    <row r="1834" spans="1:37" ht="30" customHeight="1" x14ac:dyDescent="0.25">
      <c r="A1834" s="30">
        <v>17907421</v>
      </c>
      <c r="B1834" s="29" t="s">
        <v>89</v>
      </c>
      <c r="C1834" s="29" t="s">
        <v>29</v>
      </c>
      <c r="D1834" s="29" t="s">
        <v>29</v>
      </c>
      <c r="E1834" s="31">
        <v>44834</v>
      </c>
      <c r="F1834" s="29">
        <v>70.267347992968027</v>
      </c>
      <c r="G1834" s="29" t="s">
        <v>51</v>
      </c>
      <c r="H1834" s="29" t="s">
        <v>30</v>
      </c>
      <c r="I1834" s="29">
        <v>1977</v>
      </c>
      <c r="J1834" s="30">
        <v>95</v>
      </c>
      <c r="K1834" s="30">
        <v>13016.4</v>
      </c>
      <c r="L1834" s="29">
        <v>725998.80547262589</v>
      </c>
      <c r="M1834" s="29">
        <v>2511.2876877038002</v>
      </c>
      <c r="N1834" s="29">
        <v>57.074251441726659</v>
      </c>
      <c r="O1834" s="29">
        <v>11899.57610530788</v>
      </c>
      <c r="P1834" s="29">
        <v>0.82092867692080784</v>
      </c>
      <c r="Q1834" s="29">
        <v>19842.966016980819</v>
      </c>
      <c r="R1834" s="29">
        <v>19983.49073554682</v>
      </c>
      <c r="S1834" s="29">
        <v>0.96698221334055035</v>
      </c>
      <c r="T1834" s="29">
        <v>1.1918889205846996</v>
      </c>
      <c r="U1834" s="29">
        <v>1.6017523799598852</v>
      </c>
      <c r="V1834" s="29">
        <v>1.432598145725025</v>
      </c>
      <c r="W1834" s="30">
        <v>1.0316930421995849</v>
      </c>
      <c r="X1834" s="30">
        <v>1.7350542913848928</v>
      </c>
      <c r="Y1834" s="29">
        <v>6.0385891605862234</v>
      </c>
      <c r="Z1834" s="29">
        <v>8.6739829533812447</v>
      </c>
      <c r="AA1834" s="30">
        <v>60.262100838473209</v>
      </c>
      <c r="AB1834" s="30">
        <v>1406.8424522232094</v>
      </c>
      <c r="AC1834" s="29">
        <v>3.4186304022055118</v>
      </c>
      <c r="AD1834" s="29">
        <v>50853.418857417724</v>
      </c>
      <c r="AE1834" s="29">
        <f t="shared" si="90"/>
        <v>2022</v>
      </c>
      <c r="AF1834" s="29">
        <f t="shared" si="91"/>
        <v>9</v>
      </c>
      <c r="AK1834" t="e">
        <f t="shared" si="89"/>
        <v>#N/A</v>
      </c>
    </row>
    <row r="1835" spans="1:37" ht="30" customHeight="1" x14ac:dyDescent="0.25">
      <c r="A1835" s="30">
        <v>17907421</v>
      </c>
      <c r="B1835" s="29" t="s">
        <v>89</v>
      </c>
      <c r="C1835" s="29" t="s">
        <v>29</v>
      </c>
      <c r="D1835" s="29" t="s">
        <v>29</v>
      </c>
      <c r="E1835" s="31">
        <v>44865</v>
      </c>
      <c r="F1835" s="29">
        <v>49.055036099874442</v>
      </c>
      <c r="G1835" s="29" t="s">
        <v>51</v>
      </c>
      <c r="H1835" s="29" t="s">
        <v>30</v>
      </c>
      <c r="I1835" s="29">
        <v>1977</v>
      </c>
      <c r="J1835" s="30">
        <v>95</v>
      </c>
      <c r="K1835" s="30">
        <v>13016.4</v>
      </c>
      <c r="L1835" s="29">
        <v>732063.38617520232</v>
      </c>
      <c r="M1835" s="29">
        <v>2508.2655156526484</v>
      </c>
      <c r="N1835" s="29">
        <v>47.669518149387166</v>
      </c>
      <c r="O1835" s="29">
        <v>14976.975671197019</v>
      </c>
      <c r="P1835" s="29">
        <v>1.2998763944188956</v>
      </c>
      <c r="Q1835" s="29">
        <v>19685.406121982549</v>
      </c>
      <c r="R1835" s="29">
        <v>13014.875422747145</v>
      </c>
      <c r="S1835" s="29">
        <v>0.9906586692756828</v>
      </c>
      <c r="T1835" s="29">
        <v>1.1591745922519354</v>
      </c>
      <c r="U1835" s="29">
        <v>1.4048896863225984</v>
      </c>
      <c r="V1835" s="29">
        <v>1.8775441277191049</v>
      </c>
      <c r="W1835" s="30">
        <v>0.76305451558456683</v>
      </c>
      <c r="X1835" s="30">
        <v>0.9054846061097146</v>
      </c>
      <c r="Y1835" s="29">
        <v>4.9829628464293361</v>
      </c>
      <c r="Z1835" s="29">
        <v>5.1010547356256888</v>
      </c>
      <c r="AA1835" s="30">
        <v>69.954657286497493</v>
      </c>
      <c r="AB1835" s="30">
        <v>1352.5113466078917</v>
      </c>
      <c r="AC1835" s="29">
        <v>2.9708660929189876</v>
      </c>
      <c r="AD1835" s="29">
        <v>63493.60888931615</v>
      </c>
      <c r="AE1835" s="29">
        <f t="shared" si="90"/>
        <v>2022</v>
      </c>
      <c r="AF1835" s="29">
        <f t="shared" si="91"/>
        <v>10</v>
      </c>
      <c r="AK1835" t="e">
        <f t="shared" si="89"/>
        <v>#N/A</v>
      </c>
    </row>
    <row r="1836" spans="1:37" ht="30" customHeight="1" x14ac:dyDescent="0.25">
      <c r="A1836" s="30">
        <v>17907421</v>
      </c>
      <c r="B1836" s="29" t="s">
        <v>89</v>
      </c>
      <c r="C1836" s="29" t="s">
        <v>29</v>
      </c>
      <c r="D1836" s="29" t="s">
        <v>29</v>
      </c>
      <c r="E1836" s="31">
        <v>44895</v>
      </c>
      <c r="F1836" s="29">
        <v>50.593260408989799</v>
      </c>
      <c r="G1836" s="29" t="s">
        <v>51</v>
      </c>
      <c r="H1836" s="29" t="s">
        <v>30</v>
      </c>
      <c r="I1836" s="29">
        <v>1977</v>
      </c>
      <c r="J1836" s="30">
        <v>95</v>
      </c>
      <c r="K1836" s="30">
        <v>13016.4</v>
      </c>
      <c r="L1836" s="29">
        <v>852584.67749421718</v>
      </c>
      <c r="M1836" s="29">
        <v>2375.1380167082489</v>
      </c>
      <c r="N1836" s="29">
        <v>48.782096869267846</v>
      </c>
      <c r="O1836" s="29">
        <v>14933.907153023692</v>
      </c>
      <c r="P1836" s="29">
        <v>1.246248010454325</v>
      </c>
      <c r="Q1836" s="29">
        <v>17301.987101691189</v>
      </c>
      <c r="R1836" s="29">
        <v>19475.619723472875</v>
      </c>
      <c r="S1836" s="29">
        <v>0.94652203486018638</v>
      </c>
      <c r="T1836" s="29">
        <v>1.0111049096878002</v>
      </c>
      <c r="U1836" s="29">
        <v>1.1403076051915615</v>
      </c>
      <c r="V1836" s="29">
        <v>1.0070054838661491</v>
      </c>
      <c r="W1836" s="30">
        <v>1.4802708324906622</v>
      </c>
      <c r="X1836" s="30">
        <v>1.2894091744878138</v>
      </c>
      <c r="Y1836" s="29">
        <v>8.7905474285039062</v>
      </c>
      <c r="Z1836" s="29">
        <v>7.1341017764111685</v>
      </c>
      <c r="AA1836" s="30">
        <v>59.127724397538174</v>
      </c>
      <c r="AB1836" s="30">
        <v>1343.9976387056133</v>
      </c>
      <c r="AC1836" s="29">
        <v>4.1441725650147401</v>
      </c>
      <c r="AD1836" s="29">
        <v>44412.692603307674</v>
      </c>
      <c r="AE1836" s="29">
        <f t="shared" si="90"/>
        <v>2022</v>
      </c>
      <c r="AF1836" s="29">
        <f t="shared" si="91"/>
        <v>11</v>
      </c>
      <c r="AK1836" t="e">
        <f t="shared" si="89"/>
        <v>#N/A</v>
      </c>
    </row>
    <row r="1837" spans="1:37" ht="30" customHeight="1" x14ac:dyDescent="0.25">
      <c r="A1837" s="30">
        <v>17907421</v>
      </c>
      <c r="B1837" s="29" t="s">
        <v>89</v>
      </c>
      <c r="C1837" s="29" t="s">
        <v>29</v>
      </c>
      <c r="D1837" s="29" t="s">
        <v>29</v>
      </c>
      <c r="E1837" s="31">
        <v>44926</v>
      </c>
      <c r="F1837" s="29">
        <v>74.11398169944566</v>
      </c>
      <c r="G1837" s="29" t="s">
        <v>51</v>
      </c>
      <c r="H1837" s="29" t="s">
        <v>30</v>
      </c>
      <c r="I1837" s="29">
        <v>1977</v>
      </c>
      <c r="J1837" s="30">
        <v>95</v>
      </c>
      <c r="K1837" s="30">
        <v>13016.4</v>
      </c>
      <c r="L1837" s="29">
        <v>561902.53010917373</v>
      </c>
      <c r="M1837" s="29">
        <v>2022.8147956581024</v>
      </c>
      <c r="N1837" s="29">
        <v>40.210910590488943</v>
      </c>
      <c r="O1837" s="29">
        <v>13425.177234644156</v>
      </c>
      <c r="P1837" s="29">
        <v>0.78316877229526805</v>
      </c>
      <c r="Q1837" s="29">
        <v>15016.990513334034</v>
      </c>
      <c r="R1837" s="29">
        <v>18914.391228624991</v>
      </c>
      <c r="S1837" s="29">
        <v>0.9647479542160633</v>
      </c>
      <c r="T1837" s="29">
        <v>1.754666947486994</v>
      </c>
      <c r="U1837" s="29">
        <v>0.99540803010592915</v>
      </c>
      <c r="V1837" s="29">
        <v>1.178305564443906</v>
      </c>
      <c r="W1837" s="30">
        <v>0.83875769912365539</v>
      </c>
      <c r="X1837" s="30">
        <v>1.2995492031243467</v>
      </c>
      <c r="Y1837" s="29">
        <v>5.3826784414771938</v>
      </c>
      <c r="Z1837" s="29">
        <v>7.6981118089870968</v>
      </c>
      <c r="AA1837" s="30">
        <v>108.97325184078602</v>
      </c>
      <c r="AB1837" s="30">
        <v>1201.1265790253035</v>
      </c>
      <c r="AC1837" s="29">
        <v>2.6353851769884979</v>
      </c>
      <c r="AD1837" s="29">
        <v>39175.251608043443</v>
      </c>
      <c r="AE1837" s="29">
        <f t="shared" si="90"/>
        <v>2022</v>
      </c>
      <c r="AF1837" s="29">
        <f t="shared" si="91"/>
        <v>12</v>
      </c>
      <c r="AK1837" t="e">
        <f t="shared" si="89"/>
        <v>#N/A</v>
      </c>
    </row>
    <row r="1838" spans="1:37" ht="30" customHeight="1" x14ac:dyDescent="0.25">
      <c r="A1838" s="30">
        <v>17907421</v>
      </c>
      <c r="B1838" s="29" t="s">
        <v>89</v>
      </c>
      <c r="C1838" s="29" t="s">
        <v>29</v>
      </c>
      <c r="D1838" s="29" t="s">
        <v>29</v>
      </c>
      <c r="E1838" s="31">
        <v>44957</v>
      </c>
      <c r="F1838" s="29">
        <v>51.323614679670357</v>
      </c>
      <c r="G1838" s="29" t="s">
        <v>51</v>
      </c>
      <c r="H1838" s="29" t="s">
        <v>30</v>
      </c>
      <c r="I1838" s="29">
        <v>1977</v>
      </c>
      <c r="J1838" s="30">
        <v>95</v>
      </c>
      <c r="K1838" s="30">
        <v>13016.4</v>
      </c>
      <c r="L1838" s="29">
        <v>840943.05863858573</v>
      </c>
      <c r="M1838" s="29">
        <v>2887.2861342490141</v>
      </c>
      <c r="N1838" s="29">
        <v>43.176569120426649</v>
      </c>
      <c r="O1838" s="29">
        <v>15803.264705818383</v>
      </c>
      <c r="P1838" s="29">
        <v>1.341062756020466</v>
      </c>
      <c r="Q1838" s="29">
        <v>12429.773138412045</v>
      </c>
      <c r="R1838" s="29">
        <v>15685.634113715534</v>
      </c>
      <c r="S1838" s="29">
        <v>0.85969170327633038</v>
      </c>
      <c r="T1838" s="29">
        <v>1.4576714389197094</v>
      </c>
      <c r="U1838" s="29">
        <v>1.1503107280452145</v>
      </c>
      <c r="V1838" s="29">
        <v>1.0980895512224633</v>
      </c>
      <c r="W1838" s="30">
        <v>1.1798763355724744</v>
      </c>
      <c r="X1838" s="30">
        <v>1.0514638175766406</v>
      </c>
      <c r="Y1838" s="29">
        <v>8.3421111674203665</v>
      </c>
      <c r="Z1838" s="29">
        <v>6.7328702193259549</v>
      </c>
      <c r="AA1838" s="30">
        <v>108.46151406886051</v>
      </c>
      <c r="AB1838" s="30">
        <v>1259.976555982531</v>
      </c>
      <c r="AC1838" s="29">
        <v>4.8562967496351881</v>
      </c>
      <c r="AD1838" s="29">
        <v>59517.38263334256</v>
      </c>
      <c r="AE1838" s="29">
        <f t="shared" si="90"/>
        <v>2023</v>
      </c>
      <c r="AF1838" s="29">
        <f t="shared" si="91"/>
        <v>1</v>
      </c>
      <c r="AK1838" t="e">
        <f t="shared" si="89"/>
        <v>#N/A</v>
      </c>
    </row>
    <row r="1839" spans="1:37" ht="30" customHeight="1" x14ac:dyDescent="0.25">
      <c r="A1839" s="30">
        <v>17907421</v>
      </c>
      <c r="B1839" s="29" t="s">
        <v>89</v>
      </c>
      <c r="C1839" s="29" t="s">
        <v>29</v>
      </c>
      <c r="D1839" s="29" t="s">
        <v>29</v>
      </c>
      <c r="E1839" s="31">
        <v>44985</v>
      </c>
      <c r="F1839" s="29">
        <v>85.751614354727877</v>
      </c>
      <c r="G1839" s="29" t="s">
        <v>51</v>
      </c>
      <c r="H1839" s="29" t="s">
        <v>30</v>
      </c>
      <c r="I1839" s="29">
        <v>1977</v>
      </c>
      <c r="J1839" s="30">
        <v>95</v>
      </c>
      <c r="K1839" s="30">
        <v>13016.4</v>
      </c>
      <c r="L1839" s="29">
        <v>794621.49715251476</v>
      </c>
      <c r="M1839" s="29">
        <v>2676.3104073957688</v>
      </c>
      <c r="N1839" s="29">
        <v>58.219358806234148</v>
      </c>
      <c r="O1839" s="29">
        <v>14365.392630030328</v>
      </c>
      <c r="P1839" s="29">
        <v>1.0101726137117242</v>
      </c>
      <c r="Q1839" s="29">
        <v>16637.544572990093</v>
      </c>
      <c r="R1839" s="29">
        <v>18847.767689618886</v>
      </c>
      <c r="S1839" s="29">
        <v>0.90976546694371641</v>
      </c>
      <c r="T1839" s="29">
        <v>1.7817691609688839</v>
      </c>
      <c r="U1839" s="29">
        <v>1.2931235796883662</v>
      </c>
      <c r="V1839" s="29">
        <v>1.5791280353535873</v>
      </c>
      <c r="W1839" s="30">
        <v>1.2283622027106178</v>
      </c>
      <c r="X1839" s="30">
        <v>1.0902607923519561</v>
      </c>
      <c r="Y1839" s="29">
        <v>4.7068919092180863</v>
      </c>
      <c r="Z1839" s="29">
        <v>5.0481357818812933</v>
      </c>
      <c r="AA1839" s="30">
        <v>94.290640345467722</v>
      </c>
      <c r="AB1839" s="30">
        <v>890.61572545184583</v>
      </c>
      <c r="AC1839" s="29">
        <v>4.5617880669404647</v>
      </c>
      <c r="AD1839" s="29">
        <v>40306.660262409714</v>
      </c>
      <c r="AE1839" s="29">
        <f t="shared" si="90"/>
        <v>2023</v>
      </c>
      <c r="AF1839" s="29">
        <f t="shared" si="91"/>
        <v>2</v>
      </c>
      <c r="AK1839" t="e">
        <f t="shared" ref="AK1839:AK1902" si="92">_xlfn.XLOOKUP(B1839, $AH$2:$AH$38,$AI$2:$AI$38)</f>
        <v>#N/A</v>
      </c>
    </row>
    <row r="1840" spans="1:37" ht="30" customHeight="1" x14ac:dyDescent="0.25">
      <c r="A1840" s="30">
        <v>17907421</v>
      </c>
      <c r="B1840" s="29" t="s">
        <v>89</v>
      </c>
      <c r="C1840" s="29" t="s">
        <v>29</v>
      </c>
      <c r="D1840" s="29" t="s">
        <v>29</v>
      </c>
      <c r="E1840" s="31">
        <v>45016</v>
      </c>
      <c r="F1840" s="29">
        <v>60.114571080367135</v>
      </c>
      <c r="G1840" s="29" t="s">
        <v>51</v>
      </c>
      <c r="H1840" s="29" t="s">
        <v>30</v>
      </c>
      <c r="I1840" s="29">
        <v>1977</v>
      </c>
      <c r="J1840" s="30">
        <v>95</v>
      </c>
      <c r="K1840" s="30">
        <v>13016.4</v>
      </c>
      <c r="L1840" s="29">
        <v>576368.89134242886</v>
      </c>
      <c r="M1840" s="29">
        <v>2931.0105234164998</v>
      </c>
      <c r="N1840" s="29">
        <v>60.67824607155567</v>
      </c>
      <c r="O1840" s="29">
        <v>17409.190631293237</v>
      </c>
      <c r="P1840" s="29">
        <v>0.74582972720380936</v>
      </c>
      <c r="Q1840" s="29">
        <v>18688.012261559583</v>
      </c>
      <c r="R1840" s="29">
        <v>22933.538490970881</v>
      </c>
      <c r="S1840" s="29">
        <v>0.88808496363574529</v>
      </c>
      <c r="T1840" s="29">
        <v>1.3128615759774842</v>
      </c>
      <c r="U1840" s="29">
        <v>1.2549273550425211</v>
      </c>
      <c r="V1840" s="29">
        <v>1.6441456764725531</v>
      </c>
      <c r="W1840" s="30">
        <v>0.84354279902523799</v>
      </c>
      <c r="X1840" s="30">
        <v>1.3177673832288892</v>
      </c>
      <c r="Y1840" s="29">
        <v>6.1546608077273905</v>
      </c>
      <c r="Z1840" s="29">
        <v>4.7448965957034339</v>
      </c>
      <c r="AA1840" s="29">
        <v>98.753518198977247</v>
      </c>
      <c r="AB1840" s="29">
        <v>1004.3806545782865</v>
      </c>
      <c r="AC1840" s="29">
        <v>3.4042569092173252</v>
      </c>
      <c r="AD1840" s="29">
        <v>39496.369604451946</v>
      </c>
      <c r="AE1840" s="29">
        <f t="shared" si="90"/>
        <v>2023</v>
      </c>
      <c r="AF1840" s="29">
        <f t="shared" si="91"/>
        <v>3</v>
      </c>
      <c r="AK1840" t="e">
        <f t="shared" si="92"/>
        <v>#N/A</v>
      </c>
    </row>
    <row r="1841" spans="1:37" ht="30" customHeight="1" x14ac:dyDescent="0.25">
      <c r="A1841" s="30">
        <v>17907421</v>
      </c>
      <c r="B1841" s="29" t="s">
        <v>89</v>
      </c>
      <c r="C1841" s="29" t="s">
        <v>29</v>
      </c>
      <c r="D1841" s="29" t="s">
        <v>29</v>
      </c>
      <c r="E1841" s="31">
        <v>45046</v>
      </c>
      <c r="F1841" s="29">
        <v>67.855689793526565</v>
      </c>
      <c r="G1841" s="29" t="s">
        <v>51</v>
      </c>
      <c r="H1841" s="29" t="s">
        <v>30</v>
      </c>
      <c r="I1841" s="29">
        <v>1977</v>
      </c>
      <c r="J1841" s="30">
        <v>95</v>
      </c>
      <c r="K1841" s="30">
        <v>13016.4</v>
      </c>
      <c r="L1841" s="29">
        <v>900288.06493300118</v>
      </c>
      <c r="M1841" s="29">
        <v>1846.7440038409061</v>
      </c>
      <c r="N1841" s="29">
        <v>64.863793606687537</v>
      </c>
      <c r="O1841" s="29">
        <v>10982.827647209609</v>
      </c>
      <c r="P1841" s="29">
        <v>0.83663086977745837</v>
      </c>
      <c r="Q1841" s="29">
        <v>11272.334029553967</v>
      </c>
      <c r="R1841" s="29">
        <v>19569.691497093714</v>
      </c>
      <c r="S1841" s="29">
        <v>1.1905660112838814</v>
      </c>
      <c r="T1841" s="29">
        <v>1.7143842668871732</v>
      </c>
      <c r="U1841" s="29">
        <v>1.1770268885614736</v>
      </c>
      <c r="V1841" s="29">
        <v>1.7190442995478883</v>
      </c>
      <c r="W1841" s="30">
        <v>1.173787326619562</v>
      </c>
      <c r="X1841" s="30">
        <v>0.92660325537630905</v>
      </c>
      <c r="Y1841" s="29">
        <v>8.05233552197957</v>
      </c>
      <c r="Z1841" s="29">
        <v>7.8800611036017214</v>
      </c>
      <c r="AA1841" s="29">
        <v>109.4133339462353</v>
      </c>
      <c r="AB1841" s="29">
        <v>1024.03236226485</v>
      </c>
      <c r="AC1841" s="29">
        <v>3.4648957807143663</v>
      </c>
      <c r="AD1841" s="29">
        <v>43815.823981029054</v>
      </c>
      <c r="AE1841" s="29">
        <f t="shared" si="90"/>
        <v>2023</v>
      </c>
      <c r="AF1841" s="29">
        <f t="shared" si="91"/>
        <v>4</v>
      </c>
      <c r="AK1841" t="e">
        <f t="shared" si="92"/>
        <v>#N/A</v>
      </c>
    </row>
    <row r="1842" spans="1:37" ht="30" customHeight="1" x14ac:dyDescent="0.25">
      <c r="A1842" s="30">
        <v>17907421</v>
      </c>
      <c r="B1842" s="29" t="s">
        <v>89</v>
      </c>
      <c r="C1842" s="29" t="s">
        <v>29</v>
      </c>
      <c r="D1842" s="29" t="s">
        <v>29</v>
      </c>
      <c r="E1842" s="31">
        <v>45077</v>
      </c>
      <c r="F1842" s="29">
        <v>76.234728909289188</v>
      </c>
      <c r="G1842" s="29" t="s">
        <v>51</v>
      </c>
      <c r="H1842" s="29" t="s">
        <v>30</v>
      </c>
      <c r="I1842" s="29">
        <v>1977</v>
      </c>
      <c r="J1842" s="30">
        <v>95</v>
      </c>
      <c r="K1842" s="30">
        <v>13016.4</v>
      </c>
      <c r="L1842" s="29">
        <v>495810.6212911373</v>
      </c>
      <c r="M1842" s="29">
        <v>3060.0279930137181</v>
      </c>
      <c r="N1842" s="29">
        <v>51.368099204314966</v>
      </c>
      <c r="O1842" s="29">
        <v>11555.21628166731</v>
      </c>
      <c r="P1842" s="29">
        <v>1.0141175134972769</v>
      </c>
      <c r="Q1842" s="29">
        <v>17083.235498993374</v>
      </c>
      <c r="R1842" s="29">
        <v>22475.234451201344</v>
      </c>
      <c r="S1842" s="29">
        <v>1.1724477804846796</v>
      </c>
      <c r="T1842" s="29">
        <v>1.2007918330445544</v>
      </c>
      <c r="U1842" s="29">
        <v>1.2266627747796095</v>
      </c>
      <c r="V1842" s="29">
        <v>1.2217626827490731</v>
      </c>
      <c r="W1842" s="30">
        <v>1.2514001410426776</v>
      </c>
      <c r="X1842" s="30">
        <v>1.3263019619894783</v>
      </c>
      <c r="Y1842" s="29">
        <v>5.0650075398229388</v>
      </c>
      <c r="Z1842" s="29">
        <v>4.5705633345231433</v>
      </c>
      <c r="AA1842" s="29">
        <v>78.159296639508682</v>
      </c>
      <c r="AB1842" s="29">
        <v>1234.7553365354013</v>
      </c>
      <c r="AC1842" s="29">
        <v>3.1696356850587488</v>
      </c>
      <c r="AD1842" s="29">
        <v>50702.833212198115</v>
      </c>
      <c r="AE1842" s="29">
        <f t="shared" si="90"/>
        <v>2023</v>
      </c>
      <c r="AF1842" s="29">
        <f t="shared" si="91"/>
        <v>5</v>
      </c>
      <c r="AK1842" t="e">
        <f t="shared" si="92"/>
        <v>#N/A</v>
      </c>
    </row>
    <row r="1843" spans="1:37" ht="30" customHeight="1" x14ac:dyDescent="0.25">
      <c r="A1843" s="30">
        <v>17907421</v>
      </c>
      <c r="B1843" s="29" t="s">
        <v>89</v>
      </c>
      <c r="C1843" s="29" t="s">
        <v>29</v>
      </c>
      <c r="D1843" s="29" t="s">
        <v>29</v>
      </c>
      <c r="E1843" s="31">
        <v>45107</v>
      </c>
      <c r="F1843" s="29">
        <v>68.701171729202557</v>
      </c>
      <c r="G1843" s="29" t="s">
        <v>51</v>
      </c>
      <c r="H1843" s="29" t="s">
        <v>30</v>
      </c>
      <c r="I1843" s="29">
        <v>1977</v>
      </c>
      <c r="J1843" s="30">
        <v>95</v>
      </c>
      <c r="K1843" s="30">
        <v>13016.4</v>
      </c>
      <c r="L1843" s="29">
        <v>552725.51343308156</v>
      </c>
      <c r="M1843" s="29">
        <v>2529.9009085688781</v>
      </c>
      <c r="N1843" s="29">
        <v>64.443922556707037</v>
      </c>
      <c r="O1843" s="29">
        <v>12456.817203167177</v>
      </c>
      <c r="P1843" s="29">
        <v>0.76465413835960638</v>
      </c>
      <c r="Q1843" s="29">
        <v>10926.417436508236</v>
      </c>
      <c r="R1843" s="29">
        <v>22118.103183452709</v>
      </c>
      <c r="S1843" s="29">
        <v>0.92022536815145572</v>
      </c>
      <c r="T1843" s="29">
        <v>1.7507466611179761</v>
      </c>
      <c r="U1843" s="29">
        <v>1.1159467433896608</v>
      </c>
      <c r="V1843" s="29">
        <v>1.5890565542290476</v>
      </c>
      <c r="W1843" s="30">
        <v>1.2293787853941198</v>
      </c>
      <c r="X1843" s="30">
        <v>0.92815493295535056</v>
      </c>
      <c r="Y1843" s="29">
        <v>4.248924036227133</v>
      </c>
      <c r="Z1843" s="29">
        <v>5.6396647350590561</v>
      </c>
      <c r="AA1843" s="29">
        <v>85.477131457146854</v>
      </c>
      <c r="AB1843" s="29">
        <v>958.56367597794076</v>
      </c>
      <c r="AC1843" s="29">
        <v>3.0418195723897083</v>
      </c>
      <c r="AD1843" s="29">
        <v>61794.603794518422</v>
      </c>
      <c r="AE1843" s="29">
        <f t="shared" si="90"/>
        <v>2023</v>
      </c>
      <c r="AF1843" s="29">
        <f t="shared" si="91"/>
        <v>6</v>
      </c>
      <c r="AK1843" t="e">
        <f t="shared" si="92"/>
        <v>#N/A</v>
      </c>
    </row>
    <row r="1844" spans="1:37" ht="30" customHeight="1" x14ac:dyDescent="0.25">
      <c r="A1844" s="30">
        <v>17907421</v>
      </c>
      <c r="B1844" s="29" t="s">
        <v>89</v>
      </c>
      <c r="C1844" s="29" t="s">
        <v>29</v>
      </c>
      <c r="D1844" s="29" t="s">
        <v>29</v>
      </c>
      <c r="E1844" s="31">
        <v>45138</v>
      </c>
      <c r="F1844" s="29">
        <v>86.795812540755662</v>
      </c>
      <c r="G1844" s="29" t="s">
        <v>51</v>
      </c>
      <c r="H1844" s="29" t="s">
        <v>30</v>
      </c>
      <c r="I1844" s="29">
        <v>1977</v>
      </c>
      <c r="J1844" s="30">
        <v>95</v>
      </c>
      <c r="K1844" s="30">
        <v>13016.4</v>
      </c>
      <c r="L1844" s="29">
        <v>489286.91819394892</v>
      </c>
      <c r="M1844" s="29">
        <v>2873.6587606664243</v>
      </c>
      <c r="N1844" s="29">
        <v>41.753092333586387</v>
      </c>
      <c r="O1844" s="29">
        <v>11302.468613328796</v>
      </c>
      <c r="P1844" s="29">
        <v>1.2705285517682985</v>
      </c>
      <c r="Q1844" s="29">
        <v>15830.24226612303</v>
      </c>
      <c r="R1844" s="29">
        <v>12475.151449710036</v>
      </c>
      <c r="S1844" s="29">
        <v>1.2214625730326263</v>
      </c>
      <c r="T1844" s="29">
        <v>1.4943789023231984</v>
      </c>
      <c r="U1844" s="29">
        <v>1.0952844363360008</v>
      </c>
      <c r="V1844" s="29">
        <v>1.07702277475476</v>
      </c>
      <c r="W1844" s="30">
        <v>1.4160395107359833</v>
      </c>
      <c r="X1844" s="30">
        <v>1.4589135233989636</v>
      </c>
      <c r="Y1844" s="29">
        <v>5.5824679036390341</v>
      </c>
      <c r="Z1844" s="29">
        <v>4.1633056208243646</v>
      </c>
      <c r="AA1844" s="29">
        <v>89.224919017419751</v>
      </c>
      <c r="AB1844" s="29">
        <v>1010.1183657923757</v>
      </c>
      <c r="AC1844" s="29">
        <v>3.8179887546407314</v>
      </c>
      <c r="AD1844" s="29">
        <v>60765.603835017188</v>
      </c>
      <c r="AE1844" s="29">
        <f t="shared" si="90"/>
        <v>2023</v>
      </c>
      <c r="AF1844" s="29">
        <f t="shared" si="91"/>
        <v>7</v>
      </c>
      <c r="AK1844" t="e">
        <f t="shared" si="92"/>
        <v>#N/A</v>
      </c>
    </row>
    <row r="1845" spans="1:37" ht="30" customHeight="1" x14ac:dyDescent="0.25">
      <c r="A1845" s="30">
        <v>17907421</v>
      </c>
      <c r="B1845" s="29" t="s">
        <v>89</v>
      </c>
      <c r="C1845" s="29" t="s">
        <v>29</v>
      </c>
      <c r="D1845" s="29" t="s">
        <v>29</v>
      </c>
      <c r="E1845" s="31">
        <v>45169</v>
      </c>
      <c r="F1845" s="29">
        <v>88.693810082136636</v>
      </c>
      <c r="G1845" s="29" t="s">
        <v>51</v>
      </c>
      <c r="H1845" s="29" t="s">
        <v>30</v>
      </c>
      <c r="I1845" s="29">
        <v>1977</v>
      </c>
      <c r="J1845" s="30">
        <v>95</v>
      </c>
      <c r="K1845" s="30">
        <v>13016.4</v>
      </c>
      <c r="L1845" s="29">
        <v>730666.30490841554</v>
      </c>
      <c r="M1845" s="29">
        <v>3133.347126298605</v>
      </c>
      <c r="N1845" s="29">
        <v>68.038781333972295</v>
      </c>
      <c r="O1845" s="29">
        <v>14697.897879613445</v>
      </c>
      <c r="P1845" s="29">
        <v>0.73419075400034739</v>
      </c>
      <c r="Q1845" s="29">
        <v>13591.968113950348</v>
      </c>
      <c r="R1845" s="29">
        <v>16743.913983263075</v>
      </c>
      <c r="S1845" s="29">
        <v>0.84326196245742713</v>
      </c>
      <c r="T1845" s="29">
        <v>1.0649765839986882</v>
      </c>
      <c r="U1845" s="29">
        <v>0.82762569128741248</v>
      </c>
      <c r="V1845" s="29">
        <v>1.1363269344664455</v>
      </c>
      <c r="W1845" s="30">
        <v>1.3095818028736357</v>
      </c>
      <c r="X1845" s="30">
        <v>1.3263179369342715</v>
      </c>
      <c r="Y1845" s="29">
        <v>4.9527891729182336</v>
      </c>
      <c r="Z1845" s="29">
        <v>3.7979740925074732</v>
      </c>
      <c r="AA1845" s="29">
        <v>97.091141954124737</v>
      </c>
      <c r="AB1845" s="29">
        <v>1357.1746808129824</v>
      </c>
      <c r="AC1845" s="29">
        <v>3.8085155476396744</v>
      </c>
      <c r="AD1845" s="29">
        <v>33788.434269552876</v>
      </c>
      <c r="AE1845" s="29">
        <f t="shared" si="90"/>
        <v>2023</v>
      </c>
      <c r="AF1845" s="29">
        <f t="shared" si="91"/>
        <v>8</v>
      </c>
      <c r="AK1845" t="e">
        <f t="shared" si="92"/>
        <v>#N/A</v>
      </c>
    </row>
    <row r="1846" spans="1:37" ht="30" customHeight="1" x14ac:dyDescent="0.25">
      <c r="A1846" s="30">
        <v>17907421</v>
      </c>
      <c r="B1846" s="29" t="s">
        <v>89</v>
      </c>
      <c r="C1846" s="29" t="s">
        <v>29</v>
      </c>
      <c r="D1846" s="29" t="s">
        <v>29</v>
      </c>
      <c r="E1846" s="31">
        <v>45199</v>
      </c>
      <c r="F1846" s="29">
        <v>69.928494605668675</v>
      </c>
      <c r="G1846" s="29" t="s">
        <v>51</v>
      </c>
      <c r="H1846" s="29" t="s">
        <v>30</v>
      </c>
      <c r="I1846" s="29">
        <v>1977</v>
      </c>
      <c r="J1846" s="30">
        <v>95</v>
      </c>
      <c r="K1846" s="30">
        <v>13016.4</v>
      </c>
      <c r="L1846" s="29">
        <v>647304.71929825703</v>
      </c>
      <c r="M1846" s="29">
        <v>2204.4140547679908</v>
      </c>
      <c r="N1846" s="29">
        <v>51.010665385023216</v>
      </c>
      <c r="O1846" s="29">
        <v>12294.664741218017</v>
      </c>
      <c r="P1846" s="29">
        <v>0.73601261354818526</v>
      </c>
      <c r="Q1846" s="29">
        <v>12078.038103724519</v>
      </c>
      <c r="R1846" s="29">
        <v>15444.453022859821</v>
      </c>
      <c r="S1846" s="29">
        <v>1.0524389722241141</v>
      </c>
      <c r="T1846" s="29">
        <v>1.6592618906432228</v>
      </c>
      <c r="U1846" s="29">
        <v>1.3120579290594612</v>
      </c>
      <c r="V1846" s="29">
        <v>1.5186452627028781</v>
      </c>
      <c r="W1846" s="30">
        <v>1.4867035086156233</v>
      </c>
      <c r="X1846" s="30">
        <v>1.1471789959373146</v>
      </c>
      <c r="Y1846" s="29">
        <v>4.1344258469438007</v>
      </c>
      <c r="Z1846" s="29">
        <v>2.5683459251681722</v>
      </c>
      <c r="AA1846" s="29">
        <v>55.846154276906887</v>
      </c>
      <c r="AB1846" s="29">
        <v>1081.3078547990815</v>
      </c>
      <c r="AC1846" s="29">
        <v>3.12375957298873</v>
      </c>
      <c r="AD1846" s="29">
        <v>46525.944054804204</v>
      </c>
      <c r="AE1846" s="29">
        <f t="shared" si="90"/>
        <v>2023</v>
      </c>
      <c r="AF1846" s="29">
        <f t="shared" si="91"/>
        <v>9</v>
      </c>
      <c r="AK1846" t="e">
        <f t="shared" si="92"/>
        <v>#N/A</v>
      </c>
    </row>
    <row r="1847" spans="1:37" ht="30" customHeight="1" x14ac:dyDescent="0.25">
      <c r="A1847" s="30">
        <v>17907421</v>
      </c>
      <c r="B1847" s="29" t="s">
        <v>89</v>
      </c>
      <c r="C1847" s="29" t="s">
        <v>29</v>
      </c>
      <c r="D1847" s="29" t="s">
        <v>29</v>
      </c>
      <c r="E1847" s="31">
        <v>45230</v>
      </c>
      <c r="F1847" s="29">
        <v>80.989368790457533</v>
      </c>
      <c r="G1847" s="29" t="s">
        <v>51</v>
      </c>
      <c r="H1847" s="29" t="s">
        <v>30</v>
      </c>
      <c r="I1847" s="29">
        <v>1977</v>
      </c>
      <c r="J1847" s="30">
        <v>95</v>
      </c>
      <c r="K1847" s="30">
        <v>13016.4</v>
      </c>
      <c r="L1847" s="29">
        <v>705637.29652622272</v>
      </c>
      <c r="M1847" s="29">
        <v>3240.6381518969647</v>
      </c>
      <c r="N1847" s="29">
        <v>56.751439914887641</v>
      </c>
      <c r="O1847" s="29">
        <v>14519.348495487518</v>
      </c>
      <c r="P1847" s="29">
        <v>0.74249664781890445</v>
      </c>
      <c r="Q1847" s="29">
        <v>14380.612200906682</v>
      </c>
      <c r="R1847" s="29">
        <v>13952.684742353009</v>
      </c>
      <c r="S1847" s="29">
        <v>1.1467529489121717</v>
      </c>
      <c r="T1847" s="29">
        <v>1.0289312164554973</v>
      </c>
      <c r="U1847" s="29">
        <v>0.93114988383717978</v>
      </c>
      <c r="V1847" s="29">
        <v>1.6714753428933276</v>
      </c>
      <c r="W1847" s="30">
        <v>1.2218256532652856</v>
      </c>
      <c r="X1847" s="30">
        <v>1.1162890274258701</v>
      </c>
      <c r="Y1847" s="29">
        <v>5.8939278589341759</v>
      </c>
      <c r="Z1847" s="29">
        <v>6.0007564904835284</v>
      </c>
      <c r="AA1847" s="29">
        <v>57.466946951678587</v>
      </c>
      <c r="AB1847" s="29">
        <v>1201.2669933838001</v>
      </c>
      <c r="AC1847" s="29">
        <v>3.9327054076560981</v>
      </c>
      <c r="AD1847" s="29">
        <v>44216.524893050002</v>
      </c>
      <c r="AE1847" s="29">
        <f t="shared" si="90"/>
        <v>2023</v>
      </c>
      <c r="AF1847" s="29">
        <f t="shared" si="91"/>
        <v>10</v>
      </c>
      <c r="AK1847" t="e">
        <f t="shared" si="92"/>
        <v>#N/A</v>
      </c>
    </row>
    <row r="1848" spans="1:37" ht="30" customHeight="1" x14ac:dyDescent="0.25">
      <c r="A1848" s="30">
        <v>17907421</v>
      </c>
      <c r="B1848" s="29" t="s">
        <v>89</v>
      </c>
      <c r="C1848" s="29" t="s">
        <v>29</v>
      </c>
      <c r="D1848" s="29" t="s">
        <v>29</v>
      </c>
      <c r="E1848" s="31">
        <v>45260</v>
      </c>
      <c r="F1848" s="29">
        <v>75.607041396103526</v>
      </c>
      <c r="G1848" s="29" t="s">
        <v>51</v>
      </c>
      <c r="H1848" s="29" t="s">
        <v>30</v>
      </c>
      <c r="I1848" s="29">
        <v>1977</v>
      </c>
      <c r="J1848" s="30">
        <v>95</v>
      </c>
      <c r="K1848" s="30">
        <v>13016.4</v>
      </c>
      <c r="L1848" s="29">
        <v>715122.24427426769</v>
      </c>
      <c r="M1848" s="29">
        <v>2577.0354311403894</v>
      </c>
      <c r="N1848" s="29">
        <v>36.30876689633152</v>
      </c>
      <c r="O1848" s="29">
        <v>10655.96021490569</v>
      </c>
      <c r="P1848" s="29">
        <v>0.83717195146426782</v>
      </c>
      <c r="Q1848" s="29">
        <v>16365.326240562039</v>
      </c>
      <c r="R1848" s="29">
        <v>14799.114410247406</v>
      </c>
      <c r="S1848" s="29">
        <v>1.3987835115211924</v>
      </c>
      <c r="T1848" s="29">
        <v>1.0798606180405765</v>
      </c>
      <c r="U1848" s="29">
        <v>1.4393210387322153</v>
      </c>
      <c r="V1848" s="29">
        <v>1.2145341676418624</v>
      </c>
      <c r="W1848" s="30">
        <v>1.0810957142926043</v>
      </c>
      <c r="X1848" s="30">
        <v>1.365394478756323</v>
      </c>
      <c r="Y1848" s="29">
        <v>3.7427595551584631</v>
      </c>
      <c r="Z1848" s="29">
        <v>3.066277304748815</v>
      </c>
      <c r="AA1848" s="29">
        <v>80.806920969688676</v>
      </c>
      <c r="AB1848" s="29">
        <v>1274.625986781213</v>
      </c>
      <c r="AC1848" s="29">
        <v>3.431739267055514</v>
      </c>
      <c r="AD1848" s="29">
        <v>51244.5820935062</v>
      </c>
      <c r="AE1848" s="29">
        <f t="shared" ref="AE1848:AE1911" si="93">IF(E1848 = "", "", YEAR(E1848))</f>
        <v>2023</v>
      </c>
      <c r="AF1848" s="29">
        <f t="shared" si="91"/>
        <v>11</v>
      </c>
      <c r="AK1848" t="e">
        <f t="shared" si="92"/>
        <v>#N/A</v>
      </c>
    </row>
    <row r="1849" spans="1:37" ht="30" customHeight="1" x14ac:dyDescent="0.25">
      <c r="A1849" s="30">
        <v>17907421</v>
      </c>
      <c r="B1849" s="29" t="s">
        <v>89</v>
      </c>
      <c r="C1849" s="29" t="s">
        <v>29</v>
      </c>
      <c r="D1849" s="29" t="s">
        <v>29</v>
      </c>
      <c r="E1849" s="31">
        <v>45291</v>
      </c>
      <c r="F1849" s="29">
        <v>92.021374794189953</v>
      </c>
      <c r="G1849" s="29" t="s">
        <v>51</v>
      </c>
      <c r="H1849" s="29" t="s">
        <v>30</v>
      </c>
      <c r="I1849" s="29">
        <v>1977</v>
      </c>
      <c r="J1849" s="30">
        <v>95</v>
      </c>
      <c r="K1849" s="30">
        <v>13016.4</v>
      </c>
      <c r="L1849" s="29">
        <v>859645.66451441136</v>
      </c>
      <c r="M1849" s="29">
        <v>2492.8720541379985</v>
      </c>
      <c r="N1849" s="29">
        <v>65.326971049068348</v>
      </c>
      <c r="O1849" s="29">
        <v>8269.5502223933327</v>
      </c>
      <c r="P1849" s="29">
        <v>1.0553902382621112</v>
      </c>
      <c r="Q1849" s="29">
        <v>13013.466399625755</v>
      </c>
      <c r="R1849" s="29">
        <v>17114.661443801942</v>
      </c>
      <c r="S1849" s="29">
        <v>1.1571835350301336</v>
      </c>
      <c r="T1849" s="29">
        <v>1.6507865555299821</v>
      </c>
      <c r="U1849" s="29">
        <v>1.2594895438189493</v>
      </c>
      <c r="V1849" s="29">
        <v>1.7167203800706716</v>
      </c>
      <c r="W1849" s="30">
        <v>0.99817598034463284</v>
      </c>
      <c r="X1849" s="30">
        <v>1.3242844211271896</v>
      </c>
      <c r="Y1849" s="29">
        <v>0.99413039547079896</v>
      </c>
      <c r="Z1849" s="29">
        <v>0.88751334080728506</v>
      </c>
      <c r="AA1849" s="29">
        <v>89.373620072947816</v>
      </c>
      <c r="AB1849" s="29">
        <v>1162.1097850872138</v>
      </c>
      <c r="AC1849" s="29">
        <v>4.0217200020819677</v>
      </c>
      <c r="AD1849" s="29">
        <v>37851.151310075635</v>
      </c>
      <c r="AE1849" s="29">
        <f t="shared" si="93"/>
        <v>2023</v>
      </c>
      <c r="AF1849" s="29">
        <f t="shared" si="91"/>
        <v>12</v>
      </c>
      <c r="AK1849" t="e">
        <f t="shared" si="92"/>
        <v>#N/A</v>
      </c>
    </row>
    <row r="1850" spans="1:37" ht="30" customHeight="1" x14ac:dyDescent="0.25">
      <c r="A1850" s="30">
        <v>17907421</v>
      </c>
      <c r="B1850" s="29" t="s">
        <v>89</v>
      </c>
      <c r="C1850" s="29" t="s">
        <v>29</v>
      </c>
      <c r="D1850" s="29" t="s">
        <v>29</v>
      </c>
      <c r="E1850" s="31">
        <v>45322</v>
      </c>
      <c r="F1850" s="29">
        <v>47.129135167235063</v>
      </c>
      <c r="G1850" s="29" t="s">
        <v>51</v>
      </c>
      <c r="H1850" s="29" t="s">
        <v>30</v>
      </c>
      <c r="I1850" s="29">
        <v>1977</v>
      </c>
      <c r="J1850" s="30">
        <v>95</v>
      </c>
      <c r="K1850" s="30">
        <v>13016.4</v>
      </c>
      <c r="L1850" s="29">
        <v>708635.88920710341</v>
      </c>
      <c r="M1850" s="29">
        <v>3139.8125222295016</v>
      </c>
      <c r="N1850" s="29">
        <v>68.820194344430604</v>
      </c>
      <c r="O1850" s="29">
        <v>13452.335002775333</v>
      </c>
      <c r="P1850" s="29">
        <v>1.2817962646261656</v>
      </c>
      <c r="Q1850" s="29">
        <v>10864.003363805416</v>
      </c>
      <c r="R1850" s="29">
        <v>12445.659051728757</v>
      </c>
      <c r="S1850" s="29">
        <v>1.1409004435781935</v>
      </c>
      <c r="T1850" s="29">
        <v>1.4423321356974896</v>
      </c>
      <c r="U1850" s="29">
        <v>1.0652576841190045</v>
      </c>
      <c r="V1850" s="29">
        <v>1.1550432248903564</v>
      </c>
      <c r="W1850" s="30">
        <v>1.0379337149551531</v>
      </c>
      <c r="X1850" s="30">
        <v>1.2769209556310772</v>
      </c>
      <c r="Y1850" s="29">
        <v>2.8733577366162444</v>
      </c>
      <c r="Z1850" s="29">
        <v>2.0335927623360868</v>
      </c>
      <c r="AA1850" s="29">
        <v>92.411323882781957</v>
      </c>
      <c r="AB1850" s="29">
        <v>941.17005416581992</v>
      </c>
      <c r="AC1850" s="29" t="s">
        <v>31</v>
      </c>
      <c r="AD1850" s="29" t="s">
        <v>31</v>
      </c>
      <c r="AE1850" s="29">
        <f t="shared" si="93"/>
        <v>2024</v>
      </c>
      <c r="AF1850" s="29">
        <f t="shared" si="91"/>
        <v>1</v>
      </c>
      <c r="AK1850" t="e">
        <f t="shared" si="92"/>
        <v>#N/A</v>
      </c>
    </row>
    <row r="1851" spans="1:37" ht="30" customHeight="1" x14ac:dyDescent="0.25">
      <c r="A1851" s="30">
        <v>17907421</v>
      </c>
      <c r="B1851" s="29" t="s">
        <v>89</v>
      </c>
      <c r="C1851" s="29" t="s">
        <v>29</v>
      </c>
      <c r="D1851" s="29" t="s">
        <v>29</v>
      </c>
      <c r="E1851" s="31">
        <v>45351</v>
      </c>
      <c r="F1851" s="30">
        <v>68.633907084738581</v>
      </c>
      <c r="G1851" s="29" t="s">
        <v>51</v>
      </c>
      <c r="H1851" s="29" t="s">
        <v>30</v>
      </c>
      <c r="I1851" s="29">
        <v>1977</v>
      </c>
      <c r="J1851" s="30">
        <v>95</v>
      </c>
      <c r="K1851" s="30">
        <v>13016.4</v>
      </c>
      <c r="L1851" s="30">
        <v>621663.45599939756</v>
      </c>
      <c r="M1851" s="30">
        <v>3005.4959637495249</v>
      </c>
      <c r="N1851" s="30">
        <v>63.270915841982536</v>
      </c>
      <c r="O1851" s="30">
        <v>11268.378033263267</v>
      </c>
      <c r="P1851" s="30">
        <v>0.84712552439876376</v>
      </c>
      <c r="Q1851" s="30">
        <v>11120.082292762851</v>
      </c>
      <c r="R1851" s="30">
        <v>22446.034567930154</v>
      </c>
      <c r="S1851" s="30">
        <v>1.2170577902968027</v>
      </c>
      <c r="T1851" s="30">
        <v>0.94546647550192642</v>
      </c>
      <c r="U1851" s="30">
        <v>1.0893713831383209</v>
      </c>
      <c r="V1851" s="30">
        <v>1.4363788734497871</v>
      </c>
      <c r="W1851" s="30">
        <v>0.80094487472320519</v>
      </c>
      <c r="X1851" s="30">
        <v>0.95595828024081564</v>
      </c>
      <c r="Y1851" s="30">
        <v>1.7219374536298315</v>
      </c>
      <c r="Z1851" s="30">
        <v>1.9665340267474869</v>
      </c>
      <c r="AA1851" s="30">
        <v>85.797559280065897</v>
      </c>
      <c r="AB1851" s="30">
        <v>1078.9956559616367</v>
      </c>
      <c r="AC1851" s="30" t="s">
        <v>31</v>
      </c>
      <c r="AD1851" s="30" t="s">
        <v>31</v>
      </c>
      <c r="AE1851" s="29">
        <f t="shared" si="93"/>
        <v>2024</v>
      </c>
      <c r="AF1851" s="29">
        <f t="shared" si="91"/>
        <v>2</v>
      </c>
      <c r="AK1851" t="e">
        <f t="shared" si="92"/>
        <v>#N/A</v>
      </c>
    </row>
    <row r="1852" spans="1:37" ht="30" customHeight="1" x14ac:dyDescent="0.25">
      <c r="A1852" s="30">
        <v>17907421</v>
      </c>
      <c r="B1852" s="29" t="s">
        <v>89</v>
      </c>
      <c r="C1852" s="29" t="s">
        <v>29</v>
      </c>
      <c r="D1852" s="29" t="s">
        <v>29</v>
      </c>
      <c r="E1852" s="31">
        <v>45382</v>
      </c>
      <c r="F1852" s="30">
        <v>73.400858126048277</v>
      </c>
      <c r="G1852" s="29" t="s">
        <v>51</v>
      </c>
      <c r="H1852" s="29" t="s">
        <v>30</v>
      </c>
      <c r="I1852" s="29">
        <v>1977</v>
      </c>
      <c r="J1852" s="30">
        <v>95</v>
      </c>
      <c r="K1852" s="30">
        <v>13016.4</v>
      </c>
      <c r="L1852" s="30">
        <v>862049.84287546598</v>
      </c>
      <c r="M1852" s="30">
        <v>1733.0720310186948</v>
      </c>
      <c r="N1852" s="30">
        <v>65.384811992172175</v>
      </c>
      <c r="O1852" s="30">
        <v>9770.7676154000565</v>
      </c>
      <c r="P1852" s="30">
        <v>1.056140619179275</v>
      </c>
      <c r="Q1852" s="30">
        <v>12085.963130328286</v>
      </c>
      <c r="R1852" s="30">
        <v>19170.157865734924</v>
      </c>
      <c r="S1852" s="30">
        <v>0.82699778487811493</v>
      </c>
      <c r="T1852" s="30">
        <v>1.6923005767485424</v>
      </c>
      <c r="U1852" s="30">
        <v>1.4116066389100934</v>
      </c>
      <c r="V1852" s="30">
        <v>1.6137287332677768</v>
      </c>
      <c r="W1852" s="30">
        <v>1.2125696646163173</v>
      </c>
      <c r="X1852" s="30">
        <v>0.92311942454211593</v>
      </c>
      <c r="Y1852" s="30">
        <v>0.93779426718381387</v>
      </c>
      <c r="Z1852" s="30">
        <v>0.68932149821714872</v>
      </c>
      <c r="AA1852" s="30">
        <v>53.622952547058439</v>
      </c>
      <c r="AB1852" s="30">
        <v>760.71665505759802</v>
      </c>
      <c r="AC1852" s="30" t="s">
        <v>31</v>
      </c>
      <c r="AD1852" s="30" t="s">
        <v>31</v>
      </c>
      <c r="AE1852" s="29">
        <f t="shared" si="93"/>
        <v>2024</v>
      </c>
      <c r="AF1852" s="29">
        <f t="shared" si="91"/>
        <v>3</v>
      </c>
      <c r="AK1852" t="e">
        <f t="shared" si="92"/>
        <v>#N/A</v>
      </c>
    </row>
    <row r="1853" spans="1:37" ht="30" customHeight="1" x14ac:dyDescent="0.25">
      <c r="A1853" s="30">
        <v>17907421</v>
      </c>
      <c r="B1853" s="29" t="s">
        <v>89</v>
      </c>
      <c r="C1853" s="29" t="s">
        <v>29</v>
      </c>
      <c r="D1853" s="29" t="s">
        <v>29</v>
      </c>
      <c r="E1853" s="31">
        <v>45412</v>
      </c>
      <c r="F1853" s="30">
        <v>55.481191613596735</v>
      </c>
      <c r="G1853" s="29" t="s">
        <v>51</v>
      </c>
      <c r="H1853" s="29" t="s">
        <v>30</v>
      </c>
      <c r="I1853" s="29">
        <v>1977</v>
      </c>
      <c r="J1853" s="30">
        <v>95</v>
      </c>
      <c r="K1853" s="30">
        <v>13016.4</v>
      </c>
      <c r="L1853" s="30">
        <v>493134.7364133661</v>
      </c>
      <c r="M1853" s="30">
        <v>1836.5252098512913</v>
      </c>
      <c r="N1853" s="30">
        <v>43.043104211393278</v>
      </c>
      <c r="O1853" s="30">
        <v>8135.4021902895702</v>
      </c>
      <c r="P1853" s="30">
        <v>0.9404054243728025</v>
      </c>
      <c r="Q1853" s="30">
        <v>19015.773789714774</v>
      </c>
      <c r="R1853" s="30">
        <v>11436.582971563315</v>
      </c>
      <c r="S1853" s="30">
        <v>0.85619126221732467</v>
      </c>
      <c r="T1853" s="30">
        <v>1.5513292078008927</v>
      </c>
      <c r="U1853" s="30">
        <v>1.1856288403126309</v>
      </c>
      <c r="V1853" s="30">
        <v>1.6871907991732056</v>
      </c>
      <c r="W1853" s="30">
        <v>1.0856571083539457</v>
      </c>
      <c r="X1853" s="30">
        <v>0.98836587975110068</v>
      </c>
      <c r="Y1853" s="30">
        <v>1.5312699596427641</v>
      </c>
      <c r="Z1853" s="30">
        <v>1.4549491852440186</v>
      </c>
      <c r="AA1853" s="30">
        <v>99.624910800724891</v>
      </c>
      <c r="AB1853" s="30">
        <v>717.28861947624875</v>
      </c>
      <c r="AC1853" s="30" t="s">
        <v>31</v>
      </c>
      <c r="AD1853" s="30" t="s">
        <v>31</v>
      </c>
      <c r="AE1853" s="29">
        <f t="shared" si="93"/>
        <v>2024</v>
      </c>
      <c r="AF1853" s="29">
        <f t="shared" si="91"/>
        <v>4</v>
      </c>
      <c r="AK1853" t="e">
        <f t="shared" si="92"/>
        <v>#N/A</v>
      </c>
    </row>
    <row r="1854" spans="1:37" ht="30" customHeight="1" x14ac:dyDescent="0.25">
      <c r="A1854" s="30">
        <v>17907421</v>
      </c>
      <c r="B1854" s="29" t="s">
        <v>89</v>
      </c>
      <c r="C1854" s="29" t="s">
        <v>29</v>
      </c>
      <c r="D1854" s="29" t="s">
        <v>29</v>
      </c>
      <c r="E1854" s="31">
        <v>45443</v>
      </c>
      <c r="F1854" s="30">
        <v>67.479421536296897</v>
      </c>
      <c r="G1854" s="29" t="s">
        <v>51</v>
      </c>
      <c r="H1854" s="29" t="s">
        <v>30</v>
      </c>
      <c r="I1854" s="29">
        <v>1977</v>
      </c>
      <c r="J1854" s="30">
        <v>95</v>
      </c>
      <c r="K1854" s="30">
        <v>13016.4</v>
      </c>
      <c r="L1854" s="30">
        <v>628274.94088529295</v>
      </c>
      <c r="M1854" s="30">
        <v>2550.5324673398472</v>
      </c>
      <c r="N1854" s="30">
        <v>40.728836313464491</v>
      </c>
      <c r="O1854" s="30">
        <v>14908.926426835696</v>
      </c>
      <c r="P1854" s="30">
        <v>1.0304684307389489</v>
      </c>
      <c r="Q1854" s="30">
        <v>14518.805191517044</v>
      </c>
      <c r="R1854" s="30">
        <v>15771.974117928243</v>
      </c>
      <c r="S1854" s="30">
        <v>0.82134099461317822</v>
      </c>
      <c r="T1854" s="30">
        <v>1.0444418607397443</v>
      </c>
      <c r="U1854" s="30">
        <v>1.0082042254664549</v>
      </c>
      <c r="V1854" s="30">
        <v>1.2363297641901925</v>
      </c>
      <c r="W1854" s="30">
        <v>1.1573363052973638</v>
      </c>
      <c r="X1854" s="30">
        <v>1.6352703831293578</v>
      </c>
      <c r="Y1854" s="30">
        <v>4.4163002816833821</v>
      </c>
      <c r="Z1854" s="30">
        <v>4.4264569197326464</v>
      </c>
      <c r="AA1854" s="30">
        <v>84.573532284466296</v>
      </c>
      <c r="AB1854" s="30">
        <v>1347.5691078666066</v>
      </c>
      <c r="AC1854" s="30" t="s">
        <v>31</v>
      </c>
      <c r="AD1854" s="30" t="s">
        <v>31</v>
      </c>
      <c r="AE1854" s="29">
        <f t="shared" si="93"/>
        <v>2024</v>
      </c>
      <c r="AF1854" s="29">
        <f t="shared" si="91"/>
        <v>5</v>
      </c>
      <c r="AK1854" t="e">
        <f t="shared" si="92"/>
        <v>#N/A</v>
      </c>
    </row>
    <row r="1855" spans="1:37" ht="30" customHeight="1" x14ac:dyDescent="0.25">
      <c r="A1855" s="30">
        <v>17907421</v>
      </c>
      <c r="B1855" s="29" t="s">
        <v>89</v>
      </c>
      <c r="C1855" s="29" t="s">
        <v>29</v>
      </c>
      <c r="D1855" s="29" t="s">
        <v>29</v>
      </c>
      <c r="E1855" s="31">
        <v>45473</v>
      </c>
      <c r="F1855" s="30">
        <v>50.419541806539868</v>
      </c>
      <c r="G1855" s="29" t="s">
        <v>51</v>
      </c>
      <c r="H1855" s="29" t="s">
        <v>30</v>
      </c>
      <c r="I1855" s="29">
        <v>1977</v>
      </c>
      <c r="J1855" s="30">
        <v>95</v>
      </c>
      <c r="K1855" s="30">
        <v>13016.4</v>
      </c>
      <c r="L1855" s="30">
        <v>641223.79147002788</v>
      </c>
      <c r="M1855" s="30">
        <v>2096.7299331168688</v>
      </c>
      <c r="N1855" s="30">
        <v>47.87589242324578</v>
      </c>
      <c r="O1855" s="30">
        <v>11683.026753512</v>
      </c>
      <c r="P1855" s="30">
        <v>1.0420506227296766</v>
      </c>
      <c r="Q1855" s="30">
        <v>15529.115019491495</v>
      </c>
      <c r="R1855" s="30">
        <v>22007.076438765896</v>
      </c>
      <c r="S1855" s="30">
        <v>1.4741144443496212</v>
      </c>
      <c r="T1855" s="30">
        <v>1.6491718141663652</v>
      </c>
      <c r="U1855" s="30">
        <v>1.476213462916135</v>
      </c>
      <c r="V1855" s="30">
        <v>1.3915447010867037</v>
      </c>
      <c r="W1855" s="30">
        <v>0.95424439676306705</v>
      </c>
      <c r="X1855" s="30">
        <v>1.4903770209515834</v>
      </c>
      <c r="Y1855" s="30">
        <v>3.9095866201439784</v>
      </c>
      <c r="Z1855" s="30">
        <v>5.139429321395669</v>
      </c>
      <c r="AA1855" s="30">
        <v>58.166280882967527</v>
      </c>
      <c r="AB1855" s="30">
        <v>1373.1914848623546</v>
      </c>
      <c r="AC1855" s="30" t="s">
        <v>31</v>
      </c>
      <c r="AD1855" s="30" t="s">
        <v>31</v>
      </c>
      <c r="AE1855" s="29">
        <f t="shared" si="93"/>
        <v>2024</v>
      </c>
      <c r="AF1855" s="29">
        <f t="shared" si="91"/>
        <v>6</v>
      </c>
      <c r="AK1855" t="e">
        <f t="shared" si="92"/>
        <v>#N/A</v>
      </c>
    </row>
    <row r="1856" spans="1:37" ht="30" customHeight="1" x14ac:dyDescent="0.25">
      <c r="A1856" s="30">
        <v>17907421</v>
      </c>
      <c r="B1856" s="29" t="s">
        <v>89</v>
      </c>
      <c r="C1856" s="29" t="s">
        <v>29</v>
      </c>
      <c r="D1856" s="29" t="s">
        <v>29</v>
      </c>
      <c r="E1856" s="31">
        <v>45504</v>
      </c>
      <c r="F1856" s="30" t="s">
        <v>31</v>
      </c>
      <c r="G1856" s="29" t="s">
        <v>51</v>
      </c>
      <c r="H1856" s="29" t="s">
        <v>30</v>
      </c>
      <c r="I1856" s="29">
        <v>1977</v>
      </c>
      <c r="J1856" s="30">
        <v>95</v>
      </c>
      <c r="K1856" s="30">
        <v>13016.4</v>
      </c>
      <c r="L1856" s="30" t="s">
        <v>31</v>
      </c>
      <c r="M1856" s="30" t="s">
        <v>31</v>
      </c>
      <c r="N1856" s="30" t="s">
        <v>31</v>
      </c>
      <c r="O1856" s="30" t="s">
        <v>31</v>
      </c>
      <c r="P1856" s="30" t="s">
        <v>31</v>
      </c>
      <c r="Q1856" s="30" t="s">
        <v>31</v>
      </c>
      <c r="R1856" s="30" t="s">
        <v>31</v>
      </c>
      <c r="S1856" s="30" t="s">
        <v>31</v>
      </c>
      <c r="T1856" s="30" t="s">
        <v>31</v>
      </c>
      <c r="U1856" s="30" t="s">
        <v>31</v>
      </c>
      <c r="V1856" s="30" t="s">
        <v>31</v>
      </c>
      <c r="W1856" s="30">
        <v>1.4457522871747042</v>
      </c>
      <c r="X1856" s="30">
        <v>1.4342912557004897</v>
      </c>
      <c r="Y1856" s="30" t="s">
        <v>31</v>
      </c>
      <c r="Z1856" s="30" t="s">
        <v>31</v>
      </c>
      <c r="AA1856" s="30" t="s">
        <v>31</v>
      </c>
      <c r="AB1856" s="30" t="s">
        <v>31</v>
      </c>
      <c r="AC1856" s="30" t="s">
        <v>31</v>
      </c>
      <c r="AD1856" s="30" t="s">
        <v>31</v>
      </c>
      <c r="AE1856" s="29">
        <f t="shared" si="93"/>
        <v>2024</v>
      </c>
      <c r="AF1856" s="29">
        <f t="shared" si="91"/>
        <v>7</v>
      </c>
      <c r="AK1856" t="e">
        <f t="shared" si="92"/>
        <v>#N/A</v>
      </c>
    </row>
    <row r="1857" spans="1:37" ht="30" customHeight="1" x14ac:dyDescent="0.25">
      <c r="A1857" s="30">
        <v>17907421</v>
      </c>
      <c r="B1857" s="29" t="s">
        <v>89</v>
      </c>
      <c r="C1857" s="29" t="s">
        <v>29</v>
      </c>
      <c r="D1857" s="29" t="s">
        <v>29</v>
      </c>
      <c r="E1857" s="31">
        <v>45535</v>
      </c>
      <c r="F1857" s="30" t="s">
        <v>31</v>
      </c>
      <c r="G1857" s="29" t="s">
        <v>51</v>
      </c>
      <c r="H1857" s="29" t="s">
        <v>30</v>
      </c>
      <c r="I1857" s="29">
        <v>1977</v>
      </c>
      <c r="J1857" s="30">
        <v>95</v>
      </c>
      <c r="K1857" s="30">
        <v>13016.4</v>
      </c>
      <c r="L1857" s="30" t="s">
        <v>31</v>
      </c>
      <c r="M1857" s="30" t="s">
        <v>31</v>
      </c>
      <c r="N1857" s="30" t="s">
        <v>31</v>
      </c>
      <c r="O1857" s="30" t="s">
        <v>31</v>
      </c>
      <c r="P1857" s="30" t="s">
        <v>31</v>
      </c>
      <c r="Q1857" s="30" t="s">
        <v>31</v>
      </c>
      <c r="R1857" s="30" t="s">
        <v>31</v>
      </c>
      <c r="S1857" s="30" t="s">
        <v>31</v>
      </c>
      <c r="T1857" s="30" t="s">
        <v>31</v>
      </c>
      <c r="U1857" s="30" t="s">
        <v>31</v>
      </c>
      <c r="V1857" s="30" t="s">
        <v>31</v>
      </c>
      <c r="W1857" s="30">
        <v>1.3710779334011582</v>
      </c>
      <c r="X1857" s="30">
        <v>1.4645902578979721</v>
      </c>
      <c r="Y1857" s="30" t="s">
        <v>31</v>
      </c>
      <c r="Z1857" s="30" t="s">
        <v>31</v>
      </c>
      <c r="AA1857" s="30" t="s">
        <v>31</v>
      </c>
      <c r="AB1857" s="30" t="s">
        <v>31</v>
      </c>
      <c r="AC1857" s="30" t="s">
        <v>31</v>
      </c>
      <c r="AD1857" s="30" t="s">
        <v>31</v>
      </c>
      <c r="AE1857" s="29">
        <f t="shared" si="93"/>
        <v>2024</v>
      </c>
      <c r="AF1857" s="29">
        <f t="shared" si="91"/>
        <v>8</v>
      </c>
      <c r="AK1857" t="e">
        <f t="shared" si="92"/>
        <v>#N/A</v>
      </c>
    </row>
    <row r="1858" spans="1:37" ht="30" customHeight="1" x14ac:dyDescent="0.25">
      <c r="A1858" s="30">
        <v>17907421</v>
      </c>
      <c r="B1858" s="29" t="s">
        <v>89</v>
      </c>
      <c r="C1858" s="29" t="s">
        <v>29</v>
      </c>
      <c r="D1858" s="29" t="s">
        <v>29</v>
      </c>
      <c r="E1858" s="31">
        <v>45565</v>
      </c>
      <c r="F1858" s="30" t="s">
        <v>31</v>
      </c>
      <c r="G1858" s="29" t="s">
        <v>51</v>
      </c>
      <c r="H1858" s="29" t="s">
        <v>30</v>
      </c>
      <c r="I1858" s="29">
        <v>1977</v>
      </c>
      <c r="J1858" s="30">
        <v>95</v>
      </c>
      <c r="K1858" s="30">
        <v>13016.4</v>
      </c>
      <c r="L1858" s="30" t="s">
        <v>31</v>
      </c>
      <c r="M1858" s="30" t="s">
        <v>31</v>
      </c>
      <c r="N1858" s="30" t="s">
        <v>31</v>
      </c>
      <c r="O1858" s="30" t="s">
        <v>31</v>
      </c>
      <c r="P1858" s="30" t="s">
        <v>31</v>
      </c>
      <c r="Q1858" s="30" t="s">
        <v>31</v>
      </c>
      <c r="R1858" s="30" t="s">
        <v>31</v>
      </c>
      <c r="S1858" s="30" t="s">
        <v>31</v>
      </c>
      <c r="T1858" s="30" t="s">
        <v>31</v>
      </c>
      <c r="U1858" s="30" t="s">
        <v>31</v>
      </c>
      <c r="V1858" s="30" t="s">
        <v>31</v>
      </c>
      <c r="W1858" s="30">
        <v>1.5189086770291329</v>
      </c>
      <c r="X1858" s="30">
        <v>1.1574261765865841</v>
      </c>
      <c r="Y1858" s="30" t="s">
        <v>31</v>
      </c>
      <c r="Z1858" s="30" t="s">
        <v>31</v>
      </c>
      <c r="AA1858" s="30" t="s">
        <v>31</v>
      </c>
      <c r="AB1858" s="30" t="s">
        <v>31</v>
      </c>
      <c r="AC1858" s="30" t="s">
        <v>31</v>
      </c>
      <c r="AD1858" s="30" t="s">
        <v>31</v>
      </c>
      <c r="AE1858" s="29">
        <f t="shared" si="93"/>
        <v>2024</v>
      </c>
      <c r="AF1858" s="29">
        <f t="shared" si="91"/>
        <v>9</v>
      </c>
      <c r="AK1858" t="e">
        <f t="shared" si="92"/>
        <v>#N/A</v>
      </c>
    </row>
    <row r="1859" spans="1:37" ht="30" customHeight="1" x14ac:dyDescent="0.25">
      <c r="A1859" s="30">
        <v>17907421</v>
      </c>
      <c r="B1859" s="29" t="s">
        <v>89</v>
      </c>
      <c r="C1859" s="29" t="s">
        <v>29</v>
      </c>
      <c r="D1859" s="29" t="s">
        <v>29</v>
      </c>
      <c r="E1859" s="31">
        <v>45596</v>
      </c>
      <c r="F1859" s="30" t="s">
        <v>31</v>
      </c>
      <c r="G1859" s="29" t="s">
        <v>51</v>
      </c>
      <c r="H1859" s="29" t="s">
        <v>30</v>
      </c>
      <c r="I1859" s="29">
        <v>1977</v>
      </c>
      <c r="J1859" s="30">
        <v>95</v>
      </c>
      <c r="K1859" s="30">
        <v>13016.4</v>
      </c>
      <c r="L1859" s="30" t="s">
        <v>31</v>
      </c>
      <c r="M1859" s="30" t="s">
        <v>31</v>
      </c>
      <c r="N1859" s="30" t="s">
        <v>31</v>
      </c>
      <c r="O1859" s="30" t="s">
        <v>31</v>
      </c>
      <c r="P1859" s="30" t="s">
        <v>31</v>
      </c>
      <c r="Q1859" s="30" t="s">
        <v>31</v>
      </c>
      <c r="R1859" s="30" t="s">
        <v>31</v>
      </c>
      <c r="S1859" s="30" t="s">
        <v>31</v>
      </c>
      <c r="T1859" s="30" t="s">
        <v>31</v>
      </c>
      <c r="U1859" s="30" t="s">
        <v>31</v>
      </c>
      <c r="V1859" s="30" t="s">
        <v>31</v>
      </c>
      <c r="W1859" s="30">
        <v>1.562065223387515</v>
      </c>
      <c r="X1859" s="30">
        <v>1.6529465269473027</v>
      </c>
      <c r="Y1859" s="30" t="s">
        <v>31</v>
      </c>
      <c r="Z1859" s="30" t="s">
        <v>31</v>
      </c>
      <c r="AA1859" s="30" t="s">
        <v>31</v>
      </c>
      <c r="AB1859" s="30" t="s">
        <v>31</v>
      </c>
      <c r="AC1859" s="30" t="s">
        <v>31</v>
      </c>
      <c r="AD1859" s="30" t="s">
        <v>31</v>
      </c>
      <c r="AE1859" s="29">
        <f t="shared" si="93"/>
        <v>2024</v>
      </c>
      <c r="AF1859" s="29">
        <f t="shared" si="91"/>
        <v>10</v>
      </c>
      <c r="AK1859" t="e">
        <f t="shared" si="92"/>
        <v>#N/A</v>
      </c>
    </row>
    <row r="1860" spans="1:37" ht="30" customHeight="1" x14ac:dyDescent="0.25">
      <c r="A1860" s="30">
        <v>17907421</v>
      </c>
      <c r="B1860" s="29" t="s">
        <v>89</v>
      </c>
      <c r="C1860" s="29" t="s">
        <v>29</v>
      </c>
      <c r="D1860" s="29" t="s">
        <v>29</v>
      </c>
      <c r="E1860" s="31">
        <v>45626</v>
      </c>
      <c r="F1860" s="30" t="s">
        <v>31</v>
      </c>
      <c r="G1860" s="29" t="s">
        <v>51</v>
      </c>
      <c r="H1860" s="29" t="s">
        <v>30</v>
      </c>
      <c r="I1860" s="29">
        <v>1977</v>
      </c>
      <c r="J1860" s="30">
        <v>95</v>
      </c>
      <c r="K1860" s="30">
        <v>13016.4</v>
      </c>
      <c r="L1860" s="30" t="s">
        <v>31</v>
      </c>
      <c r="M1860" s="30" t="s">
        <v>31</v>
      </c>
      <c r="N1860" s="30" t="s">
        <v>31</v>
      </c>
      <c r="O1860" s="30" t="s">
        <v>31</v>
      </c>
      <c r="P1860" s="30" t="s">
        <v>31</v>
      </c>
      <c r="Q1860" s="30" t="s">
        <v>31</v>
      </c>
      <c r="R1860" s="30" t="s">
        <v>31</v>
      </c>
      <c r="S1860" s="30" t="s">
        <v>31</v>
      </c>
      <c r="T1860" s="30" t="s">
        <v>31</v>
      </c>
      <c r="U1860" s="30" t="s">
        <v>31</v>
      </c>
      <c r="V1860" s="30" t="s">
        <v>31</v>
      </c>
      <c r="W1860" s="30">
        <v>1.3792442478824019</v>
      </c>
      <c r="X1860" s="30">
        <v>2.269940959061338</v>
      </c>
      <c r="Y1860" s="30" t="s">
        <v>31</v>
      </c>
      <c r="Z1860" s="30" t="s">
        <v>31</v>
      </c>
      <c r="AA1860" s="30" t="s">
        <v>31</v>
      </c>
      <c r="AB1860" s="30" t="s">
        <v>31</v>
      </c>
      <c r="AC1860" s="30" t="s">
        <v>31</v>
      </c>
      <c r="AD1860" s="30" t="s">
        <v>31</v>
      </c>
      <c r="AE1860" s="29">
        <f t="shared" si="93"/>
        <v>2024</v>
      </c>
      <c r="AF1860" s="29">
        <f t="shared" si="91"/>
        <v>11</v>
      </c>
      <c r="AK1860" t="e">
        <f t="shared" si="92"/>
        <v>#N/A</v>
      </c>
    </row>
    <row r="1861" spans="1:37" ht="30" customHeight="1" x14ac:dyDescent="0.25">
      <c r="A1861" s="30">
        <v>17907421</v>
      </c>
      <c r="B1861" s="29" t="s">
        <v>89</v>
      </c>
      <c r="C1861" s="29" t="s">
        <v>29</v>
      </c>
      <c r="D1861" s="29" t="s">
        <v>29</v>
      </c>
      <c r="E1861" s="31">
        <v>45657</v>
      </c>
      <c r="F1861" s="30" t="s">
        <v>31</v>
      </c>
      <c r="G1861" s="29" t="s">
        <v>51</v>
      </c>
      <c r="H1861" s="29" t="s">
        <v>30</v>
      </c>
      <c r="I1861" s="29">
        <v>1977</v>
      </c>
      <c r="J1861" s="30">
        <v>95</v>
      </c>
      <c r="K1861" s="30">
        <v>13016.4</v>
      </c>
      <c r="L1861" s="30" t="s">
        <v>31</v>
      </c>
      <c r="M1861" s="30" t="s">
        <v>31</v>
      </c>
      <c r="N1861" s="30" t="s">
        <v>31</v>
      </c>
      <c r="O1861" s="30" t="s">
        <v>31</v>
      </c>
      <c r="P1861" s="30" t="s">
        <v>31</v>
      </c>
      <c r="Q1861" s="30" t="s">
        <v>31</v>
      </c>
      <c r="R1861" s="30" t="s">
        <v>31</v>
      </c>
      <c r="S1861" s="30" t="s">
        <v>31</v>
      </c>
      <c r="T1861" s="30" t="s">
        <v>31</v>
      </c>
      <c r="U1861" s="30" t="s">
        <v>31</v>
      </c>
      <c r="V1861" s="30" t="s">
        <v>31</v>
      </c>
      <c r="W1861" s="30">
        <v>1.1988843048307121</v>
      </c>
      <c r="X1861" s="30">
        <v>1.5076160400900716</v>
      </c>
      <c r="Y1861" s="30" t="s">
        <v>31</v>
      </c>
      <c r="Z1861" s="30" t="s">
        <v>31</v>
      </c>
      <c r="AA1861" s="30" t="s">
        <v>31</v>
      </c>
      <c r="AB1861" s="30" t="s">
        <v>31</v>
      </c>
      <c r="AC1861" s="30" t="s">
        <v>31</v>
      </c>
      <c r="AD1861" s="30" t="s">
        <v>31</v>
      </c>
      <c r="AE1861" s="29">
        <f t="shared" si="93"/>
        <v>2024</v>
      </c>
      <c r="AF1861" s="29">
        <f t="shared" si="91"/>
        <v>12</v>
      </c>
      <c r="AK1861" t="e">
        <f t="shared" si="92"/>
        <v>#N/A</v>
      </c>
    </row>
    <row r="1862" spans="1:37" ht="30" customHeight="1" x14ac:dyDescent="0.25">
      <c r="A1862" s="30">
        <v>17907422</v>
      </c>
      <c r="B1862" s="29" t="s">
        <v>90</v>
      </c>
      <c r="C1862" s="29" t="s">
        <v>29</v>
      </c>
      <c r="D1862" s="29" t="s">
        <v>29</v>
      </c>
      <c r="E1862" s="31">
        <v>43496</v>
      </c>
      <c r="F1862" s="30" t="s">
        <v>31</v>
      </c>
      <c r="G1862" s="29" t="s">
        <v>51</v>
      </c>
      <c r="H1862" s="29" t="s">
        <v>30</v>
      </c>
      <c r="I1862" s="29">
        <v>1977</v>
      </c>
      <c r="J1862" s="30">
        <v>95</v>
      </c>
      <c r="K1862" s="30">
        <v>12832.5</v>
      </c>
      <c r="L1862" s="30" t="s">
        <v>31</v>
      </c>
      <c r="M1862" s="30" t="s">
        <v>31</v>
      </c>
      <c r="N1862" s="30" t="s">
        <v>31</v>
      </c>
      <c r="O1862" s="30" t="s">
        <v>31</v>
      </c>
      <c r="P1862" s="30" t="s">
        <v>31</v>
      </c>
      <c r="Q1862" s="30" t="s">
        <v>31</v>
      </c>
      <c r="R1862" s="30" t="s">
        <v>31</v>
      </c>
      <c r="S1862" s="30" t="s">
        <v>31</v>
      </c>
      <c r="T1862" s="30" t="s">
        <v>31</v>
      </c>
      <c r="U1862" s="30" t="s">
        <v>31</v>
      </c>
      <c r="V1862" s="30" t="s">
        <v>31</v>
      </c>
      <c r="W1862" s="30">
        <v>1.2023233024616611</v>
      </c>
      <c r="X1862" s="30">
        <v>2.1885390253441805</v>
      </c>
      <c r="Y1862" s="30" t="s">
        <v>31</v>
      </c>
      <c r="Z1862" s="30" t="s">
        <v>31</v>
      </c>
      <c r="AA1862" s="30">
        <v>0</v>
      </c>
      <c r="AB1862" s="30">
        <v>0</v>
      </c>
      <c r="AC1862" s="30" t="s">
        <v>31</v>
      </c>
      <c r="AD1862" s="30" t="s">
        <v>31</v>
      </c>
      <c r="AE1862" s="29">
        <f t="shared" si="93"/>
        <v>2019</v>
      </c>
      <c r="AF1862" s="29">
        <f t="shared" si="91"/>
        <v>1</v>
      </c>
      <c r="AK1862" t="e">
        <f t="shared" si="92"/>
        <v>#N/A</v>
      </c>
    </row>
    <row r="1863" spans="1:37" ht="30" customHeight="1" x14ac:dyDescent="0.25">
      <c r="A1863" s="30">
        <v>17907422</v>
      </c>
      <c r="B1863" s="29" t="s">
        <v>90</v>
      </c>
      <c r="C1863" s="29" t="s">
        <v>29</v>
      </c>
      <c r="D1863" s="29" t="s">
        <v>29</v>
      </c>
      <c r="E1863" s="31">
        <v>43524</v>
      </c>
      <c r="F1863" s="30" t="s">
        <v>31</v>
      </c>
      <c r="G1863" s="29" t="s">
        <v>51</v>
      </c>
      <c r="H1863" s="29" t="s">
        <v>30</v>
      </c>
      <c r="I1863" s="29">
        <v>1977</v>
      </c>
      <c r="J1863" s="30">
        <v>95</v>
      </c>
      <c r="K1863" s="30">
        <v>12832.5</v>
      </c>
      <c r="L1863" s="30" t="s">
        <v>31</v>
      </c>
      <c r="M1863" s="30" t="s">
        <v>31</v>
      </c>
      <c r="N1863" s="30" t="s">
        <v>31</v>
      </c>
      <c r="O1863" s="30" t="s">
        <v>31</v>
      </c>
      <c r="P1863" s="30" t="s">
        <v>31</v>
      </c>
      <c r="Q1863" s="30" t="s">
        <v>31</v>
      </c>
      <c r="R1863" s="30" t="s">
        <v>31</v>
      </c>
      <c r="S1863" s="30" t="s">
        <v>31</v>
      </c>
      <c r="T1863" s="30" t="s">
        <v>31</v>
      </c>
      <c r="U1863" s="30" t="s">
        <v>31</v>
      </c>
      <c r="V1863" s="30" t="s">
        <v>31</v>
      </c>
      <c r="W1863" s="30">
        <v>1.304842522786082</v>
      </c>
      <c r="X1863" s="30">
        <v>2.2545500127856521</v>
      </c>
      <c r="Y1863" s="30" t="s">
        <v>31</v>
      </c>
      <c r="Z1863" s="30" t="s">
        <v>31</v>
      </c>
      <c r="AA1863" s="30">
        <v>0</v>
      </c>
      <c r="AB1863" s="30">
        <v>0</v>
      </c>
      <c r="AC1863" s="30" t="s">
        <v>31</v>
      </c>
      <c r="AD1863" s="30" t="s">
        <v>31</v>
      </c>
      <c r="AE1863" s="29">
        <f t="shared" si="93"/>
        <v>2019</v>
      </c>
      <c r="AF1863" s="29">
        <f t="shared" si="91"/>
        <v>2</v>
      </c>
      <c r="AK1863" t="e">
        <f t="shared" si="92"/>
        <v>#N/A</v>
      </c>
    </row>
    <row r="1864" spans="1:37" ht="30" customHeight="1" x14ac:dyDescent="0.25">
      <c r="A1864" s="30">
        <v>17907422</v>
      </c>
      <c r="B1864" s="29" t="s">
        <v>90</v>
      </c>
      <c r="C1864" s="29" t="s">
        <v>29</v>
      </c>
      <c r="D1864" s="29" t="s">
        <v>29</v>
      </c>
      <c r="E1864" s="31">
        <v>43555</v>
      </c>
      <c r="F1864" s="30" t="s">
        <v>31</v>
      </c>
      <c r="G1864" s="29" t="s">
        <v>51</v>
      </c>
      <c r="H1864" s="29" t="s">
        <v>30</v>
      </c>
      <c r="I1864" s="29">
        <v>1977</v>
      </c>
      <c r="J1864" s="30">
        <v>95</v>
      </c>
      <c r="K1864" s="30">
        <v>12832.5</v>
      </c>
      <c r="L1864" s="30" t="s">
        <v>31</v>
      </c>
      <c r="M1864" s="30" t="s">
        <v>31</v>
      </c>
      <c r="N1864" s="30" t="s">
        <v>31</v>
      </c>
      <c r="O1864" s="30" t="s">
        <v>31</v>
      </c>
      <c r="P1864" s="30" t="s">
        <v>31</v>
      </c>
      <c r="Q1864" s="30" t="s">
        <v>31</v>
      </c>
      <c r="R1864" s="30" t="s">
        <v>31</v>
      </c>
      <c r="S1864" s="30" t="s">
        <v>31</v>
      </c>
      <c r="T1864" s="30" t="s">
        <v>31</v>
      </c>
      <c r="U1864" s="30" t="s">
        <v>31</v>
      </c>
      <c r="V1864" s="30" t="s">
        <v>31</v>
      </c>
      <c r="W1864" s="30">
        <v>1.2837184116058418</v>
      </c>
      <c r="X1864" s="30">
        <v>1.7943087661842891</v>
      </c>
      <c r="Y1864" s="30" t="s">
        <v>31</v>
      </c>
      <c r="Z1864" s="30" t="s">
        <v>31</v>
      </c>
      <c r="AA1864" s="30">
        <v>0</v>
      </c>
      <c r="AB1864" s="30">
        <v>0</v>
      </c>
      <c r="AC1864" s="30" t="s">
        <v>31</v>
      </c>
      <c r="AD1864" s="30" t="s">
        <v>31</v>
      </c>
      <c r="AE1864" s="29">
        <f t="shared" si="93"/>
        <v>2019</v>
      </c>
      <c r="AF1864" s="29">
        <f t="shared" si="91"/>
        <v>3</v>
      </c>
      <c r="AK1864" t="e">
        <f t="shared" si="92"/>
        <v>#N/A</v>
      </c>
    </row>
    <row r="1865" spans="1:37" ht="30" customHeight="1" x14ac:dyDescent="0.25">
      <c r="A1865" s="30">
        <v>17907422</v>
      </c>
      <c r="B1865" s="29" t="s">
        <v>90</v>
      </c>
      <c r="C1865" s="29" t="s">
        <v>29</v>
      </c>
      <c r="D1865" s="29" t="s">
        <v>29</v>
      </c>
      <c r="E1865" s="31">
        <v>43585</v>
      </c>
      <c r="F1865" s="30" t="s">
        <v>31</v>
      </c>
      <c r="G1865" s="29" t="s">
        <v>51</v>
      </c>
      <c r="H1865" s="29" t="s">
        <v>30</v>
      </c>
      <c r="I1865" s="29">
        <v>1977</v>
      </c>
      <c r="J1865" s="30">
        <v>95</v>
      </c>
      <c r="K1865" s="30">
        <v>12832.5</v>
      </c>
      <c r="L1865" s="30" t="s">
        <v>31</v>
      </c>
      <c r="M1865" s="30" t="s">
        <v>31</v>
      </c>
      <c r="N1865" s="30" t="s">
        <v>31</v>
      </c>
      <c r="O1865" s="30" t="s">
        <v>31</v>
      </c>
      <c r="P1865" s="30" t="s">
        <v>31</v>
      </c>
      <c r="Q1865" s="30" t="s">
        <v>31</v>
      </c>
      <c r="R1865" s="30" t="s">
        <v>31</v>
      </c>
      <c r="S1865" s="30" t="s">
        <v>31</v>
      </c>
      <c r="T1865" s="30" t="s">
        <v>31</v>
      </c>
      <c r="U1865" s="30" t="s">
        <v>31</v>
      </c>
      <c r="V1865" s="30" t="s">
        <v>31</v>
      </c>
      <c r="W1865" s="30">
        <v>0.87326401409979959</v>
      </c>
      <c r="X1865" s="30">
        <v>1.9960262683215442</v>
      </c>
      <c r="Y1865" s="30" t="s">
        <v>31</v>
      </c>
      <c r="Z1865" s="30" t="s">
        <v>31</v>
      </c>
      <c r="AA1865" s="30">
        <v>0</v>
      </c>
      <c r="AB1865" s="30">
        <v>0</v>
      </c>
      <c r="AC1865" s="30" t="s">
        <v>31</v>
      </c>
      <c r="AD1865" s="30" t="s">
        <v>31</v>
      </c>
      <c r="AE1865" s="29">
        <f t="shared" si="93"/>
        <v>2019</v>
      </c>
      <c r="AF1865" s="29">
        <f t="shared" si="91"/>
        <v>4</v>
      </c>
      <c r="AK1865" t="e">
        <f t="shared" si="92"/>
        <v>#N/A</v>
      </c>
    </row>
    <row r="1866" spans="1:37" ht="30" customHeight="1" x14ac:dyDescent="0.25">
      <c r="A1866" s="30">
        <v>17907422</v>
      </c>
      <c r="B1866" s="29" t="s">
        <v>90</v>
      </c>
      <c r="C1866" s="29" t="s">
        <v>29</v>
      </c>
      <c r="D1866" s="29" t="s">
        <v>29</v>
      </c>
      <c r="E1866" s="31">
        <v>43616</v>
      </c>
      <c r="F1866" s="30" t="s">
        <v>31</v>
      </c>
      <c r="G1866" s="29" t="s">
        <v>51</v>
      </c>
      <c r="H1866" s="29" t="s">
        <v>30</v>
      </c>
      <c r="I1866" s="29">
        <v>1977</v>
      </c>
      <c r="J1866" s="30">
        <v>95</v>
      </c>
      <c r="K1866" s="30">
        <v>12832.5</v>
      </c>
      <c r="L1866" s="30" t="s">
        <v>31</v>
      </c>
      <c r="M1866" s="30" t="s">
        <v>31</v>
      </c>
      <c r="N1866" s="30" t="s">
        <v>31</v>
      </c>
      <c r="O1866" s="30" t="s">
        <v>31</v>
      </c>
      <c r="P1866" s="30" t="s">
        <v>31</v>
      </c>
      <c r="Q1866" s="30" t="s">
        <v>31</v>
      </c>
      <c r="R1866" s="30" t="s">
        <v>31</v>
      </c>
      <c r="S1866" s="30" t="s">
        <v>31</v>
      </c>
      <c r="T1866" s="30" t="s">
        <v>31</v>
      </c>
      <c r="U1866" s="30" t="s">
        <v>31</v>
      </c>
      <c r="V1866" s="30" t="s">
        <v>31</v>
      </c>
      <c r="W1866" s="30">
        <v>1.4106784253597799</v>
      </c>
      <c r="X1866" s="30">
        <v>1.8837643630754619</v>
      </c>
      <c r="Y1866" s="30" t="s">
        <v>31</v>
      </c>
      <c r="Z1866" s="30" t="s">
        <v>31</v>
      </c>
      <c r="AA1866" s="30">
        <v>0</v>
      </c>
      <c r="AB1866" s="30">
        <v>0</v>
      </c>
      <c r="AC1866" s="30" t="s">
        <v>31</v>
      </c>
      <c r="AD1866" s="30" t="s">
        <v>31</v>
      </c>
      <c r="AE1866" s="29">
        <f t="shared" si="93"/>
        <v>2019</v>
      </c>
      <c r="AF1866" s="29">
        <f t="shared" si="91"/>
        <v>5</v>
      </c>
      <c r="AK1866" t="e">
        <f t="shared" si="92"/>
        <v>#N/A</v>
      </c>
    </row>
    <row r="1867" spans="1:37" ht="30" customHeight="1" x14ac:dyDescent="0.25">
      <c r="A1867" s="30">
        <v>17907422</v>
      </c>
      <c r="B1867" s="29" t="s">
        <v>90</v>
      </c>
      <c r="C1867" s="29" t="s">
        <v>29</v>
      </c>
      <c r="D1867" s="29" t="s">
        <v>29</v>
      </c>
      <c r="E1867" s="31">
        <v>43646</v>
      </c>
      <c r="F1867" s="30" t="s">
        <v>31</v>
      </c>
      <c r="G1867" s="29" t="s">
        <v>51</v>
      </c>
      <c r="H1867" s="29" t="s">
        <v>30</v>
      </c>
      <c r="I1867" s="29">
        <v>1977</v>
      </c>
      <c r="J1867" s="30">
        <v>95</v>
      </c>
      <c r="K1867" s="30">
        <v>12832.5</v>
      </c>
      <c r="L1867" s="30" t="s">
        <v>31</v>
      </c>
      <c r="M1867" s="30" t="s">
        <v>31</v>
      </c>
      <c r="N1867" s="30" t="s">
        <v>31</v>
      </c>
      <c r="O1867" s="30" t="s">
        <v>31</v>
      </c>
      <c r="P1867" s="30" t="s">
        <v>31</v>
      </c>
      <c r="Q1867" s="30" t="s">
        <v>31</v>
      </c>
      <c r="R1867" s="30" t="s">
        <v>31</v>
      </c>
      <c r="S1867" s="30" t="s">
        <v>31</v>
      </c>
      <c r="T1867" s="30" t="s">
        <v>31</v>
      </c>
      <c r="U1867" s="30" t="s">
        <v>31</v>
      </c>
      <c r="V1867" s="30" t="s">
        <v>31</v>
      </c>
      <c r="W1867" s="30">
        <v>1.2192812934963395</v>
      </c>
      <c r="X1867" s="30">
        <v>1.2058661064407727</v>
      </c>
      <c r="Y1867" s="30" t="s">
        <v>31</v>
      </c>
      <c r="Z1867" s="30" t="s">
        <v>31</v>
      </c>
      <c r="AA1867" s="30">
        <v>0</v>
      </c>
      <c r="AB1867" s="30">
        <v>0</v>
      </c>
      <c r="AC1867" s="30" t="s">
        <v>31</v>
      </c>
      <c r="AD1867" s="30" t="s">
        <v>31</v>
      </c>
      <c r="AE1867" s="29">
        <f t="shared" si="93"/>
        <v>2019</v>
      </c>
      <c r="AF1867" s="29">
        <f t="shared" si="91"/>
        <v>6</v>
      </c>
      <c r="AK1867" t="e">
        <f t="shared" si="92"/>
        <v>#N/A</v>
      </c>
    </row>
    <row r="1868" spans="1:37" ht="30" customHeight="1" x14ac:dyDescent="0.25">
      <c r="A1868" s="30">
        <v>17907422</v>
      </c>
      <c r="B1868" s="29" t="s">
        <v>90</v>
      </c>
      <c r="C1868" s="29" t="s">
        <v>29</v>
      </c>
      <c r="D1868" s="29" t="s">
        <v>29</v>
      </c>
      <c r="E1868" s="31">
        <v>43677</v>
      </c>
      <c r="F1868" s="30" t="s">
        <v>31</v>
      </c>
      <c r="G1868" s="29" t="s">
        <v>51</v>
      </c>
      <c r="H1868" s="29" t="s">
        <v>30</v>
      </c>
      <c r="I1868" s="29">
        <v>1977</v>
      </c>
      <c r="J1868" s="30">
        <v>95</v>
      </c>
      <c r="K1868" s="30">
        <v>12832.5</v>
      </c>
      <c r="L1868" s="30" t="s">
        <v>31</v>
      </c>
      <c r="M1868" s="30" t="s">
        <v>31</v>
      </c>
      <c r="N1868" s="30" t="s">
        <v>31</v>
      </c>
      <c r="O1868" s="30" t="s">
        <v>31</v>
      </c>
      <c r="P1868" s="30" t="s">
        <v>31</v>
      </c>
      <c r="Q1868" s="30" t="s">
        <v>31</v>
      </c>
      <c r="R1868" s="30" t="s">
        <v>31</v>
      </c>
      <c r="S1868" s="30" t="s">
        <v>31</v>
      </c>
      <c r="T1868" s="30" t="s">
        <v>31</v>
      </c>
      <c r="U1868" s="30" t="s">
        <v>31</v>
      </c>
      <c r="V1868" s="30" t="s">
        <v>31</v>
      </c>
      <c r="W1868" s="30">
        <v>1.4920887035548613</v>
      </c>
      <c r="X1868" s="30">
        <v>1.9485598332139951</v>
      </c>
      <c r="Y1868" s="30" t="s">
        <v>31</v>
      </c>
      <c r="Z1868" s="30" t="s">
        <v>31</v>
      </c>
      <c r="AA1868" s="30">
        <v>0</v>
      </c>
      <c r="AB1868" s="30">
        <v>0</v>
      </c>
      <c r="AC1868" s="30" t="s">
        <v>31</v>
      </c>
      <c r="AD1868" s="30" t="s">
        <v>31</v>
      </c>
      <c r="AE1868" s="29">
        <f t="shared" si="93"/>
        <v>2019</v>
      </c>
      <c r="AF1868" s="29">
        <f t="shared" si="91"/>
        <v>7</v>
      </c>
      <c r="AK1868" t="e">
        <f t="shared" si="92"/>
        <v>#N/A</v>
      </c>
    </row>
    <row r="1869" spans="1:37" ht="30" customHeight="1" x14ac:dyDescent="0.25">
      <c r="A1869" s="30">
        <v>17907422</v>
      </c>
      <c r="B1869" s="29" t="s">
        <v>90</v>
      </c>
      <c r="C1869" s="29" t="s">
        <v>29</v>
      </c>
      <c r="D1869" s="29" t="s">
        <v>29</v>
      </c>
      <c r="E1869" s="31">
        <v>43708</v>
      </c>
      <c r="F1869" s="30" t="s">
        <v>31</v>
      </c>
      <c r="G1869" s="29" t="s">
        <v>51</v>
      </c>
      <c r="H1869" s="29" t="s">
        <v>30</v>
      </c>
      <c r="I1869" s="29">
        <v>1977</v>
      </c>
      <c r="J1869" s="30">
        <v>95</v>
      </c>
      <c r="K1869" s="30">
        <v>12832.5</v>
      </c>
      <c r="L1869" s="30" t="s">
        <v>31</v>
      </c>
      <c r="M1869" s="30" t="s">
        <v>31</v>
      </c>
      <c r="N1869" s="30" t="s">
        <v>31</v>
      </c>
      <c r="O1869" s="30" t="s">
        <v>31</v>
      </c>
      <c r="P1869" s="30" t="s">
        <v>31</v>
      </c>
      <c r="Q1869" s="30" t="s">
        <v>31</v>
      </c>
      <c r="R1869" s="30" t="s">
        <v>31</v>
      </c>
      <c r="S1869" s="30" t="s">
        <v>31</v>
      </c>
      <c r="T1869" s="30" t="s">
        <v>31</v>
      </c>
      <c r="U1869" s="30" t="s">
        <v>31</v>
      </c>
      <c r="V1869" s="30" t="s">
        <v>31</v>
      </c>
      <c r="W1869" s="30">
        <v>1.2860721886716455</v>
      </c>
      <c r="X1869" s="30">
        <v>2.1065124457064308</v>
      </c>
      <c r="Y1869" s="30" t="s">
        <v>31</v>
      </c>
      <c r="Z1869" s="30" t="s">
        <v>31</v>
      </c>
      <c r="AA1869" s="30">
        <v>0</v>
      </c>
      <c r="AB1869" s="30">
        <v>0</v>
      </c>
      <c r="AC1869" s="30" t="s">
        <v>31</v>
      </c>
      <c r="AD1869" s="30" t="s">
        <v>31</v>
      </c>
      <c r="AE1869" s="29">
        <f t="shared" si="93"/>
        <v>2019</v>
      </c>
      <c r="AF1869" s="29">
        <f t="shared" si="91"/>
        <v>8</v>
      </c>
      <c r="AK1869" t="e">
        <f t="shared" si="92"/>
        <v>#N/A</v>
      </c>
    </row>
    <row r="1870" spans="1:37" ht="30" customHeight="1" x14ac:dyDescent="0.25">
      <c r="A1870" s="30">
        <v>17907422</v>
      </c>
      <c r="B1870" s="29" t="s">
        <v>90</v>
      </c>
      <c r="C1870" s="29" t="s">
        <v>29</v>
      </c>
      <c r="D1870" s="29" t="s">
        <v>29</v>
      </c>
      <c r="E1870" s="31">
        <v>43738</v>
      </c>
      <c r="F1870" s="30" t="s">
        <v>31</v>
      </c>
      <c r="G1870" s="29" t="s">
        <v>51</v>
      </c>
      <c r="H1870" s="29" t="s">
        <v>30</v>
      </c>
      <c r="I1870" s="29">
        <v>1977</v>
      </c>
      <c r="J1870" s="30">
        <v>95</v>
      </c>
      <c r="K1870" s="30">
        <v>12832.5</v>
      </c>
      <c r="L1870" s="30" t="s">
        <v>31</v>
      </c>
      <c r="M1870" s="30" t="s">
        <v>31</v>
      </c>
      <c r="N1870" s="30" t="s">
        <v>31</v>
      </c>
      <c r="O1870" s="30" t="s">
        <v>31</v>
      </c>
      <c r="P1870" s="30" t="s">
        <v>31</v>
      </c>
      <c r="Q1870" s="30" t="s">
        <v>31</v>
      </c>
      <c r="R1870" s="30" t="s">
        <v>31</v>
      </c>
      <c r="S1870" s="30" t="s">
        <v>31</v>
      </c>
      <c r="T1870" s="30" t="s">
        <v>31</v>
      </c>
      <c r="U1870" s="30" t="s">
        <v>31</v>
      </c>
      <c r="V1870" s="30" t="s">
        <v>31</v>
      </c>
      <c r="W1870" s="30">
        <v>1.1702402371502751</v>
      </c>
      <c r="X1870" s="30">
        <v>2.1338452818606179</v>
      </c>
      <c r="Y1870" s="30" t="s">
        <v>31</v>
      </c>
      <c r="Z1870" s="30" t="s">
        <v>31</v>
      </c>
      <c r="AA1870" s="30">
        <v>0</v>
      </c>
      <c r="AB1870" s="30">
        <v>0</v>
      </c>
      <c r="AC1870" s="30" t="s">
        <v>31</v>
      </c>
      <c r="AD1870" s="30" t="s">
        <v>31</v>
      </c>
      <c r="AE1870" s="29">
        <f t="shared" si="93"/>
        <v>2019</v>
      </c>
      <c r="AF1870" s="29">
        <f t="shared" si="91"/>
        <v>9</v>
      </c>
      <c r="AK1870" t="e">
        <f t="shared" si="92"/>
        <v>#N/A</v>
      </c>
    </row>
    <row r="1871" spans="1:37" ht="30" customHeight="1" x14ac:dyDescent="0.25">
      <c r="A1871" s="30">
        <v>17907422</v>
      </c>
      <c r="B1871" s="29" t="s">
        <v>90</v>
      </c>
      <c r="C1871" s="29" t="s">
        <v>29</v>
      </c>
      <c r="D1871" s="29" t="s">
        <v>29</v>
      </c>
      <c r="E1871" s="31">
        <v>43769</v>
      </c>
      <c r="F1871" s="30" t="s">
        <v>31</v>
      </c>
      <c r="G1871" s="29" t="s">
        <v>51</v>
      </c>
      <c r="H1871" s="29" t="s">
        <v>30</v>
      </c>
      <c r="I1871" s="29">
        <v>1977</v>
      </c>
      <c r="J1871" s="30">
        <v>95</v>
      </c>
      <c r="K1871" s="30">
        <v>12832.5</v>
      </c>
      <c r="L1871" s="30" t="s">
        <v>31</v>
      </c>
      <c r="M1871" s="30" t="s">
        <v>31</v>
      </c>
      <c r="N1871" s="30" t="s">
        <v>31</v>
      </c>
      <c r="O1871" s="30" t="s">
        <v>31</v>
      </c>
      <c r="P1871" s="30" t="s">
        <v>31</v>
      </c>
      <c r="Q1871" s="30" t="s">
        <v>31</v>
      </c>
      <c r="R1871" s="30" t="s">
        <v>31</v>
      </c>
      <c r="S1871" s="30" t="s">
        <v>31</v>
      </c>
      <c r="T1871" s="30" t="s">
        <v>31</v>
      </c>
      <c r="U1871" s="30" t="s">
        <v>31</v>
      </c>
      <c r="V1871" s="30" t="s">
        <v>31</v>
      </c>
      <c r="W1871" s="30">
        <v>0.92416788153948692</v>
      </c>
      <c r="X1871" s="30">
        <v>1.9621278443653287</v>
      </c>
      <c r="Y1871" s="30" t="s">
        <v>31</v>
      </c>
      <c r="Z1871" s="30" t="s">
        <v>31</v>
      </c>
      <c r="AA1871" s="30">
        <v>0</v>
      </c>
      <c r="AB1871" s="30">
        <v>0</v>
      </c>
      <c r="AC1871" s="30" t="s">
        <v>31</v>
      </c>
      <c r="AD1871" s="30" t="s">
        <v>31</v>
      </c>
      <c r="AE1871" s="29">
        <f t="shared" si="93"/>
        <v>2019</v>
      </c>
      <c r="AF1871" s="29">
        <f t="shared" si="91"/>
        <v>10</v>
      </c>
      <c r="AK1871" t="e">
        <f t="shared" si="92"/>
        <v>#N/A</v>
      </c>
    </row>
    <row r="1872" spans="1:37" ht="30" customHeight="1" x14ac:dyDescent="0.25">
      <c r="A1872" s="30">
        <v>17907422</v>
      </c>
      <c r="B1872" s="29" t="s">
        <v>90</v>
      </c>
      <c r="C1872" s="29" t="s">
        <v>29</v>
      </c>
      <c r="D1872" s="29" t="s">
        <v>29</v>
      </c>
      <c r="E1872" s="31">
        <v>43799</v>
      </c>
      <c r="F1872" s="30" t="s">
        <v>31</v>
      </c>
      <c r="G1872" s="29" t="s">
        <v>51</v>
      </c>
      <c r="H1872" s="29" t="s">
        <v>30</v>
      </c>
      <c r="I1872" s="29">
        <v>1977</v>
      </c>
      <c r="J1872" s="30">
        <v>95</v>
      </c>
      <c r="K1872" s="30">
        <v>12832.5</v>
      </c>
      <c r="L1872" s="30" t="s">
        <v>31</v>
      </c>
      <c r="M1872" s="30" t="s">
        <v>31</v>
      </c>
      <c r="N1872" s="30" t="s">
        <v>31</v>
      </c>
      <c r="O1872" s="30" t="s">
        <v>31</v>
      </c>
      <c r="P1872" s="30" t="s">
        <v>31</v>
      </c>
      <c r="Q1872" s="30" t="s">
        <v>31</v>
      </c>
      <c r="R1872" s="30" t="s">
        <v>31</v>
      </c>
      <c r="S1872" s="30" t="s">
        <v>31</v>
      </c>
      <c r="T1872" s="30" t="s">
        <v>31</v>
      </c>
      <c r="U1872" s="30" t="s">
        <v>31</v>
      </c>
      <c r="V1872" s="30" t="s">
        <v>31</v>
      </c>
      <c r="W1872" s="30">
        <v>1.6263168043750467</v>
      </c>
      <c r="X1872" s="30">
        <v>1.8059432530214741</v>
      </c>
      <c r="Y1872" s="30" t="s">
        <v>31</v>
      </c>
      <c r="Z1872" s="30" t="s">
        <v>31</v>
      </c>
      <c r="AA1872" s="30">
        <v>0</v>
      </c>
      <c r="AB1872" s="30">
        <v>0</v>
      </c>
      <c r="AC1872" s="30" t="s">
        <v>31</v>
      </c>
      <c r="AD1872" s="30" t="s">
        <v>31</v>
      </c>
      <c r="AE1872" s="29">
        <f t="shared" si="93"/>
        <v>2019</v>
      </c>
      <c r="AF1872" s="29">
        <f t="shared" si="91"/>
        <v>11</v>
      </c>
      <c r="AK1872" t="e">
        <f t="shared" si="92"/>
        <v>#N/A</v>
      </c>
    </row>
    <row r="1873" spans="1:37" ht="30" customHeight="1" x14ac:dyDescent="0.25">
      <c r="A1873" s="30">
        <v>17907422</v>
      </c>
      <c r="B1873" s="29" t="s">
        <v>90</v>
      </c>
      <c r="C1873" s="29" t="s">
        <v>29</v>
      </c>
      <c r="D1873" s="29" t="s">
        <v>29</v>
      </c>
      <c r="E1873" s="31">
        <v>43830</v>
      </c>
      <c r="F1873" s="30" t="s">
        <v>31</v>
      </c>
      <c r="G1873" s="29" t="s">
        <v>51</v>
      </c>
      <c r="H1873" s="29" t="s">
        <v>30</v>
      </c>
      <c r="I1873" s="29">
        <v>1977</v>
      </c>
      <c r="J1873" s="30">
        <v>95</v>
      </c>
      <c r="K1873" s="30">
        <v>12832.5</v>
      </c>
      <c r="L1873" s="30" t="s">
        <v>31</v>
      </c>
      <c r="M1873" s="30" t="s">
        <v>31</v>
      </c>
      <c r="N1873" s="30" t="s">
        <v>31</v>
      </c>
      <c r="O1873" s="30" t="s">
        <v>31</v>
      </c>
      <c r="P1873" s="30" t="s">
        <v>31</v>
      </c>
      <c r="Q1873" s="30" t="s">
        <v>31</v>
      </c>
      <c r="R1873" s="30" t="s">
        <v>31</v>
      </c>
      <c r="S1873" s="30" t="s">
        <v>31</v>
      </c>
      <c r="T1873" s="30" t="s">
        <v>31</v>
      </c>
      <c r="U1873" s="30" t="s">
        <v>31</v>
      </c>
      <c r="V1873" s="30" t="s">
        <v>31</v>
      </c>
      <c r="W1873" s="30">
        <v>1.2871917403994373</v>
      </c>
      <c r="X1873" s="30">
        <v>1.5676708701359903</v>
      </c>
      <c r="Y1873" s="30" t="s">
        <v>31</v>
      </c>
      <c r="Z1873" s="30" t="s">
        <v>31</v>
      </c>
      <c r="AA1873" s="30">
        <v>0</v>
      </c>
      <c r="AB1873" s="30">
        <v>0</v>
      </c>
      <c r="AC1873" s="30" t="s">
        <v>31</v>
      </c>
      <c r="AD1873" s="30" t="s">
        <v>31</v>
      </c>
      <c r="AE1873" s="29">
        <f t="shared" si="93"/>
        <v>2019</v>
      </c>
      <c r="AF1873" s="29">
        <f t="shared" si="91"/>
        <v>12</v>
      </c>
      <c r="AK1873" t="e">
        <f t="shared" si="92"/>
        <v>#N/A</v>
      </c>
    </row>
    <row r="1874" spans="1:37" ht="30" customHeight="1" x14ac:dyDescent="0.25">
      <c r="A1874" s="30">
        <v>17907422</v>
      </c>
      <c r="B1874" s="29" t="s">
        <v>90</v>
      </c>
      <c r="C1874" s="29" t="s">
        <v>29</v>
      </c>
      <c r="D1874" s="29" t="s">
        <v>29</v>
      </c>
      <c r="E1874" s="31">
        <v>43861</v>
      </c>
      <c r="F1874" s="30" t="s">
        <v>31</v>
      </c>
      <c r="G1874" s="29" t="s">
        <v>51</v>
      </c>
      <c r="H1874" s="29" t="s">
        <v>30</v>
      </c>
      <c r="I1874" s="29">
        <v>1977</v>
      </c>
      <c r="J1874" s="30">
        <v>95</v>
      </c>
      <c r="K1874" s="30">
        <v>12832.5</v>
      </c>
      <c r="L1874" s="30" t="s">
        <v>31</v>
      </c>
      <c r="M1874" s="30" t="s">
        <v>31</v>
      </c>
      <c r="N1874" s="30" t="s">
        <v>31</v>
      </c>
      <c r="O1874" s="30" t="s">
        <v>31</v>
      </c>
      <c r="P1874" s="30" t="s">
        <v>31</v>
      </c>
      <c r="Q1874" s="30" t="s">
        <v>31</v>
      </c>
      <c r="R1874" s="30" t="s">
        <v>31</v>
      </c>
      <c r="S1874" s="30" t="s">
        <v>31</v>
      </c>
      <c r="T1874" s="30" t="s">
        <v>31</v>
      </c>
      <c r="U1874" s="30" t="s">
        <v>31</v>
      </c>
      <c r="V1874" s="30" t="s">
        <v>31</v>
      </c>
      <c r="W1874" s="30">
        <v>1.4841891515315888</v>
      </c>
      <c r="X1874" s="30">
        <v>1.4836379716717605</v>
      </c>
      <c r="Y1874" s="30" t="s">
        <v>31</v>
      </c>
      <c r="Z1874" s="30" t="s">
        <v>31</v>
      </c>
      <c r="AA1874" s="30" t="s">
        <v>31</v>
      </c>
      <c r="AB1874" s="30" t="s">
        <v>31</v>
      </c>
      <c r="AC1874" s="30" t="s">
        <v>31</v>
      </c>
      <c r="AD1874" s="30" t="s">
        <v>31</v>
      </c>
      <c r="AE1874" s="29">
        <f t="shared" si="93"/>
        <v>2020</v>
      </c>
      <c r="AF1874" s="29">
        <f t="shared" si="91"/>
        <v>1</v>
      </c>
      <c r="AK1874" t="e">
        <f t="shared" si="92"/>
        <v>#N/A</v>
      </c>
    </row>
    <row r="1875" spans="1:37" ht="30" customHeight="1" x14ac:dyDescent="0.25">
      <c r="A1875" s="30">
        <v>17907422</v>
      </c>
      <c r="B1875" s="29" t="s">
        <v>90</v>
      </c>
      <c r="C1875" s="29" t="s">
        <v>29</v>
      </c>
      <c r="D1875" s="29" t="s">
        <v>29</v>
      </c>
      <c r="E1875" s="31">
        <v>43890</v>
      </c>
      <c r="F1875" s="30" t="s">
        <v>31</v>
      </c>
      <c r="G1875" s="29" t="s">
        <v>51</v>
      </c>
      <c r="H1875" s="29" t="s">
        <v>30</v>
      </c>
      <c r="I1875" s="29">
        <v>1977</v>
      </c>
      <c r="J1875" s="30">
        <v>95</v>
      </c>
      <c r="K1875" s="30">
        <v>12832.5</v>
      </c>
      <c r="L1875" s="30" t="s">
        <v>31</v>
      </c>
      <c r="M1875" s="30" t="s">
        <v>31</v>
      </c>
      <c r="N1875" s="30" t="s">
        <v>31</v>
      </c>
      <c r="O1875" s="30" t="s">
        <v>31</v>
      </c>
      <c r="P1875" s="30" t="s">
        <v>31</v>
      </c>
      <c r="Q1875" s="30" t="s">
        <v>31</v>
      </c>
      <c r="R1875" s="30" t="s">
        <v>31</v>
      </c>
      <c r="S1875" s="30" t="s">
        <v>31</v>
      </c>
      <c r="T1875" s="30" t="s">
        <v>31</v>
      </c>
      <c r="U1875" s="30" t="s">
        <v>31</v>
      </c>
      <c r="V1875" s="30" t="s">
        <v>31</v>
      </c>
      <c r="W1875" s="30">
        <v>0.97120426583507358</v>
      </c>
      <c r="X1875" s="30">
        <v>2.1803192974000094</v>
      </c>
      <c r="Y1875" s="30" t="s">
        <v>31</v>
      </c>
      <c r="Z1875" s="30" t="s">
        <v>31</v>
      </c>
      <c r="AA1875" s="30" t="s">
        <v>31</v>
      </c>
      <c r="AB1875" s="30" t="s">
        <v>31</v>
      </c>
      <c r="AC1875" s="30" t="s">
        <v>31</v>
      </c>
      <c r="AD1875" s="30" t="s">
        <v>31</v>
      </c>
      <c r="AE1875" s="29">
        <f t="shared" si="93"/>
        <v>2020</v>
      </c>
      <c r="AF1875" s="29">
        <f t="shared" si="91"/>
        <v>2</v>
      </c>
      <c r="AK1875" t="e">
        <f t="shared" si="92"/>
        <v>#N/A</v>
      </c>
    </row>
    <row r="1876" spans="1:37" ht="30" customHeight="1" x14ac:dyDescent="0.25">
      <c r="A1876" s="30">
        <v>17907422</v>
      </c>
      <c r="B1876" s="29" t="s">
        <v>90</v>
      </c>
      <c r="C1876" s="29" t="s">
        <v>29</v>
      </c>
      <c r="D1876" s="29" t="s">
        <v>29</v>
      </c>
      <c r="E1876" s="31">
        <v>43921</v>
      </c>
      <c r="F1876" s="29" t="s">
        <v>31</v>
      </c>
      <c r="G1876" s="29" t="s">
        <v>51</v>
      </c>
      <c r="H1876" s="29" t="s">
        <v>30</v>
      </c>
      <c r="I1876" s="29">
        <v>1977</v>
      </c>
      <c r="J1876" s="30">
        <v>95</v>
      </c>
      <c r="K1876" s="30">
        <v>12832.5</v>
      </c>
      <c r="L1876" s="29" t="s">
        <v>31</v>
      </c>
      <c r="M1876" s="29" t="s">
        <v>31</v>
      </c>
      <c r="N1876" s="29" t="s">
        <v>31</v>
      </c>
      <c r="O1876" s="30" t="s">
        <v>31</v>
      </c>
      <c r="P1876" s="30" t="s">
        <v>31</v>
      </c>
      <c r="Q1876" s="29" t="s">
        <v>31</v>
      </c>
      <c r="R1876" s="29" t="s">
        <v>31</v>
      </c>
      <c r="S1876" s="29" t="s">
        <v>31</v>
      </c>
      <c r="T1876" s="29" t="s">
        <v>31</v>
      </c>
      <c r="U1876" s="29" t="s">
        <v>31</v>
      </c>
      <c r="V1876" s="29" t="s">
        <v>31</v>
      </c>
      <c r="W1876" s="30">
        <v>0.96597805050324159</v>
      </c>
      <c r="X1876" s="30">
        <v>1.5621028555771224</v>
      </c>
      <c r="Y1876" s="29" t="s">
        <v>31</v>
      </c>
      <c r="Z1876" s="29" t="s">
        <v>31</v>
      </c>
      <c r="AA1876" s="29" t="s">
        <v>31</v>
      </c>
      <c r="AB1876" s="29" t="s">
        <v>31</v>
      </c>
      <c r="AC1876" s="30" t="s">
        <v>31</v>
      </c>
      <c r="AD1876" s="30" t="s">
        <v>31</v>
      </c>
      <c r="AE1876" s="29">
        <f t="shared" si="93"/>
        <v>2020</v>
      </c>
      <c r="AF1876" s="29">
        <f t="shared" si="91"/>
        <v>3</v>
      </c>
      <c r="AK1876" t="e">
        <f t="shared" si="92"/>
        <v>#N/A</v>
      </c>
    </row>
    <row r="1877" spans="1:37" ht="30" customHeight="1" x14ac:dyDescent="0.25">
      <c r="A1877" s="30">
        <v>17907422</v>
      </c>
      <c r="B1877" s="29" t="s">
        <v>90</v>
      </c>
      <c r="C1877" s="29" t="s">
        <v>29</v>
      </c>
      <c r="D1877" s="29" t="s">
        <v>29</v>
      </c>
      <c r="E1877" s="31">
        <v>43951</v>
      </c>
      <c r="F1877" s="29" t="s">
        <v>31</v>
      </c>
      <c r="G1877" s="29" t="s">
        <v>51</v>
      </c>
      <c r="H1877" s="29" t="s">
        <v>30</v>
      </c>
      <c r="I1877" s="29">
        <v>1977</v>
      </c>
      <c r="J1877" s="30">
        <v>95</v>
      </c>
      <c r="K1877" s="30">
        <v>12832.5</v>
      </c>
      <c r="L1877" s="29" t="s">
        <v>31</v>
      </c>
      <c r="M1877" s="29" t="s">
        <v>31</v>
      </c>
      <c r="N1877" s="29" t="s">
        <v>31</v>
      </c>
      <c r="O1877" s="30" t="s">
        <v>31</v>
      </c>
      <c r="P1877" s="30" t="s">
        <v>31</v>
      </c>
      <c r="Q1877" s="29" t="s">
        <v>31</v>
      </c>
      <c r="R1877" s="29" t="s">
        <v>31</v>
      </c>
      <c r="S1877" s="29" t="s">
        <v>31</v>
      </c>
      <c r="T1877" s="29" t="s">
        <v>31</v>
      </c>
      <c r="U1877" s="29" t="s">
        <v>31</v>
      </c>
      <c r="V1877" s="29" t="s">
        <v>31</v>
      </c>
      <c r="W1877" s="30">
        <v>1.0660612422231239</v>
      </c>
      <c r="X1877" s="30">
        <v>1.5676496215922155</v>
      </c>
      <c r="Y1877" s="29" t="s">
        <v>31</v>
      </c>
      <c r="Z1877" s="29" t="s">
        <v>31</v>
      </c>
      <c r="AA1877" s="29" t="s">
        <v>31</v>
      </c>
      <c r="AB1877" s="29" t="s">
        <v>31</v>
      </c>
      <c r="AC1877" s="30" t="s">
        <v>31</v>
      </c>
      <c r="AD1877" s="30" t="s">
        <v>31</v>
      </c>
      <c r="AE1877" s="29">
        <f t="shared" si="93"/>
        <v>2020</v>
      </c>
      <c r="AF1877" s="29">
        <f t="shared" si="91"/>
        <v>4</v>
      </c>
      <c r="AK1877" t="e">
        <f t="shared" si="92"/>
        <v>#N/A</v>
      </c>
    </row>
    <row r="1878" spans="1:37" ht="30" customHeight="1" x14ac:dyDescent="0.25">
      <c r="A1878" s="30">
        <v>17907422</v>
      </c>
      <c r="B1878" s="29" t="s">
        <v>90</v>
      </c>
      <c r="C1878" s="29" t="s">
        <v>29</v>
      </c>
      <c r="D1878" s="29" t="s">
        <v>29</v>
      </c>
      <c r="E1878" s="31">
        <v>43982</v>
      </c>
      <c r="F1878" s="29" t="s">
        <v>31</v>
      </c>
      <c r="G1878" s="29" t="s">
        <v>51</v>
      </c>
      <c r="H1878" s="29" t="s">
        <v>30</v>
      </c>
      <c r="I1878" s="29">
        <v>1977</v>
      </c>
      <c r="J1878" s="30">
        <v>95</v>
      </c>
      <c r="K1878" s="30">
        <v>12832.5</v>
      </c>
      <c r="L1878" s="29" t="s">
        <v>31</v>
      </c>
      <c r="M1878" s="29" t="s">
        <v>31</v>
      </c>
      <c r="N1878" s="29" t="s">
        <v>31</v>
      </c>
      <c r="O1878" s="30" t="s">
        <v>31</v>
      </c>
      <c r="P1878" s="30" t="s">
        <v>31</v>
      </c>
      <c r="Q1878" s="29" t="s">
        <v>31</v>
      </c>
      <c r="R1878" s="29" t="s">
        <v>31</v>
      </c>
      <c r="S1878" s="29" t="s">
        <v>31</v>
      </c>
      <c r="T1878" s="29" t="s">
        <v>31</v>
      </c>
      <c r="U1878" s="29" t="s">
        <v>31</v>
      </c>
      <c r="V1878" s="29" t="s">
        <v>31</v>
      </c>
      <c r="W1878" s="30">
        <v>1.4935923180326411</v>
      </c>
      <c r="X1878" s="30">
        <v>1.4929173390736417</v>
      </c>
      <c r="Y1878" s="29" t="s">
        <v>31</v>
      </c>
      <c r="Z1878" s="29" t="s">
        <v>31</v>
      </c>
      <c r="AA1878" s="29" t="s">
        <v>31</v>
      </c>
      <c r="AB1878" s="29" t="s">
        <v>31</v>
      </c>
      <c r="AC1878" s="30" t="s">
        <v>31</v>
      </c>
      <c r="AD1878" s="30" t="s">
        <v>31</v>
      </c>
      <c r="AE1878" s="29">
        <f t="shared" si="93"/>
        <v>2020</v>
      </c>
      <c r="AF1878" s="29">
        <f t="shared" si="91"/>
        <v>5</v>
      </c>
      <c r="AK1878" t="e">
        <f t="shared" si="92"/>
        <v>#N/A</v>
      </c>
    </row>
    <row r="1879" spans="1:37" ht="30" customHeight="1" x14ac:dyDescent="0.25">
      <c r="A1879" s="30">
        <v>17907422</v>
      </c>
      <c r="B1879" s="29" t="s">
        <v>90</v>
      </c>
      <c r="C1879" s="29" t="s">
        <v>29</v>
      </c>
      <c r="D1879" s="29" t="s">
        <v>29</v>
      </c>
      <c r="E1879" s="31">
        <v>44012</v>
      </c>
      <c r="F1879" s="29" t="s">
        <v>31</v>
      </c>
      <c r="G1879" s="29" t="s">
        <v>51</v>
      </c>
      <c r="H1879" s="29" t="s">
        <v>30</v>
      </c>
      <c r="I1879" s="29">
        <v>1977</v>
      </c>
      <c r="J1879" s="30">
        <v>95</v>
      </c>
      <c r="K1879" s="30">
        <v>12832.5</v>
      </c>
      <c r="L1879" s="29" t="s">
        <v>31</v>
      </c>
      <c r="M1879" s="29" t="s">
        <v>31</v>
      </c>
      <c r="N1879" s="29" t="s">
        <v>31</v>
      </c>
      <c r="O1879" s="30" t="s">
        <v>31</v>
      </c>
      <c r="P1879" s="30" t="s">
        <v>31</v>
      </c>
      <c r="Q1879" s="29" t="s">
        <v>31</v>
      </c>
      <c r="R1879" s="29" t="s">
        <v>31</v>
      </c>
      <c r="S1879" s="29" t="s">
        <v>31</v>
      </c>
      <c r="T1879" s="29" t="s">
        <v>31</v>
      </c>
      <c r="U1879" s="29" t="s">
        <v>31</v>
      </c>
      <c r="V1879" s="29" t="s">
        <v>31</v>
      </c>
      <c r="W1879" s="30">
        <v>1.2495126678392665</v>
      </c>
      <c r="X1879" s="30">
        <v>1.7837852284779199</v>
      </c>
      <c r="Y1879" s="29" t="s">
        <v>31</v>
      </c>
      <c r="Z1879" s="29" t="s">
        <v>31</v>
      </c>
      <c r="AA1879" s="29" t="s">
        <v>31</v>
      </c>
      <c r="AB1879" s="29" t="s">
        <v>31</v>
      </c>
      <c r="AC1879" s="30" t="s">
        <v>31</v>
      </c>
      <c r="AD1879" s="30" t="s">
        <v>31</v>
      </c>
      <c r="AE1879" s="29">
        <f t="shared" si="93"/>
        <v>2020</v>
      </c>
      <c r="AF1879" s="29">
        <f t="shared" ref="AF1879:AF1942" si="94">IF(E1879 = "", "", MONTH(E1879))</f>
        <v>6</v>
      </c>
      <c r="AK1879" t="e">
        <f t="shared" si="92"/>
        <v>#N/A</v>
      </c>
    </row>
    <row r="1880" spans="1:37" ht="30" customHeight="1" x14ac:dyDescent="0.25">
      <c r="A1880" s="30">
        <v>17907422</v>
      </c>
      <c r="B1880" s="29" t="s">
        <v>90</v>
      </c>
      <c r="C1880" s="29" t="s">
        <v>29</v>
      </c>
      <c r="D1880" s="29" t="s">
        <v>29</v>
      </c>
      <c r="E1880" s="31">
        <v>44043</v>
      </c>
      <c r="F1880" s="29" t="s">
        <v>31</v>
      </c>
      <c r="G1880" s="29" t="s">
        <v>51</v>
      </c>
      <c r="H1880" s="29" t="s">
        <v>30</v>
      </c>
      <c r="I1880" s="29">
        <v>1977</v>
      </c>
      <c r="J1880" s="30">
        <v>95</v>
      </c>
      <c r="K1880" s="30">
        <v>12832.5</v>
      </c>
      <c r="L1880" s="29" t="s">
        <v>31</v>
      </c>
      <c r="M1880" s="29" t="s">
        <v>31</v>
      </c>
      <c r="N1880" s="29" t="s">
        <v>31</v>
      </c>
      <c r="O1880" s="30" t="s">
        <v>31</v>
      </c>
      <c r="P1880" s="30" t="s">
        <v>31</v>
      </c>
      <c r="Q1880" s="29" t="s">
        <v>31</v>
      </c>
      <c r="R1880" s="29" t="s">
        <v>31</v>
      </c>
      <c r="S1880" s="29" t="s">
        <v>31</v>
      </c>
      <c r="T1880" s="29" t="s">
        <v>31</v>
      </c>
      <c r="U1880" s="29" t="s">
        <v>31</v>
      </c>
      <c r="V1880" s="29" t="s">
        <v>31</v>
      </c>
      <c r="W1880" s="30">
        <v>1.2496871199024076</v>
      </c>
      <c r="X1880" s="30">
        <v>1.5180798280539871</v>
      </c>
      <c r="Y1880" s="29" t="s">
        <v>31</v>
      </c>
      <c r="Z1880" s="29" t="s">
        <v>31</v>
      </c>
      <c r="AA1880" s="29" t="s">
        <v>31</v>
      </c>
      <c r="AB1880" s="29" t="s">
        <v>31</v>
      </c>
      <c r="AC1880" s="30" t="s">
        <v>31</v>
      </c>
      <c r="AD1880" s="30" t="s">
        <v>31</v>
      </c>
      <c r="AE1880" s="29">
        <f t="shared" si="93"/>
        <v>2020</v>
      </c>
      <c r="AF1880" s="29">
        <f t="shared" si="94"/>
        <v>7</v>
      </c>
      <c r="AK1880" t="e">
        <f t="shared" si="92"/>
        <v>#N/A</v>
      </c>
    </row>
    <row r="1881" spans="1:37" ht="30" customHeight="1" x14ac:dyDescent="0.25">
      <c r="A1881" s="30">
        <v>17907422</v>
      </c>
      <c r="B1881" s="29" t="s">
        <v>90</v>
      </c>
      <c r="C1881" s="29" t="s">
        <v>29</v>
      </c>
      <c r="D1881" s="29" t="s">
        <v>29</v>
      </c>
      <c r="E1881" s="31">
        <v>44074</v>
      </c>
      <c r="F1881" s="29" t="s">
        <v>31</v>
      </c>
      <c r="G1881" s="29" t="s">
        <v>51</v>
      </c>
      <c r="H1881" s="29" t="s">
        <v>30</v>
      </c>
      <c r="I1881" s="29">
        <v>1977</v>
      </c>
      <c r="J1881" s="30">
        <v>95</v>
      </c>
      <c r="K1881" s="30">
        <v>12832.5</v>
      </c>
      <c r="L1881" s="29" t="s">
        <v>31</v>
      </c>
      <c r="M1881" s="29" t="s">
        <v>31</v>
      </c>
      <c r="N1881" s="29" t="s">
        <v>31</v>
      </c>
      <c r="O1881" s="30" t="s">
        <v>31</v>
      </c>
      <c r="P1881" s="30" t="s">
        <v>31</v>
      </c>
      <c r="Q1881" s="29" t="s">
        <v>31</v>
      </c>
      <c r="R1881" s="29" t="s">
        <v>31</v>
      </c>
      <c r="S1881" s="29" t="s">
        <v>31</v>
      </c>
      <c r="T1881" s="29" t="s">
        <v>31</v>
      </c>
      <c r="U1881" s="29" t="s">
        <v>31</v>
      </c>
      <c r="V1881" s="29" t="s">
        <v>31</v>
      </c>
      <c r="W1881" s="30">
        <v>0.99456415198642312</v>
      </c>
      <c r="X1881" s="30">
        <v>1.7622883032815291</v>
      </c>
      <c r="Y1881" s="29" t="s">
        <v>31</v>
      </c>
      <c r="Z1881" s="29" t="s">
        <v>31</v>
      </c>
      <c r="AA1881" s="29" t="s">
        <v>31</v>
      </c>
      <c r="AB1881" s="29" t="s">
        <v>31</v>
      </c>
      <c r="AC1881" s="30" t="s">
        <v>31</v>
      </c>
      <c r="AD1881" s="30" t="s">
        <v>31</v>
      </c>
      <c r="AE1881" s="29">
        <f t="shared" si="93"/>
        <v>2020</v>
      </c>
      <c r="AF1881" s="29">
        <f t="shared" si="94"/>
        <v>8</v>
      </c>
      <c r="AK1881" t="e">
        <f t="shared" si="92"/>
        <v>#N/A</v>
      </c>
    </row>
    <row r="1882" spans="1:37" ht="30" customHeight="1" x14ac:dyDescent="0.25">
      <c r="A1882" s="30">
        <v>17907422</v>
      </c>
      <c r="B1882" s="29" t="s">
        <v>90</v>
      </c>
      <c r="C1882" s="29" t="s">
        <v>29</v>
      </c>
      <c r="D1882" s="29" t="s">
        <v>29</v>
      </c>
      <c r="E1882" s="31">
        <v>44104</v>
      </c>
      <c r="F1882" s="29" t="s">
        <v>31</v>
      </c>
      <c r="G1882" s="29" t="s">
        <v>51</v>
      </c>
      <c r="H1882" s="29" t="s">
        <v>30</v>
      </c>
      <c r="I1882" s="29">
        <v>1977</v>
      </c>
      <c r="J1882" s="30">
        <v>95</v>
      </c>
      <c r="K1882" s="30">
        <v>12832.5</v>
      </c>
      <c r="L1882" s="29" t="s">
        <v>31</v>
      </c>
      <c r="M1882" s="29" t="s">
        <v>31</v>
      </c>
      <c r="N1882" s="29" t="s">
        <v>31</v>
      </c>
      <c r="O1882" s="30" t="s">
        <v>31</v>
      </c>
      <c r="P1882" s="30" t="s">
        <v>31</v>
      </c>
      <c r="Q1882" s="29" t="s">
        <v>31</v>
      </c>
      <c r="R1882" s="29" t="s">
        <v>31</v>
      </c>
      <c r="S1882" s="29" t="s">
        <v>31</v>
      </c>
      <c r="T1882" s="29" t="s">
        <v>31</v>
      </c>
      <c r="U1882" s="29" t="s">
        <v>31</v>
      </c>
      <c r="V1882" s="29" t="s">
        <v>31</v>
      </c>
      <c r="W1882" s="30">
        <v>1.4898995883818298</v>
      </c>
      <c r="X1882" s="30">
        <v>1.8296831082312477</v>
      </c>
      <c r="Y1882" s="29" t="s">
        <v>31</v>
      </c>
      <c r="Z1882" s="29" t="s">
        <v>31</v>
      </c>
      <c r="AA1882" s="29" t="s">
        <v>31</v>
      </c>
      <c r="AB1882" s="29" t="s">
        <v>31</v>
      </c>
      <c r="AC1882" s="30" t="s">
        <v>31</v>
      </c>
      <c r="AD1882" s="30" t="s">
        <v>31</v>
      </c>
      <c r="AE1882" s="29">
        <f t="shared" si="93"/>
        <v>2020</v>
      </c>
      <c r="AF1882" s="29">
        <f t="shared" si="94"/>
        <v>9</v>
      </c>
      <c r="AK1882" t="e">
        <f t="shared" si="92"/>
        <v>#N/A</v>
      </c>
    </row>
    <row r="1883" spans="1:37" ht="30" customHeight="1" x14ac:dyDescent="0.25">
      <c r="A1883" s="30">
        <v>17907422</v>
      </c>
      <c r="B1883" s="29" t="s">
        <v>90</v>
      </c>
      <c r="C1883" s="29" t="s">
        <v>29</v>
      </c>
      <c r="D1883" s="29" t="s">
        <v>29</v>
      </c>
      <c r="E1883" s="31">
        <v>44135</v>
      </c>
      <c r="F1883" s="29" t="s">
        <v>31</v>
      </c>
      <c r="G1883" s="29" t="s">
        <v>51</v>
      </c>
      <c r="H1883" s="29" t="s">
        <v>30</v>
      </c>
      <c r="I1883" s="29">
        <v>1977</v>
      </c>
      <c r="J1883" s="30">
        <v>95</v>
      </c>
      <c r="K1883" s="30">
        <v>12832.5</v>
      </c>
      <c r="L1883" s="29" t="s">
        <v>31</v>
      </c>
      <c r="M1883" s="29" t="s">
        <v>31</v>
      </c>
      <c r="N1883" s="29" t="s">
        <v>31</v>
      </c>
      <c r="O1883" s="30" t="s">
        <v>31</v>
      </c>
      <c r="P1883" s="30" t="s">
        <v>31</v>
      </c>
      <c r="Q1883" s="29" t="s">
        <v>31</v>
      </c>
      <c r="R1883" s="29" t="s">
        <v>31</v>
      </c>
      <c r="S1883" s="29" t="s">
        <v>31</v>
      </c>
      <c r="T1883" s="29" t="s">
        <v>31</v>
      </c>
      <c r="U1883" s="29" t="s">
        <v>31</v>
      </c>
      <c r="V1883" s="29" t="s">
        <v>31</v>
      </c>
      <c r="W1883" s="30">
        <v>0.91176846798292388</v>
      </c>
      <c r="X1883" s="30">
        <v>1.1846879709943055</v>
      </c>
      <c r="Y1883" s="29" t="s">
        <v>31</v>
      </c>
      <c r="Z1883" s="29" t="s">
        <v>31</v>
      </c>
      <c r="AA1883" s="29" t="s">
        <v>31</v>
      </c>
      <c r="AB1883" s="29" t="s">
        <v>31</v>
      </c>
      <c r="AC1883" s="30" t="s">
        <v>31</v>
      </c>
      <c r="AD1883" s="30" t="s">
        <v>31</v>
      </c>
      <c r="AE1883" s="29">
        <f t="shared" si="93"/>
        <v>2020</v>
      </c>
      <c r="AF1883" s="29">
        <f t="shared" si="94"/>
        <v>10</v>
      </c>
      <c r="AK1883" t="e">
        <f t="shared" si="92"/>
        <v>#N/A</v>
      </c>
    </row>
    <row r="1884" spans="1:37" ht="30" customHeight="1" x14ac:dyDescent="0.25">
      <c r="A1884" s="30">
        <v>17907422</v>
      </c>
      <c r="B1884" s="29" t="s">
        <v>90</v>
      </c>
      <c r="C1884" s="29" t="s">
        <v>29</v>
      </c>
      <c r="D1884" s="29" t="s">
        <v>29</v>
      </c>
      <c r="E1884" s="31">
        <v>44165</v>
      </c>
      <c r="F1884" s="29" t="s">
        <v>31</v>
      </c>
      <c r="G1884" s="29" t="s">
        <v>51</v>
      </c>
      <c r="H1884" s="29" t="s">
        <v>30</v>
      </c>
      <c r="I1884" s="29">
        <v>1977</v>
      </c>
      <c r="J1884" s="30">
        <v>95</v>
      </c>
      <c r="K1884" s="30">
        <v>12832.5</v>
      </c>
      <c r="L1884" s="29" t="s">
        <v>31</v>
      </c>
      <c r="M1884" s="29" t="s">
        <v>31</v>
      </c>
      <c r="N1884" s="29" t="s">
        <v>31</v>
      </c>
      <c r="O1884" s="30" t="s">
        <v>31</v>
      </c>
      <c r="P1884" s="30" t="s">
        <v>31</v>
      </c>
      <c r="Q1884" s="29" t="s">
        <v>31</v>
      </c>
      <c r="R1884" s="29" t="s">
        <v>31</v>
      </c>
      <c r="S1884" s="29" t="s">
        <v>31</v>
      </c>
      <c r="T1884" s="29" t="s">
        <v>31</v>
      </c>
      <c r="U1884" s="29" t="s">
        <v>31</v>
      </c>
      <c r="V1884" s="29" t="s">
        <v>31</v>
      </c>
      <c r="W1884" s="30">
        <v>0.88028809550639231</v>
      </c>
      <c r="X1884" s="30">
        <v>1.3168185021784977</v>
      </c>
      <c r="Y1884" s="29" t="s">
        <v>31</v>
      </c>
      <c r="Z1884" s="29" t="s">
        <v>31</v>
      </c>
      <c r="AA1884" s="29" t="s">
        <v>31</v>
      </c>
      <c r="AB1884" s="29" t="s">
        <v>31</v>
      </c>
      <c r="AC1884" s="30" t="s">
        <v>31</v>
      </c>
      <c r="AD1884" s="30" t="s">
        <v>31</v>
      </c>
      <c r="AE1884" s="29">
        <f t="shared" si="93"/>
        <v>2020</v>
      </c>
      <c r="AF1884" s="29">
        <f t="shared" si="94"/>
        <v>11</v>
      </c>
      <c r="AK1884" t="e">
        <f t="shared" si="92"/>
        <v>#N/A</v>
      </c>
    </row>
    <row r="1885" spans="1:37" ht="30" customHeight="1" x14ac:dyDescent="0.25">
      <c r="A1885" s="30">
        <v>17907422</v>
      </c>
      <c r="B1885" s="29" t="s">
        <v>90</v>
      </c>
      <c r="C1885" s="29" t="s">
        <v>29</v>
      </c>
      <c r="D1885" s="29" t="s">
        <v>29</v>
      </c>
      <c r="E1885" s="31">
        <v>44196</v>
      </c>
      <c r="F1885" s="29">
        <v>68.899454350947494</v>
      </c>
      <c r="G1885" s="29" t="s">
        <v>51</v>
      </c>
      <c r="H1885" s="29" t="s">
        <v>30</v>
      </c>
      <c r="I1885" s="29">
        <v>1977</v>
      </c>
      <c r="J1885" s="30">
        <v>95</v>
      </c>
      <c r="K1885" s="30">
        <v>12832.5</v>
      </c>
      <c r="L1885" s="29">
        <v>572276.88069659646</v>
      </c>
      <c r="M1885" s="29">
        <v>2043.9536849415717</v>
      </c>
      <c r="N1885" s="29">
        <v>49.788625305685756</v>
      </c>
      <c r="O1885" s="30">
        <v>13784.968608396875</v>
      </c>
      <c r="P1885" s="30">
        <v>0.83722051494929439</v>
      </c>
      <c r="Q1885" s="29">
        <v>16495.169060348635</v>
      </c>
      <c r="R1885" s="29">
        <v>19846.179823298451</v>
      </c>
      <c r="S1885" s="29">
        <v>0.90717426675991508</v>
      </c>
      <c r="T1885" s="29">
        <v>1.3085575702808918</v>
      </c>
      <c r="U1885" s="29">
        <v>1.1951151820649966</v>
      </c>
      <c r="V1885" s="29">
        <v>1.1026312386278703</v>
      </c>
      <c r="W1885" s="30">
        <v>1.190221581425148</v>
      </c>
      <c r="X1885" s="30">
        <v>1.272872365159017</v>
      </c>
      <c r="Y1885" s="29">
        <v>17.771895167809884</v>
      </c>
      <c r="Z1885" s="29">
        <v>18.646694613458614</v>
      </c>
      <c r="AA1885" s="29">
        <v>108.49006357352708</v>
      </c>
      <c r="AB1885" s="29">
        <v>1235.3162056720225</v>
      </c>
      <c r="AC1885" s="30">
        <v>3.2754359715506722</v>
      </c>
      <c r="AD1885" s="30">
        <v>56164.01902496221</v>
      </c>
      <c r="AE1885" s="29">
        <f t="shared" si="93"/>
        <v>2020</v>
      </c>
      <c r="AF1885" s="29">
        <f t="shared" si="94"/>
        <v>12</v>
      </c>
      <c r="AK1885" t="e">
        <f t="shared" si="92"/>
        <v>#N/A</v>
      </c>
    </row>
    <row r="1886" spans="1:37" ht="30" customHeight="1" x14ac:dyDescent="0.25">
      <c r="A1886" s="30">
        <v>17907422</v>
      </c>
      <c r="B1886" s="29" t="s">
        <v>90</v>
      </c>
      <c r="C1886" s="29" t="s">
        <v>29</v>
      </c>
      <c r="D1886" s="29" t="s">
        <v>29</v>
      </c>
      <c r="E1886" s="31">
        <v>44227</v>
      </c>
      <c r="F1886" s="29">
        <v>44.48651207598224</v>
      </c>
      <c r="G1886" s="29" t="s">
        <v>51</v>
      </c>
      <c r="H1886" s="29" t="s">
        <v>30</v>
      </c>
      <c r="I1886" s="29">
        <v>1977</v>
      </c>
      <c r="J1886" s="30">
        <v>95</v>
      </c>
      <c r="K1886" s="30">
        <v>12832.5</v>
      </c>
      <c r="L1886" s="29">
        <v>814248.06570472091</v>
      </c>
      <c r="M1886" s="29">
        <v>2617.475814659409</v>
      </c>
      <c r="N1886" s="29">
        <v>46.074535092424746</v>
      </c>
      <c r="O1886" s="30">
        <v>17734.225172755683</v>
      </c>
      <c r="P1886" s="30">
        <v>1.0773351906248463</v>
      </c>
      <c r="Q1886" s="29">
        <v>13453.272547381988</v>
      </c>
      <c r="R1886" s="29">
        <v>17421.208103032914</v>
      </c>
      <c r="S1886" s="29">
        <v>1.2587829031108009</v>
      </c>
      <c r="T1886" s="29">
        <v>1.6070862438027766</v>
      </c>
      <c r="U1886" s="29">
        <v>1.214126084601358</v>
      </c>
      <c r="V1886" s="29">
        <v>1.3467062048916454</v>
      </c>
      <c r="W1886" s="30">
        <v>0.76503126787803222</v>
      </c>
      <c r="X1886" s="30">
        <v>1.1772287335398701</v>
      </c>
      <c r="Y1886" s="29">
        <v>10.293840253262259</v>
      </c>
      <c r="Z1886" s="29">
        <v>11.981022407667842</v>
      </c>
      <c r="AA1886" s="29">
        <v>86.698359596099266</v>
      </c>
      <c r="AB1886" s="29">
        <v>999.56461227940599</v>
      </c>
      <c r="AC1886" s="30">
        <v>2.3629232243748248</v>
      </c>
      <c r="AD1886" s="30">
        <v>52718.397495770027</v>
      </c>
      <c r="AE1886" s="29">
        <f t="shared" si="93"/>
        <v>2021</v>
      </c>
      <c r="AF1886" s="29">
        <f t="shared" si="94"/>
        <v>1</v>
      </c>
      <c r="AK1886" t="e">
        <f t="shared" si="92"/>
        <v>#N/A</v>
      </c>
    </row>
    <row r="1887" spans="1:37" ht="30" customHeight="1" x14ac:dyDescent="0.25">
      <c r="A1887" s="30">
        <v>17907422</v>
      </c>
      <c r="B1887" s="29" t="s">
        <v>90</v>
      </c>
      <c r="C1887" s="29" t="s">
        <v>29</v>
      </c>
      <c r="D1887" s="29" t="s">
        <v>29</v>
      </c>
      <c r="E1887" s="31">
        <v>44255</v>
      </c>
      <c r="F1887" s="29">
        <v>47.670225807599152</v>
      </c>
      <c r="G1887" s="29" t="s">
        <v>51</v>
      </c>
      <c r="H1887" s="29" t="s">
        <v>30</v>
      </c>
      <c r="I1887" s="29">
        <v>1977</v>
      </c>
      <c r="J1887" s="30">
        <v>95</v>
      </c>
      <c r="K1887" s="30">
        <v>12832.5</v>
      </c>
      <c r="L1887" s="29">
        <v>617810.06301291252</v>
      </c>
      <c r="M1887" s="29">
        <v>2951.7262721023931</v>
      </c>
      <c r="N1887" s="29">
        <v>49.071573226551244</v>
      </c>
      <c r="O1887" s="30">
        <v>12665.364321187641</v>
      </c>
      <c r="P1887" s="30">
        <v>0.81134546864333201</v>
      </c>
      <c r="Q1887" s="29">
        <v>21244.669437229422</v>
      </c>
      <c r="R1887" s="29">
        <v>15210.301223059974</v>
      </c>
      <c r="S1887" s="29">
        <v>1.4985176371488467</v>
      </c>
      <c r="T1887" s="29">
        <v>1.4059734391599412</v>
      </c>
      <c r="U1887" s="29">
        <v>1.1151220951141643</v>
      </c>
      <c r="V1887" s="29">
        <v>1.0693643689246004</v>
      </c>
      <c r="W1887" s="30">
        <v>0.99482780337904309</v>
      </c>
      <c r="X1887" s="30">
        <v>1.1975332204275175</v>
      </c>
      <c r="Y1887" s="29">
        <v>12.834292936128531</v>
      </c>
      <c r="Z1887" s="29">
        <v>15.022110309075819</v>
      </c>
      <c r="AA1887" s="29">
        <v>59.419422661235203</v>
      </c>
      <c r="AB1887" s="29">
        <v>1423.8571516897023</v>
      </c>
      <c r="AC1887" s="30">
        <v>4.5256396776755627</v>
      </c>
      <c r="AD1887" s="30">
        <v>43459.254361220927</v>
      </c>
      <c r="AE1887" s="29">
        <f t="shared" si="93"/>
        <v>2021</v>
      </c>
      <c r="AF1887" s="29">
        <f t="shared" si="94"/>
        <v>2</v>
      </c>
      <c r="AK1887" t="e">
        <f t="shared" si="92"/>
        <v>#N/A</v>
      </c>
    </row>
    <row r="1888" spans="1:37" ht="30" customHeight="1" x14ac:dyDescent="0.25">
      <c r="A1888" s="30">
        <v>17907422</v>
      </c>
      <c r="B1888" s="29" t="s">
        <v>90</v>
      </c>
      <c r="C1888" s="29" t="s">
        <v>29</v>
      </c>
      <c r="D1888" s="29" t="s">
        <v>29</v>
      </c>
      <c r="E1888" s="31">
        <v>44286</v>
      </c>
      <c r="F1888" s="29">
        <v>41.886236184020426</v>
      </c>
      <c r="G1888" s="29" t="s">
        <v>51</v>
      </c>
      <c r="H1888" s="29" t="s">
        <v>30</v>
      </c>
      <c r="I1888" s="29">
        <v>1977</v>
      </c>
      <c r="J1888" s="30">
        <v>95</v>
      </c>
      <c r="K1888" s="30">
        <v>12832.5</v>
      </c>
      <c r="L1888" s="29">
        <v>506194.09554364474</v>
      </c>
      <c r="M1888" s="29">
        <v>2644.3415309513648</v>
      </c>
      <c r="N1888" s="29">
        <v>41.766789385417795</v>
      </c>
      <c r="O1888" s="29">
        <v>10324.268865404791</v>
      </c>
      <c r="P1888" s="29">
        <v>1.1114497353199482</v>
      </c>
      <c r="Q1888" s="29">
        <v>15037.117444963202</v>
      </c>
      <c r="R1888" s="29">
        <v>12832.040449266891</v>
      </c>
      <c r="S1888" s="29">
        <v>0.84953754615975552</v>
      </c>
      <c r="T1888" s="29">
        <v>1.3451079773184076</v>
      </c>
      <c r="U1888" s="29">
        <v>1.1285110053195149</v>
      </c>
      <c r="V1888" s="29">
        <v>1.2266395247826336</v>
      </c>
      <c r="W1888" s="30">
        <v>1.4722556411715373</v>
      </c>
      <c r="X1888" s="30">
        <v>1.3672738044443076</v>
      </c>
      <c r="Y1888" s="29">
        <v>15.697593308335065</v>
      </c>
      <c r="Z1888" s="29">
        <v>17.458018944228321</v>
      </c>
      <c r="AA1888" s="30">
        <v>101.23614640871251</v>
      </c>
      <c r="AB1888" s="30">
        <v>1011.6808277655873</v>
      </c>
      <c r="AC1888" s="29">
        <v>3.525350942806142</v>
      </c>
      <c r="AD1888" s="29">
        <v>46581.797083053083</v>
      </c>
      <c r="AE1888" s="29">
        <f t="shared" si="93"/>
        <v>2021</v>
      </c>
      <c r="AF1888" s="29">
        <f t="shared" si="94"/>
        <v>3</v>
      </c>
      <c r="AK1888" t="e">
        <f t="shared" si="92"/>
        <v>#N/A</v>
      </c>
    </row>
    <row r="1889" spans="1:37" ht="30" customHeight="1" x14ac:dyDescent="0.25">
      <c r="A1889" s="30">
        <v>17907422</v>
      </c>
      <c r="B1889" s="29" t="s">
        <v>90</v>
      </c>
      <c r="C1889" s="29" t="s">
        <v>29</v>
      </c>
      <c r="D1889" s="29" t="s">
        <v>29</v>
      </c>
      <c r="E1889" s="31">
        <v>44316</v>
      </c>
      <c r="F1889" s="29">
        <v>63.152955497318182</v>
      </c>
      <c r="G1889" s="29" t="s">
        <v>51</v>
      </c>
      <c r="H1889" s="29" t="s">
        <v>30</v>
      </c>
      <c r="I1889" s="29">
        <v>1977</v>
      </c>
      <c r="J1889" s="30">
        <v>95</v>
      </c>
      <c r="K1889" s="30">
        <v>12832.5</v>
      </c>
      <c r="L1889" s="29">
        <v>542315.38539466856</v>
      </c>
      <c r="M1889" s="29">
        <v>2230.5152841142854</v>
      </c>
      <c r="N1889" s="29">
        <v>43.968304622130319</v>
      </c>
      <c r="O1889" s="29">
        <v>17295.412756388505</v>
      </c>
      <c r="P1889" s="29">
        <v>1.4776364604354935</v>
      </c>
      <c r="Q1889" s="29">
        <v>12801.964575052323</v>
      </c>
      <c r="R1889" s="29">
        <v>14652.947282005451</v>
      </c>
      <c r="S1889" s="29">
        <v>0.92958773077159007</v>
      </c>
      <c r="T1889" s="29">
        <v>1.6301604882650675</v>
      </c>
      <c r="U1889" s="29">
        <v>1.2256577309351642</v>
      </c>
      <c r="V1889" s="29">
        <v>1.4410766297045121</v>
      </c>
      <c r="W1889" s="30">
        <v>1.4088147774110562</v>
      </c>
      <c r="X1889" s="30">
        <v>1.2418292984483048</v>
      </c>
      <c r="Y1889" s="29">
        <v>13.038139085316134</v>
      </c>
      <c r="Z1889" s="29">
        <v>15.65418439659233</v>
      </c>
      <c r="AA1889" s="30">
        <v>84.345986188957298</v>
      </c>
      <c r="AB1889" s="30">
        <v>1115.3630624570631</v>
      </c>
      <c r="AC1889" s="29">
        <v>3.637433589234071</v>
      </c>
      <c r="AD1889" s="29">
        <v>31944.590587364102</v>
      </c>
      <c r="AE1889" s="29">
        <f t="shared" si="93"/>
        <v>2021</v>
      </c>
      <c r="AF1889" s="29">
        <f t="shared" si="94"/>
        <v>4</v>
      </c>
      <c r="AK1889" t="e">
        <f t="shared" si="92"/>
        <v>#N/A</v>
      </c>
    </row>
    <row r="1890" spans="1:37" ht="30" customHeight="1" x14ac:dyDescent="0.25">
      <c r="A1890" s="30">
        <v>17907422</v>
      </c>
      <c r="B1890" s="29" t="s">
        <v>90</v>
      </c>
      <c r="C1890" s="29" t="s">
        <v>29</v>
      </c>
      <c r="D1890" s="29" t="s">
        <v>29</v>
      </c>
      <c r="E1890" s="31">
        <v>44347</v>
      </c>
      <c r="F1890" s="29">
        <v>44.098396479407626</v>
      </c>
      <c r="G1890" s="29" t="s">
        <v>51</v>
      </c>
      <c r="H1890" s="29" t="s">
        <v>30</v>
      </c>
      <c r="I1890" s="29">
        <v>1977</v>
      </c>
      <c r="J1890" s="30">
        <v>95</v>
      </c>
      <c r="K1890" s="30">
        <v>12832.5</v>
      </c>
      <c r="L1890" s="29">
        <v>776654.49140488368</v>
      </c>
      <c r="M1890" s="29">
        <v>2036.8756247755748</v>
      </c>
      <c r="N1890" s="29">
        <v>63.257512576786709</v>
      </c>
      <c r="O1890" s="29">
        <v>14605.626299372283</v>
      </c>
      <c r="P1890" s="29">
        <v>1.0316954709077215</v>
      </c>
      <c r="Q1890" s="29">
        <v>17672.668175659572</v>
      </c>
      <c r="R1890" s="29">
        <v>19034.20977061319</v>
      </c>
      <c r="S1890" s="29">
        <v>1.2335957034767333</v>
      </c>
      <c r="T1890" s="29">
        <v>1.0725871806460532</v>
      </c>
      <c r="U1890" s="29">
        <v>1.1941705043738036</v>
      </c>
      <c r="V1890" s="29">
        <v>1.0623321920938364</v>
      </c>
      <c r="W1890" s="30">
        <v>1.395663179091239</v>
      </c>
      <c r="X1890" s="30">
        <v>1.6520206033244909</v>
      </c>
      <c r="Y1890" s="29">
        <v>14.853023164265048</v>
      </c>
      <c r="Z1890" s="29">
        <v>15.426426293802731</v>
      </c>
      <c r="AA1890" s="30">
        <v>105.42272397415665</v>
      </c>
      <c r="AB1890" s="30">
        <v>1197.632472130907</v>
      </c>
      <c r="AC1890" s="29">
        <v>2.6668357179999873</v>
      </c>
      <c r="AD1890" s="29">
        <v>43211.50102167271</v>
      </c>
      <c r="AE1890" s="29">
        <f t="shared" si="93"/>
        <v>2021</v>
      </c>
      <c r="AF1890" s="29">
        <f t="shared" si="94"/>
        <v>5</v>
      </c>
      <c r="AK1890" t="e">
        <f t="shared" si="92"/>
        <v>#N/A</v>
      </c>
    </row>
    <row r="1891" spans="1:37" ht="30" customHeight="1" x14ac:dyDescent="0.25">
      <c r="A1891" s="30">
        <v>17907422</v>
      </c>
      <c r="B1891" s="29" t="s">
        <v>90</v>
      </c>
      <c r="C1891" s="29" t="s">
        <v>29</v>
      </c>
      <c r="D1891" s="29" t="s">
        <v>29</v>
      </c>
      <c r="E1891" s="31">
        <v>44377</v>
      </c>
      <c r="F1891" s="29">
        <v>68.91292104353883</v>
      </c>
      <c r="G1891" s="29" t="s">
        <v>51</v>
      </c>
      <c r="H1891" s="29" t="s">
        <v>30</v>
      </c>
      <c r="I1891" s="29">
        <v>1977</v>
      </c>
      <c r="J1891" s="30">
        <v>95</v>
      </c>
      <c r="K1891" s="30">
        <v>12832.5</v>
      </c>
      <c r="L1891" s="29">
        <v>728677.34360931325</v>
      </c>
      <c r="M1891" s="29">
        <v>2871.376472360369</v>
      </c>
      <c r="N1891" s="29">
        <v>48.998199346420357</v>
      </c>
      <c r="O1891" s="29">
        <v>16864.949901917083</v>
      </c>
      <c r="P1891" s="29">
        <v>1.0732561516104182</v>
      </c>
      <c r="Q1891" s="29">
        <v>12144.255261212407</v>
      </c>
      <c r="R1891" s="29">
        <v>19500.952464001639</v>
      </c>
      <c r="S1891" s="29">
        <v>1.1581059260943529</v>
      </c>
      <c r="T1891" s="29">
        <v>1.4756996064596699</v>
      </c>
      <c r="U1891" s="29">
        <v>1.0121391443796917</v>
      </c>
      <c r="V1891" s="29">
        <v>1.7403627660089294</v>
      </c>
      <c r="W1891" s="30">
        <v>1.2143273701523372</v>
      </c>
      <c r="X1891" s="30">
        <v>1.2217992931227331</v>
      </c>
      <c r="Y1891" s="29">
        <v>11.043689930142017</v>
      </c>
      <c r="Z1891" s="29">
        <v>16.051670873201751</v>
      </c>
      <c r="AA1891" s="30">
        <v>76.800957782083557</v>
      </c>
      <c r="AB1891" s="30">
        <v>784.19731337214512</v>
      </c>
      <c r="AC1891" s="29">
        <v>2.6544642062558546</v>
      </c>
      <c r="AD1891" s="29">
        <v>41275.90869971535</v>
      </c>
      <c r="AE1891" s="29">
        <f t="shared" si="93"/>
        <v>2021</v>
      </c>
      <c r="AF1891" s="29">
        <f t="shared" si="94"/>
        <v>6</v>
      </c>
      <c r="AK1891" t="e">
        <f t="shared" si="92"/>
        <v>#N/A</v>
      </c>
    </row>
    <row r="1892" spans="1:37" ht="30" customHeight="1" x14ac:dyDescent="0.25">
      <c r="A1892" s="30">
        <v>17907422</v>
      </c>
      <c r="B1892" s="29" t="s">
        <v>90</v>
      </c>
      <c r="C1892" s="29" t="s">
        <v>29</v>
      </c>
      <c r="D1892" s="29" t="s">
        <v>29</v>
      </c>
      <c r="E1892" s="31">
        <v>44408</v>
      </c>
      <c r="F1892" s="29">
        <v>54.755156528120907</v>
      </c>
      <c r="G1892" s="29" t="s">
        <v>51</v>
      </c>
      <c r="H1892" s="29" t="s">
        <v>30</v>
      </c>
      <c r="I1892" s="29">
        <v>1977</v>
      </c>
      <c r="J1892" s="30">
        <v>95</v>
      </c>
      <c r="K1892" s="30">
        <v>12832.5</v>
      </c>
      <c r="L1892" s="29">
        <v>641649.18318160041</v>
      </c>
      <c r="M1892" s="29">
        <v>3038.1184805689663</v>
      </c>
      <c r="N1892" s="29">
        <v>40.284333286965975</v>
      </c>
      <c r="O1892" s="29">
        <v>9042.1970958594793</v>
      </c>
      <c r="P1892" s="29">
        <v>1.0968241502330032</v>
      </c>
      <c r="Q1892" s="29">
        <v>11383.413196708978</v>
      </c>
      <c r="R1892" s="29">
        <v>18654.831253690536</v>
      </c>
      <c r="S1892" s="29">
        <v>1.1026211267435948</v>
      </c>
      <c r="T1892" s="29">
        <v>1.6107704947990569</v>
      </c>
      <c r="U1892" s="29">
        <v>1.3160688746945817</v>
      </c>
      <c r="V1892" s="29">
        <v>1.4368352845037946</v>
      </c>
      <c r="W1892" s="30">
        <v>1.4091609937599983</v>
      </c>
      <c r="X1892" s="30">
        <v>1.0032750105552777</v>
      </c>
      <c r="Y1892" s="29">
        <v>9.442878366614929</v>
      </c>
      <c r="Z1892" s="29">
        <v>9.3058926787111176</v>
      </c>
      <c r="AA1892" s="30">
        <v>105.24465239806091</v>
      </c>
      <c r="AB1892" s="30">
        <v>900.88260989785545</v>
      </c>
      <c r="AC1892" s="29">
        <v>3.12246785142329</v>
      </c>
      <c r="AD1892" s="29">
        <v>38290.650214107176</v>
      </c>
      <c r="AE1892" s="29">
        <f t="shared" si="93"/>
        <v>2021</v>
      </c>
      <c r="AF1892" s="29">
        <f t="shared" si="94"/>
        <v>7</v>
      </c>
      <c r="AK1892" t="e">
        <f t="shared" si="92"/>
        <v>#N/A</v>
      </c>
    </row>
    <row r="1893" spans="1:37" ht="30" customHeight="1" x14ac:dyDescent="0.25">
      <c r="A1893" s="30">
        <v>17907422</v>
      </c>
      <c r="B1893" s="29" t="s">
        <v>90</v>
      </c>
      <c r="C1893" s="29" t="s">
        <v>29</v>
      </c>
      <c r="D1893" s="29" t="s">
        <v>29</v>
      </c>
      <c r="E1893" s="31">
        <v>44439</v>
      </c>
      <c r="F1893" s="29">
        <v>43.575591752884222</v>
      </c>
      <c r="G1893" s="29" t="s">
        <v>51</v>
      </c>
      <c r="H1893" s="29" t="s">
        <v>30</v>
      </c>
      <c r="I1893" s="29">
        <v>1977</v>
      </c>
      <c r="J1893" s="30">
        <v>95</v>
      </c>
      <c r="K1893" s="30">
        <v>12832.5</v>
      </c>
      <c r="L1893" s="29">
        <v>631767.39068409964</v>
      </c>
      <c r="M1893" s="29">
        <v>2394.7344494125091</v>
      </c>
      <c r="N1893" s="29">
        <v>46.676853741646283</v>
      </c>
      <c r="O1893" s="29">
        <v>8954.1798671275483</v>
      </c>
      <c r="P1893" s="29">
        <v>0.78433388223098732</v>
      </c>
      <c r="Q1893" s="29">
        <v>18743.316885751403</v>
      </c>
      <c r="R1893" s="29">
        <v>21345.963005792579</v>
      </c>
      <c r="S1893" s="29">
        <v>1.4664853775260871</v>
      </c>
      <c r="T1893" s="29">
        <v>1.6652235555687878</v>
      </c>
      <c r="U1893" s="29">
        <v>1.6871254344668534</v>
      </c>
      <c r="V1893" s="29">
        <v>1.6894117051063029</v>
      </c>
      <c r="W1893" s="30">
        <v>0.96668357462572041</v>
      </c>
      <c r="X1893" s="30">
        <v>1.5393124930744226</v>
      </c>
      <c r="Y1893" s="29">
        <v>9.7399550265297474</v>
      </c>
      <c r="Z1893" s="29">
        <v>11.1365720189567</v>
      </c>
      <c r="AA1893" s="30">
        <v>95.324900171568814</v>
      </c>
      <c r="AB1893" s="30">
        <v>1370.5743639619545</v>
      </c>
      <c r="AC1893" s="29">
        <v>3.7195739311099976</v>
      </c>
      <c r="AD1893" s="29">
        <v>39521.9392141508</v>
      </c>
      <c r="AE1893" s="29">
        <f t="shared" si="93"/>
        <v>2021</v>
      </c>
      <c r="AF1893" s="29">
        <f t="shared" si="94"/>
        <v>8</v>
      </c>
      <c r="AK1893" t="e">
        <f t="shared" si="92"/>
        <v>#N/A</v>
      </c>
    </row>
    <row r="1894" spans="1:37" ht="30" customHeight="1" x14ac:dyDescent="0.25">
      <c r="A1894" s="30">
        <v>17907422</v>
      </c>
      <c r="B1894" s="29" t="s">
        <v>90</v>
      </c>
      <c r="C1894" s="29" t="s">
        <v>29</v>
      </c>
      <c r="D1894" s="29" t="s">
        <v>29</v>
      </c>
      <c r="E1894" s="31">
        <v>44469</v>
      </c>
      <c r="F1894" s="29">
        <v>60.881289482134804</v>
      </c>
      <c r="G1894" s="29" t="s">
        <v>51</v>
      </c>
      <c r="H1894" s="29" t="s">
        <v>30</v>
      </c>
      <c r="I1894" s="29">
        <v>1977</v>
      </c>
      <c r="J1894" s="30">
        <v>95</v>
      </c>
      <c r="K1894" s="30">
        <v>12832.5</v>
      </c>
      <c r="L1894" s="29">
        <v>675358.08560360631</v>
      </c>
      <c r="M1894" s="29">
        <v>2750.5121116021282</v>
      </c>
      <c r="N1894" s="29">
        <v>62.062186609963547</v>
      </c>
      <c r="O1894" s="29">
        <v>9105.2215992675046</v>
      </c>
      <c r="P1894" s="29">
        <v>0.98553923843926161</v>
      </c>
      <c r="Q1894" s="29">
        <v>18840.558190516083</v>
      </c>
      <c r="R1894" s="29">
        <v>13318.494668682848</v>
      </c>
      <c r="S1894" s="29">
        <v>0.95894968804166592</v>
      </c>
      <c r="T1894" s="29">
        <v>1.0389621923833026</v>
      </c>
      <c r="U1894" s="29">
        <v>1.2397983089891607</v>
      </c>
      <c r="V1894" s="29">
        <v>1.8925770393602805</v>
      </c>
      <c r="W1894" s="30">
        <v>0.79725587280327415</v>
      </c>
      <c r="X1894" s="30">
        <v>1.1491977125416521</v>
      </c>
      <c r="Y1894" s="29">
        <v>8.5452491651164628</v>
      </c>
      <c r="Z1894" s="29">
        <v>12.302847825598956</v>
      </c>
      <c r="AA1894" s="30">
        <v>92.254560846584255</v>
      </c>
      <c r="AB1894" s="30">
        <v>1364.5036577466865</v>
      </c>
      <c r="AC1894" s="29">
        <v>2.9294556533490947</v>
      </c>
      <c r="AD1894" s="29">
        <v>41318.394571770004</v>
      </c>
      <c r="AE1894" s="29">
        <f t="shared" si="93"/>
        <v>2021</v>
      </c>
      <c r="AF1894" s="29">
        <f t="shared" si="94"/>
        <v>9</v>
      </c>
      <c r="AK1894" t="e">
        <f t="shared" si="92"/>
        <v>#N/A</v>
      </c>
    </row>
    <row r="1895" spans="1:37" ht="30" customHeight="1" x14ac:dyDescent="0.25">
      <c r="A1895" s="30">
        <v>17907422</v>
      </c>
      <c r="B1895" s="29" t="s">
        <v>90</v>
      </c>
      <c r="C1895" s="29" t="s">
        <v>29</v>
      </c>
      <c r="D1895" s="29" t="s">
        <v>29</v>
      </c>
      <c r="E1895" s="31">
        <v>44500</v>
      </c>
      <c r="F1895" s="29">
        <v>66.531169872144474</v>
      </c>
      <c r="G1895" s="29" t="s">
        <v>51</v>
      </c>
      <c r="H1895" s="29" t="s">
        <v>30</v>
      </c>
      <c r="I1895" s="29">
        <v>1977</v>
      </c>
      <c r="J1895" s="30">
        <v>95</v>
      </c>
      <c r="K1895" s="30">
        <v>12832.5</v>
      </c>
      <c r="L1895" s="29">
        <v>667730.05580337939</v>
      </c>
      <c r="M1895" s="29">
        <v>2202.4736947965303</v>
      </c>
      <c r="N1895" s="29">
        <v>62.614640685195262</v>
      </c>
      <c r="O1895" s="29">
        <v>17641.475685734553</v>
      </c>
      <c r="P1895" s="29">
        <v>1.1864551887981964</v>
      </c>
      <c r="Q1895" s="29">
        <v>11176.48368474187</v>
      </c>
      <c r="R1895" s="29">
        <v>12278.514248182686</v>
      </c>
      <c r="S1895" s="29">
        <v>1.4317294643383436</v>
      </c>
      <c r="T1895" s="29">
        <v>1.6668149068833735</v>
      </c>
      <c r="U1895" s="29">
        <v>1.0650842715410409</v>
      </c>
      <c r="V1895" s="29">
        <v>1.3251538378360472</v>
      </c>
      <c r="W1895" s="30">
        <v>0.76498996723146273</v>
      </c>
      <c r="X1895" s="30">
        <v>1.0507604943533468</v>
      </c>
      <c r="Y1895" s="29">
        <v>12.078675149718221</v>
      </c>
      <c r="Z1895" s="29">
        <v>14.237132701488134</v>
      </c>
      <c r="AA1895" s="30">
        <v>67.257365793918964</v>
      </c>
      <c r="AB1895" s="30">
        <v>1100.0830774746225</v>
      </c>
      <c r="AC1895" s="29">
        <v>4.1315704715730988</v>
      </c>
      <c r="AD1895" s="29">
        <v>37449.039411624195</v>
      </c>
      <c r="AE1895" s="29">
        <f t="shared" si="93"/>
        <v>2021</v>
      </c>
      <c r="AF1895" s="29">
        <f t="shared" si="94"/>
        <v>10</v>
      </c>
      <c r="AK1895" t="e">
        <f t="shared" si="92"/>
        <v>#N/A</v>
      </c>
    </row>
    <row r="1896" spans="1:37" ht="30" customHeight="1" x14ac:dyDescent="0.25">
      <c r="A1896" s="30">
        <v>17907422</v>
      </c>
      <c r="B1896" s="29" t="s">
        <v>90</v>
      </c>
      <c r="C1896" s="29" t="s">
        <v>29</v>
      </c>
      <c r="D1896" s="29" t="s">
        <v>29</v>
      </c>
      <c r="E1896" s="31">
        <v>44530</v>
      </c>
      <c r="F1896" s="29">
        <v>56.824929499935095</v>
      </c>
      <c r="G1896" s="29" t="s">
        <v>51</v>
      </c>
      <c r="H1896" s="29" t="s">
        <v>30</v>
      </c>
      <c r="I1896" s="29">
        <v>1977</v>
      </c>
      <c r="J1896" s="30">
        <v>95</v>
      </c>
      <c r="K1896" s="30">
        <v>12832.5</v>
      </c>
      <c r="L1896" s="29">
        <v>789187.00370637595</v>
      </c>
      <c r="M1896" s="29">
        <v>1516.4508596893145</v>
      </c>
      <c r="N1896" s="29">
        <v>41.565331217504728</v>
      </c>
      <c r="O1896" s="29">
        <v>15199.751787981962</v>
      </c>
      <c r="P1896" s="29">
        <v>1.4278695210493793</v>
      </c>
      <c r="Q1896" s="29">
        <v>20428.793880227895</v>
      </c>
      <c r="R1896" s="29">
        <v>19090.13718903757</v>
      </c>
      <c r="S1896" s="29">
        <v>0.85696129527360165</v>
      </c>
      <c r="T1896" s="29">
        <v>1.7059689242127036</v>
      </c>
      <c r="U1896" s="29">
        <v>0.85483714466402638</v>
      </c>
      <c r="V1896" s="29">
        <v>1.7469834781970512</v>
      </c>
      <c r="W1896" s="30">
        <v>1.2633702841129195</v>
      </c>
      <c r="X1896" s="30">
        <v>1.0504647380822101</v>
      </c>
      <c r="Y1896" s="29">
        <v>11.954138103930022</v>
      </c>
      <c r="Z1896" s="29">
        <v>8.4531054654118485</v>
      </c>
      <c r="AA1896" s="30">
        <v>105.76733632427336</v>
      </c>
      <c r="AB1896" s="30">
        <v>824.66433907408305</v>
      </c>
      <c r="AC1896" s="29">
        <v>2.9788584343265261</v>
      </c>
      <c r="AD1896" s="29">
        <v>46256.806574524744</v>
      </c>
      <c r="AE1896" s="29">
        <f t="shared" si="93"/>
        <v>2021</v>
      </c>
      <c r="AF1896" s="29">
        <f t="shared" si="94"/>
        <v>11</v>
      </c>
      <c r="AK1896" t="e">
        <f t="shared" si="92"/>
        <v>#N/A</v>
      </c>
    </row>
    <row r="1897" spans="1:37" ht="30" customHeight="1" x14ac:dyDescent="0.25">
      <c r="A1897" s="30">
        <v>17907422</v>
      </c>
      <c r="B1897" s="29" t="s">
        <v>90</v>
      </c>
      <c r="C1897" s="29" t="s">
        <v>29</v>
      </c>
      <c r="D1897" s="29" t="s">
        <v>29</v>
      </c>
      <c r="E1897" s="31">
        <v>44561</v>
      </c>
      <c r="F1897" s="29">
        <v>54.45048646014282</v>
      </c>
      <c r="G1897" s="29" t="s">
        <v>51</v>
      </c>
      <c r="H1897" s="29" t="s">
        <v>30</v>
      </c>
      <c r="I1897" s="29">
        <v>1977</v>
      </c>
      <c r="J1897" s="30">
        <v>95</v>
      </c>
      <c r="K1897" s="30">
        <v>12832.5</v>
      </c>
      <c r="L1897" s="29">
        <v>680105.66244826512</v>
      </c>
      <c r="M1897" s="29">
        <v>1633.0607582844495</v>
      </c>
      <c r="N1897" s="29">
        <v>49.431287685350561</v>
      </c>
      <c r="O1897" s="29">
        <v>9276.0168598766049</v>
      </c>
      <c r="P1897" s="29">
        <v>1.4679230088440511</v>
      </c>
      <c r="Q1897" s="29">
        <v>20448.281912804148</v>
      </c>
      <c r="R1897" s="29">
        <v>13171.622226704501</v>
      </c>
      <c r="S1897" s="29">
        <v>1.4412877564083391</v>
      </c>
      <c r="T1897" s="29">
        <v>1.1283331894213364</v>
      </c>
      <c r="U1897" s="29">
        <v>1.4649864306719707</v>
      </c>
      <c r="V1897" s="29">
        <v>1.7648823612756943</v>
      </c>
      <c r="W1897" s="30">
        <v>0.7839927329652977</v>
      </c>
      <c r="X1897" s="30">
        <v>1.1208398974460196</v>
      </c>
      <c r="Y1897" s="29">
        <v>13.935941562499718</v>
      </c>
      <c r="Z1897" s="29">
        <v>9.1050853283136615</v>
      </c>
      <c r="AA1897" s="30">
        <v>57.905556293532037</v>
      </c>
      <c r="AB1897" s="30">
        <v>755.95975143721421</v>
      </c>
      <c r="AC1897" s="29">
        <v>4.4446639624736966</v>
      </c>
      <c r="AD1897" s="29">
        <v>42771.231542317524</v>
      </c>
      <c r="AE1897" s="29">
        <f t="shared" si="93"/>
        <v>2021</v>
      </c>
      <c r="AF1897" s="29">
        <f t="shared" si="94"/>
        <v>12</v>
      </c>
      <c r="AK1897" t="e">
        <f t="shared" si="92"/>
        <v>#N/A</v>
      </c>
    </row>
    <row r="1898" spans="1:37" ht="30" customHeight="1" x14ac:dyDescent="0.25">
      <c r="A1898" s="30">
        <v>17907422</v>
      </c>
      <c r="B1898" s="29" t="s">
        <v>90</v>
      </c>
      <c r="C1898" s="29" t="s">
        <v>29</v>
      </c>
      <c r="D1898" s="29" t="s">
        <v>29</v>
      </c>
      <c r="E1898" s="31">
        <v>44592</v>
      </c>
      <c r="F1898" s="29">
        <v>71.959600536000835</v>
      </c>
      <c r="G1898" s="29" t="s">
        <v>51</v>
      </c>
      <c r="H1898" s="29" t="s">
        <v>30</v>
      </c>
      <c r="I1898" s="29">
        <v>1977</v>
      </c>
      <c r="J1898" s="30">
        <v>95</v>
      </c>
      <c r="K1898" s="30">
        <v>12832.5</v>
      </c>
      <c r="L1898" s="29">
        <v>723966.96050029679</v>
      </c>
      <c r="M1898" s="29">
        <v>2144.0000948117822</v>
      </c>
      <c r="N1898" s="29">
        <v>40.977554237195136</v>
      </c>
      <c r="O1898" s="29">
        <v>10174.498171650113</v>
      </c>
      <c r="P1898" s="29">
        <v>0.92297894249463797</v>
      </c>
      <c r="Q1898" s="29">
        <v>11129.855543589991</v>
      </c>
      <c r="R1898" s="29">
        <v>17807.782577484206</v>
      </c>
      <c r="S1898" s="29">
        <v>1.4193721835090403</v>
      </c>
      <c r="T1898" s="29">
        <v>1.8446859228990886</v>
      </c>
      <c r="U1898" s="29">
        <v>1.0638357006243815</v>
      </c>
      <c r="V1898" s="29">
        <v>1.9891816835507905</v>
      </c>
      <c r="W1898" s="30">
        <v>1.1464001799779613</v>
      </c>
      <c r="X1898" s="30">
        <v>1.4552053712929394</v>
      </c>
      <c r="Y1898" s="29">
        <v>13.752213229400128</v>
      </c>
      <c r="Z1898" s="29">
        <v>12.078334803466639</v>
      </c>
      <c r="AA1898" s="30">
        <v>69.141191530470167</v>
      </c>
      <c r="AB1898" s="30">
        <v>1310.8995850158387</v>
      </c>
      <c r="AC1898" s="29">
        <v>3.2837513707018995</v>
      </c>
      <c r="AD1898" s="29">
        <v>55448.779005605858</v>
      </c>
      <c r="AE1898" s="29">
        <f t="shared" si="93"/>
        <v>2022</v>
      </c>
      <c r="AF1898" s="29">
        <f t="shared" si="94"/>
        <v>1</v>
      </c>
      <c r="AK1898" t="e">
        <f t="shared" si="92"/>
        <v>#N/A</v>
      </c>
    </row>
    <row r="1899" spans="1:37" ht="30" customHeight="1" x14ac:dyDescent="0.25">
      <c r="A1899" s="30">
        <v>17907422</v>
      </c>
      <c r="B1899" s="29" t="s">
        <v>90</v>
      </c>
      <c r="C1899" s="29" t="s">
        <v>29</v>
      </c>
      <c r="D1899" s="29" t="s">
        <v>29</v>
      </c>
      <c r="E1899" s="31">
        <v>44620</v>
      </c>
      <c r="F1899" s="29">
        <v>79.637889442991451</v>
      </c>
      <c r="G1899" s="29" t="s">
        <v>51</v>
      </c>
      <c r="H1899" s="29" t="s">
        <v>30</v>
      </c>
      <c r="I1899" s="29">
        <v>1977</v>
      </c>
      <c r="J1899" s="30">
        <v>95</v>
      </c>
      <c r="K1899" s="30">
        <v>12832.5</v>
      </c>
      <c r="L1899" s="29">
        <v>766035.9892399821</v>
      </c>
      <c r="M1899" s="29">
        <v>2100.0539227066051</v>
      </c>
      <c r="N1899" s="29">
        <v>51.505398560686501</v>
      </c>
      <c r="O1899" s="29">
        <v>12959.113300240142</v>
      </c>
      <c r="P1899" s="29">
        <v>1.2764162894481839</v>
      </c>
      <c r="Q1899" s="29">
        <v>15886.646686704415</v>
      </c>
      <c r="R1899" s="29">
        <v>20113.652238557559</v>
      </c>
      <c r="S1899" s="29">
        <v>1.5561297033309223</v>
      </c>
      <c r="T1899" s="29">
        <v>1.5664450715255738</v>
      </c>
      <c r="U1899" s="29">
        <v>1.1224956820319272</v>
      </c>
      <c r="V1899" s="29">
        <v>1.7793547304990236</v>
      </c>
      <c r="W1899" s="30">
        <v>1.3310428972004149</v>
      </c>
      <c r="X1899" s="30">
        <v>1.5977107448271566</v>
      </c>
      <c r="Y1899" s="29">
        <v>14.321125784424071</v>
      </c>
      <c r="Z1899" s="29">
        <v>10.004451748910915</v>
      </c>
      <c r="AA1899" s="30">
        <v>74.024908390169827</v>
      </c>
      <c r="AB1899" s="30">
        <v>749.89024277113606</v>
      </c>
      <c r="AC1899" s="29">
        <v>3.2808945304063872</v>
      </c>
      <c r="AD1899" s="29">
        <v>53569.017663484694</v>
      </c>
      <c r="AE1899" s="29">
        <f t="shared" si="93"/>
        <v>2022</v>
      </c>
      <c r="AF1899" s="29">
        <f t="shared" si="94"/>
        <v>2</v>
      </c>
      <c r="AK1899" t="e">
        <f t="shared" si="92"/>
        <v>#N/A</v>
      </c>
    </row>
    <row r="1900" spans="1:37" ht="30" customHeight="1" x14ac:dyDescent="0.25">
      <c r="A1900" s="30">
        <v>17907422</v>
      </c>
      <c r="B1900" s="29" t="s">
        <v>90</v>
      </c>
      <c r="C1900" s="29" t="s">
        <v>29</v>
      </c>
      <c r="D1900" s="29" t="s">
        <v>29</v>
      </c>
      <c r="E1900" s="31">
        <v>44651</v>
      </c>
      <c r="F1900" s="29">
        <v>54.655653712029533</v>
      </c>
      <c r="G1900" s="29" t="s">
        <v>51</v>
      </c>
      <c r="H1900" s="29" t="s">
        <v>30</v>
      </c>
      <c r="I1900" s="29">
        <v>1977</v>
      </c>
      <c r="J1900" s="30">
        <v>95</v>
      </c>
      <c r="K1900" s="30">
        <v>12832.5</v>
      </c>
      <c r="L1900" s="29">
        <v>682395.91998145438</v>
      </c>
      <c r="M1900" s="29">
        <v>2247.1280464399888</v>
      </c>
      <c r="N1900" s="29">
        <v>55.364254078042016</v>
      </c>
      <c r="O1900" s="29">
        <v>14487.725371620896</v>
      </c>
      <c r="P1900" s="29">
        <v>1.2475016794136029</v>
      </c>
      <c r="Q1900" s="29">
        <v>11551.142098532297</v>
      </c>
      <c r="R1900" s="29">
        <v>18238.193878638973</v>
      </c>
      <c r="S1900" s="29">
        <v>1.0154283346851842</v>
      </c>
      <c r="T1900" s="29">
        <v>1.3310175428169297</v>
      </c>
      <c r="U1900" s="29">
        <v>1.5744004841970303</v>
      </c>
      <c r="V1900" s="29">
        <v>1.3736375609123193</v>
      </c>
      <c r="W1900" s="30">
        <v>0.84498326092162279</v>
      </c>
      <c r="X1900" s="30">
        <v>1.2301508363738451</v>
      </c>
      <c r="Y1900" s="29">
        <v>10.032762763374844</v>
      </c>
      <c r="Z1900" s="29">
        <v>9.7837535127866904</v>
      </c>
      <c r="AA1900" s="30">
        <v>85.796544643343921</v>
      </c>
      <c r="AB1900" s="30">
        <v>872.64955413815892</v>
      </c>
      <c r="AC1900" s="29">
        <v>2.6128704130698801</v>
      </c>
      <c r="AD1900" s="29">
        <v>42623.666745662915</v>
      </c>
      <c r="AE1900" s="29">
        <f t="shared" si="93"/>
        <v>2022</v>
      </c>
      <c r="AF1900" s="29">
        <f t="shared" si="94"/>
        <v>3</v>
      </c>
      <c r="AK1900" t="e">
        <f t="shared" si="92"/>
        <v>#N/A</v>
      </c>
    </row>
    <row r="1901" spans="1:37" ht="30" customHeight="1" x14ac:dyDescent="0.25">
      <c r="A1901" s="30">
        <v>17907422</v>
      </c>
      <c r="B1901" s="29" t="s">
        <v>90</v>
      </c>
      <c r="C1901" s="29" t="s">
        <v>29</v>
      </c>
      <c r="D1901" s="29" t="s">
        <v>29</v>
      </c>
      <c r="E1901" s="31">
        <v>44681</v>
      </c>
      <c r="F1901" s="29">
        <v>60.075798821736853</v>
      </c>
      <c r="G1901" s="29" t="s">
        <v>51</v>
      </c>
      <c r="H1901" s="29" t="s">
        <v>30</v>
      </c>
      <c r="I1901" s="29">
        <v>1977</v>
      </c>
      <c r="J1901" s="30">
        <v>95</v>
      </c>
      <c r="K1901" s="30">
        <v>12832.5</v>
      </c>
      <c r="L1901" s="29">
        <v>607717.07075017353</v>
      </c>
      <c r="M1901" s="29">
        <v>2768.1874989081152</v>
      </c>
      <c r="N1901" s="29">
        <v>36.662747554508563</v>
      </c>
      <c r="O1901" s="29">
        <v>14117.1612553014</v>
      </c>
      <c r="P1901" s="29">
        <v>0.86562841938262114</v>
      </c>
      <c r="Q1901" s="29">
        <v>14300.90959675305</v>
      </c>
      <c r="R1901" s="29">
        <v>13791.989487199908</v>
      </c>
      <c r="S1901" s="29">
        <v>1.4511735355382687</v>
      </c>
      <c r="T1901" s="29">
        <v>1.2728873367472322</v>
      </c>
      <c r="U1901" s="29">
        <v>1.3018388481865977</v>
      </c>
      <c r="V1901" s="29">
        <v>1.1497024567371421</v>
      </c>
      <c r="W1901" s="30">
        <v>1.4666369180484966</v>
      </c>
      <c r="X1901" s="30">
        <v>1.1421199237614115</v>
      </c>
      <c r="Y1901" s="29">
        <v>11.054836276116582</v>
      </c>
      <c r="Z1901" s="29">
        <v>7.4502282696275524</v>
      </c>
      <c r="AA1901" s="30">
        <v>69.514498855602469</v>
      </c>
      <c r="AB1901" s="30">
        <v>983.20333432373423</v>
      </c>
      <c r="AC1901" s="29">
        <v>4.7161335731761911</v>
      </c>
      <c r="AD1901" s="29">
        <v>44076.631487073842</v>
      </c>
      <c r="AE1901" s="29">
        <f t="shared" si="93"/>
        <v>2022</v>
      </c>
      <c r="AF1901" s="29">
        <f t="shared" si="94"/>
        <v>4</v>
      </c>
      <c r="AK1901" t="e">
        <f t="shared" si="92"/>
        <v>#N/A</v>
      </c>
    </row>
    <row r="1902" spans="1:37" ht="30" customHeight="1" x14ac:dyDescent="0.25">
      <c r="A1902" s="30">
        <v>17907422</v>
      </c>
      <c r="B1902" s="29" t="s">
        <v>90</v>
      </c>
      <c r="C1902" s="29" t="s">
        <v>29</v>
      </c>
      <c r="D1902" s="29" t="s">
        <v>29</v>
      </c>
      <c r="E1902" s="31">
        <v>44712</v>
      </c>
      <c r="F1902" s="29">
        <v>44.829557107989913</v>
      </c>
      <c r="G1902" s="29" t="s">
        <v>51</v>
      </c>
      <c r="H1902" s="29" t="s">
        <v>30</v>
      </c>
      <c r="I1902" s="29">
        <v>1977</v>
      </c>
      <c r="J1902" s="30">
        <v>95</v>
      </c>
      <c r="K1902" s="30">
        <v>12832.5</v>
      </c>
      <c r="L1902" s="29">
        <v>481183.1469327329</v>
      </c>
      <c r="M1902" s="29">
        <v>1858.959504429678</v>
      </c>
      <c r="N1902" s="29">
        <v>58.701467154621106</v>
      </c>
      <c r="O1902" s="29">
        <v>10510.041992677199</v>
      </c>
      <c r="P1902" s="29">
        <v>1.1472821124614767</v>
      </c>
      <c r="Q1902" s="29">
        <v>12066.370618063418</v>
      </c>
      <c r="R1902" s="29">
        <v>16411.511726177734</v>
      </c>
      <c r="S1902" s="29">
        <v>1.5370457102908621</v>
      </c>
      <c r="T1902" s="29">
        <v>0.97255122138138794</v>
      </c>
      <c r="U1902" s="29">
        <v>1.1373034895655403</v>
      </c>
      <c r="V1902" s="29">
        <v>1.6653105081233153</v>
      </c>
      <c r="W1902" s="30">
        <v>0.91826334585638936</v>
      </c>
      <c r="X1902" s="30">
        <v>1.0347913127284811</v>
      </c>
      <c r="Y1902" s="29">
        <v>8.8553513471028946</v>
      </c>
      <c r="Z1902" s="29">
        <v>10.356009470217824</v>
      </c>
      <c r="AA1902" s="30">
        <v>103.89551059560453</v>
      </c>
      <c r="AB1902" s="30">
        <v>1352.8513554032502</v>
      </c>
      <c r="AC1902" s="29">
        <v>4.7462209339040387</v>
      </c>
      <c r="AD1902" s="29">
        <v>58175.708577986996</v>
      </c>
      <c r="AE1902" s="29">
        <f t="shared" si="93"/>
        <v>2022</v>
      </c>
      <c r="AF1902" s="29">
        <f t="shared" si="94"/>
        <v>5</v>
      </c>
      <c r="AK1902" t="e">
        <f t="shared" si="92"/>
        <v>#N/A</v>
      </c>
    </row>
    <row r="1903" spans="1:37" ht="30" customHeight="1" x14ac:dyDescent="0.25">
      <c r="A1903" s="30">
        <v>17907422</v>
      </c>
      <c r="B1903" s="29" t="s">
        <v>90</v>
      </c>
      <c r="C1903" s="29" t="s">
        <v>29</v>
      </c>
      <c r="D1903" s="29" t="s">
        <v>29</v>
      </c>
      <c r="E1903" s="31">
        <v>44742</v>
      </c>
      <c r="F1903" s="29">
        <v>66.454373868964595</v>
      </c>
      <c r="G1903" s="29" t="s">
        <v>51</v>
      </c>
      <c r="H1903" s="29" t="s">
        <v>30</v>
      </c>
      <c r="I1903" s="29">
        <v>1977</v>
      </c>
      <c r="J1903" s="30">
        <v>95</v>
      </c>
      <c r="K1903" s="30">
        <v>12832.5</v>
      </c>
      <c r="L1903" s="29">
        <v>604058.28573378606</v>
      </c>
      <c r="M1903" s="29">
        <v>1812.0869947345727</v>
      </c>
      <c r="N1903" s="29">
        <v>66.502240664297176</v>
      </c>
      <c r="O1903" s="29">
        <v>9120.5881519529376</v>
      </c>
      <c r="P1903" s="29">
        <v>1.1898745503833179</v>
      </c>
      <c r="Q1903" s="29">
        <v>14383.583362053003</v>
      </c>
      <c r="R1903" s="29">
        <v>20186.438710833248</v>
      </c>
      <c r="S1903" s="29">
        <v>1.5386868261729505</v>
      </c>
      <c r="T1903" s="29">
        <v>1.256123580857722</v>
      </c>
      <c r="U1903" s="29">
        <v>0.92885826143832362</v>
      </c>
      <c r="V1903" s="29">
        <v>1.9447325471027865</v>
      </c>
      <c r="W1903" s="30">
        <v>0.83056689565889785</v>
      </c>
      <c r="X1903" s="30">
        <v>1.2516121657334631</v>
      </c>
      <c r="Y1903" s="29">
        <v>10.777283823667664</v>
      </c>
      <c r="Z1903" s="29">
        <v>10.793353794774873</v>
      </c>
      <c r="AA1903" s="30">
        <v>101.57129575401896</v>
      </c>
      <c r="AB1903" s="30">
        <v>756.2955193948452</v>
      </c>
      <c r="AC1903" s="29">
        <v>4.1028333144149141</v>
      </c>
      <c r="AD1903" s="29">
        <v>38721.66860225112</v>
      </c>
      <c r="AE1903" s="29">
        <f t="shared" si="93"/>
        <v>2022</v>
      </c>
      <c r="AF1903" s="29">
        <f t="shared" si="94"/>
        <v>6</v>
      </c>
      <c r="AK1903" t="e">
        <f t="shared" ref="AK1903:AK1966" si="95">_xlfn.XLOOKUP(B1903, $AH$2:$AH$38,$AI$2:$AI$38)</f>
        <v>#N/A</v>
      </c>
    </row>
    <row r="1904" spans="1:37" ht="30" customHeight="1" x14ac:dyDescent="0.25">
      <c r="A1904" s="30">
        <v>17907422</v>
      </c>
      <c r="B1904" s="29" t="s">
        <v>90</v>
      </c>
      <c r="C1904" s="29" t="s">
        <v>29</v>
      </c>
      <c r="D1904" s="29" t="s">
        <v>29</v>
      </c>
      <c r="E1904" s="31">
        <v>44773</v>
      </c>
      <c r="F1904" s="29">
        <v>53.663708397228248</v>
      </c>
      <c r="G1904" s="29" t="s">
        <v>51</v>
      </c>
      <c r="H1904" s="29" t="s">
        <v>30</v>
      </c>
      <c r="I1904" s="29">
        <v>1977</v>
      </c>
      <c r="J1904" s="30">
        <v>95</v>
      </c>
      <c r="K1904" s="30">
        <v>12832.5</v>
      </c>
      <c r="L1904" s="29">
        <v>658712.43798832071</v>
      </c>
      <c r="M1904" s="29">
        <v>1763.4384050349308</v>
      </c>
      <c r="N1904" s="29">
        <v>60.594592331947396</v>
      </c>
      <c r="O1904" s="29">
        <v>13100.226805638573</v>
      </c>
      <c r="P1904" s="29">
        <v>0.73417729097444973</v>
      </c>
      <c r="Q1904" s="29">
        <v>14651.206115209863</v>
      </c>
      <c r="R1904" s="29">
        <v>16602.330242161657</v>
      </c>
      <c r="S1904" s="29">
        <v>0.95819490973121779</v>
      </c>
      <c r="T1904" s="29">
        <v>1.6273507805360186</v>
      </c>
      <c r="U1904" s="29">
        <v>0.91421730889061548</v>
      </c>
      <c r="V1904" s="29">
        <v>1.8959133447783894</v>
      </c>
      <c r="W1904" s="30">
        <v>1.4428150879473682</v>
      </c>
      <c r="X1904" s="30">
        <v>1.2371256854174864</v>
      </c>
      <c r="Y1904" s="29">
        <v>8.5345536113017708</v>
      </c>
      <c r="Z1904" s="29">
        <v>13.789373862374909</v>
      </c>
      <c r="AA1904" s="30">
        <v>64.846786629586475</v>
      </c>
      <c r="AB1904" s="30">
        <v>867.28381395164217</v>
      </c>
      <c r="AC1904" s="29">
        <v>3.6449992575004035</v>
      </c>
      <c r="AD1904" s="29">
        <v>61657.057581601184</v>
      </c>
      <c r="AE1904" s="29">
        <f t="shared" si="93"/>
        <v>2022</v>
      </c>
      <c r="AF1904" s="29">
        <f t="shared" si="94"/>
        <v>7</v>
      </c>
      <c r="AK1904" t="e">
        <f t="shared" si="95"/>
        <v>#N/A</v>
      </c>
    </row>
    <row r="1905" spans="1:37" ht="30" customHeight="1" x14ac:dyDescent="0.25">
      <c r="A1905" s="30">
        <v>17907422</v>
      </c>
      <c r="B1905" s="29" t="s">
        <v>90</v>
      </c>
      <c r="C1905" s="29" t="s">
        <v>29</v>
      </c>
      <c r="D1905" s="29" t="s">
        <v>29</v>
      </c>
      <c r="E1905" s="31">
        <v>44804</v>
      </c>
      <c r="F1905" s="29">
        <v>51.935746824850177</v>
      </c>
      <c r="G1905" s="29" t="s">
        <v>51</v>
      </c>
      <c r="H1905" s="29" t="s">
        <v>30</v>
      </c>
      <c r="I1905" s="29">
        <v>1977</v>
      </c>
      <c r="J1905" s="30">
        <v>95</v>
      </c>
      <c r="K1905" s="30">
        <v>12832.5</v>
      </c>
      <c r="L1905" s="29">
        <v>792334.10543602018</v>
      </c>
      <c r="M1905" s="29">
        <v>1635.7375582615152</v>
      </c>
      <c r="N1905" s="29">
        <v>53.899368991982023</v>
      </c>
      <c r="O1905" s="29">
        <v>12057.966583965668</v>
      </c>
      <c r="P1905" s="29">
        <v>1.3198811622650637</v>
      </c>
      <c r="Q1905" s="29">
        <v>14996.120185166435</v>
      </c>
      <c r="R1905" s="29">
        <v>22740.15268470141</v>
      </c>
      <c r="S1905" s="29">
        <v>1.3904764843005735</v>
      </c>
      <c r="T1905" s="29">
        <v>1.3749026078351068</v>
      </c>
      <c r="U1905" s="29">
        <v>1.4185912782594132</v>
      </c>
      <c r="V1905" s="29">
        <v>1.7025170389110615</v>
      </c>
      <c r="W1905" s="30">
        <v>1.1312585306320715</v>
      </c>
      <c r="X1905" s="30">
        <v>0.90863399905029563</v>
      </c>
      <c r="Y1905" s="29">
        <v>9.6703836823461149</v>
      </c>
      <c r="Z1905" s="29">
        <v>6.3233043994684568</v>
      </c>
      <c r="AA1905" s="30">
        <v>59.177060513867566</v>
      </c>
      <c r="AB1905" s="30">
        <v>1296.2751510028463</v>
      </c>
      <c r="AC1905" s="29">
        <v>3.9734485462458546</v>
      </c>
      <c r="AD1905" s="29">
        <v>42563.402681544074</v>
      </c>
      <c r="AE1905" s="29">
        <f t="shared" si="93"/>
        <v>2022</v>
      </c>
      <c r="AF1905" s="29">
        <f t="shared" si="94"/>
        <v>8</v>
      </c>
      <c r="AK1905" t="e">
        <f t="shared" si="95"/>
        <v>#N/A</v>
      </c>
    </row>
    <row r="1906" spans="1:37" ht="30" customHeight="1" x14ac:dyDescent="0.25">
      <c r="A1906" s="30">
        <v>17907422</v>
      </c>
      <c r="B1906" s="29" t="s">
        <v>90</v>
      </c>
      <c r="C1906" s="29" t="s">
        <v>29</v>
      </c>
      <c r="D1906" s="29" t="s">
        <v>29</v>
      </c>
      <c r="E1906" s="31">
        <v>44834</v>
      </c>
      <c r="F1906" s="29">
        <v>83.849877988390446</v>
      </c>
      <c r="G1906" s="29" t="s">
        <v>51</v>
      </c>
      <c r="H1906" s="29" t="s">
        <v>30</v>
      </c>
      <c r="I1906" s="29">
        <v>1977</v>
      </c>
      <c r="J1906" s="30">
        <v>95</v>
      </c>
      <c r="K1906" s="30">
        <v>12832.5</v>
      </c>
      <c r="L1906" s="29">
        <v>452470.6773296459</v>
      </c>
      <c r="M1906" s="29">
        <v>2532.5627553675522</v>
      </c>
      <c r="N1906" s="29">
        <v>64.552250788043153</v>
      </c>
      <c r="O1906" s="29">
        <v>9615.7900912731548</v>
      </c>
      <c r="P1906" s="29">
        <v>0.9276097832104252</v>
      </c>
      <c r="Q1906" s="29">
        <v>11054.44207138522</v>
      </c>
      <c r="R1906" s="29">
        <v>17109.117465412553</v>
      </c>
      <c r="S1906" s="29">
        <v>1.2139232919672658</v>
      </c>
      <c r="T1906" s="29">
        <v>1.0802135957169217</v>
      </c>
      <c r="U1906" s="29">
        <v>1.2175301728301182</v>
      </c>
      <c r="V1906" s="29">
        <v>1.5586158920437565</v>
      </c>
      <c r="W1906" s="30">
        <v>0.75865415512628309</v>
      </c>
      <c r="X1906" s="30">
        <v>1.4290364092532382</v>
      </c>
      <c r="Y1906" s="29">
        <v>8.5254614529812667</v>
      </c>
      <c r="Z1906" s="29">
        <v>11.333580711384965</v>
      </c>
      <c r="AA1906" s="30">
        <v>75.499165217888049</v>
      </c>
      <c r="AB1906" s="30">
        <v>1417.8369423161716</v>
      </c>
      <c r="AC1906" s="29">
        <v>4.3000128124497294</v>
      </c>
      <c r="AD1906" s="29">
        <v>63108.049656804025</v>
      </c>
      <c r="AE1906" s="29">
        <f t="shared" si="93"/>
        <v>2022</v>
      </c>
      <c r="AF1906" s="29">
        <f t="shared" si="94"/>
        <v>9</v>
      </c>
      <c r="AK1906" t="e">
        <f t="shared" si="95"/>
        <v>#N/A</v>
      </c>
    </row>
    <row r="1907" spans="1:37" ht="30" customHeight="1" x14ac:dyDescent="0.25">
      <c r="A1907" s="30">
        <v>17907422</v>
      </c>
      <c r="B1907" s="29" t="s">
        <v>90</v>
      </c>
      <c r="C1907" s="29" t="s">
        <v>29</v>
      </c>
      <c r="D1907" s="29" t="s">
        <v>29</v>
      </c>
      <c r="E1907" s="31">
        <v>44865</v>
      </c>
      <c r="F1907" s="29">
        <v>79.963244594251051</v>
      </c>
      <c r="G1907" s="29" t="s">
        <v>51</v>
      </c>
      <c r="H1907" s="29" t="s">
        <v>30</v>
      </c>
      <c r="I1907" s="29">
        <v>1977</v>
      </c>
      <c r="J1907" s="30">
        <v>95</v>
      </c>
      <c r="K1907" s="30">
        <v>12832.5</v>
      </c>
      <c r="L1907" s="29">
        <v>543563.7993997325</v>
      </c>
      <c r="M1907" s="29">
        <v>2225.4501860067439</v>
      </c>
      <c r="N1907" s="29">
        <v>34.118194317716593</v>
      </c>
      <c r="O1907" s="29">
        <v>11679.658592119904</v>
      </c>
      <c r="P1907" s="29">
        <v>0.85607924953894843</v>
      </c>
      <c r="Q1907" s="29">
        <v>15674.603383336647</v>
      </c>
      <c r="R1907" s="29">
        <v>21530.049402112156</v>
      </c>
      <c r="S1907" s="29">
        <v>0.8533438356630908</v>
      </c>
      <c r="T1907" s="29">
        <v>1.0247223609357032</v>
      </c>
      <c r="U1907" s="29">
        <v>0.9826017973855603</v>
      </c>
      <c r="V1907" s="29">
        <v>1.4844168937619393</v>
      </c>
      <c r="W1907" s="30">
        <v>0.93077231419137418</v>
      </c>
      <c r="X1907" s="30">
        <v>1.2117206580157975</v>
      </c>
      <c r="Y1907" s="29">
        <v>6.043071844799826</v>
      </c>
      <c r="Z1907" s="29">
        <v>8.273750214440291</v>
      </c>
      <c r="AA1907" s="30">
        <v>80.688653169843008</v>
      </c>
      <c r="AB1907" s="30">
        <v>901.03180030751912</v>
      </c>
      <c r="AC1907" s="29">
        <v>3.8954106180010828</v>
      </c>
      <c r="AD1907" s="29">
        <v>40735.357004279074</v>
      </c>
      <c r="AE1907" s="29">
        <f t="shared" si="93"/>
        <v>2022</v>
      </c>
      <c r="AF1907" s="29">
        <f t="shared" si="94"/>
        <v>10</v>
      </c>
      <c r="AK1907" t="e">
        <f t="shared" si="95"/>
        <v>#N/A</v>
      </c>
    </row>
    <row r="1908" spans="1:37" ht="30" customHeight="1" x14ac:dyDescent="0.25">
      <c r="A1908" s="30">
        <v>17907422</v>
      </c>
      <c r="B1908" s="29" t="s">
        <v>90</v>
      </c>
      <c r="C1908" s="29" t="s">
        <v>29</v>
      </c>
      <c r="D1908" s="29" t="s">
        <v>29</v>
      </c>
      <c r="E1908" s="31">
        <v>44895</v>
      </c>
      <c r="F1908" s="29">
        <v>47.363894386253882</v>
      </c>
      <c r="G1908" s="29" t="s">
        <v>51</v>
      </c>
      <c r="H1908" s="29" t="s">
        <v>30</v>
      </c>
      <c r="I1908" s="29">
        <v>1977</v>
      </c>
      <c r="J1908" s="30">
        <v>95</v>
      </c>
      <c r="K1908" s="30">
        <v>12832.5</v>
      </c>
      <c r="L1908" s="29">
        <v>716021.65185505257</v>
      </c>
      <c r="M1908" s="29">
        <v>2616.133915666448</v>
      </c>
      <c r="N1908" s="29">
        <v>58.738271791767183</v>
      </c>
      <c r="O1908" s="29">
        <v>16817.737980064936</v>
      </c>
      <c r="P1908" s="29">
        <v>1.3356823203243304</v>
      </c>
      <c r="Q1908" s="29">
        <v>14518.151755606268</v>
      </c>
      <c r="R1908" s="29">
        <v>22527.213968186486</v>
      </c>
      <c r="S1908" s="29">
        <v>1.0490922133463776</v>
      </c>
      <c r="T1908" s="29">
        <v>1.2424721869684217</v>
      </c>
      <c r="U1908" s="29">
        <v>1.2178874216373605</v>
      </c>
      <c r="V1908" s="29">
        <v>1.7125835217170338</v>
      </c>
      <c r="W1908" s="30">
        <v>0.87880869420562413</v>
      </c>
      <c r="X1908" s="30">
        <v>1.7461274791497998</v>
      </c>
      <c r="Y1908" s="29">
        <v>7.2883114192232741</v>
      </c>
      <c r="Z1908" s="29">
        <v>7.1311351608706355</v>
      </c>
      <c r="AA1908" s="30">
        <v>109.23388109701668</v>
      </c>
      <c r="AB1908" s="30">
        <v>1216.6902587799261</v>
      </c>
      <c r="AC1908" s="29">
        <v>4.8988062462696025</v>
      </c>
      <c r="AD1908" s="29">
        <v>39957.143890393294</v>
      </c>
      <c r="AE1908" s="29">
        <f t="shared" si="93"/>
        <v>2022</v>
      </c>
      <c r="AF1908" s="29">
        <f t="shared" si="94"/>
        <v>11</v>
      </c>
      <c r="AK1908" t="e">
        <f t="shared" si="95"/>
        <v>#N/A</v>
      </c>
    </row>
    <row r="1909" spans="1:37" ht="30" customHeight="1" x14ac:dyDescent="0.25">
      <c r="A1909" s="30">
        <v>17907422</v>
      </c>
      <c r="B1909" s="29" t="s">
        <v>90</v>
      </c>
      <c r="C1909" s="29" t="s">
        <v>29</v>
      </c>
      <c r="D1909" s="29" t="s">
        <v>29</v>
      </c>
      <c r="E1909" s="31">
        <v>44926</v>
      </c>
      <c r="F1909" s="29">
        <v>60.47366487771118</v>
      </c>
      <c r="G1909" s="29" t="s">
        <v>51</v>
      </c>
      <c r="H1909" s="29" t="s">
        <v>30</v>
      </c>
      <c r="I1909" s="29">
        <v>1977</v>
      </c>
      <c r="J1909" s="30">
        <v>95</v>
      </c>
      <c r="K1909" s="30">
        <v>12832.5</v>
      </c>
      <c r="L1909" s="29">
        <v>562736.98247881595</v>
      </c>
      <c r="M1909" s="29">
        <v>2101.9885321003389</v>
      </c>
      <c r="N1909" s="29">
        <v>46.913694369327018</v>
      </c>
      <c r="O1909" s="29">
        <v>13086.754519808124</v>
      </c>
      <c r="P1909" s="29">
        <v>1.2668891553070538</v>
      </c>
      <c r="Q1909" s="29">
        <v>20167.110313345151</v>
      </c>
      <c r="R1909" s="29">
        <v>18608.920182851969</v>
      </c>
      <c r="S1909" s="29">
        <v>1.1859898457335312</v>
      </c>
      <c r="T1909" s="29">
        <v>1.5585902881602192</v>
      </c>
      <c r="U1909" s="29">
        <v>1.0412208570917962</v>
      </c>
      <c r="V1909" s="29">
        <v>0.9772442660530497</v>
      </c>
      <c r="W1909" s="30">
        <v>1.2668325209165596</v>
      </c>
      <c r="X1909" s="30">
        <v>1.7617380135176095</v>
      </c>
      <c r="Y1909" s="29">
        <v>8.7350568444539878</v>
      </c>
      <c r="Z1909" s="29">
        <v>10.112650860283695</v>
      </c>
      <c r="AA1909" s="30">
        <v>103.90306683397264</v>
      </c>
      <c r="AB1909" s="30">
        <v>1073.999210244858</v>
      </c>
      <c r="AC1909" s="29">
        <v>4.0411033236342098</v>
      </c>
      <c r="AD1909" s="29">
        <v>38320.153296306366</v>
      </c>
      <c r="AE1909" s="29">
        <f t="shared" si="93"/>
        <v>2022</v>
      </c>
      <c r="AF1909" s="29">
        <f t="shared" si="94"/>
        <v>12</v>
      </c>
      <c r="AK1909" t="e">
        <f t="shared" si="95"/>
        <v>#N/A</v>
      </c>
    </row>
    <row r="1910" spans="1:37" ht="30" customHeight="1" x14ac:dyDescent="0.25">
      <c r="A1910" s="30">
        <v>17907422</v>
      </c>
      <c r="B1910" s="29" t="s">
        <v>90</v>
      </c>
      <c r="C1910" s="29" t="s">
        <v>29</v>
      </c>
      <c r="D1910" s="29" t="s">
        <v>29</v>
      </c>
      <c r="E1910" s="31">
        <v>44957</v>
      </c>
      <c r="F1910" s="29">
        <v>75.816295536897016</v>
      </c>
      <c r="G1910" s="29" t="s">
        <v>51</v>
      </c>
      <c r="H1910" s="29" t="s">
        <v>30</v>
      </c>
      <c r="I1910" s="29">
        <v>1977</v>
      </c>
      <c r="J1910" s="30">
        <v>95</v>
      </c>
      <c r="K1910" s="30">
        <v>12832.5</v>
      </c>
      <c r="L1910" s="29">
        <v>657952.12253525679</v>
      </c>
      <c r="M1910" s="29">
        <v>2406.7413083857723</v>
      </c>
      <c r="N1910" s="29">
        <v>53.561529079862439</v>
      </c>
      <c r="O1910" s="29">
        <v>15243.324447307759</v>
      </c>
      <c r="P1910" s="29">
        <v>1.3716500458455232</v>
      </c>
      <c r="Q1910" s="29">
        <v>14601.947140904576</v>
      </c>
      <c r="R1910" s="29">
        <v>21673.94614433762</v>
      </c>
      <c r="S1910" s="29">
        <v>1.2275282194256019</v>
      </c>
      <c r="T1910" s="29">
        <v>1.6768497609384865</v>
      </c>
      <c r="U1910" s="29">
        <v>1.1808406260466608</v>
      </c>
      <c r="V1910" s="29">
        <v>1.60694171725885</v>
      </c>
      <c r="W1910" s="30">
        <v>1.4299425305229829</v>
      </c>
      <c r="X1910" s="30">
        <v>1.1986168411971285</v>
      </c>
      <c r="Y1910" s="29">
        <v>5.7613556846629805</v>
      </c>
      <c r="Z1910" s="29">
        <v>5.9186934343916704</v>
      </c>
      <c r="AA1910" s="30">
        <v>58.991036210615448</v>
      </c>
      <c r="AB1910" s="30">
        <v>1187.1675231143506</v>
      </c>
      <c r="AC1910" s="29">
        <v>2.5825877526470711</v>
      </c>
      <c r="AD1910" s="29">
        <v>57931.907632868541</v>
      </c>
      <c r="AE1910" s="29">
        <f t="shared" si="93"/>
        <v>2023</v>
      </c>
      <c r="AF1910" s="29">
        <f t="shared" si="94"/>
        <v>1</v>
      </c>
      <c r="AK1910" t="e">
        <f t="shared" si="95"/>
        <v>#N/A</v>
      </c>
    </row>
    <row r="1911" spans="1:37" ht="30" customHeight="1" x14ac:dyDescent="0.25">
      <c r="A1911" s="30">
        <v>17907422</v>
      </c>
      <c r="B1911" s="29" t="s">
        <v>90</v>
      </c>
      <c r="C1911" s="29" t="s">
        <v>29</v>
      </c>
      <c r="D1911" s="29" t="s">
        <v>29</v>
      </c>
      <c r="E1911" s="31">
        <v>44985</v>
      </c>
      <c r="F1911" s="30">
        <v>46.733441682897137</v>
      </c>
      <c r="G1911" s="29" t="s">
        <v>51</v>
      </c>
      <c r="H1911" s="29" t="s">
        <v>30</v>
      </c>
      <c r="I1911" s="29">
        <v>1977</v>
      </c>
      <c r="J1911" s="30">
        <v>95</v>
      </c>
      <c r="K1911" s="30">
        <v>12832.5</v>
      </c>
      <c r="L1911" s="29">
        <v>650485.11038854497</v>
      </c>
      <c r="M1911" s="29">
        <v>1928.3865865952314</v>
      </c>
      <c r="N1911" s="29">
        <v>47.1022401533954</v>
      </c>
      <c r="O1911" s="30">
        <v>14772.925754101732</v>
      </c>
      <c r="P1911" s="30">
        <v>1.0013275420027343</v>
      </c>
      <c r="Q1911" s="30">
        <v>13896.097432325872</v>
      </c>
      <c r="R1911" s="30">
        <v>18707.488086701029</v>
      </c>
      <c r="S1911" s="30">
        <v>1.4981132653500187</v>
      </c>
      <c r="T1911" s="30">
        <v>1.2823588294685402</v>
      </c>
      <c r="U1911" s="30">
        <v>0.96985299785925216</v>
      </c>
      <c r="V1911" s="30">
        <v>1.3683502027938896</v>
      </c>
      <c r="W1911" s="30">
        <v>0.86736210345077747</v>
      </c>
      <c r="X1911" s="30">
        <v>1.617026802707604</v>
      </c>
      <c r="Y1911" s="30">
        <v>6.5189223811437902</v>
      </c>
      <c r="Z1911" s="30">
        <v>6.2816307495347603</v>
      </c>
      <c r="AA1911" s="30">
        <v>107.69352616367408</v>
      </c>
      <c r="AB1911" s="30">
        <v>1024.4396541785954</v>
      </c>
      <c r="AC1911" s="30">
        <v>3.5110216375184766</v>
      </c>
      <c r="AD1911" s="30">
        <v>41486.184340514985</v>
      </c>
      <c r="AE1911" s="29">
        <f t="shared" si="93"/>
        <v>2023</v>
      </c>
      <c r="AF1911" s="29">
        <f t="shared" si="94"/>
        <v>2</v>
      </c>
      <c r="AK1911" t="e">
        <f t="shared" si="95"/>
        <v>#N/A</v>
      </c>
    </row>
    <row r="1912" spans="1:37" ht="30" customHeight="1" x14ac:dyDescent="0.25">
      <c r="A1912" s="30">
        <v>17907422</v>
      </c>
      <c r="B1912" s="29" t="s">
        <v>90</v>
      </c>
      <c r="C1912" s="29" t="s">
        <v>29</v>
      </c>
      <c r="D1912" s="29" t="s">
        <v>29</v>
      </c>
      <c r="E1912" s="31">
        <v>45016</v>
      </c>
      <c r="F1912" s="30">
        <v>72.424952017532945</v>
      </c>
      <c r="G1912" s="29" t="s">
        <v>51</v>
      </c>
      <c r="H1912" s="29" t="s">
        <v>30</v>
      </c>
      <c r="I1912" s="29">
        <v>1977</v>
      </c>
      <c r="J1912" s="30">
        <v>95</v>
      </c>
      <c r="K1912" s="30">
        <v>12832.5</v>
      </c>
      <c r="L1912" s="29">
        <v>453490.17792852694</v>
      </c>
      <c r="M1912" s="29">
        <v>2204.7063854100575</v>
      </c>
      <c r="N1912" s="29">
        <v>37.424511406005657</v>
      </c>
      <c r="O1912" s="30">
        <v>16399.922335963271</v>
      </c>
      <c r="P1912" s="30">
        <v>0.79438680515488547</v>
      </c>
      <c r="Q1912" s="30">
        <v>12060.064731529228</v>
      </c>
      <c r="R1912" s="30">
        <v>14988.179152068953</v>
      </c>
      <c r="S1912" s="30">
        <v>0.96671538043686744</v>
      </c>
      <c r="T1912" s="30">
        <v>1.3903928759439232</v>
      </c>
      <c r="U1912" s="29">
        <v>1.1890134311223013</v>
      </c>
      <c r="V1912" s="29">
        <v>1.6794767304543694</v>
      </c>
      <c r="W1912" s="30">
        <v>1.3237420159854156</v>
      </c>
      <c r="X1912" s="30">
        <v>1.7293492493132701</v>
      </c>
      <c r="Y1912" s="30">
        <v>7.0867507697967991</v>
      </c>
      <c r="Z1912" s="30">
        <v>5.2026071619155925</v>
      </c>
      <c r="AA1912" s="30">
        <v>89.657615060759227</v>
      </c>
      <c r="AB1912" s="30">
        <v>1228.7455226744412</v>
      </c>
      <c r="AC1912" s="30">
        <v>4.1551406163823392</v>
      </c>
      <c r="AD1912" s="30">
        <v>45385.308101638439</v>
      </c>
      <c r="AE1912" s="29">
        <f t="shared" ref="AE1912:AE1975" si="96">IF(E1912 = "", "", YEAR(E1912))</f>
        <v>2023</v>
      </c>
      <c r="AF1912" s="29">
        <f t="shared" si="94"/>
        <v>3</v>
      </c>
      <c r="AK1912" t="e">
        <f t="shared" si="95"/>
        <v>#N/A</v>
      </c>
    </row>
    <row r="1913" spans="1:37" ht="30" customHeight="1" x14ac:dyDescent="0.25">
      <c r="A1913" s="30">
        <v>17907422</v>
      </c>
      <c r="B1913" s="29" t="s">
        <v>90</v>
      </c>
      <c r="C1913" s="29" t="s">
        <v>29</v>
      </c>
      <c r="D1913" s="29" t="s">
        <v>29</v>
      </c>
      <c r="E1913" s="31">
        <v>45046</v>
      </c>
      <c r="F1913" s="30">
        <v>78.559815536021546</v>
      </c>
      <c r="G1913" s="29" t="s">
        <v>51</v>
      </c>
      <c r="H1913" s="29" t="s">
        <v>30</v>
      </c>
      <c r="I1913" s="29">
        <v>1977</v>
      </c>
      <c r="J1913" s="30">
        <v>95</v>
      </c>
      <c r="K1913" s="30">
        <v>12832.5</v>
      </c>
      <c r="L1913" s="29">
        <v>563340.50859943673</v>
      </c>
      <c r="M1913" s="29">
        <v>1949.5182841786639</v>
      </c>
      <c r="N1913" s="29">
        <v>60.735740614796853</v>
      </c>
      <c r="O1913" s="30">
        <v>16251.363239827084</v>
      </c>
      <c r="P1913" s="30">
        <v>0.72581912963684658</v>
      </c>
      <c r="Q1913" s="30">
        <v>17107.214384456562</v>
      </c>
      <c r="R1913" s="30">
        <v>24133.329825049754</v>
      </c>
      <c r="S1913" s="30">
        <v>1.4147420505419959</v>
      </c>
      <c r="T1913" s="30">
        <v>1.878084471506847</v>
      </c>
      <c r="U1913" s="29">
        <v>1.0967942011756453</v>
      </c>
      <c r="V1913" s="29">
        <v>1.0808742833070273</v>
      </c>
      <c r="W1913" s="30">
        <v>1.4179212221173749</v>
      </c>
      <c r="X1913" s="30">
        <v>1.6164338550069972</v>
      </c>
      <c r="Y1913" s="30">
        <v>6.487019405458657</v>
      </c>
      <c r="Z1913" s="30">
        <v>8.9343656983988211</v>
      </c>
      <c r="AA1913" s="30">
        <v>108.29370131300756</v>
      </c>
      <c r="AB1913" s="30">
        <v>1365.1132841466788</v>
      </c>
      <c r="AC1913" s="30">
        <v>3.1352054758669645</v>
      </c>
      <c r="AD1913" s="30">
        <v>33112.332155752927</v>
      </c>
      <c r="AE1913" s="29">
        <f t="shared" si="96"/>
        <v>2023</v>
      </c>
      <c r="AF1913" s="29">
        <f t="shared" si="94"/>
        <v>4</v>
      </c>
      <c r="AK1913" t="e">
        <f t="shared" si="95"/>
        <v>#N/A</v>
      </c>
    </row>
    <row r="1914" spans="1:37" ht="30" customHeight="1" x14ac:dyDescent="0.25">
      <c r="A1914" s="30">
        <v>17907422</v>
      </c>
      <c r="B1914" s="29" t="s">
        <v>90</v>
      </c>
      <c r="C1914" s="29" t="s">
        <v>29</v>
      </c>
      <c r="D1914" s="29" t="s">
        <v>29</v>
      </c>
      <c r="E1914" s="31">
        <v>45077</v>
      </c>
      <c r="F1914" s="30">
        <v>83.943675564553502</v>
      </c>
      <c r="G1914" s="29" t="s">
        <v>51</v>
      </c>
      <c r="H1914" s="29" t="s">
        <v>30</v>
      </c>
      <c r="I1914" s="29">
        <v>1977</v>
      </c>
      <c r="J1914" s="30">
        <v>95</v>
      </c>
      <c r="K1914" s="30">
        <v>12832.5</v>
      </c>
      <c r="L1914" s="29">
        <v>813549.75836533948</v>
      </c>
      <c r="M1914" s="29">
        <v>1929.4918611133494</v>
      </c>
      <c r="N1914" s="29">
        <v>52.739715477244317</v>
      </c>
      <c r="O1914" s="30">
        <v>8998.5704811216347</v>
      </c>
      <c r="P1914" s="30">
        <v>0.9791906562339675</v>
      </c>
      <c r="Q1914" s="30">
        <v>10389.578602285401</v>
      </c>
      <c r="R1914" s="30">
        <v>15854.58546462352</v>
      </c>
      <c r="S1914" s="30">
        <v>0.87732828932152884</v>
      </c>
      <c r="T1914" s="30">
        <v>1.3098186854105323</v>
      </c>
      <c r="U1914" s="29">
        <v>1.3096186793252906</v>
      </c>
      <c r="V1914" s="29">
        <v>1.1628268157465371</v>
      </c>
      <c r="W1914" s="30">
        <v>1.28158961397703</v>
      </c>
      <c r="X1914" s="30">
        <v>1.5632162453385898</v>
      </c>
      <c r="Y1914" s="30">
        <v>3.4698302074181586</v>
      </c>
      <c r="Z1914" s="30">
        <v>4.4901206560164262</v>
      </c>
      <c r="AA1914" s="30">
        <v>60.365149805491413</v>
      </c>
      <c r="AB1914" s="30">
        <v>1193.3524081871226</v>
      </c>
      <c r="AC1914" s="30">
        <v>2.7435846258838268</v>
      </c>
      <c r="AD1914" s="30">
        <v>31573.441548391733</v>
      </c>
      <c r="AE1914" s="29">
        <f t="shared" si="96"/>
        <v>2023</v>
      </c>
      <c r="AF1914" s="29">
        <f t="shared" si="94"/>
        <v>5</v>
      </c>
      <c r="AK1914" t="e">
        <f t="shared" si="95"/>
        <v>#N/A</v>
      </c>
    </row>
    <row r="1915" spans="1:37" ht="30" customHeight="1" x14ac:dyDescent="0.25">
      <c r="A1915" s="30">
        <v>17907422</v>
      </c>
      <c r="B1915" s="29" t="s">
        <v>90</v>
      </c>
      <c r="C1915" s="29" t="s">
        <v>29</v>
      </c>
      <c r="D1915" s="29" t="s">
        <v>29</v>
      </c>
      <c r="E1915" s="31">
        <v>45107</v>
      </c>
      <c r="F1915" s="30">
        <v>55.384090789235472</v>
      </c>
      <c r="G1915" s="29" t="s">
        <v>51</v>
      </c>
      <c r="H1915" s="29" t="s">
        <v>30</v>
      </c>
      <c r="I1915" s="29">
        <v>1977</v>
      </c>
      <c r="J1915" s="30">
        <v>95</v>
      </c>
      <c r="K1915" s="30">
        <v>12832.5</v>
      </c>
      <c r="L1915" s="29">
        <v>642787.1274513083</v>
      </c>
      <c r="M1915" s="29">
        <v>2807.8531816982068</v>
      </c>
      <c r="N1915" s="29">
        <v>64.123749020061993</v>
      </c>
      <c r="O1915" s="30">
        <v>12808.653270872188</v>
      </c>
      <c r="P1915" s="30">
        <v>1.043191163468919</v>
      </c>
      <c r="Q1915" s="30">
        <v>15474.851769933206</v>
      </c>
      <c r="R1915" s="30">
        <v>21421.555467514401</v>
      </c>
      <c r="S1915" s="30">
        <v>1.3031234269524667</v>
      </c>
      <c r="T1915" s="30">
        <v>1.2418492473153593</v>
      </c>
      <c r="U1915" s="29">
        <v>0.85877800255188275</v>
      </c>
      <c r="V1915" s="29">
        <v>1.6812104617723502</v>
      </c>
      <c r="W1915" s="30">
        <v>1.025104823706259</v>
      </c>
      <c r="X1915" s="30">
        <v>1.2636390583377419</v>
      </c>
      <c r="Y1915" s="30">
        <v>3.0250952697518185</v>
      </c>
      <c r="Z1915" s="30">
        <v>3.2136871717979085</v>
      </c>
      <c r="AA1915" s="30">
        <v>73.328925803393645</v>
      </c>
      <c r="AB1915" s="30">
        <v>1298.2785452400142</v>
      </c>
      <c r="AC1915" s="30">
        <v>3.9400477132083309</v>
      </c>
      <c r="AD1915" s="30">
        <v>40851.798603263363</v>
      </c>
      <c r="AE1915" s="29">
        <f t="shared" si="96"/>
        <v>2023</v>
      </c>
      <c r="AF1915" s="29">
        <f t="shared" si="94"/>
        <v>6</v>
      </c>
      <c r="AK1915" t="e">
        <f t="shared" si="95"/>
        <v>#N/A</v>
      </c>
    </row>
    <row r="1916" spans="1:37" ht="30" customHeight="1" x14ac:dyDescent="0.25">
      <c r="A1916" s="30">
        <v>17907422</v>
      </c>
      <c r="B1916" s="29" t="s">
        <v>90</v>
      </c>
      <c r="C1916" s="29" t="s">
        <v>29</v>
      </c>
      <c r="D1916" s="29" t="s">
        <v>29</v>
      </c>
      <c r="E1916" s="31">
        <v>45138</v>
      </c>
      <c r="F1916" s="30">
        <v>87.489483422412377</v>
      </c>
      <c r="G1916" s="29" t="s">
        <v>51</v>
      </c>
      <c r="H1916" s="29" t="s">
        <v>30</v>
      </c>
      <c r="I1916" s="29">
        <v>1977</v>
      </c>
      <c r="J1916" s="30">
        <v>95</v>
      </c>
      <c r="K1916" s="30">
        <v>12832.5</v>
      </c>
      <c r="L1916" s="29">
        <v>671856.97822495631</v>
      </c>
      <c r="M1916" s="29">
        <v>3061.1538076906313</v>
      </c>
      <c r="N1916" s="29">
        <v>35.824549690469688</v>
      </c>
      <c r="O1916" s="30">
        <v>10558.97095657399</v>
      </c>
      <c r="P1916" s="30">
        <v>1.1587085148224177</v>
      </c>
      <c r="Q1916" s="30">
        <v>16973.388104332946</v>
      </c>
      <c r="R1916" s="30">
        <v>18568.958044760293</v>
      </c>
      <c r="S1916" s="30">
        <v>1.4237031052876392</v>
      </c>
      <c r="T1916" s="30">
        <v>1.145383864042681</v>
      </c>
      <c r="U1916" s="29">
        <v>1.1846385164578397</v>
      </c>
      <c r="V1916" s="29">
        <v>1.1360732814235499</v>
      </c>
      <c r="W1916" s="30">
        <v>1.1225948416169533</v>
      </c>
      <c r="X1916" s="30">
        <v>1.4327838590156179</v>
      </c>
      <c r="Y1916" s="30">
        <v>3.7260500557719616</v>
      </c>
      <c r="Z1916" s="30">
        <v>6.1952302593034343</v>
      </c>
      <c r="AA1916" s="30">
        <v>63.144284894811506</v>
      </c>
      <c r="AB1916" s="30">
        <v>1358.8329997519936</v>
      </c>
      <c r="AC1916" s="30">
        <v>4.5631152470670369</v>
      </c>
      <c r="AD1916" s="30">
        <v>34457.644706499799</v>
      </c>
      <c r="AE1916" s="29">
        <f t="shared" si="96"/>
        <v>2023</v>
      </c>
      <c r="AF1916" s="29">
        <f t="shared" si="94"/>
        <v>7</v>
      </c>
      <c r="AK1916" t="e">
        <f t="shared" si="95"/>
        <v>#N/A</v>
      </c>
    </row>
    <row r="1917" spans="1:37" ht="30" customHeight="1" x14ac:dyDescent="0.25">
      <c r="A1917" s="30">
        <v>17907422</v>
      </c>
      <c r="B1917" s="29" t="s">
        <v>90</v>
      </c>
      <c r="C1917" s="29" t="s">
        <v>29</v>
      </c>
      <c r="D1917" s="29" t="s">
        <v>29</v>
      </c>
      <c r="E1917" s="31">
        <v>45169</v>
      </c>
      <c r="F1917" s="30">
        <v>46.896884844213034</v>
      </c>
      <c r="G1917" s="29" t="s">
        <v>51</v>
      </c>
      <c r="H1917" s="29" t="s">
        <v>30</v>
      </c>
      <c r="I1917" s="29">
        <v>1977</v>
      </c>
      <c r="J1917" s="30">
        <v>95</v>
      </c>
      <c r="K1917" s="30">
        <v>12832.5</v>
      </c>
      <c r="L1917" s="29">
        <v>511163.26276717795</v>
      </c>
      <c r="M1917" s="29">
        <v>2404.4325811768076</v>
      </c>
      <c r="N1917" s="29">
        <v>54.737541150171147</v>
      </c>
      <c r="O1917" s="30">
        <v>9820.4034868687904</v>
      </c>
      <c r="P1917" s="30">
        <v>0.81072023086242639</v>
      </c>
      <c r="Q1917" s="30">
        <v>18795.484913990564</v>
      </c>
      <c r="R1917" s="30">
        <v>17235.993322433267</v>
      </c>
      <c r="S1917" s="30">
        <v>1.0733110334708929</v>
      </c>
      <c r="T1917" s="30">
        <v>1.3525645090287972</v>
      </c>
      <c r="U1917" s="29">
        <v>1.3398637137806115</v>
      </c>
      <c r="V1917" s="29">
        <v>1.1227175863607581</v>
      </c>
      <c r="W1917" s="30">
        <v>1.0989372960911836</v>
      </c>
      <c r="X1917" s="30">
        <v>1.724898417411449</v>
      </c>
      <c r="Y1917" s="30">
        <v>4.8437333386066737</v>
      </c>
      <c r="Z1917" s="30">
        <v>4.3373741622982349</v>
      </c>
      <c r="AA1917" s="30">
        <v>74.419241389560526</v>
      </c>
      <c r="AB1917" s="30">
        <v>758.30992505035556</v>
      </c>
      <c r="AC1917" s="30">
        <v>3.4254132961881281</v>
      </c>
      <c r="AD1917" s="30">
        <v>53568.903715184737</v>
      </c>
      <c r="AE1917" s="29">
        <f t="shared" si="96"/>
        <v>2023</v>
      </c>
      <c r="AF1917" s="29">
        <f t="shared" si="94"/>
        <v>8</v>
      </c>
      <c r="AK1917" t="e">
        <f t="shared" si="95"/>
        <v>#N/A</v>
      </c>
    </row>
    <row r="1918" spans="1:37" ht="30" customHeight="1" x14ac:dyDescent="0.25">
      <c r="A1918" s="30">
        <v>17907422</v>
      </c>
      <c r="B1918" s="29" t="s">
        <v>90</v>
      </c>
      <c r="C1918" s="29" t="s">
        <v>29</v>
      </c>
      <c r="D1918" s="29" t="s">
        <v>29</v>
      </c>
      <c r="E1918" s="31">
        <v>45199</v>
      </c>
      <c r="F1918" s="30">
        <v>80.399916348958854</v>
      </c>
      <c r="G1918" s="29" t="s">
        <v>51</v>
      </c>
      <c r="H1918" s="29" t="s">
        <v>30</v>
      </c>
      <c r="I1918" s="29">
        <v>1977</v>
      </c>
      <c r="J1918" s="30">
        <v>95</v>
      </c>
      <c r="K1918" s="30">
        <v>12832.5</v>
      </c>
      <c r="L1918" s="29">
        <v>570310.22260309116</v>
      </c>
      <c r="M1918" s="29">
        <v>1807.3722125939585</v>
      </c>
      <c r="N1918" s="29">
        <v>39.314100069119029</v>
      </c>
      <c r="O1918" s="30">
        <v>10038.167415103151</v>
      </c>
      <c r="P1918" s="30">
        <v>0.68271853912890568</v>
      </c>
      <c r="Q1918" s="30">
        <v>12521.775987105051</v>
      </c>
      <c r="R1918" s="30">
        <v>19797.816599260259</v>
      </c>
      <c r="S1918" s="30">
        <v>1.005826675744081</v>
      </c>
      <c r="T1918" s="30">
        <v>1.3887097400518105</v>
      </c>
      <c r="U1918" s="29">
        <v>1.5490501942091273</v>
      </c>
      <c r="V1918" s="29">
        <v>1.1013609614534032</v>
      </c>
      <c r="W1918" s="30">
        <v>1.3966993469717945</v>
      </c>
      <c r="X1918" s="30">
        <v>1.3417285798972605</v>
      </c>
      <c r="Y1918" s="30">
        <v>6.1077779058494679</v>
      </c>
      <c r="Z1918" s="30">
        <v>4.6365667907732178</v>
      </c>
      <c r="AA1918" s="30">
        <v>69.346452933953145</v>
      </c>
      <c r="AB1918" s="30">
        <v>1394.5382529177191</v>
      </c>
      <c r="AC1918" s="30">
        <v>3.5021531998358171</v>
      </c>
      <c r="AD1918" s="30">
        <v>47712.425794334347</v>
      </c>
      <c r="AE1918" s="29">
        <f t="shared" si="96"/>
        <v>2023</v>
      </c>
      <c r="AF1918" s="29">
        <f t="shared" si="94"/>
        <v>9</v>
      </c>
      <c r="AK1918" t="e">
        <f t="shared" si="95"/>
        <v>#N/A</v>
      </c>
    </row>
    <row r="1919" spans="1:37" ht="30" customHeight="1" x14ac:dyDescent="0.25">
      <c r="A1919" s="30">
        <v>17907422</v>
      </c>
      <c r="B1919" s="29" t="s">
        <v>90</v>
      </c>
      <c r="C1919" s="29" t="s">
        <v>29</v>
      </c>
      <c r="D1919" s="29" t="s">
        <v>29</v>
      </c>
      <c r="E1919" s="31">
        <v>45230</v>
      </c>
      <c r="F1919" s="30">
        <v>45.684797181981814</v>
      </c>
      <c r="G1919" s="29" t="s">
        <v>51</v>
      </c>
      <c r="H1919" s="29" t="s">
        <v>30</v>
      </c>
      <c r="I1919" s="29">
        <v>1977</v>
      </c>
      <c r="J1919" s="30">
        <v>95</v>
      </c>
      <c r="K1919" s="30">
        <v>12832.5</v>
      </c>
      <c r="L1919" s="29">
        <v>645933.21767943399</v>
      </c>
      <c r="M1919" s="29">
        <v>2541.367251228126</v>
      </c>
      <c r="N1919" s="29">
        <v>47.973726169943404</v>
      </c>
      <c r="O1919" s="30">
        <v>15216.90188056228</v>
      </c>
      <c r="P1919" s="30">
        <v>1.3022782321673372</v>
      </c>
      <c r="Q1919" s="30">
        <v>17136.621631172471</v>
      </c>
      <c r="R1919" s="30">
        <v>14578.080586021288</v>
      </c>
      <c r="S1919" s="30">
        <v>1.5505008233307198</v>
      </c>
      <c r="T1919" s="30">
        <v>1.5975081571278407</v>
      </c>
      <c r="U1919" s="29">
        <v>0.85002998715724754</v>
      </c>
      <c r="V1919" s="29">
        <v>1.4604694944084895</v>
      </c>
      <c r="W1919" s="30">
        <v>0.90189916277350934</v>
      </c>
      <c r="X1919" s="30">
        <v>1.2061085994397933</v>
      </c>
      <c r="Y1919" s="30">
        <v>3.9846407448921131</v>
      </c>
      <c r="Z1919" s="30">
        <v>4.9259544811918463</v>
      </c>
      <c r="AA1919" s="30">
        <v>75.286372239437313</v>
      </c>
      <c r="AB1919" s="30">
        <v>910.74953816342884</v>
      </c>
      <c r="AC1919" s="30">
        <v>3.4732090493931498</v>
      </c>
      <c r="AD1919" s="30">
        <v>49511.671729844827</v>
      </c>
      <c r="AE1919" s="29">
        <f t="shared" si="96"/>
        <v>2023</v>
      </c>
      <c r="AF1919" s="29">
        <f t="shared" si="94"/>
        <v>10</v>
      </c>
      <c r="AK1919" t="e">
        <f t="shared" si="95"/>
        <v>#N/A</v>
      </c>
    </row>
    <row r="1920" spans="1:37" ht="30" customHeight="1" x14ac:dyDescent="0.25">
      <c r="A1920" s="30">
        <v>17907422</v>
      </c>
      <c r="B1920" s="29" t="s">
        <v>90</v>
      </c>
      <c r="C1920" s="29" t="s">
        <v>29</v>
      </c>
      <c r="D1920" s="29" t="s">
        <v>29</v>
      </c>
      <c r="E1920" s="31">
        <v>45260</v>
      </c>
      <c r="F1920" s="30">
        <v>74.748317637951786</v>
      </c>
      <c r="G1920" s="29" t="s">
        <v>51</v>
      </c>
      <c r="H1920" s="29" t="s">
        <v>30</v>
      </c>
      <c r="I1920" s="29">
        <v>1977</v>
      </c>
      <c r="J1920" s="30">
        <v>95</v>
      </c>
      <c r="K1920" s="30">
        <v>12832.5</v>
      </c>
      <c r="L1920" s="29">
        <v>551647.38115090085</v>
      </c>
      <c r="M1920" s="29">
        <v>1865.4978505031454</v>
      </c>
      <c r="N1920" s="29">
        <v>44.302581890422516</v>
      </c>
      <c r="O1920" s="30">
        <v>10357.011988497554</v>
      </c>
      <c r="P1920" s="30">
        <v>1.1230442758079067</v>
      </c>
      <c r="Q1920" s="30">
        <v>19227.899931210686</v>
      </c>
      <c r="R1920" s="30">
        <v>22081.399115508753</v>
      </c>
      <c r="S1920" s="30">
        <v>1.4730572630475822</v>
      </c>
      <c r="T1920" s="30">
        <v>1.5097476222046611</v>
      </c>
      <c r="U1920" s="29">
        <v>0.84430346893323238</v>
      </c>
      <c r="V1920" s="29">
        <v>1.3132887273540574</v>
      </c>
      <c r="W1920" s="30">
        <v>1.4409017903634078</v>
      </c>
      <c r="X1920" s="30">
        <v>1.1419236370385468</v>
      </c>
      <c r="Y1920" s="30">
        <v>3.7948572576338764</v>
      </c>
      <c r="Z1920" s="30">
        <v>2.7360660573172542</v>
      </c>
      <c r="AA1920" s="30">
        <v>58.356405571568459</v>
      </c>
      <c r="AB1920" s="30">
        <v>839.06431877981083</v>
      </c>
      <c r="AC1920" s="30">
        <v>3.9587969690474383</v>
      </c>
      <c r="AD1920" s="30">
        <v>45158.952329361906</v>
      </c>
      <c r="AE1920" s="29">
        <f t="shared" si="96"/>
        <v>2023</v>
      </c>
      <c r="AF1920" s="29">
        <f t="shared" si="94"/>
        <v>11</v>
      </c>
      <c r="AK1920" t="e">
        <f t="shared" si="95"/>
        <v>#N/A</v>
      </c>
    </row>
    <row r="1921" spans="1:37" ht="30" customHeight="1" x14ac:dyDescent="0.25">
      <c r="A1921" s="30">
        <v>17907422</v>
      </c>
      <c r="B1921" s="29" t="s">
        <v>90</v>
      </c>
      <c r="C1921" s="29" t="s">
        <v>29</v>
      </c>
      <c r="D1921" s="29" t="s">
        <v>29</v>
      </c>
      <c r="E1921" s="31">
        <v>45291</v>
      </c>
      <c r="F1921" s="30">
        <v>79.534109803786095</v>
      </c>
      <c r="G1921" s="29" t="s">
        <v>51</v>
      </c>
      <c r="H1921" s="29" t="s">
        <v>30</v>
      </c>
      <c r="I1921" s="29">
        <v>1977</v>
      </c>
      <c r="J1921" s="30">
        <v>95</v>
      </c>
      <c r="K1921" s="30">
        <v>12832.5</v>
      </c>
      <c r="L1921" s="29">
        <v>747594.04643226904</v>
      </c>
      <c r="M1921" s="29">
        <v>2091.7735266057875</v>
      </c>
      <c r="N1921" s="29">
        <v>60.910658964662723</v>
      </c>
      <c r="O1921" s="30">
        <v>14632.846222247637</v>
      </c>
      <c r="P1921" s="30">
        <v>0.72628836375343053</v>
      </c>
      <c r="Q1921" s="30">
        <v>17305.948156470735</v>
      </c>
      <c r="R1921" s="30">
        <v>21990.002154717004</v>
      </c>
      <c r="S1921" s="30">
        <v>0.74562452183723149</v>
      </c>
      <c r="T1921" s="30">
        <v>0.90533741413134106</v>
      </c>
      <c r="U1921" s="29">
        <v>0.97831318887978558</v>
      </c>
      <c r="V1921" s="29">
        <v>1.3054846802390019</v>
      </c>
      <c r="W1921" s="30">
        <v>0.82961364866841114</v>
      </c>
      <c r="X1921" s="30">
        <v>1.3563623968032701</v>
      </c>
      <c r="Y1921" s="30">
        <v>1.0250197382774007</v>
      </c>
      <c r="Z1921" s="30">
        <v>0.78202756776461901</v>
      </c>
      <c r="AA1921" s="30">
        <v>81.200816989138673</v>
      </c>
      <c r="AB1921" s="30">
        <v>891.42617312565619</v>
      </c>
      <c r="AC1921" s="30">
        <v>3.6533071914542652</v>
      </c>
      <c r="AD1921" s="30">
        <v>44977.81392846931</v>
      </c>
      <c r="AE1921" s="29">
        <f t="shared" si="96"/>
        <v>2023</v>
      </c>
      <c r="AF1921" s="29">
        <f t="shared" si="94"/>
        <v>12</v>
      </c>
      <c r="AK1921" t="e">
        <f t="shared" si="95"/>
        <v>#N/A</v>
      </c>
    </row>
    <row r="1922" spans="1:37" ht="30" customHeight="1" x14ac:dyDescent="0.25">
      <c r="A1922" s="30">
        <v>17907422</v>
      </c>
      <c r="B1922" s="29" t="s">
        <v>90</v>
      </c>
      <c r="C1922" s="29" t="s">
        <v>29</v>
      </c>
      <c r="D1922" s="29" t="s">
        <v>29</v>
      </c>
      <c r="E1922" s="31">
        <v>45322</v>
      </c>
      <c r="F1922" s="30">
        <v>61.655507438031684</v>
      </c>
      <c r="G1922" s="29" t="s">
        <v>51</v>
      </c>
      <c r="H1922" s="29" t="s">
        <v>30</v>
      </c>
      <c r="I1922" s="29">
        <v>1977</v>
      </c>
      <c r="J1922" s="30">
        <v>95</v>
      </c>
      <c r="K1922" s="30">
        <v>12832.5</v>
      </c>
      <c r="L1922" s="29">
        <v>546610.66067660099</v>
      </c>
      <c r="M1922" s="29">
        <v>2630.1865174113395</v>
      </c>
      <c r="N1922" s="29">
        <v>64.172118792027788</v>
      </c>
      <c r="O1922" s="30">
        <v>11786.564438897689</v>
      </c>
      <c r="P1922" s="30">
        <v>1.2622978617254015</v>
      </c>
      <c r="Q1922" s="30">
        <v>10379.221158048456</v>
      </c>
      <c r="R1922" s="30">
        <v>19227.174288355898</v>
      </c>
      <c r="S1922" s="30">
        <v>0.98099199437515583</v>
      </c>
      <c r="T1922" s="30">
        <v>1.3967381052151717</v>
      </c>
      <c r="U1922" s="29">
        <v>0.98189792150925115</v>
      </c>
      <c r="V1922" s="29">
        <v>1.591484609523665</v>
      </c>
      <c r="W1922" s="30">
        <v>1.4141268857713991</v>
      </c>
      <c r="X1922" s="30">
        <v>1.2048165209355997</v>
      </c>
      <c r="Y1922" s="30">
        <v>4.0854132291456331</v>
      </c>
      <c r="Z1922" s="30">
        <v>3.5799874303633641</v>
      </c>
      <c r="AA1922" s="30">
        <v>71.203015189885747</v>
      </c>
      <c r="AB1922" s="30">
        <v>1188.0224142647178</v>
      </c>
      <c r="AC1922" s="30" t="s">
        <v>31</v>
      </c>
      <c r="AD1922" s="30" t="s">
        <v>31</v>
      </c>
      <c r="AE1922" s="29">
        <f t="shared" si="96"/>
        <v>2024</v>
      </c>
      <c r="AF1922" s="29">
        <f t="shared" si="94"/>
        <v>1</v>
      </c>
      <c r="AK1922" t="e">
        <f t="shared" si="95"/>
        <v>#N/A</v>
      </c>
    </row>
    <row r="1923" spans="1:37" ht="30" customHeight="1" x14ac:dyDescent="0.25">
      <c r="A1923" s="30">
        <v>17907422</v>
      </c>
      <c r="B1923" s="29" t="s">
        <v>90</v>
      </c>
      <c r="C1923" s="29" t="s">
        <v>29</v>
      </c>
      <c r="D1923" s="29" t="s">
        <v>29</v>
      </c>
      <c r="E1923" s="31">
        <v>45351</v>
      </c>
      <c r="F1923" s="30">
        <v>62.023610263133222</v>
      </c>
      <c r="G1923" s="29" t="s">
        <v>51</v>
      </c>
      <c r="H1923" s="29" t="s">
        <v>30</v>
      </c>
      <c r="I1923" s="29">
        <v>1977</v>
      </c>
      <c r="J1923" s="30">
        <v>95</v>
      </c>
      <c r="K1923" s="30">
        <v>12832.5</v>
      </c>
      <c r="L1923" s="30">
        <v>829258.89932492119</v>
      </c>
      <c r="M1923" s="30">
        <v>2930.4350137519891</v>
      </c>
      <c r="N1923" s="30">
        <v>41.869336664005949</v>
      </c>
      <c r="O1923" s="30">
        <v>15223.09612060059</v>
      </c>
      <c r="P1923" s="30">
        <v>1.1145660148674195</v>
      </c>
      <c r="Q1923" s="30">
        <v>11613.551961781743</v>
      </c>
      <c r="R1923" s="30">
        <v>20266.171291954986</v>
      </c>
      <c r="S1923" s="30">
        <v>0.7539281413959884</v>
      </c>
      <c r="T1923" s="30">
        <v>1.5516909932945566</v>
      </c>
      <c r="U1923" s="30">
        <v>1.5857892725591141</v>
      </c>
      <c r="V1923" s="30">
        <v>1.3450722730944118</v>
      </c>
      <c r="W1923" s="30">
        <v>1.1640986700812219</v>
      </c>
      <c r="X1923" s="30">
        <v>1.1304473202706777</v>
      </c>
      <c r="Y1923" s="30">
        <v>2.7337614220680497</v>
      </c>
      <c r="Z1923" s="30">
        <v>2.7455172994525281</v>
      </c>
      <c r="AA1923" s="30">
        <v>89.252400353075444</v>
      </c>
      <c r="AB1923" s="30">
        <v>912.41068497615834</v>
      </c>
      <c r="AC1923" s="30" t="s">
        <v>31</v>
      </c>
      <c r="AD1923" s="30" t="s">
        <v>31</v>
      </c>
      <c r="AE1923" s="29">
        <f t="shared" si="96"/>
        <v>2024</v>
      </c>
      <c r="AF1923" s="29">
        <f t="shared" si="94"/>
        <v>2</v>
      </c>
      <c r="AK1923" t="e">
        <f t="shared" si="95"/>
        <v>#N/A</v>
      </c>
    </row>
    <row r="1924" spans="1:37" ht="30" customHeight="1" x14ac:dyDescent="0.25">
      <c r="A1924" s="30">
        <v>17907422</v>
      </c>
      <c r="B1924" s="29" t="s">
        <v>90</v>
      </c>
      <c r="C1924" s="29" t="s">
        <v>29</v>
      </c>
      <c r="D1924" s="29" t="s">
        <v>29</v>
      </c>
      <c r="E1924" s="31">
        <v>45382</v>
      </c>
      <c r="F1924" s="30">
        <v>89.671638029845013</v>
      </c>
      <c r="G1924" s="29" t="s">
        <v>51</v>
      </c>
      <c r="H1924" s="29" t="s">
        <v>30</v>
      </c>
      <c r="I1924" s="29">
        <v>1977</v>
      </c>
      <c r="J1924" s="30">
        <v>95</v>
      </c>
      <c r="K1924" s="30">
        <v>12832.5</v>
      </c>
      <c r="L1924" s="30">
        <v>656040.1694730327</v>
      </c>
      <c r="M1924" s="30">
        <v>3159.6929881227152</v>
      </c>
      <c r="N1924" s="30">
        <v>64.158480393176305</v>
      </c>
      <c r="O1924" s="30">
        <v>12687.708869353293</v>
      </c>
      <c r="P1924" s="30">
        <v>0.81954080750884384</v>
      </c>
      <c r="Q1924" s="30">
        <v>11236.435919640937</v>
      </c>
      <c r="R1924" s="30">
        <v>14460.486766228338</v>
      </c>
      <c r="S1924" s="30">
        <v>1.0719188731063158</v>
      </c>
      <c r="T1924" s="30">
        <v>1.1529538131667207</v>
      </c>
      <c r="U1924" s="30">
        <v>0.90917685258887859</v>
      </c>
      <c r="V1924" s="30">
        <v>1.2869310527857079</v>
      </c>
      <c r="W1924" s="30">
        <v>1.0417503281155283</v>
      </c>
      <c r="X1924" s="30">
        <v>0.94713976568392877</v>
      </c>
      <c r="Y1924" s="30">
        <v>1.5542003133062603</v>
      </c>
      <c r="Z1924" s="30">
        <v>1.9374688071778419</v>
      </c>
      <c r="AA1924" s="30">
        <v>56.026424123245555</v>
      </c>
      <c r="AB1924" s="30">
        <v>1146.4292225701172</v>
      </c>
      <c r="AC1924" s="30" t="s">
        <v>31</v>
      </c>
      <c r="AD1924" s="30" t="s">
        <v>31</v>
      </c>
      <c r="AE1924" s="29">
        <f t="shared" si="96"/>
        <v>2024</v>
      </c>
      <c r="AF1924" s="29">
        <f t="shared" si="94"/>
        <v>3</v>
      </c>
      <c r="AK1924" t="e">
        <f t="shared" si="95"/>
        <v>#N/A</v>
      </c>
    </row>
    <row r="1925" spans="1:37" ht="30" customHeight="1" x14ac:dyDescent="0.25">
      <c r="A1925" s="30">
        <v>17907422</v>
      </c>
      <c r="B1925" s="29" t="s">
        <v>90</v>
      </c>
      <c r="C1925" s="29" t="s">
        <v>29</v>
      </c>
      <c r="D1925" s="29" t="s">
        <v>29</v>
      </c>
      <c r="E1925" s="31">
        <v>45412</v>
      </c>
      <c r="F1925" s="30">
        <v>74.825279354821205</v>
      </c>
      <c r="G1925" s="29" t="s">
        <v>51</v>
      </c>
      <c r="H1925" s="29" t="s">
        <v>30</v>
      </c>
      <c r="I1925" s="29">
        <v>1977</v>
      </c>
      <c r="J1925" s="30">
        <v>95</v>
      </c>
      <c r="K1925" s="30">
        <v>12832.5</v>
      </c>
      <c r="L1925" s="30">
        <v>567519.55869008275</v>
      </c>
      <c r="M1925" s="30">
        <v>2210.8610085157297</v>
      </c>
      <c r="N1925" s="30">
        <v>63.897359113646672</v>
      </c>
      <c r="O1925" s="30">
        <v>8335.8842915144651</v>
      </c>
      <c r="P1925" s="30">
        <v>0.88327707710662118</v>
      </c>
      <c r="Q1925" s="30">
        <v>10862.013974493057</v>
      </c>
      <c r="R1925" s="30">
        <v>12826.47875305948</v>
      </c>
      <c r="S1925" s="30">
        <v>1.0064378524198119</v>
      </c>
      <c r="T1925" s="30">
        <v>1.0602775442727685</v>
      </c>
      <c r="U1925" s="30">
        <v>1.0911286389167214</v>
      </c>
      <c r="V1925" s="30">
        <v>1.7046574249060555</v>
      </c>
      <c r="W1925" s="30">
        <v>0.82174914188275294</v>
      </c>
      <c r="X1925" s="30">
        <v>1.4795437527034927</v>
      </c>
      <c r="Y1925" s="30">
        <v>2.3018663524668677</v>
      </c>
      <c r="Z1925" s="30">
        <v>2.2771894006676368</v>
      </c>
      <c r="AA1925" s="30">
        <v>66.906514087131185</v>
      </c>
      <c r="AB1925" s="30">
        <v>1296.9942368914481</v>
      </c>
      <c r="AC1925" s="30" t="s">
        <v>31</v>
      </c>
      <c r="AD1925" s="30" t="s">
        <v>31</v>
      </c>
      <c r="AE1925" s="29">
        <f t="shared" si="96"/>
        <v>2024</v>
      </c>
      <c r="AF1925" s="29">
        <f t="shared" si="94"/>
        <v>4</v>
      </c>
      <c r="AK1925" t="e">
        <f t="shared" si="95"/>
        <v>#N/A</v>
      </c>
    </row>
    <row r="1926" spans="1:37" ht="30" customHeight="1" x14ac:dyDescent="0.25">
      <c r="A1926" s="30">
        <v>17907422</v>
      </c>
      <c r="B1926" s="29" t="s">
        <v>90</v>
      </c>
      <c r="C1926" s="29" t="s">
        <v>29</v>
      </c>
      <c r="D1926" s="29" t="s">
        <v>29</v>
      </c>
      <c r="E1926" s="31">
        <v>45443</v>
      </c>
      <c r="F1926" s="30">
        <v>93.520531255236776</v>
      </c>
      <c r="G1926" s="29" t="s">
        <v>51</v>
      </c>
      <c r="H1926" s="29" t="s">
        <v>30</v>
      </c>
      <c r="I1926" s="29">
        <v>1977</v>
      </c>
      <c r="J1926" s="30">
        <v>95</v>
      </c>
      <c r="K1926" s="30">
        <v>12832.5</v>
      </c>
      <c r="L1926" s="30">
        <v>501247.65963622305</v>
      </c>
      <c r="M1926" s="30">
        <v>2860.2712794544923</v>
      </c>
      <c r="N1926" s="30">
        <v>67.838307024475711</v>
      </c>
      <c r="O1926" s="30">
        <v>12292.102551630625</v>
      </c>
      <c r="P1926" s="30">
        <v>0.73575510499396679</v>
      </c>
      <c r="Q1926" s="30">
        <v>10622.65967686472</v>
      </c>
      <c r="R1926" s="30">
        <v>19452.883543191583</v>
      </c>
      <c r="S1926" s="30">
        <v>1.2992560080090678</v>
      </c>
      <c r="T1926" s="30">
        <v>1.0884544203719797</v>
      </c>
      <c r="U1926" s="30">
        <v>1.0556817128852136</v>
      </c>
      <c r="V1926" s="30">
        <v>1.0676260024051343</v>
      </c>
      <c r="W1926" s="30">
        <v>0.75482732692439858</v>
      </c>
      <c r="X1926" s="30">
        <v>1.4245569916453724</v>
      </c>
      <c r="Y1926" s="30">
        <v>2.8354545252507513</v>
      </c>
      <c r="Z1926" s="30">
        <v>3.3050489710785222</v>
      </c>
      <c r="AA1926" s="30">
        <v>93.081644409790073</v>
      </c>
      <c r="AB1926" s="30">
        <v>1230.5702161100337</v>
      </c>
      <c r="AC1926" s="30" t="s">
        <v>31</v>
      </c>
      <c r="AD1926" s="30" t="s">
        <v>31</v>
      </c>
      <c r="AE1926" s="29">
        <f t="shared" si="96"/>
        <v>2024</v>
      </c>
      <c r="AF1926" s="29">
        <f t="shared" si="94"/>
        <v>5</v>
      </c>
      <c r="AK1926" t="e">
        <f t="shared" si="95"/>
        <v>#N/A</v>
      </c>
    </row>
    <row r="1927" spans="1:37" ht="30" customHeight="1" x14ac:dyDescent="0.25">
      <c r="A1927" s="30">
        <v>17907422</v>
      </c>
      <c r="B1927" s="29" t="s">
        <v>90</v>
      </c>
      <c r="C1927" s="29" t="s">
        <v>29</v>
      </c>
      <c r="D1927" s="29" t="s">
        <v>29</v>
      </c>
      <c r="E1927" s="31">
        <v>45473</v>
      </c>
      <c r="F1927" s="30">
        <v>77.883357674872997</v>
      </c>
      <c r="G1927" s="29" t="s">
        <v>51</v>
      </c>
      <c r="H1927" s="29" t="s">
        <v>30</v>
      </c>
      <c r="I1927" s="29">
        <v>1977</v>
      </c>
      <c r="J1927" s="30">
        <v>95</v>
      </c>
      <c r="K1927" s="30">
        <v>12832.5</v>
      </c>
      <c r="L1927" s="30">
        <v>703892.87301948876</v>
      </c>
      <c r="M1927" s="30">
        <v>2458.894946504679</v>
      </c>
      <c r="N1927" s="30">
        <v>69.883025285973929</v>
      </c>
      <c r="O1927" s="30">
        <v>8810.7681220296636</v>
      </c>
      <c r="P1927" s="30">
        <v>1.0979428253694472</v>
      </c>
      <c r="Q1927" s="30">
        <v>18524.708385625428</v>
      </c>
      <c r="R1927" s="30">
        <v>11909.667832383389</v>
      </c>
      <c r="S1927" s="30">
        <v>1.0463849396830724</v>
      </c>
      <c r="T1927" s="30">
        <v>1.624230055961867</v>
      </c>
      <c r="U1927" s="30">
        <v>1.3443745247043861</v>
      </c>
      <c r="V1927" s="30">
        <v>1.1590075004285256</v>
      </c>
      <c r="W1927" s="30">
        <v>0.94727958794114409</v>
      </c>
      <c r="X1927" s="30">
        <v>1.268026963874713</v>
      </c>
      <c r="Y1927" s="30">
        <v>5.9984357808833106</v>
      </c>
      <c r="Z1927" s="30">
        <v>4.8067869224184721</v>
      </c>
      <c r="AA1927" s="30">
        <v>100.36054598150245</v>
      </c>
      <c r="AB1927" s="30">
        <v>1004.7601198103422</v>
      </c>
      <c r="AC1927" s="30" t="s">
        <v>31</v>
      </c>
      <c r="AD1927" s="30" t="s">
        <v>31</v>
      </c>
      <c r="AE1927" s="29">
        <f t="shared" si="96"/>
        <v>2024</v>
      </c>
      <c r="AF1927" s="29">
        <f t="shared" si="94"/>
        <v>6</v>
      </c>
      <c r="AK1927" t="e">
        <f t="shared" si="95"/>
        <v>#N/A</v>
      </c>
    </row>
    <row r="1928" spans="1:37" ht="30" customHeight="1" x14ac:dyDescent="0.25">
      <c r="A1928" s="30">
        <v>17907422</v>
      </c>
      <c r="B1928" s="29" t="s">
        <v>90</v>
      </c>
      <c r="C1928" s="29" t="s">
        <v>29</v>
      </c>
      <c r="D1928" s="29" t="s">
        <v>29</v>
      </c>
      <c r="E1928" s="31">
        <v>45504</v>
      </c>
      <c r="F1928" s="30" t="s">
        <v>31</v>
      </c>
      <c r="G1928" s="29" t="s">
        <v>51</v>
      </c>
      <c r="H1928" s="29" t="s">
        <v>30</v>
      </c>
      <c r="I1928" s="29">
        <v>1977</v>
      </c>
      <c r="J1928" s="30">
        <v>95</v>
      </c>
      <c r="K1928" s="30">
        <v>12832.5</v>
      </c>
      <c r="L1928" s="30" t="s">
        <v>31</v>
      </c>
      <c r="M1928" s="30" t="s">
        <v>31</v>
      </c>
      <c r="N1928" s="30" t="s">
        <v>31</v>
      </c>
      <c r="O1928" s="30" t="s">
        <v>31</v>
      </c>
      <c r="P1928" s="30" t="s">
        <v>31</v>
      </c>
      <c r="Q1928" s="30" t="s">
        <v>31</v>
      </c>
      <c r="R1928" s="30" t="s">
        <v>31</v>
      </c>
      <c r="S1928" s="30" t="s">
        <v>31</v>
      </c>
      <c r="T1928" s="30" t="s">
        <v>31</v>
      </c>
      <c r="U1928" s="30" t="s">
        <v>31</v>
      </c>
      <c r="V1928" s="30" t="s">
        <v>31</v>
      </c>
      <c r="W1928" s="30">
        <v>1.0842255264962666</v>
      </c>
      <c r="X1928" s="30">
        <v>1.3054442249291425</v>
      </c>
      <c r="Y1928" s="30" t="s">
        <v>31</v>
      </c>
      <c r="Z1928" s="30" t="s">
        <v>31</v>
      </c>
      <c r="AA1928" s="30" t="s">
        <v>31</v>
      </c>
      <c r="AB1928" s="30" t="s">
        <v>31</v>
      </c>
      <c r="AC1928" s="30" t="s">
        <v>31</v>
      </c>
      <c r="AD1928" s="30" t="s">
        <v>31</v>
      </c>
      <c r="AE1928" s="29">
        <f t="shared" si="96"/>
        <v>2024</v>
      </c>
      <c r="AF1928" s="29">
        <f t="shared" si="94"/>
        <v>7</v>
      </c>
      <c r="AK1928" t="e">
        <f t="shared" si="95"/>
        <v>#N/A</v>
      </c>
    </row>
    <row r="1929" spans="1:37" ht="30" customHeight="1" x14ac:dyDescent="0.25">
      <c r="A1929" s="30">
        <v>17907422</v>
      </c>
      <c r="B1929" s="29" t="s">
        <v>90</v>
      </c>
      <c r="C1929" s="29" t="s">
        <v>29</v>
      </c>
      <c r="D1929" s="29" t="s">
        <v>29</v>
      </c>
      <c r="E1929" s="31">
        <v>45535</v>
      </c>
      <c r="F1929" s="30" t="s">
        <v>31</v>
      </c>
      <c r="G1929" s="29" t="s">
        <v>51</v>
      </c>
      <c r="H1929" s="29" t="s">
        <v>30</v>
      </c>
      <c r="I1929" s="29">
        <v>1977</v>
      </c>
      <c r="J1929" s="30">
        <v>95</v>
      </c>
      <c r="K1929" s="30">
        <v>12832.5</v>
      </c>
      <c r="L1929" s="30" t="s">
        <v>31</v>
      </c>
      <c r="M1929" s="30" t="s">
        <v>31</v>
      </c>
      <c r="N1929" s="30" t="s">
        <v>31</v>
      </c>
      <c r="O1929" s="30" t="s">
        <v>31</v>
      </c>
      <c r="P1929" s="30" t="s">
        <v>31</v>
      </c>
      <c r="Q1929" s="30" t="s">
        <v>31</v>
      </c>
      <c r="R1929" s="30" t="s">
        <v>31</v>
      </c>
      <c r="S1929" s="30" t="s">
        <v>31</v>
      </c>
      <c r="T1929" s="30" t="s">
        <v>31</v>
      </c>
      <c r="U1929" s="30" t="s">
        <v>31</v>
      </c>
      <c r="V1929" s="30" t="s">
        <v>31</v>
      </c>
      <c r="W1929" s="30">
        <v>0.93549479260200752</v>
      </c>
      <c r="X1929" s="30">
        <v>1.3296332530874928</v>
      </c>
      <c r="Y1929" s="30" t="s">
        <v>31</v>
      </c>
      <c r="Z1929" s="30" t="s">
        <v>31</v>
      </c>
      <c r="AA1929" s="30" t="s">
        <v>31</v>
      </c>
      <c r="AB1929" s="30" t="s">
        <v>31</v>
      </c>
      <c r="AC1929" s="30" t="s">
        <v>31</v>
      </c>
      <c r="AD1929" s="30" t="s">
        <v>31</v>
      </c>
      <c r="AE1929" s="29">
        <f t="shared" si="96"/>
        <v>2024</v>
      </c>
      <c r="AF1929" s="29">
        <f t="shared" si="94"/>
        <v>8</v>
      </c>
      <c r="AK1929" t="e">
        <f t="shared" si="95"/>
        <v>#N/A</v>
      </c>
    </row>
    <row r="1930" spans="1:37" ht="30" customHeight="1" x14ac:dyDescent="0.25">
      <c r="A1930" s="30">
        <v>17907422</v>
      </c>
      <c r="B1930" s="29" t="s">
        <v>90</v>
      </c>
      <c r="C1930" s="29" t="s">
        <v>29</v>
      </c>
      <c r="D1930" s="29" t="s">
        <v>29</v>
      </c>
      <c r="E1930" s="31">
        <v>45565</v>
      </c>
      <c r="F1930" s="30" t="s">
        <v>31</v>
      </c>
      <c r="G1930" s="29" t="s">
        <v>51</v>
      </c>
      <c r="H1930" s="29" t="s">
        <v>30</v>
      </c>
      <c r="I1930" s="29">
        <v>1977</v>
      </c>
      <c r="J1930" s="30">
        <v>95</v>
      </c>
      <c r="K1930" s="30">
        <v>12832.5</v>
      </c>
      <c r="L1930" s="30" t="s">
        <v>31</v>
      </c>
      <c r="M1930" s="30" t="s">
        <v>31</v>
      </c>
      <c r="N1930" s="30" t="s">
        <v>31</v>
      </c>
      <c r="O1930" s="30" t="s">
        <v>31</v>
      </c>
      <c r="P1930" s="30" t="s">
        <v>31</v>
      </c>
      <c r="Q1930" s="30" t="s">
        <v>31</v>
      </c>
      <c r="R1930" s="30" t="s">
        <v>31</v>
      </c>
      <c r="S1930" s="30" t="s">
        <v>31</v>
      </c>
      <c r="T1930" s="30" t="s">
        <v>31</v>
      </c>
      <c r="U1930" s="30" t="s">
        <v>31</v>
      </c>
      <c r="V1930" s="30" t="s">
        <v>31</v>
      </c>
      <c r="W1930" s="30">
        <v>0.83886533160944343</v>
      </c>
      <c r="X1930" s="30">
        <v>1.6966851182303513</v>
      </c>
      <c r="Y1930" s="30" t="s">
        <v>31</v>
      </c>
      <c r="Z1930" s="30" t="s">
        <v>31</v>
      </c>
      <c r="AA1930" s="30" t="s">
        <v>31</v>
      </c>
      <c r="AB1930" s="30" t="s">
        <v>31</v>
      </c>
      <c r="AC1930" s="30" t="s">
        <v>31</v>
      </c>
      <c r="AD1930" s="30" t="s">
        <v>31</v>
      </c>
      <c r="AE1930" s="29">
        <f t="shared" si="96"/>
        <v>2024</v>
      </c>
      <c r="AF1930" s="29">
        <f t="shared" si="94"/>
        <v>9</v>
      </c>
      <c r="AK1930" t="e">
        <f t="shared" si="95"/>
        <v>#N/A</v>
      </c>
    </row>
    <row r="1931" spans="1:37" ht="30" customHeight="1" x14ac:dyDescent="0.25">
      <c r="A1931" s="30">
        <v>17907422</v>
      </c>
      <c r="B1931" s="29" t="s">
        <v>90</v>
      </c>
      <c r="C1931" s="29" t="s">
        <v>29</v>
      </c>
      <c r="D1931" s="29" t="s">
        <v>29</v>
      </c>
      <c r="E1931" s="31">
        <v>45596</v>
      </c>
      <c r="F1931" s="30" t="s">
        <v>31</v>
      </c>
      <c r="G1931" s="29" t="s">
        <v>51</v>
      </c>
      <c r="H1931" s="29" t="s">
        <v>30</v>
      </c>
      <c r="I1931" s="29">
        <v>1977</v>
      </c>
      <c r="J1931" s="30">
        <v>95</v>
      </c>
      <c r="K1931" s="30">
        <v>12832.5</v>
      </c>
      <c r="L1931" s="30" t="s">
        <v>31</v>
      </c>
      <c r="M1931" s="30" t="s">
        <v>31</v>
      </c>
      <c r="N1931" s="30" t="s">
        <v>31</v>
      </c>
      <c r="O1931" s="30" t="s">
        <v>31</v>
      </c>
      <c r="P1931" s="30" t="s">
        <v>31</v>
      </c>
      <c r="Q1931" s="30" t="s">
        <v>31</v>
      </c>
      <c r="R1931" s="30" t="s">
        <v>31</v>
      </c>
      <c r="S1931" s="30" t="s">
        <v>31</v>
      </c>
      <c r="T1931" s="30" t="s">
        <v>31</v>
      </c>
      <c r="U1931" s="30" t="s">
        <v>31</v>
      </c>
      <c r="V1931" s="30" t="s">
        <v>31</v>
      </c>
      <c r="W1931" s="30">
        <v>1.0172318982097515</v>
      </c>
      <c r="X1931" s="30">
        <v>1.6454100006024435</v>
      </c>
      <c r="Y1931" s="30" t="s">
        <v>31</v>
      </c>
      <c r="Z1931" s="30" t="s">
        <v>31</v>
      </c>
      <c r="AA1931" s="30" t="s">
        <v>31</v>
      </c>
      <c r="AB1931" s="30" t="s">
        <v>31</v>
      </c>
      <c r="AC1931" s="30" t="s">
        <v>31</v>
      </c>
      <c r="AD1931" s="30" t="s">
        <v>31</v>
      </c>
      <c r="AE1931" s="29">
        <f t="shared" si="96"/>
        <v>2024</v>
      </c>
      <c r="AF1931" s="29">
        <f t="shared" si="94"/>
        <v>10</v>
      </c>
      <c r="AK1931" t="e">
        <f t="shared" si="95"/>
        <v>#N/A</v>
      </c>
    </row>
    <row r="1932" spans="1:37" ht="30" customHeight="1" x14ac:dyDescent="0.25">
      <c r="A1932" s="30">
        <v>17907422</v>
      </c>
      <c r="B1932" s="29" t="s">
        <v>90</v>
      </c>
      <c r="C1932" s="29" t="s">
        <v>29</v>
      </c>
      <c r="D1932" s="29" t="s">
        <v>29</v>
      </c>
      <c r="E1932" s="31">
        <v>45626</v>
      </c>
      <c r="F1932" s="30" t="s">
        <v>31</v>
      </c>
      <c r="G1932" s="29" t="s">
        <v>51</v>
      </c>
      <c r="H1932" s="29" t="s">
        <v>30</v>
      </c>
      <c r="I1932" s="29">
        <v>1977</v>
      </c>
      <c r="J1932" s="30">
        <v>95</v>
      </c>
      <c r="K1932" s="30">
        <v>12832.5</v>
      </c>
      <c r="L1932" s="30" t="s">
        <v>31</v>
      </c>
      <c r="M1932" s="30" t="s">
        <v>31</v>
      </c>
      <c r="N1932" s="30" t="s">
        <v>31</v>
      </c>
      <c r="O1932" s="30" t="s">
        <v>31</v>
      </c>
      <c r="P1932" s="30" t="s">
        <v>31</v>
      </c>
      <c r="Q1932" s="30" t="s">
        <v>31</v>
      </c>
      <c r="R1932" s="30" t="s">
        <v>31</v>
      </c>
      <c r="S1932" s="30" t="s">
        <v>31</v>
      </c>
      <c r="T1932" s="30" t="s">
        <v>31</v>
      </c>
      <c r="U1932" s="30" t="s">
        <v>31</v>
      </c>
      <c r="V1932" s="30" t="s">
        <v>31</v>
      </c>
      <c r="W1932" s="30">
        <v>0.85484585801854696</v>
      </c>
      <c r="X1932" s="30">
        <v>1.3051334808170147</v>
      </c>
      <c r="Y1932" s="30" t="s">
        <v>31</v>
      </c>
      <c r="Z1932" s="30" t="s">
        <v>31</v>
      </c>
      <c r="AA1932" s="30" t="s">
        <v>31</v>
      </c>
      <c r="AB1932" s="30" t="s">
        <v>31</v>
      </c>
      <c r="AC1932" s="30" t="s">
        <v>31</v>
      </c>
      <c r="AD1932" s="30" t="s">
        <v>31</v>
      </c>
      <c r="AE1932" s="29">
        <f t="shared" si="96"/>
        <v>2024</v>
      </c>
      <c r="AF1932" s="29">
        <f t="shared" si="94"/>
        <v>11</v>
      </c>
      <c r="AK1932" t="e">
        <f t="shared" si="95"/>
        <v>#N/A</v>
      </c>
    </row>
    <row r="1933" spans="1:37" ht="30" customHeight="1" x14ac:dyDescent="0.25">
      <c r="A1933" s="30">
        <v>17907422</v>
      </c>
      <c r="B1933" s="29" t="s">
        <v>90</v>
      </c>
      <c r="C1933" s="29" t="s">
        <v>29</v>
      </c>
      <c r="D1933" s="29" t="s">
        <v>29</v>
      </c>
      <c r="E1933" s="31">
        <v>45657</v>
      </c>
      <c r="F1933" s="30" t="s">
        <v>31</v>
      </c>
      <c r="G1933" s="29" t="s">
        <v>51</v>
      </c>
      <c r="H1933" s="29" t="s">
        <v>30</v>
      </c>
      <c r="I1933" s="29">
        <v>1977</v>
      </c>
      <c r="J1933" s="30">
        <v>95</v>
      </c>
      <c r="K1933" s="30">
        <v>12832.5</v>
      </c>
      <c r="L1933" s="30" t="s">
        <v>31</v>
      </c>
      <c r="M1933" s="30" t="s">
        <v>31</v>
      </c>
      <c r="N1933" s="30" t="s">
        <v>31</v>
      </c>
      <c r="O1933" s="30" t="s">
        <v>31</v>
      </c>
      <c r="P1933" s="30" t="s">
        <v>31</v>
      </c>
      <c r="Q1933" s="30" t="s">
        <v>31</v>
      </c>
      <c r="R1933" s="30" t="s">
        <v>31</v>
      </c>
      <c r="S1933" s="30" t="s">
        <v>31</v>
      </c>
      <c r="T1933" s="30" t="s">
        <v>31</v>
      </c>
      <c r="U1933" s="30" t="s">
        <v>31</v>
      </c>
      <c r="V1933" s="30" t="s">
        <v>31</v>
      </c>
      <c r="W1933" s="30">
        <v>1.5239285707999455</v>
      </c>
      <c r="X1933" s="30">
        <v>1.1821512860664405</v>
      </c>
      <c r="Y1933" s="30" t="s">
        <v>31</v>
      </c>
      <c r="Z1933" s="30" t="s">
        <v>31</v>
      </c>
      <c r="AA1933" s="30" t="s">
        <v>31</v>
      </c>
      <c r="AB1933" s="30" t="s">
        <v>31</v>
      </c>
      <c r="AC1933" s="30" t="s">
        <v>31</v>
      </c>
      <c r="AD1933" s="30" t="s">
        <v>31</v>
      </c>
      <c r="AE1933" s="29">
        <f t="shared" si="96"/>
        <v>2024</v>
      </c>
      <c r="AF1933" s="29">
        <f t="shared" si="94"/>
        <v>12</v>
      </c>
      <c r="AK1933" t="e">
        <f t="shared" si="95"/>
        <v>#N/A</v>
      </c>
    </row>
    <row r="1934" spans="1:37" ht="30" customHeight="1" x14ac:dyDescent="0.25">
      <c r="A1934" s="30">
        <v>17907423</v>
      </c>
      <c r="B1934" s="29" t="s">
        <v>91</v>
      </c>
      <c r="C1934" s="29" t="s">
        <v>29</v>
      </c>
      <c r="D1934" s="29" t="s">
        <v>29</v>
      </c>
      <c r="E1934" s="31">
        <v>43496</v>
      </c>
      <c r="F1934" s="30" t="s">
        <v>31</v>
      </c>
      <c r="G1934" s="29" t="s">
        <v>51</v>
      </c>
      <c r="H1934" s="29" t="s">
        <v>30</v>
      </c>
      <c r="I1934" s="29">
        <v>1977</v>
      </c>
      <c r="J1934" s="30">
        <v>95</v>
      </c>
      <c r="K1934" s="30">
        <v>17210.099999999999</v>
      </c>
      <c r="L1934" s="30" t="s">
        <v>31</v>
      </c>
      <c r="M1934" s="30" t="s">
        <v>31</v>
      </c>
      <c r="N1934" s="30" t="s">
        <v>31</v>
      </c>
      <c r="O1934" s="30" t="s">
        <v>31</v>
      </c>
      <c r="P1934" s="30" t="s">
        <v>31</v>
      </c>
      <c r="Q1934" s="30" t="s">
        <v>31</v>
      </c>
      <c r="R1934" s="30" t="s">
        <v>31</v>
      </c>
      <c r="S1934" s="30" t="s">
        <v>31</v>
      </c>
      <c r="T1934" s="30" t="s">
        <v>31</v>
      </c>
      <c r="U1934" s="30" t="s">
        <v>31</v>
      </c>
      <c r="V1934" s="30" t="s">
        <v>31</v>
      </c>
      <c r="W1934" s="30">
        <v>1.2581763550590845</v>
      </c>
      <c r="X1934" s="30">
        <v>1.1561487562102009</v>
      </c>
      <c r="Y1934" s="30" t="s">
        <v>31</v>
      </c>
      <c r="Z1934" s="30" t="s">
        <v>31</v>
      </c>
      <c r="AA1934" s="30">
        <v>0</v>
      </c>
      <c r="AB1934" s="30">
        <v>0</v>
      </c>
      <c r="AC1934" s="30" t="s">
        <v>31</v>
      </c>
      <c r="AD1934" s="30" t="s">
        <v>31</v>
      </c>
      <c r="AE1934" s="29">
        <f t="shared" si="96"/>
        <v>2019</v>
      </c>
      <c r="AF1934" s="29">
        <f t="shared" si="94"/>
        <v>1</v>
      </c>
      <c r="AK1934" t="e">
        <f t="shared" si="95"/>
        <v>#N/A</v>
      </c>
    </row>
    <row r="1935" spans="1:37" ht="30" customHeight="1" x14ac:dyDescent="0.25">
      <c r="A1935" s="30">
        <v>17907423</v>
      </c>
      <c r="B1935" s="29" t="s">
        <v>91</v>
      </c>
      <c r="C1935" s="29" t="s">
        <v>29</v>
      </c>
      <c r="D1935" s="29" t="s">
        <v>29</v>
      </c>
      <c r="E1935" s="31">
        <v>43524</v>
      </c>
      <c r="F1935" s="30" t="s">
        <v>31</v>
      </c>
      <c r="G1935" s="29" t="s">
        <v>51</v>
      </c>
      <c r="H1935" s="29" t="s">
        <v>30</v>
      </c>
      <c r="I1935" s="29">
        <v>1977</v>
      </c>
      <c r="J1935" s="30">
        <v>95</v>
      </c>
      <c r="K1935" s="30">
        <v>17210.099999999999</v>
      </c>
      <c r="L1935" s="30" t="s">
        <v>31</v>
      </c>
      <c r="M1935" s="30" t="s">
        <v>31</v>
      </c>
      <c r="N1935" s="30" t="s">
        <v>31</v>
      </c>
      <c r="O1935" s="30" t="s">
        <v>31</v>
      </c>
      <c r="P1935" s="30" t="s">
        <v>31</v>
      </c>
      <c r="Q1935" s="30" t="s">
        <v>31</v>
      </c>
      <c r="R1935" s="30" t="s">
        <v>31</v>
      </c>
      <c r="S1935" s="30" t="s">
        <v>31</v>
      </c>
      <c r="T1935" s="30" t="s">
        <v>31</v>
      </c>
      <c r="U1935" s="30" t="s">
        <v>31</v>
      </c>
      <c r="V1935" s="30" t="s">
        <v>31</v>
      </c>
      <c r="W1935" s="30">
        <v>1.5825466890320634</v>
      </c>
      <c r="X1935" s="30">
        <v>1.4485656234578588</v>
      </c>
      <c r="Y1935" s="30" t="s">
        <v>31</v>
      </c>
      <c r="Z1935" s="30" t="s">
        <v>31</v>
      </c>
      <c r="AA1935" s="30">
        <v>0</v>
      </c>
      <c r="AB1935" s="30">
        <v>0</v>
      </c>
      <c r="AC1935" s="30" t="s">
        <v>31</v>
      </c>
      <c r="AD1935" s="30" t="s">
        <v>31</v>
      </c>
      <c r="AE1935" s="29">
        <f t="shared" si="96"/>
        <v>2019</v>
      </c>
      <c r="AF1935" s="29">
        <f t="shared" si="94"/>
        <v>2</v>
      </c>
      <c r="AK1935" t="e">
        <f t="shared" si="95"/>
        <v>#N/A</v>
      </c>
    </row>
    <row r="1936" spans="1:37" ht="30" customHeight="1" x14ac:dyDescent="0.25">
      <c r="A1936" s="30">
        <v>17907423</v>
      </c>
      <c r="B1936" s="29" t="s">
        <v>91</v>
      </c>
      <c r="C1936" s="29" t="s">
        <v>29</v>
      </c>
      <c r="D1936" s="29" t="s">
        <v>29</v>
      </c>
      <c r="E1936" s="31">
        <v>43555</v>
      </c>
      <c r="F1936" s="29" t="s">
        <v>31</v>
      </c>
      <c r="G1936" s="29" t="s">
        <v>51</v>
      </c>
      <c r="H1936" s="29" t="s">
        <v>30</v>
      </c>
      <c r="I1936" s="29">
        <v>1977</v>
      </c>
      <c r="J1936" s="30">
        <v>95</v>
      </c>
      <c r="K1936" s="30">
        <v>17210.099999999999</v>
      </c>
      <c r="L1936" s="29" t="s">
        <v>31</v>
      </c>
      <c r="M1936" s="29" t="s">
        <v>31</v>
      </c>
      <c r="N1936" s="29" t="s">
        <v>31</v>
      </c>
      <c r="O1936" s="30" t="s">
        <v>31</v>
      </c>
      <c r="P1936" s="30" t="s">
        <v>31</v>
      </c>
      <c r="Q1936" s="29" t="s">
        <v>31</v>
      </c>
      <c r="R1936" s="29" t="s">
        <v>31</v>
      </c>
      <c r="S1936" s="29" t="s">
        <v>31</v>
      </c>
      <c r="T1936" s="29" t="s">
        <v>31</v>
      </c>
      <c r="U1936" s="29" t="s">
        <v>31</v>
      </c>
      <c r="V1936" s="29" t="s">
        <v>31</v>
      </c>
      <c r="W1936" s="30">
        <v>0.98160529478862835</v>
      </c>
      <c r="X1936" s="30">
        <v>1.3160815677254809</v>
      </c>
      <c r="Y1936" s="29" t="s">
        <v>31</v>
      </c>
      <c r="Z1936" s="29" t="s">
        <v>31</v>
      </c>
      <c r="AA1936" s="29">
        <v>0</v>
      </c>
      <c r="AB1936" s="29">
        <v>0</v>
      </c>
      <c r="AC1936" s="30" t="s">
        <v>31</v>
      </c>
      <c r="AD1936" s="30" t="s">
        <v>31</v>
      </c>
      <c r="AE1936" s="29">
        <f t="shared" si="96"/>
        <v>2019</v>
      </c>
      <c r="AF1936" s="29">
        <f t="shared" si="94"/>
        <v>3</v>
      </c>
      <c r="AK1936" t="e">
        <f t="shared" si="95"/>
        <v>#N/A</v>
      </c>
    </row>
    <row r="1937" spans="1:37" ht="30" customHeight="1" x14ac:dyDescent="0.25">
      <c r="A1937" s="30">
        <v>17907423</v>
      </c>
      <c r="B1937" s="29" t="s">
        <v>91</v>
      </c>
      <c r="C1937" s="29" t="s">
        <v>29</v>
      </c>
      <c r="D1937" s="29" t="s">
        <v>29</v>
      </c>
      <c r="E1937" s="31">
        <v>43585</v>
      </c>
      <c r="F1937" s="29" t="s">
        <v>31</v>
      </c>
      <c r="G1937" s="29" t="s">
        <v>51</v>
      </c>
      <c r="H1937" s="29" t="s">
        <v>30</v>
      </c>
      <c r="I1937" s="29">
        <v>1977</v>
      </c>
      <c r="J1937" s="30">
        <v>95</v>
      </c>
      <c r="K1937" s="30">
        <v>17210.099999999999</v>
      </c>
      <c r="L1937" s="29" t="s">
        <v>31</v>
      </c>
      <c r="M1937" s="29" t="s">
        <v>31</v>
      </c>
      <c r="N1937" s="29" t="s">
        <v>31</v>
      </c>
      <c r="O1937" s="30" t="s">
        <v>31</v>
      </c>
      <c r="P1937" s="30" t="s">
        <v>31</v>
      </c>
      <c r="Q1937" s="29" t="s">
        <v>31</v>
      </c>
      <c r="R1937" s="29" t="s">
        <v>31</v>
      </c>
      <c r="S1937" s="29" t="s">
        <v>31</v>
      </c>
      <c r="T1937" s="29" t="s">
        <v>31</v>
      </c>
      <c r="U1937" s="29" t="s">
        <v>31</v>
      </c>
      <c r="V1937" s="29" t="s">
        <v>31</v>
      </c>
      <c r="W1937" s="30">
        <v>0.9598300896604105</v>
      </c>
      <c r="X1937" s="30">
        <v>1.283310822677326</v>
      </c>
      <c r="Y1937" s="29" t="s">
        <v>31</v>
      </c>
      <c r="Z1937" s="29" t="s">
        <v>31</v>
      </c>
      <c r="AA1937" s="29">
        <v>0</v>
      </c>
      <c r="AB1937" s="29">
        <v>0</v>
      </c>
      <c r="AC1937" s="30" t="s">
        <v>31</v>
      </c>
      <c r="AD1937" s="30" t="s">
        <v>31</v>
      </c>
      <c r="AE1937" s="29">
        <f t="shared" si="96"/>
        <v>2019</v>
      </c>
      <c r="AF1937" s="29">
        <f t="shared" si="94"/>
        <v>4</v>
      </c>
      <c r="AK1937" t="e">
        <f t="shared" si="95"/>
        <v>#N/A</v>
      </c>
    </row>
    <row r="1938" spans="1:37" ht="30" customHeight="1" x14ac:dyDescent="0.25">
      <c r="A1938" s="30">
        <v>17907423</v>
      </c>
      <c r="B1938" s="29" t="s">
        <v>91</v>
      </c>
      <c r="C1938" s="29" t="s">
        <v>29</v>
      </c>
      <c r="D1938" s="29" t="s">
        <v>29</v>
      </c>
      <c r="E1938" s="31">
        <v>43616</v>
      </c>
      <c r="F1938" s="29" t="s">
        <v>31</v>
      </c>
      <c r="G1938" s="29" t="s">
        <v>51</v>
      </c>
      <c r="H1938" s="29" t="s">
        <v>30</v>
      </c>
      <c r="I1938" s="29">
        <v>1977</v>
      </c>
      <c r="J1938" s="30">
        <v>95</v>
      </c>
      <c r="K1938" s="30">
        <v>17210.099999999999</v>
      </c>
      <c r="L1938" s="29" t="s">
        <v>31</v>
      </c>
      <c r="M1938" s="29" t="s">
        <v>31</v>
      </c>
      <c r="N1938" s="29" t="s">
        <v>31</v>
      </c>
      <c r="O1938" s="30" t="s">
        <v>31</v>
      </c>
      <c r="P1938" s="30" t="s">
        <v>31</v>
      </c>
      <c r="Q1938" s="29" t="s">
        <v>31</v>
      </c>
      <c r="R1938" s="29" t="s">
        <v>31</v>
      </c>
      <c r="S1938" s="29" t="s">
        <v>31</v>
      </c>
      <c r="T1938" s="29" t="s">
        <v>31</v>
      </c>
      <c r="U1938" s="29" t="s">
        <v>31</v>
      </c>
      <c r="V1938" s="29" t="s">
        <v>31</v>
      </c>
      <c r="W1938" s="30">
        <v>1.3424823467613229</v>
      </c>
      <c r="X1938" s="30">
        <v>1.3392789279172246</v>
      </c>
      <c r="Y1938" s="29" t="s">
        <v>31</v>
      </c>
      <c r="Z1938" s="29" t="s">
        <v>31</v>
      </c>
      <c r="AA1938" s="29">
        <v>0</v>
      </c>
      <c r="AB1938" s="29">
        <v>0</v>
      </c>
      <c r="AC1938" s="30" t="s">
        <v>31</v>
      </c>
      <c r="AD1938" s="30" t="s">
        <v>31</v>
      </c>
      <c r="AE1938" s="29">
        <f t="shared" si="96"/>
        <v>2019</v>
      </c>
      <c r="AF1938" s="29">
        <f t="shared" si="94"/>
        <v>5</v>
      </c>
      <c r="AK1938" t="e">
        <f t="shared" si="95"/>
        <v>#N/A</v>
      </c>
    </row>
    <row r="1939" spans="1:37" ht="30" customHeight="1" x14ac:dyDescent="0.25">
      <c r="A1939" s="30">
        <v>17907423</v>
      </c>
      <c r="B1939" s="29" t="s">
        <v>91</v>
      </c>
      <c r="C1939" s="29" t="s">
        <v>29</v>
      </c>
      <c r="D1939" s="29" t="s">
        <v>29</v>
      </c>
      <c r="E1939" s="31">
        <v>43646</v>
      </c>
      <c r="F1939" s="29" t="s">
        <v>31</v>
      </c>
      <c r="G1939" s="29" t="s">
        <v>51</v>
      </c>
      <c r="H1939" s="29" t="s">
        <v>30</v>
      </c>
      <c r="I1939" s="29">
        <v>1977</v>
      </c>
      <c r="J1939" s="30">
        <v>95</v>
      </c>
      <c r="K1939" s="30">
        <v>17210.099999999999</v>
      </c>
      <c r="L1939" s="29" t="s">
        <v>31</v>
      </c>
      <c r="M1939" s="29" t="s">
        <v>31</v>
      </c>
      <c r="N1939" s="29" t="s">
        <v>31</v>
      </c>
      <c r="O1939" s="30" t="s">
        <v>31</v>
      </c>
      <c r="P1939" s="30" t="s">
        <v>31</v>
      </c>
      <c r="Q1939" s="29" t="s">
        <v>31</v>
      </c>
      <c r="R1939" s="29" t="s">
        <v>31</v>
      </c>
      <c r="S1939" s="29" t="s">
        <v>31</v>
      </c>
      <c r="T1939" s="29" t="s">
        <v>31</v>
      </c>
      <c r="U1939" s="29" t="s">
        <v>31</v>
      </c>
      <c r="V1939" s="29" t="s">
        <v>31</v>
      </c>
      <c r="W1939" s="30">
        <v>1.0734325876422117</v>
      </c>
      <c r="X1939" s="30">
        <v>1.5538349523813448</v>
      </c>
      <c r="Y1939" s="29" t="s">
        <v>31</v>
      </c>
      <c r="Z1939" s="29" t="s">
        <v>31</v>
      </c>
      <c r="AA1939" s="29">
        <v>0</v>
      </c>
      <c r="AB1939" s="29">
        <v>0</v>
      </c>
      <c r="AC1939" s="30" t="s">
        <v>31</v>
      </c>
      <c r="AD1939" s="30" t="s">
        <v>31</v>
      </c>
      <c r="AE1939" s="29">
        <f t="shared" si="96"/>
        <v>2019</v>
      </c>
      <c r="AF1939" s="29">
        <f t="shared" si="94"/>
        <v>6</v>
      </c>
      <c r="AK1939" t="e">
        <f t="shared" si="95"/>
        <v>#N/A</v>
      </c>
    </row>
    <row r="1940" spans="1:37" ht="30" customHeight="1" x14ac:dyDescent="0.25">
      <c r="A1940" s="30">
        <v>17907423</v>
      </c>
      <c r="B1940" s="29" t="s">
        <v>91</v>
      </c>
      <c r="C1940" s="29" t="s">
        <v>29</v>
      </c>
      <c r="D1940" s="29" t="s">
        <v>29</v>
      </c>
      <c r="E1940" s="31">
        <v>43677</v>
      </c>
      <c r="F1940" s="29" t="s">
        <v>31</v>
      </c>
      <c r="G1940" s="29" t="s">
        <v>51</v>
      </c>
      <c r="H1940" s="29" t="s">
        <v>30</v>
      </c>
      <c r="I1940" s="29">
        <v>1977</v>
      </c>
      <c r="J1940" s="30">
        <v>95</v>
      </c>
      <c r="K1940" s="30">
        <v>17210.099999999999</v>
      </c>
      <c r="L1940" s="29" t="s">
        <v>31</v>
      </c>
      <c r="M1940" s="29" t="s">
        <v>31</v>
      </c>
      <c r="N1940" s="29" t="s">
        <v>31</v>
      </c>
      <c r="O1940" s="30" t="s">
        <v>31</v>
      </c>
      <c r="P1940" s="30" t="s">
        <v>31</v>
      </c>
      <c r="Q1940" s="29" t="s">
        <v>31</v>
      </c>
      <c r="R1940" s="29" t="s">
        <v>31</v>
      </c>
      <c r="S1940" s="29" t="s">
        <v>31</v>
      </c>
      <c r="T1940" s="29" t="s">
        <v>31</v>
      </c>
      <c r="U1940" s="29" t="s">
        <v>31</v>
      </c>
      <c r="V1940" s="29" t="s">
        <v>31</v>
      </c>
      <c r="W1940" s="30">
        <v>0.97698692611622107</v>
      </c>
      <c r="X1940" s="30">
        <v>1.6952220067942154</v>
      </c>
      <c r="Y1940" s="29" t="s">
        <v>31</v>
      </c>
      <c r="Z1940" s="29" t="s">
        <v>31</v>
      </c>
      <c r="AA1940" s="29">
        <v>0</v>
      </c>
      <c r="AB1940" s="29">
        <v>0</v>
      </c>
      <c r="AC1940" s="30" t="s">
        <v>31</v>
      </c>
      <c r="AD1940" s="30" t="s">
        <v>31</v>
      </c>
      <c r="AE1940" s="29">
        <f t="shared" si="96"/>
        <v>2019</v>
      </c>
      <c r="AF1940" s="29">
        <f t="shared" si="94"/>
        <v>7</v>
      </c>
      <c r="AK1940" t="e">
        <f t="shared" si="95"/>
        <v>#N/A</v>
      </c>
    </row>
    <row r="1941" spans="1:37" ht="30" customHeight="1" x14ac:dyDescent="0.25">
      <c r="A1941" s="30">
        <v>17907423</v>
      </c>
      <c r="B1941" s="29" t="s">
        <v>91</v>
      </c>
      <c r="C1941" s="29" t="s">
        <v>29</v>
      </c>
      <c r="D1941" s="29" t="s">
        <v>29</v>
      </c>
      <c r="E1941" s="31">
        <v>43708</v>
      </c>
      <c r="F1941" s="29" t="s">
        <v>31</v>
      </c>
      <c r="G1941" s="29" t="s">
        <v>51</v>
      </c>
      <c r="H1941" s="29" t="s">
        <v>30</v>
      </c>
      <c r="I1941" s="29">
        <v>1977</v>
      </c>
      <c r="J1941" s="30">
        <v>95</v>
      </c>
      <c r="K1941" s="30">
        <v>17210.099999999999</v>
      </c>
      <c r="L1941" s="29" t="s">
        <v>31</v>
      </c>
      <c r="M1941" s="29" t="s">
        <v>31</v>
      </c>
      <c r="N1941" s="29" t="s">
        <v>31</v>
      </c>
      <c r="O1941" s="30" t="s">
        <v>31</v>
      </c>
      <c r="P1941" s="30" t="s">
        <v>31</v>
      </c>
      <c r="Q1941" s="29" t="s">
        <v>31</v>
      </c>
      <c r="R1941" s="29" t="s">
        <v>31</v>
      </c>
      <c r="S1941" s="29" t="s">
        <v>31</v>
      </c>
      <c r="T1941" s="29" t="s">
        <v>31</v>
      </c>
      <c r="U1941" s="29" t="s">
        <v>31</v>
      </c>
      <c r="V1941" s="29" t="s">
        <v>31</v>
      </c>
      <c r="W1941" s="30">
        <v>1.0327126674163614</v>
      </c>
      <c r="X1941" s="30">
        <v>1.4690741734428461</v>
      </c>
      <c r="Y1941" s="29" t="s">
        <v>31</v>
      </c>
      <c r="Z1941" s="29" t="s">
        <v>31</v>
      </c>
      <c r="AA1941" s="29">
        <v>0</v>
      </c>
      <c r="AB1941" s="29">
        <v>0</v>
      </c>
      <c r="AC1941" s="30" t="s">
        <v>31</v>
      </c>
      <c r="AD1941" s="30" t="s">
        <v>31</v>
      </c>
      <c r="AE1941" s="29">
        <f t="shared" si="96"/>
        <v>2019</v>
      </c>
      <c r="AF1941" s="29">
        <f t="shared" si="94"/>
        <v>8</v>
      </c>
      <c r="AK1941" t="e">
        <f t="shared" si="95"/>
        <v>#N/A</v>
      </c>
    </row>
    <row r="1942" spans="1:37" ht="30" customHeight="1" x14ac:dyDescent="0.25">
      <c r="A1942" s="30">
        <v>17907423</v>
      </c>
      <c r="B1942" s="29" t="s">
        <v>91</v>
      </c>
      <c r="C1942" s="29" t="s">
        <v>29</v>
      </c>
      <c r="D1942" s="29" t="s">
        <v>29</v>
      </c>
      <c r="E1942" s="31">
        <v>43738</v>
      </c>
      <c r="F1942" s="29" t="s">
        <v>31</v>
      </c>
      <c r="G1942" s="29" t="s">
        <v>51</v>
      </c>
      <c r="H1942" s="29" t="s">
        <v>30</v>
      </c>
      <c r="I1942" s="29">
        <v>1977</v>
      </c>
      <c r="J1942" s="30">
        <v>95</v>
      </c>
      <c r="K1942" s="30">
        <v>17210.099999999999</v>
      </c>
      <c r="L1942" s="29" t="s">
        <v>31</v>
      </c>
      <c r="M1942" s="29" t="s">
        <v>31</v>
      </c>
      <c r="N1942" s="29" t="s">
        <v>31</v>
      </c>
      <c r="O1942" s="30" t="s">
        <v>31</v>
      </c>
      <c r="P1942" s="30" t="s">
        <v>31</v>
      </c>
      <c r="Q1942" s="29" t="s">
        <v>31</v>
      </c>
      <c r="R1942" s="29" t="s">
        <v>31</v>
      </c>
      <c r="S1942" s="29" t="s">
        <v>31</v>
      </c>
      <c r="T1942" s="29" t="s">
        <v>31</v>
      </c>
      <c r="U1942" s="29" t="s">
        <v>31</v>
      </c>
      <c r="V1942" s="29" t="s">
        <v>31</v>
      </c>
      <c r="W1942" s="30">
        <v>1.1768639422833236</v>
      </c>
      <c r="X1942" s="30">
        <v>1.5186211305245894</v>
      </c>
      <c r="Y1942" s="29" t="s">
        <v>31</v>
      </c>
      <c r="Z1942" s="29" t="s">
        <v>31</v>
      </c>
      <c r="AA1942" s="29">
        <v>0</v>
      </c>
      <c r="AB1942" s="29">
        <v>0</v>
      </c>
      <c r="AC1942" s="30" t="s">
        <v>31</v>
      </c>
      <c r="AD1942" s="30" t="s">
        <v>31</v>
      </c>
      <c r="AE1942" s="29">
        <f t="shared" si="96"/>
        <v>2019</v>
      </c>
      <c r="AF1942" s="29">
        <f t="shared" si="94"/>
        <v>9</v>
      </c>
      <c r="AK1942" t="e">
        <f t="shared" si="95"/>
        <v>#N/A</v>
      </c>
    </row>
    <row r="1943" spans="1:37" ht="30" customHeight="1" x14ac:dyDescent="0.25">
      <c r="A1943" s="30">
        <v>17907423</v>
      </c>
      <c r="B1943" s="29" t="s">
        <v>91</v>
      </c>
      <c r="C1943" s="29" t="s">
        <v>29</v>
      </c>
      <c r="D1943" s="29" t="s">
        <v>29</v>
      </c>
      <c r="E1943" s="31">
        <v>43769</v>
      </c>
      <c r="F1943" s="29" t="s">
        <v>31</v>
      </c>
      <c r="G1943" s="29" t="s">
        <v>51</v>
      </c>
      <c r="H1943" s="29" t="s">
        <v>30</v>
      </c>
      <c r="I1943" s="29">
        <v>1977</v>
      </c>
      <c r="J1943" s="30">
        <v>95</v>
      </c>
      <c r="K1943" s="30">
        <v>17210.099999999999</v>
      </c>
      <c r="L1943" s="29" t="s">
        <v>31</v>
      </c>
      <c r="M1943" s="29" t="s">
        <v>31</v>
      </c>
      <c r="N1943" s="29" t="s">
        <v>31</v>
      </c>
      <c r="O1943" s="30" t="s">
        <v>31</v>
      </c>
      <c r="P1943" s="30" t="s">
        <v>31</v>
      </c>
      <c r="Q1943" s="29" t="s">
        <v>31</v>
      </c>
      <c r="R1943" s="29" t="s">
        <v>31</v>
      </c>
      <c r="S1943" s="29" t="s">
        <v>31</v>
      </c>
      <c r="T1943" s="29" t="s">
        <v>31</v>
      </c>
      <c r="U1943" s="29" t="s">
        <v>31</v>
      </c>
      <c r="V1943" s="29" t="s">
        <v>31</v>
      </c>
      <c r="W1943" s="30">
        <v>1.0583072571078398</v>
      </c>
      <c r="X1943" s="30">
        <v>1.8746497447847881</v>
      </c>
      <c r="Y1943" s="29" t="s">
        <v>31</v>
      </c>
      <c r="Z1943" s="29" t="s">
        <v>31</v>
      </c>
      <c r="AA1943" s="29">
        <v>0</v>
      </c>
      <c r="AB1943" s="29">
        <v>0</v>
      </c>
      <c r="AC1943" s="30" t="s">
        <v>31</v>
      </c>
      <c r="AD1943" s="30" t="s">
        <v>31</v>
      </c>
      <c r="AE1943" s="29">
        <f t="shared" si="96"/>
        <v>2019</v>
      </c>
      <c r="AF1943" s="29">
        <f t="shared" ref="AF1943:AF2006" si="97">IF(E1943 = "", "", MONTH(E1943))</f>
        <v>10</v>
      </c>
      <c r="AK1943" t="e">
        <f t="shared" si="95"/>
        <v>#N/A</v>
      </c>
    </row>
    <row r="1944" spans="1:37" ht="30" customHeight="1" x14ac:dyDescent="0.25">
      <c r="A1944" s="30">
        <v>17907423</v>
      </c>
      <c r="B1944" s="29" t="s">
        <v>91</v>
      </c>
      <c r="C1944" s="29" t="s">
        <v>29</v>
      </c>
      <c r="D1944" s="29" t="s">
        <v>29</v>
      </c>
      <c r="E1944" s="31">
        <v>43799</v>
      </c>
      <c r="F1944" s="29" t="s">
        <v>31</v>
      </c>
      <c r="G1944" s="29" t="s">
        <v>51</v>
      </c>
      <c r="H1944" s="29" t="s">
        <v>30</v>
      </c>
      <c r="I1944" s="29">
        <v>1977</v>
      </c>
      <c r="J1944" s="30">
        <v>95</v>
      </c>
      <c r="K1944" s="30">
        <v>17210.099999999999</v>
      </c>
      <c r="L1944" s="29" t="s">
        <v>31</v>
      </c>
      <c r="M1944" s="29" t="s">
        <v>31</v>
      </c>
      <c r="N1944" s="29" t="s">
        <v>31</v>
      </c>
      <c r="O1944" s="30" t="s">
        <v>31</v>
      </c>
      <c r="P1944" s="30" t="s">
        <v>31</v>
      </c>
      <c r="Q1944" s="29" t="s">
        <v>31</v>
      </c>
      <c r="R1944" s="29" t="s">
        <v>31</v>
      </c>
      <c r="S1944" s="29" t="s">
        <v>31</v>
      </c>
      <c r="T1944" s="29" t="s">
        <v>31</v>
      </c>
      <c r="U1944" s="29" t="s">
        <v>31</v>
      </c>
      <c r="V1944" s="29" t="s">
        <v>31</v>
      </c>
      <c r="W1944" s="30">
        <v>1.4348210514282211</v>
      </c>
      <c r="X1944" s="30">
        <v>1.2943736458202755</v>
      </c>
      <c r="Y1944" s="29" t="s">
        <v>31</v>
      </c>
      <c r="Z1944" s="29" t="s">
        <v>31</v>
      </c>
      <c r="AA1944" s="29">
        <v>0</v>
      </c>
      <c r="AB1944" s="29">
        <v>0</v>
      </c>
      <c r="AC1944" s="30" t="s">
        <v>31</v>
      </c>
      <c r="AD1944" s="30" t="s">
        <v>31</v>
      </c>
      <c r="AE1944" s="29">
        <f t="shared" si="96"/>
        <v>2019</v>
      </c>
      <c r="AF1944" s="29">
        <f t="shared" si="97"/>
        <v>11</v>
      </c>
      <c r="AK1944" t="e">
        <f t="shared" si="95"/>
        <v>#N/A</v>
      </c>
    </row>
    <row r="1945" spans="1:37" ht="30" customHeight="1" x14ac:dyDescent="0.25">
      <c r="A1945" s="30">
        <v>17907423</v>
      </c>
      <c r="B1945" s="29" t="s">
        <v>91</v>
      </c>
      <c r="C1945" s="29" t="s">
        <v>29</v>
      </c>
      <c r="D1945" s="29" t="s">
        <v>29</v>
      </c>
      <c r="E1945" s="31">
        <v>43830</v>
      </c>
      <c r="F1945" s="29" t="s">
        <v>31</v>
      </c>
      <c r="G1945" s="29" t="s">
        <v>51</v>
      </c>
      <c r="H1945" s="29" t="s">
        <v>30</v>
      </c>
      <c r="I1945" s="29">
        <v>1977</v>
      </c>
      <c r="J1945" s="30">
        <v>95</v>
      </c>
      <c r="K1945" s="30">
        <v>17210.099999999999</v>
      </c>
      <c r="L1945" s="29" t="s">
        <v>31</v>
      </c>
      <c r="M1945" s="29" t="s">
        <v>31</v>
      </c>
      <c r="N1945" s="29" t="s">
        <v>31</v>
      </c>
      <c r="O1945" s="30" t="s">
        <v>31</v>
      </c>
      <c r="P1945" s="30" t="s">
        <v>31</v>
      </c>
      <c r="Q1945" s="29" t="s">
        <v>31</v>
      </c>
      <c r="R1945" s="29" t="s">
        <v>31</v>
      </c>
      <c r="S1945" s="29" t="s">
        <v>31</v>
      </c>
      <c r="T1945" s="29" t="s">
        <v>31</v>
      </c>
      <c r="U1945" s="29" t="s">
        <v>31</v>
      </c>
      <c r="V1945" s="29" t="s">
        <v>31</v>
      </c>
      <c r="W1945" s="30">
        <v>1.0609978032436775</v>
      </c>
      <c r="X1945" s="30">
        <v>1.1973295249457427</v>
      </c>
      <c r="Y1945" s="29" t="s">
        <v>31</v>
      </c>
      <c r="Z1945" s="29" t="s">
        <v>31</v>
      </c>
      <c r="AA1945" s="29">
        <v>0</v>
      </c>
      <c r="AB1945" s="29">
        <v>0</v>
      </c>
      <c r="AC1945" s="30" t="s">
        <v>31</v>
      </c>
      <c r="AD1945" s="30" t="s">
        <v>31</v>
      </c>
      <c r="AE1945" s="29">
        <f t="shared" si="96"/>
        <v>2019</v>
      </c>
      <c r="AF1945" s="29">
        <f t="shared" si="97"/>
        <v>12</v>
      </c>
      <c r="AK1945" t="e">
        <f t="shared" si="95"/>
        <v>#N/A</v>
      </c>
    </row>
    <row r="1946" spans="1:37" ht="30" customHeight="1" x14ac:dyDescent="0.25">
      <c r="A1946" s="30">
        <v>17907423</v>
      </c>
      <c r="B1946" s="29" t="s">
        <v>91</v>
      </c>
      <c r="C1946" s="29" t="s">
        <v>29</v>
      </c>
      <c r="D1946" s="29" t="s">
        <v>29</v>
      </c>
      <c r="E1946" s="31">
        <v>43861</v>
      </c>
      <c r="F1946" s="29" t="s">
        <v>31</v>
      </c>
      <c r="G1946" s="29" t="s">
        <v>51</v>
      </c>
      <c r="H1946" s="29" t="s">
        <v>30</v>
      </c>
      <c r="I1946" s="29">
        <v>1977</v>
      </c>
      <c r="J1946" s="30">
        <v>95</v>
      </c>
      <c r="K1946" s="30">
        <v>17210.099999999999</v>
      </c>
      <c r="L1946" s="29" t="s">
        <v>31</v>
      </c>
      <c r="M1946" s="29" t="s">
        <v>31</v>
      </c>
      <c r="N1946" s="29" t="s">
        <v>31</v>
      </c>
      <c r="O1946" s="30" t="s">
        <v>31</v>
      </c>
      <c r="P1946" s="30" t="s">
        <v>31</v>
      </c>
      <c r="Q1946" s="29" t="s">
        <v>31</v>
      </c>
      <c r="R1946" s="29" t="s">
        <v>31</v>
      </c>
      <c r="S1946" s="29" t="s">
        <v>31</v>
      </c>
      <c r="T1946" s="29" t="s">
        <v>31</v>
      </c>
      <c r="U1946" s="29" t="s">
        <v>31</v>
      </c>
      <c r="V1946" s="29" t="s">
        <v>31</v>
      </c>
      <c r="W1946" s="30">
        <v>1.1412509556631278</v>
      </c>
      <c r="X1946" s="30">
        <v>1.7490521720985659</v>
      </c>
      <c r="Y1946" s="29" t="s">
        <v>31</v>
      </c>
      <c r="Z1946" s="29" t="s">
        <v>31</v>
      </c>
      <c r="AA1946" s="29" t="s">
        <v>31</v>
      </c>
      <c r="AB1946" s="29" t="s">
        <v>31</v>
      </c>
      <c r="AC1946" s="30" t="s">
        <v>31</v>
      </c>
      <c r="AD1946" s="30" t="s">
        <v>31</v>
      </c>
      <c r="AE1946" s="29">
        <f t="shared" si="96"/>
        <v>2020</v>
      </c>
      <c r="AF1946" s="29">
        <f t="shared" si="97"/>
        <v>1</v>
      </c>
      <c r="AK1946" t="e">
        <f t="shared" si="95"/>
        <v>#N/A</v>
      </c>
    </row>
    <row r="1947" spans="1:37" ht="30" customHeight="1" x14ac:dyDescent="0.25">
      <c r="A1947" s="30">
        <v>17907423</v>
      </c>
      <c r="B1947" s="29" t="s">
        <v>91</v>
      </c>
      <c r="C1947" s="29" t="s">
        <v>29</v>
      </c>
      <c r="D1947" s="29" t="s">
        <v>29</v>
      </c>
      <c r="E1947" s="31">
        <v>43890</v>
      </c>
      <c r="F1947" s="29" t="s">
        <v>31</v>
      </c>
      <c r="G1947" s="29" t="s">
        <v>51</v>
      </c>
      <c r="H1947" s="29" t="s">
        <v>30</v>
      </c>
      <c r="I1947" s="29">
        <v>1977</v>
      </c>
      <c r="J1947" s="30">
        <v>95</v>
      </c>
      <c r="K1947" s="30">
        <v>17210.099999999999</v>
      </c>
      <c r="L1947" s="29" t="s">
        <v>31</v>
      </c>
      <c r="M1947" s="29" t="s">
        <v>31</v>
      </c>
      <c r="N1947" s="29" t="s">
        <v>31</v>
      </c>
      <c r="O1947" s="30" t="s">
        <v>31</v>
      </c>
      <c r="P1947" s="30" t="s">
        <v>31</v>
      </c>
      <c r="Q1947" s="29" t="s">
        <v>31</v>
      </c>
      <c r="R1947" s="29" t="s">
        <v>31</v>
      </c>
      <c r="S1947" s="29" t="s">
        <v>31</v>
      </c>
      <c r="T1947" s="29" t="s">
        <v>31</v>
      </c>
      <c r="U1947" s="29" t="s">
        <v>31</v>
      </c>
      <c r="V1947" s="29" t="s">
        <v>31</v>
      </c>
      <c r="W1947" s="30">
        <v>0.85667543263945811</v>
      </c>
      <c r="X1947" s="30">
        <v>1.9424517914761703</v>
      </c>
      <c r="Y1947" s="29" t="s">
        <v>31</v>
      </c>
      <c r="Z1947" s="29" t="s">
        <v>31</v>
      </c>
      <c r="AA1947" s="29" t="s">
        <v>31</v>
      </c>
      <c r="AB1947" s="29" t="s">
        <v>31</v>
      </c>
      <c r="AC1947" s="30" t="s">
        <v>31</v>
      </c>
      <c r="AD1947" s="30" t="s">
        <v>31</v>
      </c>
      <c r="AE1947" s="29">
        <f t="shared" si="96"/>
        <v>2020</v>
      </c>
      <c r="AF1947" s="29">
        <f t="shared" si="97"/>
        <v>2</v>
      </c>
      <c r="AK1947" t="e">
        <f t="shared" si="95"/>
        <v>#N/A</v>
      </c>
    </row>
    <row r="1948" spans="1:37" ht="30" customHeight="1" x14ac:dyDescent="0.25">
      <c r="A1948" s="30">
        <v>17907423</v>
      </c>
      <c r="B1948" s="29" t="s">
        <v>91</v>
      </c>
      <c r="C1948" s="29" t="s">
        <v>29</v>
      </c>
      <c r="D1948" s="29" t="s">
        <v>29</v>
      </c>
      <c r="E1948" s="31">
        <v>43921</v>
      </c>
      <c r="F1948" s="29" t="s">
        <v>31</v>
      </c>
      <c r="G1948" s="29" t="s">
        <v>51</v>
      </c>
      <c r="H1948" s="29" t="s">
        <v>30</v>
      </c>
      <c r="I1948" s="29">
        <v>1977</v>
      </c>
      <c r="J1948" s="30">
        <v>95</v>
      </c>
      <c r="K1948" s="30">
        <v>17210.099999999999</v>
      </c>
      <c r="L1948" s="29" t="s">
        <v>31</v>
      </c>
      <c r="M1948" s="29" t="s">
        <v>31</v>
      </c>
      <c r="N1948" s="29" t="s">
        <v>31</v>
      </c>
      <c r="O1948" s="29" t="s">
        <v>31</v>
      </c>
      <c r="P1948" s="29" t="s">
        <v>31</v>
      </c>
      <c r="Q1948" s="29" t="s">
        <v>31</v>
      </c>
      <c r="R1948" s="29" t="s">
        <v>31</v>
      </c>
      <c r="S1948" s="29" t="s">
        <v>31</v>
      </c>
      <c r="T1948" s="29" t="s">
        <v>31</v>
      </c>
      <c r="U1948" s="29" t="s">
        <v>31</v>
      </c>
      <c r="V1948" s="29" t="s">
        <v>31</v>
      </c>
      <c r="W1948" s="30">
        <v>1.1493642933503021</v>
      </c>
      <c r="X1948" s="30">
        <v>1.3025511372017757</v>
      </c>
      <c r="Y1948" s="29" t="s">
        <v>31</v>
      </c>
      <c r="Z1948" s="29" t="s">
        <v>31</v>
      </c>
      <c r="AA1948" s="30" t="s">
        <v>31</v>
      </c>
      <c r="AB1948" s="30" t="s">
        <v>31</v>
      </c>
      <c r="AC1948" s="29" t="s">
        <v>31</v>
      </c>
      <c r="AD1948" s="29" t="s">
        <v>31</v>
      </c>
      <c r="AE1948" s="29">
        <f t="shared" si="96"/>
        <v>2020</v>
      </c>
      <c r="AF1948" s="29">
        <f t="shared" si="97"/>
        <v>3</v>
      </c>
      <c r="AK1948" t="e">
        <f t="shared" si="95"/>
        <v>#N/A</v>
      </c>
    </row>
    <row r="1949" spans="1:37" ht="30" customHeight="1" x14ac:dyDescent="0.25">
      <c r="A1949" s="30">
        <v>17907423</v>
      </c>
      <c r="B1949" s="29" t="s">
        <v>91</v>
      </c>
      <c r="C1949" s="29" t="s">
        <v>29</v>
      </c>
      <c r="D1949" s="29" t="s">
        <v>29</v>
      </c>
      <c r="E1949" s="31">
        <v>43951</v>
      </c>
      <c r="F1949" s="29" t="s">
        <v>31</v>
      </c>
      <c r="G1949" s="29" t="s">
        <v>51</v>
      </c>
      <c r="H1949" s="29" t="s">
        <v>30</v>
      </c>
      <c r="I1949" s="29">
        <v>1977</v>
      </c>
      <c r="J1949" s="30">
        <v>95</v>
      </c>
      <c r="K1949" s="30">
        <v>17210.099999999999</v>
      </c>
      <c r="L1949" s="29" t="s">
        <v>31</v>
      </c>
      <c r="M1949" s="29" t="s">
        <v>31</v>
      </c>
      <c r="N1949" s="29" t="s">
        <v>31</v>
      </c>
      <c r="O1949" s="29" t="s">
        <v>31</v>
      </c>
      <c r="P1949" s="29" t="s">
        <v>31</v>
      </c>
      <c r="Q1949" s="29" t="s">
        <v>31</v>
      </c>
      <c r="R1949" s="29" t="s">
        <v>31</v>
      </c>
      <c r="S1949" s="29" t="s">
        <v>31</v>
      </c>
      <c r="T1949" s="29" t="s">
        <v>31</v>
      </c>
      <c r="U1949" s="29" t="s">
        <v>31</v>
      </c>
      <c r="V1949" s="29" t="s">
        <v>31</v>
      </c>
      <c r="W1949" s="30">
        <v>1.4986028187497693</v>
      </c>
      <c r="X1949" s="30">
        <v>1.5282392362031083</v>
      </c>
      <c r="Y1949" s="29" t="s">
        <v>31</v>
      </c>
      <c r="Z1949" s="29" t="s">
        <v>31</v>
      </c>
      <c r="AA1949" s="30" t="s">
        <v>31</v>
      </c>
      <c r="AB1949" s="30" t="s">
        <v>31</v>
      </c>
      <c r="AC1949" s="29" t="s">
        <v>31</v>
      </c>
      <c r="AD1949" s="29" t="s">
        <v>31</v>
      </c>
      <c r="AE1949" s="29">
        <f t="shared" si="96"/>
        <v>2020</v>
      </c>
      <c r="AF1949" s="29">
        <f t="shared" si="97"/>
        <v>4</v>
      </c>
      <c r="AK1949" t="e">
        <f t="shared" si="95"/>
        <v>#N/A</v>
      </c>
    </row>
    <row r="1950" spans="1:37" ht="30" customHeight="1" x14ac:dyDescent="0.25">
      <c r="A1950" s="30">
        <v>17907423</v>
      </c>
      <c r="B1950" s="29" t="s">
        <v>91</v>
      </c>
      <c r="C1950" s="29" t="s">
        <v>29</v>
      </c>
      <c r="D1950" s="29" t="s">
        <v>29</v>
      </c>
      <c r="E1950" s="31">
        <v>43982</v>
      </c>
      <c r="F1950" s="29" t="s">
        <v>31</v>
      </c>
      <c r="G1950" s="29" t="s">
        <v>51</v>
      </c>
      <c r="H1950" s="29" t="s">
        <v>30</v>
      </c>
      <c r="I1950" s="29">
        <v>1977</v>
      </c>
      <c r="J1950" s="30">
        <v>95</v>
      </c>
      <c r="K1950" s="30">
        <v>17210.099999999999</v>
      </c>
      <c r="L1950" s="29" t="s">
        <v>31</v>
      </c>
      <c r="M1950" s="29" t="s">
        <v>31</v>
      </c>
      <c r="N1950" s="29" t="s">
        <v>31</v>
      </c>
      <c r="O1950" s="29" t="s">
        <v>31</v>
      </c>
      <c r="P1950" s="29" t="s">
        <v>31</v>
      </c>
      <c r="Q1950" s="29" t="s">
        <v>31</v>
      </c>
      <c r="R1950" s="29" t="s">
        <v>31</v>
      </c>
      <c r="S1950" s="29" t="s">
        <v>31</v>
      </c>
      <c r="T1950" s="29" t="s">
        <v>31</v>
      </c>
      <c r="U1950" s="29" t="s">
        <v>31</v>
      </c>
      <c r="V1950" s="29" t="s">
        <v>31</v>
      </c>
      <c r="W1950" s="30">
        <v>1.2720635634198565</v>
      </c>
      <c r="X1950" s="30">
        <v>1.9732252033037474</v>
      </c>
      <c r="Y1950" s="29" t="s">
        <v>31</v>
      </c>
      <c r="Z1950" s="29" t="s">
        <v>31</v>
      </c>
      <c r="AA1950" s="30" t="s">
        <v>31</v>
      </c>
      <c r="AB1950" s="30" t="s">
        <v>31</v>
      </c>
      <c r="AC1950" s="29" t="s">
        <v>31</v>
      </c>
      <c r="AD1950" s="29" t="s">
        <v>31</v>
      </c>
      <c r="AE1950" s="29">
        <f t="shared" si="96"/>
        <v>2020</v>
      </c>
      <c r="AF1950" s="29">
        <f t="shared" si="97"/>
        <v>5</v>
      </c>
      <c r="AK1950" t="e">
        <f t="shared" si="95"/>
        <v>#N/A</v>
      </c>
    </row>
    <row r="1951" spans="1:37" ht="30" customHeight="1" x14ac:dyDescent="0.25">
      <c r="A1951" s="30">
        <v>17907423</v>
      </c>
      <c r="B1951" s="29" t="s">
        <v>91</v>
      </c>
      <c r="C1951" s="29" t="s">
        <v>29</v>
      </c>
      <c r="D1951" s="29" t="s">
        <v>29</v>
      </c>
      <c r="E1951" s="31">
        <v>44012</v>
      </c>
      <c r="F1951" s="29" t="s">
        <v>31</v>
      </c>
      <c r="G1951" s="29" t="s">
        <v>51</v>
      </c>
      <c r="H1951" s="29" t="s">
        <v>30</v>
      </c>
      <c r="I1951" s="29">
        <v>1977</v>
      </c>
      <c r="J1951" s="30">
        <v>95</v>
      </c>
      <c r="K1951" s="30">
        <v>17210.099999999999</v>
      </c>
      <c r="L1951" s="29" t="s">
        <v>31</v>
      </c>
      <c r="M1951" s="29" t="s">
        <v>31</v>
      </c>
      <c r="N1951" s="29" t="s">
        <v>31</v>
      </c>
      <c r="O1951" s="29" t="s">
        <v>31</v>
      </c>
      <c r="P1951" s="29" t="s">
        <v>31</v>
      </c>
      <c r="Q1951" s="29" t="s">
        <v>31</v>
      </c>
      <c r="R1951" s="29" t="s">
        <v>31</v>
      </c>
      <c r="S1951" s="29" t="s">
        <v>31</v>
      </c>
      <c r="T1951" s="29" t="s">
        <v>31</v>
      </c>
      <c r="U1951" s="29" t="s">
        <v>31</v>
      </c>
      <c r="V1951" s="29" t="s">
        <v>31</v>
      </c>
      <c r="W1951" s="30">
        <v>1.0040710371956598</v>
      </c>
      <c r="X1951" s="30">
        <v>1.3737211846154123</v>
      </c>
      <c r="Y1951" s="29" t="s">
        <v>31</v>
      </c>
      <c r="Z1951" s="29" t="s">
        <v>31</v>
      </c>
      <c r="AA1951" s="30" t="s">
        <v>31</v>
      </c>
      <c r="AB1951" s="30" t="s">
        <v>31</v>
      </c>
      <c r="AC1951" s="29" t="s">
        <v>31</v>
      </c>
      <c r="AD1951" s="29" t="s">
        <v>31</v>
      </c>
      <c r="AE1951" s="29">
        <f t="shared" si="96"/>
        <v>2020</v>
      </c>
      <c r="AF1951" s="29">
        <f t="shared" si="97"/>
        <v>6</v>
      </c>
      <c r="AK1951" t="e">
        <f t="shared" si="95"/>
        <v>#N/A</v>
      </c>
    </row>
    <row r="1952" spans="1:37" ht="30" customHeight="1" x14ac:dyDescent="0.25">
      <c r="A1952" s="30">
        <v>17907423</v>
      </c>
      <c r="B1952" s="29" t="s">
        <v>91</v>
      </c>
      <c r="C1952" s="29" t="s">
        <v>29</v>
      </c>
      <c r="D1952" s="29" t="s">
        <v>29</v>
      </c>
      <c r="E1952" s="31">
        <v>44043</v>
      </c>
      <c r="F1952" s="29" t="s">
        <v>31</v>
      </c>
      <c r="G1952" s="29" t="s">
        <v>51</v>
      </c>
      <c r="H1952" s="29" t="s">
        <v>30</v>
      </c>
      <c r="I1952" s="29">
        <v>1977</v>
      </c>
      <c r="J1952" s="30">
        <v>95</v>
      </c>
      <c r="K1952" s="30">
        <v>17210.099999999999</v>
      </c>
      <c r="L1952" s="29" t="s">
        <v>31</v>
      </c>
      <c r="M1952" s="29" t="s">
        <v>31</v>
      </c>
      <c r="N1952" s="29" t="s">
        <v>31</v>
      </c>
      <c r="O1952" s="29" t="s">
        <v>31</v>
      </c>
      <c r="P1952" s="29" t="s">
        <v>31</v>
      </c>
      <c r="Q1952" s="29" t="s">
        <v>31</v>
      </c>
      <c r="R1952" s="29" t="s">
        <v>31</v>
      </c>
      <c r="S1952" s="29" t="s">
        <v>31</v>
      </c>
      <c r="T1952" s="29" t="s">
        <v>31</v>
      </c>
      <c r="U1952" s="29" t="s">
        <v>31</v>
      </c>
      <c r="V1952" s="29" t="s">
        <v>31</v>
      </c>
      <c r="W1952" s="30">
        <v>1.0738488928798635</v>
      </c>
      <c r="X1952" s="30">
        <v>1.6882113510921886</v>
      </c>
      <c r="Y1952" s="29" t="s">
        <v>31</v>
      </c>
      <c r="Z1952" s="29" t="s">
        <v>31</v>
      </c>
      <c r="AA1952" s="30" t="s">
        <v>31</v>
      </c>
      <c r="AB1952" s="30" t="s">
        <v>31</v>
      </c>
      <c r="AC1952" s="29" t="s">
        <v>31</v>
      </c>
      <c r="AD1952" s="29" t="s">
        <v>31</v>
      </c>
      <c r="AE1952" s="29">
        <f t="shared" si="96"/>
        <v>2020</v>
      </c>
      <c r="AF1952" s="29">
        <f t="shared" si="97"/>
        <v>7</v>
      </c>
      <c r="AK1952" t="e">
        <f t="shared" si="95"/>
        <v>#N/A</v>
      </c>
    </row>
    <row r="1953" spans="1:37" ht="30" customHeight="1" x14ac:dyDescent="0.25">
      <c r="A1953" s="30">
        <v>17907423</v>
      </c>
      <c r="B1953" s="29" t="s">
        <v>91</v>
      </c>
      <c r="C1953" s="29" t="s">
        <v>29</v>
      </c>
      <c r="D1953" s="29" t="s">
        <v>29</v>
      </c>
      <c r="E1953" s="31">
        <v>44074</v>
      </c>
      <c r="F1953" s="29" t="s">
        <v>31</v>
      </c>
      <c r="G1953" s="29" t="s">
        <v>51</v>
      </c>
      <c r="H1953" s="29" t="s">
        <v>30</v>
      </c>
      <c r="I1953" s="29">
        <v>1977</v>
      </c>
      <c r="J1953" s="30">
        <v>95</v>
      </c>
      <c r="K1953" s="30">
        <v>17210.099999999999</v>
      </c>
      <c r="L1953" s="29" t="s">
        <v>31</v>
      </c>
      <c r="M1953" s="29" t="s">
        <v>31</v>
      </c>
      <c r="N1953" s="29" t="s">
        <v>31</v>
      </c>
      <c r="O1953" s="29" t="s">
        <v>31</v>
      </c>
      <c r="P1953" s="29" t="s">
        <v>31</v>
      </c>
      <c r="Q1953" s="29" t="s">
        <v>31</v>
      </c>
      <c r="R1953" s="29" t="s">
        <v>31</v>
      </c>
      <c r="S1953" s="29" t="s">
        <v>31</v>
      </c>
      <c r="T1953" s="29" t="s">
        <v>31</v>
      </c>
      <c r="U1953" s="29" t="s">
        <v>31</v>
      </c>
      <c r="V1953" s="29" t="s">
        <v>31</v>
      </c>
      <c r="W1953" s="30">
        <v>1.2989902435428233</v>
      </c>
      <c r="X1953" s="30">
        <v>1.5143180499936439</v>
      </c>
      <c r="Y1953" s="29" t="s">
        <v>31</v>
      </c>
      <c r="Z1953" s="29" t="s">
        <v>31</v>
      </c>
      <c r="AA1953" s="30" t="s">
        <v>31</v>
      </c>
      <c r="AB1953" s="30" t="s">
        <v>31</v>
      </c>
      <c r="AC1953" s="29" t="s">
        <v>31</v>
      </c>
      <c r="AD1953" s="29" t="s">
        <v>31</v>
      </c>
      <c r="AE1953" s="29">
        <f t="shared" si="96"/>
        <v>2020</v>
      </c>
      <c r="AF1953" s="29">
        <f t="shared" si="97"/>
        <v>8</v>
      </c>
      <c r="AK1953" t="e">
        <f t="shared" si="95"/>
        <v>#N/A</v>
      </c>
    </row>
    <row r="1954" spans="1:37" ht="30" customHeight="1" x14ac:dyDescent="0.25">
      <c r="A1954" s="30">
        <v>17907423</v>
      </c>
      <c r="B1954" s="29" t="s">
        <v>91</v>
      </c>
      <c r="C1954" s="29" t="s">
        <v>29</v>
      </c>
      <c r="D1954" s="29" t="s">
        <v>29</v>
      </c>
      <c r="E1954" s="31">
        <v>44104</v>
      </c>
      <c r="F1954" s="29" t="s">
        <v>31</v>
      </c>
      <c r="G1954" s="29" t="s">
        <v>51</v>
      </c>
      <c r="H1954" s="29" t="s">
        <v>30</v>
      </c>
      <c r="I1954" s="29">
        <v>1977</v>
      </c>
      <c r="J1954" s="30">
        <v>95</v>
      </c>
      <c r="K1954" s="30">
        <v>17210.099999999999</v>
      </c>
      <c r="L1954" s="29" t="s">
        <v>31</v>
      </c>
      <c r="M1954" s="29" t="s">
        <v>31</v>
      </c>
      <c r="N1954" s="29" t="s">
        <v>31</v>
      </c>
      <c r="O1954" s="29" t="s">
        <v>31</v>
      </c>
      <c r="P1954" s="29" t="s">
        <v>31</v>
      </c>
      <c r="Q1954" s="29" t="s">
        <v>31</v>
      </c>
      <c r="R1954" s="29" t="s">
        <v>31</v>
      </c>
      <c r="S1954" s="29" t="s">
        <v>31</v>
      </c>
      <c r="T1954" s="29" t="s">
        <v>31</v>
      </c>
      <c r="U1954" s="29" t="s">
        <v>31</v>
      </c>
      <c r="V1954" s="29" t="s">
        <v>31</v>
      </c>
      <c r="W1954" s="30">
        <v>1.4827649352455796</v>
      </c>
      <c r="X1954" s="30">
        <v>2.0622659674024573</v>
      </c>
      <c r="Y1954" s="29" t="s">
        <v>31</v>
      </c>
      <c r="Z1954" s="29" t="s">
        <v>31</v>
      </c>
      <c r="AA1954" s="30" t="s">
        <v>31</v>
      </c>
      <c r="AB1954" s="30" t="s">
        <v>31</v>
      </c>
      <c r="AC1954" s="29" t="s">
        <v>31</v>
      </c>
      <c r="AD1954" s="29" t="s">
        <v>31</v>
      </c>
      <c r="AE1954" s="29">
        <f t="shared" si="96"/>
        <v>2020</v>
      </c>
      <c r="AF1954" s="29">
        <f t="shared" si="97"/>
        <v>9</v>
      </c>
      <c r="AK1954" t="e">
        <f t="shared" si="95"/>
        <v>#N/A</v>
      </c>
    </row>
    <row r="1955" spans="1:37" ht="30" customHeight="1" x14ac:dyDescent="0.25">
      <c r="A1955" s="30">
        <v>17907423</v>
      </c>
      <c r="B1955" s="29" t="s">
        <v>91</v>
      </c>
      <c r="C1955" s="29" t="s">
        <v>29</v>
      </c>
      <c r="D1955" s="29" t="s">
        <v>29</v>
      </c>
      <c r="E1955" s="31">
        <v>44135</v>
      </c>
      <c r="F1955" s="29" t="s">
        <v>31</v>
      </c>
      <c r="G1955" s="29" t="s">
        <v>51</v>
      </c>
      <c r="H1955" s="29" t="s">
        <v>30</v>
      </c>
      <c r="I1955" s="29">
        <v>1977</v>
      </c>
      <c r="J1955" s="30">
        <v>95</v>
      </c>
      <c r="K1955" s="30">
        <v>17210.099999999999</v>
      </c>
      <c r="L1955" s="29" t="s">
        <v>31</v>
      </c>
      <c r="M1955" s="29" t="s">
        <v>31</v>
      </c>
      <c r="N1955" s="29" t="s">
        <v>31</v>
      </c>
      <c r="O1955" s="29" t="s">
        <v>31</v>
      </c>
      <c r="P1955" s="29" t="s">
        <v>31</v>
      </c>
      <c r="Q1955" s="29" t="s">
        <v>31</v>
      </c>
      <c r="R1955" s="29" t="s">
        <v>31</v>
      </c>
      <c r="S1955" s="29" t="s">
        <v>31</v>
      </c>
      <c r="T1955" s="29" t="s">
        <v>31</v>
      </c>
      <c r="U1955" s="29" t="s">
        <v>31</v>
      </c>
      <c r="V1955" s="29" t="s">
        <v>31</v>
      </c>
      <c r="W1955" s="30">
        <v>1.0486612439565375</v>
      </c>
      <c r="X1955" s="30">
        <v>1.3525703425642592</v>
      </c>
      <c r="Y1955" s="29" t="s">
        <v>31</v>
      </c>
      <c r="Z1955" s="29" t="s">
        <v>31</v>
      </c>
      <c r="AA1955" s="30" t="s">
        <v>31</v>
      </c>
      <c r="AB1955" s="30" t="s">
        <v>31</v>
      </c>
      <c r="AC1955" s="29" t="s">
        <v>31</v>
      </c>
      <c r="AD1955" s="29" t="s">
        <v>31</v>
      </c>
      <c r="AE1955" s="29">
        <f t="shared" si="96"/>
        <v>2020</v>
      </c>
      <c r="AF1955" s="29">
        <f t="shared" si="97"/>
        <v>10</v>
      </c>
      <c r="AK1955" t="e">
        <f t="shared" si="95"/>
        <v>#N/A</v>
      </c>
    </row>
    <row r="1956" spans="1:37" ht="30" customHeight="1" x14ac:dyDescent="0.25">
      <c r="A1956" s="30">
        <v>17907423</v>
      </c>
      <c r="B1956" s="29" t="s">
        <v>91</v>
      </c>
      <c r="C1956" s="29" t="s">
        <v>29</v>
      </c>
      <c r="D1956" s="29" t="s">
        <v>29</v>
      </c>
      <c r="E1956" s="31">
        <v>44165</v>
      </c>
      <c r="F1956" s="29" t="s">
        <v>31</v>
      </c>
      <c r="G1956" s="29" t="s">
        <v>51</v>
      </c>
      <c r="H1956" s="29" t="s">
        <v>30</v>
      </c>
      <c r="I1956" s="29">
        <v>1977</v>
      </c>
      <c r="J1956" s="30">
        <v>95</v>
      </c>
      <c r="K1956" s="30">
        <v>17210.099999999999</v>
      </c>
      <c r="L1956" s="29" t="s">
        <v>31</v>
      </c>
      <c r="M1956" s="29" t="s">
        <v>31</v>
      </c>
      <c r="N1956" s="29" t="s">
        <v>31</v>
      </c>
      <c r="O1956" s="29" t="s">
        <v>31</v>
      </c>
      <c r="P1956" s="29" t="s">
        <v>31</v>
      </c>
      <c r="Q1956" s="29" t="s">
        <v>31</v>
      </c>
      <c r="R1956" s="29" t="s">
        <v>31</v>
      </c>
      <c r="S1956" s="29" t="s">
        <v>31</v>
      </c>
      <c r="T1956" s="29" t="s">
        <v>31</v>
      </c>
      <c r="U1956" s="29" t="s">
        <v>31</v>
      </c>
      <c r="V1956" s="29" t="s">
        <v>31</v>
      </c>
      <c r="W1956" s="30">
        <v>1.3256225826077499</v>
      </c>
      <c r="X1956" s="30">
        <v>1.8388653827538</v>
      </c>
      <c r="Y1956" s="29" t="s">
        <v>31</v>
      </c>
      <c r="Z1956" s="29" t="s">
        <v>31</v>
      </c>
      <c r="AA1956" s="30" t="s">
        <v>31</v>
      </c>
      <c r="AB1956" s="30" t="s">
        <v>31</v>
      </c>
      <c r="AC1956" s="29" t="s">
        <v>31</v>
      </c>
      <c r="AD1956" s="29" t="s">
        <v>31</v>
      </c>
      <c r="AE1956" s="29">
        <f t="shared" si="96"/>
        <v>2020</v>
      </c>
      <c r="AF1956" s="29">
        <f t="shared" si="97"/>
        <v>11</v>
      </c>
      <c r="AK1956" t="e">
        <f t="shared" si="95"/>
        <v>#N/A</v>
      </c>
    </row>
    <row r="1957" spans="1:37" ht="30" customHeight="1" x14ac:dyDescent="0.25">
      <c r="A1957" s="30">
        <v>17907423</v>
      </c>
      <c r="B1957" s="29" t="s">
        <v>91</v>
      </c>
      <c r="C1957" s="29" t="s">
        <v>29</v>
      </c>
      <c r="D1957" s="29" t="s">
        <v>29</v>
      </c>
      <c r="E1957" s="31">
        <v>44196</v>
      </c>
      <c r="F1957" s="29">
        <v>81.806871906807601</v>
      </c>
      <c r="G1957" s="29" t="s">
        <v>51</v>
      </c>
      <c r="H1957" s="29" t="s">
        <v>30</v>
      </c>
      <c r="I1957" s="29">
        <v>1977</v>
      </c>
      <c r="J1957" s="30">
        <v>95</v>
      </c>
      <c r="K1957" s="30">
        <v>17210.099999999999</v>
      </c>
      <c r="L1957" s="29">
        <v>628637.03373182751</v>
      </c>
      <c r="M1957" s="29">
        <v>2230.8706868065451</v>
      </c>
      <c r="N1957" s="29">
        <v>47.942791379949838</v>
      </c>
      <c r="O1957" s="29">
        <v>9835.9284705649225</v>
      </c>
      <c r="P1957" s="29">
        <v>0.88131838323792711</v>
      </c>
      <c r="Q1957" s="29">
        <v>17236.362873377217</v>
      </c>
      <c r="R1957" s="29">
        <v>20196.153961548873</v>
      </c>
      <c r="S1957" s="29">
        <v>0.71102196341306667</v>
      </c>
      <c r="T1957" s="29">
        <v>1.1065041692575808</v>
      </c>
      <c r="U1957" s="29">
        <v>0.75385525472712611</v>
      </c>
      <c r="V1957" s="29">
        <v>1.0559524433810161</v>
      </c>
      <c r="W1957" s="30">
        <v>1.0368990289175852</v>
      </c>
      <c r="X1957" s="30">
        <v>1.1353944006838561</v>
      </c>
      <c r="Y1957" s="29">
        <v>-11.099601917412784</v>
      </c>
      <c r="Z1957" s="29">
        <v>-19.612939132585904</v>
      </c>
      <c r="AA1957" s="30">
        <v>69.939456763797011</v>
      </c>
      <c r="AB1957" s="30">
        <v>846.55539501774228</v>
      </c>
      <c r="AC1957" s="29">
        <v>2.5774736797059967</v>
      </c>
      <c r="AD1957" s="29">
        <v>34863.189864743181</v>
      </c>
      <c r="AE1957" s="29">
        <f t="shared" si="96"/>
        <v>2020</v>
      </c>
      <c r="AF1957" s="29">
        <f t="shared" si="97"/>
        <v>12</v>
      </c>
      <c r="AK1957" t="e">
        <f t="shared" si="95"/>
        <v>#N/A</v>
      </c>
    </row>
    <row r="1958" spans="1:37" ht="30" customHeight="1" x14ac:dyDescent="0.25">
      <c r="A1958" s="30">
        <v>17907423</v>
      </c>
      <c r="B1958" s="29" t="s">
        <v>91</v>
      </c>
      <c r="C1958" s="29" t="s">
        <v>29</v>
      </c>
      <c r="D1958" s="29" t="s">
        <v>29</v>
      </c>
      <c r="E1958" s="31">
        <v>44227</v>
      </c>
      <c r="F1958" s="29">
        <v>127.4621179858768</v>
      </c>
      <c r="G1958" s="29" t="s">
        <v>51</v>
      </c>
      <c r="H1958" s="29" t="s">
        <v>30</v>
      </c>
      <c r="I1958" s="29">
        <v>1977</v>
      </c>
      <c r="J1958" s="30">
        <v>95</v>
      </c>
      <c r="K1958" s="30">
        <v>17210.099999999999</v>
      </c>
      <c r="L1958" s="29">
        <v>661287.38433265383</v>
      </c>
      <c r="M1958" s="29">
        <v>2705.6505424724555</v>
      </c>
      <c r="N1958" s="29">
        <v>38.18607795513558</v>
      </c>
      <c r="O1958" s="29">
        <v>15358.775883954802</v>
      </c>
      <c r="P1958" s="29">
        <v>0.69723340017482927</v>
      </c>
      <c r="Q1958" s="29">
        <v>17949.866336543189</v>
      </c>
      <c r="R1958" s="29">
        <v>21454.915753408066</v>
      </c>
      <c r="S1958" s="29">
        <v>0.69546924083924322</v>
      </c>
      <c r="T1958" s="29">
        <v>1.1557658657317755</v>
      </c>
      <c r="U1958" s="29">
        <v>0.69753685049880543</v>
      </c>
      <c r="V1958" s="29">
        <v>1.0502796699036019</v>
      </c>
      <c r="W1958" s="30">
        <v>1.1084289720561515</v>
      </c>
      <c r="X1958" s="30">
        <v>1.5977755699801348</v>
      </c>
      <c r="Y1958" s="29">
        <v>-13.509635053294307</v>
      </c>
      <c r="Z1958" s="29">
        <v>-12.073384303413764</v>
      </c>
      <c r="AA1958" s="30">
        <v>47.763299332239889</v>
      </c>
      <c r="AB1958" s="30">
        <v>1470.4710148055685</v>
      </c>
      <c r="AC1958" s="29">
        <v>2.2930136469116849</v>
      </c>
      <c r="AD1958" s="29">
        <v>34834.119923553546</v>
      </c>
      <c r="AE1958" s="29">
        <f t="shared" si="96"/>
        <v>2021</v>
      </c>
      <c r="AF1958" s="29">
        <f t="shared" si="97"/>
        <v>1</v>
      </c>
      <c r="AK1958" t="e">
        <f t="shared" si="95"/>
        <v>#N/A</v>
      </c>
    </row>
    <row r="1959" spans="1:37" ht="30" customHeight="1" x14ac:dyDescent="0.25">
      <c r="A1959" s="30">
        <v>17907423</v>
      </c>
      <c r="B1959" s="29" t="s">
        <v>91</v>
      </c>
      <c r="C1959" s="29" t="s">
        <v>29</v>
      </c>
      <c r="D1959" s="29" t="s">
        <v>29</v>
      </c>
      <c r="E1959" s="31">
        <v>44255</v>
      </c>
      <c r="F1959" s="29">
        <v>70.04121575147002</v>
      </c>
      <c r="G1959" s="29" t="s">
        <v>51</v>
      </c>
      <c r="H1959" s="29" t="s">
        <v>30</v>
      </c>
      <c r="I1959" s="29">
        <v>1977</v>
      </c>
      <c r="J1959" s="30">
        <v>95</v>
      </c>
      <c r="K1959" s="30">
        <v>17210.099999999999</v>
      </c>
      <c r="L1959" s="29">
        <v>750150.08731111058</v>
      </c>
      <c r="M1959" s="29">
        <v>3929.9712211598176</v>
      </c>
      <c r="N1959" s="29">
        <v>49.422547555407682</v>
      </c>
      <c r="O1959" s="29">
        <v>9591.0820766558154</v>
      </c>
      <c r="P1959" s="29">
        <v>0.50777571743359606</v>
      </c>
      <c r="Q1959" s="29">
        <v>18723.418985785553</v>
      </c>
      <c r="R1959" s="29">
        <v>14120.145877835321</v>
      </c>
      <c r="S1959" s="29">
        <v>0.81463955213812256</v>
      </c>
      <c r="T1959" s="29">
        <v>1.4226958130003324</v>
      </c>
      <c r="U1959" s="29">
        <v>1.1768265203821726</v>
      </c>
      <c r="V1959" s="29">
        <v>1.0771556301192691</v>
      </c>
      <c r="W1959" s="30">
        <v>1.1175820041260245</v>
      </c>
      <c r="X1959" s="30">
        <v>1.4217079846750875</v>
      </c>
      <c r="Y1959" s="29">
        <v>-19.141609526966359</v>
      </c>
      <c r="Z1959" s="29">
        <v>-14.180064880904339</v>
      </c>
      <c r="AA1959" s="30">
        <v>81.645576404011194</v>
      </c>
      <c r="AB1959" s="30">
        <v>1427.9565554181409</v>
      </c>
      <c r="AC1959" s="29">
        <v>2.0428991062013524</v>
      </c>
      <c r="AD1959" s="29">
        <v>33216.826687569766</v>
      </c>
      <c r="AE1959" s="29">
        <f t="shared" si="96"/>
        <v>2021</v>
      </c>
      <c r="AF1959" s="29">
        <f t="shared" si="97"/>
        <v>2</v>
      </c>
      <c r="AK1959" t="e">
        <f t="shared" si="95"/>
        <v>#N/A</v>
      </c>
    </row>
    <row r="1960" spans="1:37" ht="30" customHeight="1" x14ac:dyDescent="0.25">
      <c r="A1960" s="30">
        <v>17907423</v>
      </c>
      <c r="B1960" s="29" t="s">
        <v>91</v>
      </c>
      <c r="C1960" s="29" t="s">
        <v>29</v>
      </c>
      <c r="D1960" s="29" t="s">
        <v>29</v>
      </c>
      <c r="E1960" s="31">
        <v>44286</v>
      </c>
      <c r="F1960" s="29">
        <v>103.58535909260124</v>
      </c>
      <c r="G1960" s="29" t="s">
        <v>51</v>
      </c>
      <c r="H1960" s="29" t="s">
        <v>30</v>
      </c>
      <c r="I1960" s="29">
        <v>1977</v>
      </c>
      <c r="J1960" s="30">
        <v>95</v>
      </c>
      <c r="K1960" s="30">
        <v>17210.099999999999</v>
      </c>
      <c r="L1960" s="29">
        <v>694409.07985088497</v>
      </c>
      <c r="M1960" s="29">
        <v>3364.0999640241275</v>
      </c>
      <c r="N1960" s="29">
        <v>35.300418578731659</v>
      </c>
      <c r="O1960" s="29">
        <v>12110.799107600538</v>
      </c>
      <c r="P1960" s="29">
        <v>0.62722560865923704</v>
      </c>
      <c r="Q1960" s="29">
        <v>13788.41032547553</v>
      </c>
      <c r="R1960" s="29">
        <v>14891.146320144097</v>
      </c>
      <c r="S1960" s="29">
        <v>0.84205540481214103</v>
      </c>
      <c r="T1960" s="29">
        <v>1.3741700360211897</v>
      </c>
      <c r="U1960" s="29">
        <v>1.1706946268163583</v>
      </c>
      <c r="V1960" s="29">
        <v>1.3601282896967499</v>
      </c>
      <c r="W1960" s="30">
        <v>1.1032578627616729</v>
      </c>
      <c r="X1960" s="30">
        <v>0.9007607746285976</v>
      </c>
      <c r="Y1960" s="29">
        <v>-17.290373215605133</v>
      </c>
      <c r="Z1960" s="29">
        <v>-19.729651688017867</v>
      </c>
      <c r="AA1960" s="29">
        <v>79.197315833252745</v>
      </c>
      <c r="AB1960" s="29">
        <v>804.16557162189758</v>
      </c>
      <c r="AC1960" s="29">
        <v>2.8957788201856105</v>
      </c>
      <c r="AD1960" s="29">
        <v>54258.786768896069</v>
      </c>
      <c r="AE1960" s="29">
        <f t="shared" si="96"/>
        <v>2021</v>
      </c>
      <c r="AF1960" s="29">
        <f t="shared" si="97"/>
        <v>3</v>
      </c>
      <c r="AK1960" t="e">
        <f t="shared" si="95"/>
        <v>#N/A</v>
      </c>
    </row>
    <row r="1961" spans="1:37" ht="30" customHeight="1" x14ac:dyDescent="0.25">
      <c r="A1961" s="30">
        <v>17907423</v>
      </c>
      <c r="B1961" s="29" t="s">
        <v>91</v>
      </c>
      <c r="C1961" s="29" t="s">
        <v>29</v>
      </c>
      <c r="D1961" s="29" t="s">
        <v>29</v>
      </c>
      <c r="E1961" s="31">
        <v>44316</v>
      </c>
      <c r="F1961" s="29">
        <v>79.296643576566794</v>
      </c>
      <c r="G1961" s="29" t="s">
        <v>51</v>
      </c>
      <c r="H1961" s="29" t="s">
        <v>30</v>
      </c>
      <c r="I1961" s="29">
        <v>1977</v>
      </c>
      <c r="J1961" s="30">
        <v>95</v>
      </c>
      <c r="K1961" s="30">
        <v>17210.099999999999</v>
      </c>
      <c r="L1961" s="29">
        <v>1065809.5352664352</v>
      </c>
      <c r="M1961" s="29">
        <v>2513.1000715991718</v>
      </c>
      <c r="N1961" s="29">
        <v>65.857280062589282</v>
      </c>
      <c r="O1961" s="29">
        <v>14788.820506078679</v>
      </c>
      <c r="P1961" s="29">
        <v>0.6984461453848605</v>
      </c>
      <c r="Q1961" s="29">
        <v>11428.319239925147</v>
      </c>
      <c r="R1961" s="29">
        <v>13439.938215869215</v>
      </c>
      <c r="S1961" s="29">
        <v>0.70805892188628516</v>
      </c>
      <c r="T1961" s="29">
        <v>1.002830980948497</v>
      </c>
      <c r="U1961" s="29">
        <v>1.146374031728669</v>
      </c>
      <c r="V1961" s="29">
        <v>0.98441861861670388</v>
      </c>
      <c r="W1961" s="30">
        <v>0.85307714500805454</v>
      </c>
      <c r="X1961" s="30">
        <v>1.4581893653285642</v>
      </c>
      <c r="Y1961" s="29">
        <v>-11.454377621462923</v>
      </c>
      <c r="Z1961" s="29">
        <v>-13.994948659350669</v>
      </c>
      <c r="AA1961" s="29">
        <v>69.744458974149282</v>
      </c>
      <c r="AB1961" s="29">
        <v>794.4569581845592</v>
      </c>
      <c r="AC1961" s="29">
        <v>2.2439518198636659</v>
      </c>
      <c r="AD1961" s="29">
        <v>60461.22865943794</v>
      </c>
      <c r="AE1961" s="29">
        <f t="shared" si="96"/>
        <v>2021</v>
      </c>
      <c r="AF1961" s="29">
        <f t="shared" si="97"/>
        <v>4</v>
      </c>
      <c r="AK1961" t="e">
        <f t="shared" si="95"/>
        <v>#N/A</v>
      </c>
    </row>
    <row r="1962" spans="1:37" ht="30" customHeight="1" x14ac:dyDescent="0.25">
      <c r="A1962" s="30">
        <v>17907423</v>
      </c>
      <c r="B1962" s="29" t="s">
        <v>91</v>
      </c>
      <c r="C1962" s="29" t="s">
        <v>29</v>
      </c>
      <c r="D1962" s="29" t="s">
        <v>29</v>
      </c>
      <c r="E1962" s="31">
        <v>44347</v>
      </c>
      <c r="F1962" s="29">
        <v>111.89516350879757</v>
      </c>
      <c r="G1962" s="29" t="s">
        <v>51</v>
      </c>
      <c r="H1962" s="29" t="s">
        <v>30</v>
      </c>
      <c r="I1962" s="29">
        <v>1977</v>
      </c>
      <c r="J1962" s="30">
        <v>95</v>
      </c>
      <c r="K1962" s="30">
        <v>17210.099999999999</v>
      </c>
      <c r="L1962" s="29">
        <v>655564.49911564891</v>
      </c>
      <c r="M1962" s="29">
        <v>3804.0702529153327</v>
      </c>
      <c r="N1962" s="29">
        <v>68.492947221655697</v>
      </c>
      <c r="O1962" s="29">
        <v>13589.478435454041</v>
      </c>
      <c r="P1962" s="29">
        <v>0.71008305590694165</v>
      </c>
      <c r="Q1962" s="29">
        <v>12452.865238590075</v>
      </c>
      <c r="R1962" s="29">
        <v>24190.004649905466</v>
      </c>
      <c r="S1962" s="29">
        <v>0.86894029073056145</v>
      </c>
      <c r="T1962" s="29">
        <v>0.72277441959641631</v>
      </c>
      <c r="U1962" s="29">
        <v>0.65281810066029866</v>
      </c>
      <c r="V1962" s="29">
        <v>1.1255422395462258</v>
      </c>
      <c r="W1962" s="30">
        <v>0.79748045260730649</v>
      </c>
      <c r="X1962" s="30">
        <v>1.1867153897628879</v>
      </c>
      <c r="Y1962" s="29">
        <v>-11.886938955118152</v>
      </c>
      <c r="Z1962" s="29">
        <v>-22.365294834981409</v>
      </c>
      <c r="AA1962" s="29">
        <v>71.693119376239267</v>
      </c>
      <c r="AB1962" s="29">
        <v>1386.9310316581834</v>
      </c>
      <c r="AC1962" s="29">
        <v>3.1279115992435549</v>
      </c>
      <c r="AD1962" s="29">
        <v>39046.998264803311</v>
      </c>
      <c r="AE1962" s="29">
        <f t="shared" si="96"/>
        <v>2021</v>
      </c>
      <c r="AF1962" s="29">
        <f t="shared" si="97"/>
        <v>5</v>
      </c>
      <c r="AK1962" t="e">
        <f t="shared" si="95"/>
        <v>#N/A</v>
      </c>
    </row>
    <row r="1963" spans="1:37" ht="30" customHeight="1" x14ac:dyDescent="0.25">
      <c r="A1963" s="30">
        <v>17907423</v>
      </c>
      <c r="B1963" s="29" t="s">
        <v>91</v>
      </c>
      <c r="C1963" s="29" t="s">
        <v>29</v>
      </c>
      <c r="D1963" s="29" t="s">
        <v>29</v>
      </c>
      <c r="E1963" s="31">
        <v>44377</v>
      </c>
      <c r="F1963" s="29">
        <v>74.048217841748794</v>
      </c>
      <c r="G1963" s="29" t="s">
        <v>51</v>
      </c>
      <c r="H1963" s="29" t="s">
        <v>30</v>
      </c>
      <c r="I1963" s="29">
        <v>1977</v>
      </c>
      <c r="J1963" s="30">
        <v>95</v>
      </c>
      <c r="K1963" s="30">
        <v>17210.099999999999</v>
      </c>
      <c r="L1963" s="29">
        <v>911006.10328810208</v>
      </c>
      <c r="M1963" s="29">
        <v>2447.9817613011332</v>
      </c>
      <c r="N1963" s="29">
        <v>51.104778240189738</v>
      </c>
      <c r="O1963" s="29">
        <v>9141.5451592652353</v>
      </c>
      <c r="P1963" s="29">
        <v>0.87027670309669847</v>
      </c>
      <c r="Q1963" s="29">
        <v>18057.550103725156</v>
      </c>
      <c r="R1963" s="29">
        <v>16848.8263777715</v>
      </c>
      <c r="S1963" s="29">
        <v>0.61012984874263942</v>
      </c>
      <c r="T1963" s="29">
        <v>1.2263996229258121</v>
      </c>
      <c r="U1963" s="29">
        <v>0.92794617385226807</v>
      </c>
      <c r="V1963" s="29">
        <v>1.1589863051095026</v>
      </c>
      <c r="W1963" s="30">
        <v>0.76492737366895924</v>
      </c>
      <c r="X1963" s="30">
        <v>1.1586782124446131</v>
      </c>
      <c r="Y1963" s="29">
        <v>-26.521055012654934</v>
      </c>
      <c r="Z1963" s="29">
        <v>-26.294819511622926</v>
      </c>
      <c r="AA1963" s="29">
        <v>61.243470333440115</v>
      </c>
      <c r="AB1963" s="29">
        <v>940.47405171078015</v>
      </c>
      <c r="AC1963" s="29">
        <v>3.5343169459646848</v>
      </c>
      <c r="AD1963" s="29">
        <v>59315.01545206317</v>
      </c>
      <c r="AE1963" s="29">
        <f t="shared" si="96"/>
        <v>2021</v>
      </c>
      <c r="AF1963" s="29">
        <f t="shared" si="97"/>
        <v>6</v>
      </c>
      <c r="AK1963" t="e">
        <f t="shared" si="95"/>
        <v>#N/A</v>
      </c>
    </row>
    <row r="1964" spans="1:37" ht="30" customHeight="1" x14ac:dyDescent="0.25">
      <c r="A1964" s="30">
        <v>17907423</v>
      </c>
      <c r="B1964" s="29" t="s">
        <v>91</v>
      </c>
      <c r="C1964" s="29" t="s">
        <v>29</v>
      </c>
      <c r="D1964" s="29" t="s">
        <v>29</v>
      </c>
      <c r="E1964" s="31">
        <v>44408</v>
      </c>
      <c r="F1964" s="29">
        <v>118.8921794690915</v>
      </c>
      <c r="G1964" s="29" t="s">
        <v>51</v>
      </c>
      <c r="H1964" s="29" t="s">
        <v>30</v>
      </c>
      <c r="I1964" s="29">
        <v>1977</v>
      </c>
      <c r="J1964" s="30">
        <v>95</v>
      </c>
      <c r="K1964" s="30">
        <v>17210.099999999999</v>
      </c>
      <c r="L1964" s="29">
        <v>631513.24707305606</v>
      </c>
      <c r="M1964" s="29">
        <v>4101.7445652918814</v>
      </c>
      <c r="N1964" s="29">
        <v>65.090484941302691</v>
      </c>
      <c r="O1964" s="29">
        <v>10174.67937684907</v>
      </c>
      <c r="P1964" s="29">
        <v>0.69764810729458493</v>
      </c>
      <c r="Q1964" s="29">
        <v>14754.909953045872</v>
      </c>
      <c r="R1964" s="29">
        <v>13002.152528476707</v>
      </c>
      <c r="S1964" s="29">
        <v>0.74292456964497255</v>
      </c>
      <c r="T1964" s="29">
        <v>1.230262910458197</v>
      </c>
      <c r="U1964" s="29">
        <v>1.1824367586932942</v>
      </c>
      <c r="V1964" s="29">
        <v>1.426231445574637</v>
      </c>
      <c r="W1964" s="30">
        <v>0.73946337303875909</v>
      </c>
      <c r="X1964" s="30">
        <v>1.4116920959517874</v>
      </c>
      <c r="Y1964" s="29">
        <v>-24.075098097466402</v>
      </c>
      <c r="Z1964" s="29">
        <v>-25.269168594701821</v>
      </c>
      <c r="AA1964" s="29">
        <v>67.861081505971597</v>
      </c>
      <c r="AB1964" s="29">
        <v>1367.8570502922535</v>
      </c>
      <c r="AC1964" s="29">
        <v>3.4566216015155016</v>
      </c>
      <c r="AD1964" s="29">
        <v>42487.583392776505</v>
      </c>
      <c r="AE1964" s="29">
        <f t="shared" si="96"/>
        <v>2021</v>
      </c>
      <c r="AF1964" s="29">
        <f t="shared" si="97"/>
        <v>7</v>
      </c>
      <c r="AK1964" t="e">
        <f t="shared" si="95"/>
        <v>#N/A</v>
      </c>
    </row>
    <row r="1965" spans="1:37" ht="30" customHeight="1" x14ac:dyDescent="0.25">
      <c r="A1965" s="30">
        <v>17907423</v>
      </c>
      <c r="B1965" s="29" t="s">
        <v>91</v>
      </c>
      <c r="C1965" s="29" t="s">
        <v>29</v>
      </c>
      <c r="D1965" s="29" t="s">
        <v>29</v>
      </c>
      <c r="E1965" s="31">
        <v>44439</v>
      </c>
      <c r="F1965" s="29">
        <v>104.71149145984553</v>
      </c>
      <c r="G1965" s="29" t="s">
        <v>51</v>
      </c>
      <c r="H1965" s="29" t="s">
        <v>30</v>
      </c>
      <c r="I1965" s="29">
        <v>1977</v>
      </c>
      <c r="J1965" s="30">
        <v>95</v>
      </c>
      <c r="K1965" s="30">
        <v>17210.099999999999</v>
      </c>
      <c r="L1965" s="29">
        <v>797015.78312947531</v>
      </c>
      <c r="M1965" s="29">
        <v>2639.313047968722</v>
      </c>
      <c r="N1965" s="29">
        <v>64.821452862633336</v>
      </c>
      <c r="O1965" s="29">
        <v>8009.2508211251234</v>
      </c>
      <c r="P1965" s="29">
        <v>0.75350636846569807</v>
      </c>
      <c r="Q1965" s="29">
        <v>13144.136526900165</v>
      </c>
      <c r="R1965" s="29">
        <v>19065.860737465639</v>
      </c>
      <c r="S1965" s="29">
        <v>0.6553009486980973</v>
      </c>
      <c r="T1965" s="29">
        <v>1.1735874461482707</v>
      </c>
      <c r="U1965" s="29">
        <v>1.1437288844608355</v>
      </c>
      <c r="V1965" s="29">
        <v>0.81656771813882334</v>
      </c>
      <c r="W1965" s="30">
        <v>1.1114873102784064</v>
      </c>
      <c r="X1965" s="30">
        <v>1.171640390580172</v>
      </c>
      <c r="Y1965" s="29">
        <v>-26.003926843509717</v>
      </c>
      <c r="Z1965" s="29">
        <v>-19.343897177003207</v>
      </c>
      <c r="AA1965" s="29">
        <v>76.150176131068747</v>
      </c>
      <c r="AB1965" s="29">
        <v>959.28502107771658</v>
      </c>
      <c r="AC1965" s="29">
        <v>2.4015816888622261</v>
      </c>
      <c r="AD1965" s="29">
        <v>52652.126362863084</v>
      </c>
      <c r="AE1965" s="29">
        <f t="shared" si="96"/>
        <v>2021</v>
      </c>
      <c r="AF1965" s="29">
        <f t="shared" si="97"/>
        <v>8</v>
      </c>
      <c r="AK1965" t="e">
        <f t="shared" si="95"/>
        <v>#N/A</v>
      </c>
    </row>
    <row r="1966" spans="1:37" ht="30" customHeight="1" x14ac:dyDescent="0.25">
      <c r="A1966" s="30">
        <v>17907423</v>
      </c>
      <c r="B1966" s="29" t="s">
        <v>91</v>
      </c>
      <c r="C1966" s="29" t="s">
        <v>29</v>
      </c>
      <c r="D1966" s="29" t="s">
        <v>29</v>
      </c>
      <c r="E1966" s="31">
        <v>44469</v>
      </c>
      <c r="F1966" s="29">
        <v>87.382434648415355</v>
      </c>
      <c r="G1966" s="29" t="s">
        <v>51</v>
      </c>
      <c r="H1966" s="29" t="s">
        <v>30</v>
      </c>
      <c r="I1966" s="29">
        <v>1977</v>
      </c>
      <c r="J1966" s="30">
        <v>95</v>
      </c>
      <c r="K1966" s="30">
        <v>17210.099999999999</v>
      </c>
      <c r="L1966" s="29">
        <v>757789.79105424357</v>
      </c>
      <c r="M1966" s="29">
        <v>2467.0109488528519</v>
      </c>
      <c r="N1966" s="29">
        <v>61.356809104052161</v>
      </c>
      <c r="O1966" s="29">
        <v>12891.089936062959</v>
      </c>
      <c r="P1966" s="29">
        <v>0.68351283615408931</v>
      </c>
      <c r="Q1966" s="29">
        <v>18847.740546034023</v>
      </c>
      <c r="R1966" s="29">
        <v>22844.688121061459</v>
      </c>
      <c r="S1966" s="29">
        <v>1.0504476127571496</v>
      </c>
      <c r="T1966" s="29">
        <v>0.93154835588842333</v>
      </c>
      <c r="U1966" s="29">
        <v>1.0562997946667727</v>
      </c>
      <c r="V1966" s="29">
        <v>1.0340825238506781</v>
      </c>
      <c r="W1966" s="30">
        <v>0.76503307130819787</v>
      </c>
      <c r="X1966" s="30">
        <v>0.95488803768098129</v>
      </c>
      <c r="Y1966" s="29">
        <v>-25.115781594423698</v>
      </c>
      <c r="Z1966" s="29">
        <v>-28.005488445417893</v>
      </c>
      <c r="AA1966" s="29">
        <v>64.000217846522588</v>
      </c>
      <c r="AB1966" s="29">
        <v>1315.5901468124816</v>
      </c>
      <c r="AC1966" s="29">
        <v>3.0030109676205385</v>
      </c>
      <c r="AD1966" s="29">
        <v>63493.231849328557</v>
      </c>
      <c r="AE1966" s="29">
        <f t="shared" si="96"/>
        <v>2021</v>
      </c>
      <c r="AF1966" s="29">
        <f t="shared" si="97"/>
        <v>9</v>
      </c>
      <c r="AK1966" t="e">
        <f t="shared" si="95"/>
        <v>#N/A</v>
      </c>
    </row>
    <row r="1967" spans="1:37" ht="30" customHeight="1" x14ac:dyDescent="0.25">
      <c r="A1967" s="30">
        <v>17907423</v>
      </c>
      <c r="B1967" s="29" t="s">
        <v>91</v>
      </c>
      <c r="C1967" s="29" t="s">
        <v>29</v>
      </c>
      <c r="D1967" s="29" t="s">
        <v>29</v>
      </c>
      <c r="E1967" s="31">
        <v>44500</v>
      </c>
      <c r="F1967" s="29">
        <v>129.15064524315284</v>
      </c>
      <c r="G1967" s="29" t="s">
        <v>51</v>
      </c>
      <c r="H1967" s="29" t="s">
        <v>30</v>
      </c>
      <c r="I1967" s="29">
        <v>1977</v>
      </c>
      <c r="J1967" s="30">
        <v>95</v>
      </c>
      <c r="K1967" s="30">
        <v>17210.099999999999</v>
      </c>
      <c r="L1967" s="29">
        <v>648270.22038863611</v>
      </c>
      <c r="M1967" s="29">
        <v>3096.9063794392064</v>
      </c>
      <c r="N1967" s="29">
        <v>54.060371729080899</v>
      </c>
      <c r="O1967" s="29">
        <v>7852.0442211142072</v>
      </c>
      <c r="P1967" s="29">
        <v>0.66405080983157205</v>
      </c>
      <c r="Q1967" s="29">
        <v>12094.069222593263</v>
      </c>
      <c r="R1967" s="29">
        <v>15879.739573071647</v>
      </c>
      <c r="S1967" s="29">
        <v>0.70941482379026044</v>
      </c>
      <c r="T1967" s="29">
        <v>0.70436690623683529</v>
      </c>
      <c r="U1967" s="29">
        <v>0.98840546429196818</v>
      </c>
      <c r="V1967" s="29">
        <v>1.0070647879590857</v>
      </c>
      <c r="W1967" s="30">
        <v>0.86583321878270691</v>
      </c>
      <c r="X1967" s="30">
        <v>0.85242526568274579</v>
      </c>
      <c r="Y1967" s="29">
        <v>-20.191799233421435</v>
      </c>
      <c r="Z1967" s="29">
        <v>-27.764113403588489</v>
      </c>
      <c r="AA1967" s="29">
        <v>61.276886764970932</v>
      </c>
      <c r="AB1967" s="29">
        <v>1287.8766653382481</v>
      </c>
      <c r="AC1967" s="29">
        <v>2.0614982480043631</v>
      </c>
      <c r="AD1967" s="29">
        <v>35527.153060805824</v>
      </c>
      <c r="AE1967" s="29">
        <f t="shared" si="96"/>
        <v>2021</v>
      </c>
      <c r="AF1967" s="29">
        <f t="shared" si="97"/>
        <v>10</v>
      </c>
      <c r="AK1967" t="e">
        <f t="shared" ref="AK1967:AK2030" si="98">_xlfn.XLOOKUP(B1967, $AH$2:$AH$38,$AI$2:$AI$38)</f>
        <v>#N/A</v>
      </c>
    </row>
    <row r="1968" spans="1:37" ht="30" customHeight="1" x14ac:dyDescent="0.25">
      <c r="A1968" s="30">
        <v>17907423</v>
      </c>
      <c r="B1968" s="29" t="s">
        <v>91</v>
      </c>
      <c r="C1968" s="29" t="s">
        <v>29</v>
      </c>
      <c r="D1968" s="29" t="s">
        <v>29</v>
      </c>
      <c r="E1968" s="31">
        <v>44530</v>
      </c>
      <c r="F1968" s="29">
        <v>104.93456345720577</v>
      </c>
      <c r="G1968" s="29" t="s">
        <v>51</v>
      </c>
      <c r="H1968" s="29" t="s">
        <v>30</v>
      </c>
      <c r="I1968" s="29">
        <v>1977</v>
      </c>
      <c r="J1968" s="30">
        <v>95</v>
      </c>
      <c r="K1968" s="30">
        <v>17210.099999999999</v>
      </c>
      <c r="L1968" s="29">
        <v>600912.82217862492</v>
      </c>
      <c r="M1968" s="29">
        <v>3597.8232938532137</v>
      </c>
      <c r="N1968" s="29">
        <v>58.141278606410999</v>
      </c>
      <c r="O1968" s="29">
        <v>8217.98255111658</v>
      </c>
      <c r="P1968" s="29">
        <v>0.61260572560986404</v>
      </c>
      <c r="Q1968" s="29">
        <v>18514.182413715509</v>
      </c>
      <c r="R1968" s="29">
        <v>21453.333236369799</v>
      </c>
      <c r="S1968" s="29">
        <v>0.80494760564733314</v>
      </c>
      <c r="T1968" s="29">
        <v>1.3240573590296905</v>
      </c>
      <c r="U1968" s="29">
        <v>0.94522137439859588</v>
      </c>
      <c r="V1968" s="29">
        <v>1.3232968423852269</v>
      </c>
      <c r="W1968" s="30">
        <v>1.1381460474323537</v>
      </c>
      <c r="X1968" s="30">
        <v>1.1954129021320599</v>
      </c>
      <c r="Y1968" s="29">
        <v>-28.151550247483637</v>
      </c>
      <c r="Z1968" s="29">
        <v>-29.119636599973283</v>
      </c>
      <c r="AA1968" s="29">
        <v>69.080085397252205</v>
      </c>
      <c r="AB1968" s="29">
        <v>1462.840860458489</v>
      </c>
      <c r="AC1968" s="29">
        <v>2.1660246060884023</v>
      </c>
      <c r="AD1968" s="29">
        <v>59329.196964902068</v>
      </c>
      <c r="AE1968" s="29">
        <f t="shared" si="96"/>
        <v>2021</v>
      </c>
      <c r="AF1968" s="29">
        <f t="shared" si="97"/>
        <v>11</v>
      </c>
      <c r="AK1968" t="e">
        <f t="shared" si="98"/>
        <v>#N/A</v>
      </c>
    </row>
    <row r="1969" spans="1:37" ht="30" customHeight="1" x14ac:dyDescent="0.25">
      <c r="A1969" s="30">
        <v>17907423</v>
      </c>
      <c r="B1969" s="29" t="s">
        <v>91</v>
      </c>
      <c r="C1969" s="29" t="s">
        <v>29</v>
      </c>
      <c r="D1969" s="29" t="s">
        <v>29</v>
      </c>
      <c r="E1969" s="31">
        <v>44561</v>
      </c>
      <c r="F1969" s="29">
        <v>95.076286638825252</v>
      </c>
      <c r="G1969" s="29" t="s">
        <v>51</v>
      </c>
      <c r="H1969" s="29" t="s">
        <v>30</v>
      </c>
      <c r="I1969" s="29">
        <v>1977</v>
      </c>
      <c r="J1969" s="30">
        <v>95</v>
      </c>
      <c r="K1969" s="30">
        <v>17210.099999999999</v>
      </c>
      <c r="L1969" s="29">
        <v>957807.21801196702</v>
      </c>
      <c r="M1969" s="29">
        <v>3710.9228004552401</v>
      </c>
      <c r="N1969" s="29">
        <v>51.475971785452437</v>
      </c>
      <c r="O1969" s="29">
        <v>9211.4893835068833</v>
      </c>
      <c r="P1969" s="29">
        <v>0.63370019513613596</v>
      </c>
      <c r="Q1969" s="29">
        <v>15289.879419603139</v>
      </c>
      <c r="R1969" s="29">
        <v>16769.425338286921</v>
      </c>
      <c r="S1969" s="29">
        <v>1.1156488955155344</v>
      </c>
      <c r="T1969" s="29">
        <v>0.89130309317457224</v>
      </c>
      <c r="U1969" s="29">
        <v>0.84794583658187483</v>
      </c>
      <c r="V1969" s="29">
        <v>1.0932633376613314</v>
      </c>
      <c r="W1969" s="30">
        <v>1.0671705882624243</v>
      </c>
      <c r="X1969" s="30">
        <v>1.6144861069589422</v>
      </c>
      <c r="Y1969" s="29">
        <v>-23.507397574070644</v>
      </c>
      <c r="Z1969" s="29">
        <v>-17.076305458571898</v>
      </c>
      <c r="AA1969" s="29">
        <v>67.19271230957483</v>
      </c>
      <c r="AB1969" s="29">
        <v>840.68316135622513</v>
      </c>
      <c r="AC1969" s="29">
        <v>3.6257798380033761</v>
      </c>
      <c r="AD1969" s="29">
        <v>59445.23344946673</v>
      </c>
      <c r="AE1969" s="29">
        <f t="shared" si="96"/>
        <v>2021</v>
      </c>
      <c r="AF1969" s="29">
        <f t="shared" si="97"/>
        <v>12</v>
      </c>
      <c r="AK1969" t="e">
        <f t="shared" si="98"/>
        <v>#N/A</v>
      </c>
    </row>
    <row r="1970" spans="1:37" ht="30" customHeight="1" x14ac:dyDescent="0.25">
      <c r="A1970" s="30">
        <v>17907423</v>
      </c>
      <c r="B1970" s="29" t="s">
        <v>91</v>
      </c>
      <c r="C1970" s="29" t="s">
        <v>29</v>
      </c>
      <c r="D1970" s="29" t="s">
        <v>29</v>
      </c>
      <c r="E1970" s="31">
        <v>44592</v>
      </c>
      <c r="F1970" s="29">
        <v>99.303362995577842</v>
      </c>
      <c r="G1970" s="29" t="s">
        <v>51</v>
      </c>
      <c r="H1970" s="29" t="s">
        <v>30</v>
      </c>
      <c r="I1970" s="29">
        <v>1977</v>
      </c>
      <c r="J1970" s="30">
        <v>95</v>
      </c>
      <c r="K1970" s="30">
        <v>17210.099999999999</v>
      </c>
      <c r="L1970" s="29">
        <v>1067825.7434867918</v>
      </c>
      <c r="M1970" s="29">
        <v>3537.6391668284255</v>
      </c>
      <c r="N1970" s="29">
        <v>46.596056440449559</v>
      </c>
      <c r="O1970" s="29">
        <v>9097.2687978824561</v>
      </c>
      <c r="P1970" s="29">
        <v>0.61969106047111244</v>
      </c>
      <c r="Q1970" s="29">
        <v>18090.237128437304</v>
      </c>
      <c r="R1970" s="29">
        <v>18322.372772668736</v>
      </c>
      <c r="S1970" s="29">
        <v>0.9309101304359404</v>
      </c>
      <c r="T1970" s="29">
        <v>1.2309508623949661</v>
      </c>
      <c r="U1970" s="29">
        <v>0.78054638059408266</v>
      </c>
      <c r="V1970" s="29">
        <v>1.3837555309971377</v>
      </c>
      <c r="W1970" s="30">
        <v>1.2637799069605071</v>
      </c>
      <c r="X1970" s="30">
        <v>0.97985100830232807</v>
      </c>
      <c r="Y1970" s="29">
        <v>-16.130537993024429</v>
      </c>
      <c r="Z1970" s="29">
        <v>-13.87209265517266</v>
      </c>
      <c r="AA1970" s="29">
        <v>52.59837795420291</v>
      </c>
      <c r="AB1970" s="29">
        <v>953.57165051176821</v>
      </c>
      <c r="AC1970" s="29">
        <v>3.6862709606175255</v>
      </c>
      <c r="AD1970" s="29">
        <v>41036.229487304896</v>
      </c>
      <c r="AE1970" s="29">
        <f t="shared" si="96"/>
        <v>2022</v>
      </c>
      <c r="AF1970" s="29">
        <f t="shared" si="97"/>
        <v>1</v>
      </c>
      <c r="AK1970" t="e">
        <f t="shared" si="98"/>
        <v>#N/A</v>
      </c>
    </row>
    <row r="1971" spans="1:37" ht="30" customHeight="1" x14ac:dyDescent="0.25">
      <c r="A1971" s="30">
        <v>17907423</v>
      </c>
      <c r="B1971" s="29" t="s">
        <v>91</v>
      </c>
      <c r="C1971" s="29" t="s">
        <v>29</v>
      </c>
      <c r="D1971" s="29" t="s">
        <v>29</v>
      </c>
      <c r="E1971" s="31">
        <v>44620</v>
      </c>
      <c r="F1971" s="30">
        <v>108.83564864351897</v>
      </c>
      <c r="G1971" s="29" t="s">
        <v>51</v>
      </c>
      <c r="H1971" s="29" t="s">
        <v>30</v>
      </c>
      <c r="I1971" s="29">
        <v>1977</v>
      </c>
      <c r="J1971" s="30">
        <v>95</v>
      </c>
      <c r="K1971" s="30">
        <v>17210.099999999999</v>
      </c>
      <c r="L1971" s="30">
        <v>825747.68996662914</v>
      </c>
      <c r="M1971" s="30">
        <v>4131.9868222876648</v>
      </c>
      <c r="N1971" s="30">
        <v>53.842962846393036</v>
      </c>
      <c r="O1971" s="30">
        <v>14185.944068806404</v>
      </c>
      <c r="P1971" s="30">
        <v>0.49248614297527138</v>
      </c>
      <c r="Q1971" s="30">
        <v>16710.396862459333</v>
      </c>
      <c r="R1971" s="30">
        <v>13508.085362408821</v>
      </c>
      <c r="S1971" s="30">
        <v>0.88488709503744112</v>
      </c>
      <c r="T1971" s="30">
        <v>1.0497296587540053</v>
      </c>
      <c r="U1971" s="30">
        <v>0.7429403029475431</v>
      </c>
      <c r="V1971" s="30">
        <v>0.94512324332912323</v>
      </c>
      <c r="W1971" s="30">
        <v>0.74427686319177011</v>
      </c>
      <c r="X1971" s="30">
        <v>0.82214348490882327</v>
      </c>
      <c r="Y1971" s="30">
        <v>-29.543359234144081</v>
      </c>
      <c r="Z1971" s="30">
        <v>-22.944041241448343</v>
      </c>
      <c r="AA1971" s="30">
        <v>73.618657324016894</v>
      </c>
      <c r="AB1971" s="30">
        <v>1126.9354264114756</v>
      </c>
      <c r="AC1971" s="29">
        <v>2.2644736691926215</v>
      </c>
      <c r="AD1971" s="29">
        <v>35040.141008971827</v>
      </c>
      <c r="AE1971" s="29">
        <f t="shared" si="96"/>
        <v>2022</v>
      </c>
      <c r="AF1971" s="29">
        <f t="shared" si="97"/>
        <v>2</v>
      </c>
      <c r="AK1971" t="e">
        <f t="shared" si="98"/>
        <v>#N/A</v>
      </c>
    </row>
    <row r="1972" spans="1:37" ht="30" customHeight="1" x14ac:dyDescent="0.25">
      <c r="A1972" s="30">
        <v>17907423</v>
      </c>
      <c r="B1972" s="29" t="s">
        <v>91</v>
      </c>
      <c r="C1972" s="29" t="s">
        <v>29</v>
      </c>
      <c r="D1972" s="29" t="s">
        <v>29</v>
      </c>
      <c r="E1972" s="31">
        <v>44651</v>
      </c>
      <c r="F1972" s="30">
        <v>108.9758739827891</v>
      </c>
      <c r="G1972" s="29" t="s">
        <v>51</v>
      </c>
      <c r="H1972" s="29" t="s">
        <v>30</v>
      </c>
      <c r="I1972" s="29">
        <v>1977</v>
      </c>
      <c r="J1972" s="30">
        <v>95</v>
      </c>
      <c r="K1972" s="30">
        <v>17210.099999999999</v>
      </c>
      <c r="L1972" s="30">
        <v>1028074.9024450188</v>
      </c>
      <c r="M1972" s="30">
        <v>3971.5384501434346</v>
      </c>
      <c r="N1972" s="30">
        <v>64.494840431862542</v>
      </c>
      <c r="O1972" s="30">
        <v>9849.0800463805936</v>
      </c>
      <c r="P1972" s="30">
        <v>0.67218898809835093</v>
      </c>
      <c r="Q1972" s="30">
        <v>12803.906390178308</v>
      </c>
      <c r="R1972" s="30">
        <v>15736.333521218819</v>
      </c>
      <c r="S1972" s="30">
        <v>0.7357900619897253</v>
      </c>
      <c r="T1972" s="30">
        <v>0.76634329956826019</v>
      </c>
      <c r="U1972" s="30">
        <v>1.0803427925218201</v>
      </c>
      <c r="V1972" s="30">
        <v>1.3522733295314235</v>
      </c>
      <c r="W1972" s="30">
        <v>1.1274226722992162</v>
      </c>
      <c r="X1972" s="30">
        <v>1.5054154823754382</v>
      </c>
      <c r="Y1972" s="30">
        <v>-29.983579258572156</v>
      </c>
      <c r="Z1972" s="30">
        <v>-23.618944798765661</v>
      </c>
      <c r="AA1972" s="30">
        <v>53.562338110950513</v>
      </c>
      <c r="AB1972" s="30">
        <v>749.84222553392942</v>
      </c>
      <c r="AC1972" s="29">
        <v>2.3052563448219878</v>
      </c>
      <c r="AD1972" s="29">
        <v>43871.204323753875</v>
      </c>
      <c r="AE1972" s="29">
        <f t="shared" si="96"/>
        <v>2022</v>
      </c>
      <c r="AF1972" s="29">
        <f t="shared" si="97"/>
        <v>3</v>
      </c>
      <c r="AK1972" t="e">
        <f t="shared" si="98"/>
        <v>#N/A</v>
      </c>
    </row>
    <row r="1973" spans="1:37" ht="30" customHeight="1" x14ac:dyDescent="0.25">
      <c r="A1973" s="30">
        <v>17907423</v>
      </c>
      <c r="B1973" s="29" t="s">
        <v>91</v>
      </c>
      <c r="C1973" s="29" t="s">
        <v>29</v>
      </c>
      <c r="D1973" s="29" t="s">
        <v>29</v>
      </c>
      <c r="E1973" s="31">
        <v>44681</v>
      </c>
      <c r="F1973" s="30">
        <v>101.31615077421463</v>
      </c>
      <c r="G1973" s="29" t="s">
        <v>51</v>
      </c>
      <c r="H1973" s="29" t="s">
        <v>30</v>
      </c>
      <c r="I1973" s="29">
        <v>1977</v>
      </c>
      <c r="J1973" s="30">
        <v>95</v>
      </c>
      <c r="K1973" s="30">
        <v>17210.099999999999</v>
      </c>
      <c r="L1973" s="30">
        <v>563060.77209476556</v>
      </c>
      <c r="M1973" s="30">
        <v>2518.1819077872819</v>
      </c>
      <c r="N1973" s="30">
        <v>58.092409765858797</v>
      </c>
      <c r="O1973" s="30">
        <v>11747.055145683147</v>
      </c>
      <c r="P1973" s="30">
        <v>0.76124662364826401</v>
      </c>
      <c r="Q1973" s="30">
        <v>14259.745111361539</v>
      </c>
      <c r="R1973" s="30">
        <v>21162.53576922273</v>
      </c>
      <c r="S1973" s="30">
        <v>0.92045914029935161</v>
      </c>
      <c r="T1973" s="30">
        <v>0.90254900526081661</v>
      </c>
      <c r="U1973" s="30">
        <v>0.64598861053540002</v>
      </c>
      <c r="V1973" s="30">
        <v>0.82134411203624802</v>
      </c>
      <c r="W1973" s="30">
        <v>1.195126489089783</v>
      </c>
      <c r="X1973" s="30">
        <v>0.89040442522951524</v>
      </c>
      <c r="Y1973" s="30">
        <v>-21.578145647444902</v>
      </c>
      <c r="Z1973" s="30">
        <v>-31.630923799447014</v>
      </c>
      <c r="AA1973" s="30">
        <v>50.92781318430702</v>
      </c>
      <c r="AB1973" s="30">
        <v>987.11738258654179</v>
      </c>
      <c r="AC1973" s="29">
        <v>2.4007627355944807</v>
      </c>
      <c r="AD1973" s="29">
        <v>61179.878644589655</v>
      </c>
      <c r="AE1973" s="29">
        <f t="shared" si="96"/>
        <v>2022</v>
      </c>
      <c r="AF1973" s="29">
        <f t="shared" si="97"/>
        <v>4</v>
      </c>
      <c r="AK1973" t="e">
        <f t="shared" si="98"/>
        <v>#N/A</v>
      </c>
    </row>
    <row r="1974" spans="1:37" ht="30" customHeight="1" x14ac:dyDescent="0.25">
      <c r="A1974" s="30">
        <v>17907423</v>
      </c>
      <c r="B1974" s="29" t="s">
        <v>91</v>
      </c>
      <c r="C1974" s="29" t="s">
        <v>29</v>
      </c>
      <c r="D1974" s="29" t="s">
        <v>29</v>
      </c>
      <c r="E1974" s="31">
        <v>44712</v>
      </c>
      <c r="F1974" s="30">
        <v>121.49620976871358</v>
      </c>
      <c r="G1974" s="29" t="s">
        <v>51</v>
      </c>
      <c r="H1974" s="29" t="s">
        <v>30</v>
      </c>
      <c r="I1974" s="29">
        <v>1977</v>
      </c>
      <c r="J1974" s="30">
        <v>95</v>
      </c>
      <c r="K1974" s="30">
        <v>17210.099999999999</v>
      </c>
      <c r="L1974" s="30">
        <v>1040042.8701560425</v>
      </c>
      <c r="M1974" s="30">
        <v>4159.447810038746</v>
      </c>
      <c r="N1974" s="30">
        <v>36.851537571508338</v>
      </c>
      <c r="O1974" s="30">
        <v>9328.317017898622</v>
      </c>
      <c r="P1974" s="30">
        <v>0.49945245882696521</v>
      </c>
      <c r="Q1974" s="30">
        <v>17753.124449648349</v>
      </c>
      <c r="R1974" s="30">
        <v>17247.352452031686</v>
      </c>
      <c r="S1974" s="30">
        <v>1.0955141175686849</v>
      </c>
      <c r="T1974" s="30">
        <v>0.99287742136599411</v>
      </c>
      <c r="U1974" s="30">
        <v>0.99551139477656081</v>
      </c>
      <c r="V1974" s="30">
        <v>0.7803003230572898</v>
      </c>
      <c r="W1974" s="30">
        <v>0.66715815183080618</v>
      </c>
      <c r="X1974" s="30">
        <v>0.85034182235841083</v>
      </c>
      <c r="Y1974" s="30">
        <v>-26.103853059501027</v>
      </c>
      <c r="Z1974" s="30">
        <v>-16.350662994779348</v>
      </c>
      <c r="AA1974" s="30">
        <v>74.166013994827324</v>
      </c>
      <c r="AB1974" s="30">
        <v>975.9268083504611</v>
      </c>
      <c r="AC1974" s="29">
        <v>3.3103992903934842</v>
      </c>
      <c r="AD1974" s="29">
        <v>53794.88503192558</v>
      </c>
      <c r="AE1974" s="29">
        <f t="shared" si="96"/>
        <v>2022</v>
      </c>
      <c r="AF1974" s="29">
        <f t="shared" si="97"/>
        <v>5</v>
      </c>
      <c r="AK1974" t="e">
        <f t="shared" si="98"/>
        <v>#N/A</v>
      </c>
    </row>
    <row r="1975" spans="1:37" ht="30" customHeight="1" x14ac:dyDescent="0.25">
      <c r="A1975" s="30">
        <v>17907423</v>
      </c>
      <c r="B1975" s="29" t="s">
        <v>91</v>
      </c>
      <c r="C1975" s="29" t="s">
        <v>29</v>
      </c>
      <c r="D1975" s="29" t="s">
        <v>29</v>
      </c>
      <c r="E1975" s="31">
        <v>44742</v>
      </c>
      <c r="F1975" s="30">
        <v>124.47267695949692</v>
      </c>
      <c r="G1975" s="29" t="s">
        <v>51</v>
      </c>
      <c r="H1975" s="29" t="s">
        <v>30</v>
      </c>
      <c r="I1975" s="29">
        <v>1977</v>
      </c>
      <c r="J1975" s="30">
        <v>95</v>
      </c>
      <c r="K1975" s="30">
        <v>17210.099999999999</v>
      </c>
      <c r="L1975" s="30">
        <v>1005079.8059901688</v>
      </c>
      <c r="M1975" s="30">
        <v>3020.7780216709739</v>
      </c>
      <c r="N1975" s="30">
        <v>45.181686271833385</v>
      </c>
      <c r="O1975" s="30">
        <v>13624.230120631044</v>
      </c>
      <c r="P1975" s="30">
        <v>0.73376721191583394</v>
      </c>
      <c r="Q1975" s="30">
        <v>14943.88877009156</v>
      </c>
      <c r="R1975" s="30">
        <v>23036.126303093319</v>
      </c>
      <c r="S1975" s="30">
        <v>1.1318441471202776</v>
      </c>
      <c r="T1975" s="30">
        <v>1.2741458141858812</v>
      </c>
      <c r="U1975" s="30">
        <v>0.93456776303121558</v>
      </c>
      <c r="V1975" s="30">
        <v>1.068387726777646</v>
      </c>
      <c r="W1975" s="30">
        <v>0.71754884781323114</v>
      </c>
      <c r="X1975" s="30">
        <v>1.359298498642217</v>
      </c>
      <c r="Y1975" s="30">
        <v>-24.184166598789467</v>
      </c>
      <c r="Z1975" s="30">
        <v>-24.806855622278004</v>
      </c>
      <c r="AA1975" s="30">
        <v>63.319057091796488</v>
      </c>
      <c r="AB1975" s="30">
        <v>839.75127858605185</v>
      </c>
      <c r="AC1975" s="29">
        <v>2.9805351743280046</v>
      </c>
      <c r="AD1975" s="29">
        <v>42538.088718895378</v>
      </c>
      <c r="AE1975" s="29">
        <f t="shared" si="96"/>
        <v>2022</v>
      </c>
      <c r="AF1975" s="29">
        <f t="shared" si="97"/>
        <v>6</v>
      </c>
      <c r="AK1975" t="e">
        <f t="shared" si="98"/>
        <v>#N/A</v>
      </c>
    </row>
    <row r="1976" spans="1:37" ht="30" customHeight="1" x14ac:dyDescent="0.25">
      <c r="A1976" s="30">
        <v>17907423</v>
      </c>
      <c r="B1976" s="29" t="s">
        <v>91</v>
      </c>
      <c r="C1976" s="29" t="s">
        <v>29</v>
      </c>
      <c r="D1976" s="29" t="s">
        <v>29</v>
      </c>
      <c r="E1976" s="31">
        <v>44773</v>
      </c>
      <c r="F1976" s="30">
        <v>90.631221264352689</v>
      </c>
      <c r="G1976" s="29" t="s">
        <v>51</v>
      </c>
      <c r="H1976" s="29" t="s">
        <v>30</v>
      </c>
      <c r="I1976" s="29">
        <v>1977</v>
      </c>
      <c r="J1976" s="30">
        <v>95</v>
      </c>
      <c r="K1976" s="30">
        <v>17210.099999999999</v>
      </c>
      <c r="L1976" s="30">
        <v>719537.84780674544</v>
      </c>
      <c r="M1976" s="30">
        <v>2519.7275837757161</v>
      </c>
      <c r="N1976" s="30">
        <v>36.7670959052179</v>
      </c>
      <c r="O1976" s="30">
        <v>8310.7956612465659</v>
      </c>
      <c r="P1976" s="30">
        <v>0.70593813946107309</v>
      </c>
      <c r="Q1976" s="30">
        <v>15853.181396448575</v>
      </c>
      <c r="R1976" s="30">
        <v>19511.063130065879</v>
      </c>
      <c r="S1976" s="30">
        <v>1.0318820809546561</v>
      </c>
      <c r="T1976" s="30">
        <v>0.77797789483068747</v>
      </c>
      <c r="U1976" s="30">
        <v>1.026022258226589</v>
      </c>
      <c r="V1976" s="30">
        <v>1.0619791369723564</v>
      </c>
      <c r="W1976" s="30">
        <v>1.3283040048388022</v>
      </c>
      <c r="X1976" s="30">
        <v>1.2114255068233406</v>
      </c>
      <c r="Y1976" s="30">
        <v>-17.849866548229603</v>
      </c>
      <c r="Z1976" s="30">
        <v>-13.941775007453415</v>
      </c>
      <c r="AA1976" s="30">
        <v>51.390761269327193</v>
      </c>
      <c r="AB1976" s="30">
        <v>809.1529769207375</v>
      </c>
      <c r="AC1976" s="29">
        <v>3.5495351259159555</v>
      </c>
      <c r="AD1976" s="29">
        <v>37064.901356233888</v>
      </c>
      <c r="AE1976" s="29">
        <f t="shared" ref="AE1976:AE2039" si="99">IF(E1976 = "", "", YEAR(E1976))</f>
        <v>2022</v>
      </c>
      <c r="AF1976" s="29">
        <f t="shared" si="97"/>
        <v>7</v>
      </c>
      <c r="AK1976" t="e">
        <f t="shared" si="98"/>
        <v>#N/A</v>
      </c>
    </row>
    <row r="1977" spans="1:37" ht="30" customHeight="1" x14ac:dyDescent="0.25">
      <c r="A1977" s="30">
        <v>17907423</v>
      </c>
      <c r="B1977" s="29" t="s">
        <v>91</v>
      </c>
      <c r="C1977" s="29" t="s">
        <v>29</v>
      </c>
      <c r="D1977" s="29" t="s">
        <v>29</v>
      </c>
      <c r="E1977" s="31">
        <v>44804</v>
      </c>
      <c r="F1977" s="30">
        <v>70.273512934406114</v>
      </c>
      <c r="G1977" s="29" t="s">
        <v>51</v>
      </c>
      <c r="H1977" s="29" t="s">
        <v>30</v>
      </c>
      <c r="I1977" s="29">
        <v>1977</v>
      </c>
      <c r="J1977" s="30">
        <v>95</v>
      </c>
      <c r="K1977" s="30">
        <v>17210.099999999999</v>
      </c>
      <c r="L1977" s="30">
        <v>631211.78115883004</v>
      </c>
      <c r="M1977" s="30">
        <v>4200.7853899021356</v>
      </c>
      <c r="N1977" s="30">
        <v>55.341335042882619</v>
      </c>
      <c r="O1977" s="30">
        <v>8697.969384463413</v>
      </c>
      <c r="P1977" s="30">
        <v>0.50170079886578867</v>
      </c>
      <c r="Q1977" s="30">
        <v>16140.633359228135</v>
      </c>
      <c r="R1977" s="30">
        <v>19270.611338116163</v>
      </c>
      <c r="S1977" s="30">
        <v>0.99738332773596872</v>
      </c>
      <c r="T1977" s="30">
        <v>0.82966303485014048</v>
      </c>
      <c r="U1977" s="30">
        <v>0.65580085277112377</v>
      </c>
      <c r="V1977" s="30">
        <v>0.78089111590103766</v>
      </c>
      <c r="W1977" s="30">
        <v>1.2201412496645683</v>
      </c>
      <c r="X1977" s="30">
        <v>1.6147459490228229</v>
      </c>
      <c r="Y1977" s="30">
        <v>-24.369887362007582</v>
      </c>
      <c r="Z1977" s="30">
        <v>-15.956957425804276</v>
      </c>
      <c r="AA1977" s="30">
        <v>56.22682151105257</v>
      </c>
      <c r="AB1977" s="30">
        <v>1060.2821443192586</v>
      </c>
      <c r="AC1977" s="29">
        <v>2.5741859741597239</v>
      </c>
      <c r="AD1977" s="29">
        <v>49482.342783054759</v>
      </c>
      <c r="AE1977" s="29">
        <f t="shared" si="99"/>
        <v>2022</v>
      </c>
      <c r="AF1977" s="29">
        <f t="shared" si="97"/>
        <v>8</v>
      </c>
      <c r="AK1977" t="e">
        <f t="shared" si="98"/>
        <v>#N/A</v>
      </c>
    </row>
    <row r="1978" spans="1:37" ht="30" customHeight="1" x14ac:dyDescent="0.25">
      <c r="A1978" s="30">
        <v>17907423</v>
      </c>
      <c r="B1978" s="29" t="s">
        <v>91</v>
      </c>
      <c r="C1978" s="29" t="s">
        <v>29</v>
      </c>
      <c r="D1978" s="29" t="s">
        <v>29</v>
      </c>
      <c r="E1978" s="31">
        <v>44834</v>
      </c>
      <c r="F1978" s="30">
        <v>83.786132297981709</v>
      </c>
      <c r="G1978" s="29" t="s">
        <v>51</v>
      </c>
      <c r="H1978" s="29" t="s">
        <v>30</v>
      </c>
      <c r="I1978" s="29">
        <v>1977</v>
      </c>
      <c r="J1978" s="30">
        <v>95</v>
      </c>
      <c r="K1978" s="30">
        <v>17210.099999999999</v>
      </c>
      <c r="L1978" s="30">
        <v>800639.34108805051</v>
      </c>
      <c r="M1978" s="30">
        <v>3896.0144452384361</v>
      </c>
      <c r="N1978" s="30">
        <v>54.222955265005623</v>
      </c>
      <c r="O1978" s="30">
        <v>9058.0219295690513</v>
      </c>
      <c r="P1978" s="30">
        <v>0.55803576796938592</v>
      </c>
      <c r="Q1978" s="30">
        <v>18284.641055723383</v>
      </c>
      <c r="R1978" s="30">
        <v>12292.488219013008</v>
      </c>
      <c r="S1978" s="30">
        <v>1.0056968545341705</v>
      </c>
      <c r="T1978" s="30">
        <v>1.1611724572966438</v>
      </c>
      <c r="U1978" s="30">
        <v>0.97974379527696198</v>
      </c>
      <c r="V1978" s="30">
        <v>1.4117425897808604</v>
      </c>
      <c r="W1978" s="30">
        <v>1.2529508222299177</v>
      </c>
      <c r="X1978" s="30">
        <v>1.1748924360825308</v>
      </c>
      <c r="Y1978" s="30">
        <v>-16.41513267536757</v>
      </c>
      <c r="Z1978" s="30">
        <v>-14.832335405142228</v>
      </c>
      <c r="AA1978" s="30">
        <v>79.519992913195139</v>
      </c>
      <c r="AB1978" s="30">
        <v>1100.5950653985517</v>
      </c>
      <c r="AC1978" s="29">
        <v>2.5214576049153714</v>
      </c>
      <c r="AD1978" s="29">
        <v>33239.838267040774</v>
      </c>
      <c r="AE1978" s="29">
        <f t="shared" si="99"/>
        <v>2022</v>
      </c>
      <c r="AF1978" s="29">
        <f t="shared" si="97"/>
        <v>9</v>
      </c>
      <c r="AK1978" t="e">
        <f t="shared" si="98"/>
        <v>#N/A</v>
      </c>
    </row>
    <row r="1979" spans="1:37" ht="30" customHeight="1" x14ac:dyDescent="0.25">
      <c r="A1979" s="30">
        <v>17907423</v>
      </c>
      <c r="B1979" s="29" t="s">
        <v>91</v>
      </c>
      <c r="C1979" s="29" t="s">
        <v>29</v>
      </c>
      <c r="D1979" s="29" t="s">
        <v>29</v>
      </c>
      <c r="E1979" s="31">
        <v>44865</v>
      </c>
      <c r="F1979" s="30">
        <v>125.18180780516838</v>
      </c>
      <c r="G1979" s="29" t="s">
        <v>51</v>
      </c>
      <c r="H1979" s="29" t="s">
        <v>30</v>
      </c>
      <c r="I1979" s="29">
        <v>1977</v>
      </c>
      <c r="J1979" s="30">
        <v>95</v>
      </c>
      <c r="K1979" s="30">
        <v>17210.099999999999</v>
      </c>
      <c r="L1979" s="30">
        <v>609741.01828872541</v>
      </c>
      <c r="M1979" s="30">
        <v>2245.2128758325316</v>
      </c>
      <c r="N1979" s="30">
        <v>35.503548816764884</v>
      </c>
      <c r="O1979" s="30">
        <v>13249.461268921654</v>
      </c>
      <c r="P1979" s="30">
        <v>0.85630674094251102</v>
      </c>
      <c r="Q1979" s="30">
        <v>14648.699897619103</v>
      </c>
      <c r="R1979" s="30">
        <v>20560.17708018026</v>
      </c>
      <c r="S1979" s="30">
        <v>0.87920765849053284</v>
      </c>
      <c r="T1979" s="30">
        <v>0.88495888386651811</v>
      </c>
      <c r="U1979" s="30">
        <v>0.77991635068716392</v>
      </c>
      <c r="V1979" s="30">
        <v>1.1959235810358331</v>
      </c>
      <c r="W1979" s="30">
        <v>0.9042243786895976</v>
      </c>
      <c r="X1979" s="30">
        <v>0.93478788119729117</v>
      </c>
      <c r="Y1979" s="30">
        <v>-14.054408673585201</v>
      </c>
      <c r="Z1979" s="30">
        <v>-15.452326418910042</v>
      </c>
      <c r="AA1979" s="30">
        <v>76.385176294038175</v>
      </c>
      <c r="AB1979" s="30">
        <v>1236.0573671931179</v>
      </c>
      <c r="AC1979" s="29">
        <v>2.0030882305055142</v>
      </c>
      <c r="AD1979" s="29">
        <v>38611.495258415358</v>
      </c>
      <c r="AE1979" s="29">
        <f t="shared" si="99"/>
        <v>2022</v>
      </c>
      <c r="AF1979" s="29">
        <f t="shared" si="97"/>
        <v>10</v>
      </c>
      <c r="AK1979" t="e">
        <f t="shared" si="98"/>
        <v>#N/A</v>
      </c>
    </row>
    <row r="1980" spans="1:37" ht="30" customHeight="1" x14ac:dyDescent="0.25">
      <c r="A1980" s="30">
        <v>17907423</v>
      </c>
      <c r="B1980" s="29" t="s">
        <v>91</v>
      </c>
      <c r="C1980" s="29" t="s">
        <v>29</v>
      </c>
      <c r="D1980" s="29" t="s">
        <v>29</v>
      </c>
      <c r="E1980" s="31">
        <v>44895</v>
      </c>
      <c r="F1980" s="30">
        <v>104.92654309965035</v>
      </c>
      <c r="G1980" s="29" t="s">
        <v>51</v>
      </c>
      <c r="H1980" s="29" t="s">
        <v>30</v>
      </c>
      <c r="I1980" s="29">
        <v>1977</v>
      </c>
      <c r="J1980" s="30">
        <v>95</v>
      </c>
      <c r="K1980" s="30">
        <v>17210.099999999999</v>
      </c>
      <c r="L1980" s="30">
        <v>614798.02868020523</v>
      </c>
      <c r="M1980" s="30">
        <v>3156.2724929819142</v>
      </c>
      <c r="N1980" s="30">
        <v>66.267898423537915</v>
      </c>
      <c r="O1980" s="30">
        <v>12900.674481651562</v>
      </c>
      <c r="P1980" s="30">
        <v>0.526946129783876</v>
      </c>
      <c r="Q1980" s="30">
        <v>15715.646599116069</v>
      </c>
      <c r="R1980" s="30">
        <v>14942.770809716543</v>
      </c>
      <c r="S1980" s="30">
        <v>0.91975238341056731</v>
      </c>
      <c r="T1980" s="30">
        <v>1.3897073461238747</v>
      </c>
      <c r="U1980" s="30">
        <v>0.86874868911720238</v>
      </c>
      <c r="V1980" s="30">
        <v>1.393407323326902</v>
      </c>
      <c r="W1980" s="30">
        <v>0.76519717683697985</v>
      </c>
      <c r="X1980" s="30">
        <v>1.6166983983553791</v>
      </c>
      <c r="Y1980" s="30">
        <v>-15.485447468628958</v>
      </c>
      <c r="Z1980" s="30">
        <v>-23.893316395420122</v>
      </c>
      <c r="AA1980" s="30">
        <v>46.960861993315056</v>
      </c>
      <c r="AB1980" s="30">
        <v>1035.7376955220927</v>
      </c>
      <c r="AC1980" s="29">
        <v>3.0472658613828694</v>
      </c>
      <c r="AD1980" s="29">
        <v>55186.983691994006</v>
      </c>
      <c r="AE1980" s="29">
        <f t="shared" si="99"/>
        <v>2022</v>
      </c>
      <c r="AF1980" s="29">
        <f t="shared" si="97"/>
        <v>11</v>
      </c>
      <c r="AK1980" t="e">
        <f t="shared" si="98"/>
        <v>#N/A</v>
      </c>
    </row>
    <row r="1981" spans="1:37" ht="30" customHeight="1" x14ac:dyDescent="0.25">
      <c r="A1981" s="30">
        <v>17907423</v>
      </c>
      <c r="B1981" s="29" t="s">
        <v>91</v>
      </c>
      <c r="C1981" s="29" t="s">
        <v>29</v>
      </c>
      <c r="D1981" s="29" t="s">
        <v>29</v>
      </c>
      <c r="E1981" s="31">
        <v>44926</v>
      </c>
      <c r="F1981" s="30">
        <v>72.280444985253581</v>
      </c>
      <c r="G1981" s="29" t="s">
        <v>51</v>
      </c>
      <c r="H1981" s="29" t="s">
        <v>30</v>
      </c>
      <c r="I1981" s="29">
        <v>1977</v>
      </c>
      <c r="J1981" s="30">
        <v>95</v>
      </c>
      <c r="K1981" s="30">
        <v>17210.099999999999</v>
      </c>
      <c r="L1981" s="30">
        <v>866815.12670608575</v>
      </c>
      <c r="M1981" s="30">
        <v>3240.2214311036118</v>
      </c>
      <c r="N1981" s="30">
        <v>53.12841674165881</v>
      </c>
      <c r="O1981" s="30">
        <v>8146.1614353480109</v>
      </c>
      <c r="P1981" s="30">
        <v>0.77841995149250287</v>
      </c>
      <c r="Q1981" s="30">
        <v>10964.619749485486</v>
      </c>
      <c r="R1981" s="30">
        <v>19922.596577789303</v>
      </c>
      <c r="S1981" s="30">
        <v>0.79609225665279726</v>
      </c>
      <c r="T1981" s="30">
        <v>0.79145173443240113</v>
      </c>
      <c r="U1981" s="30">
        <v>1.008885272135742</v>
      </c>
      <c r="V1981" s="30">
        <v>0.96578354089123741</v>
      </c>
      <c r="W1981" s="30">
        <v>1.1142986213816828</v>
      </c>
      <c r="X1981" s="30">
        <v>0.91227496651593354</v>
      </c>
      <c r="Y1981" s="30">
        <v>-15.178249419295771</v>
      </c>
      <c r="Z1981" s="30">
        <v>-14.736608628071622</v>
      </c>
      <c r="AA1981" s="30">
        <v>88.127828003516754</v>
      </c>
      <c r="AB1981" s="30">
        <v>853.02926521666927</v>
      </c>
      <c r="AC1981" s="29">
        <v>3.6810501582446067</v>
      </c>
      <c r="AD1981" s="29">
        <v>47760.018741074768</v>
      </c>
      <c r="AE1981" s="29">
        <f t="shared" si="99"/>
        <v>2022</v>
      </c>
      <c r="AF1981" s="29">
        <f t="shared" si="97"/>
        <v>12</v>
      </c>
      <c r="AK1981" t="e">
        <f t="shared" si="98"/>
        <v>#N/A</v>
      </c>
    </row>
    <row r="1982" spans="1:37" ht="30" customHeight="1" x14ac:dyDescent="0.25">
      <c r="A1982" s="30">
        <v>17907423</v>
      </c>
      <c r="B1982" s="29" t="s">
        <v>91</v>
      </c>
      <c r="C1982" s="29" t="s">
        <v>29</v>
      </c>
      <c r="D1982" s="29" t="s">
        <v>29</v>
      </c>
      <c r="E1982" s="31">
        <v>44957</v>
      </c>
      <c r="F1982" s="30">
        <v>107.12368422282464</v>
      </c>
      <c r="G1982" s="29" t="s">
        <v>51</v>
      </c>
      <c r="H1982" s="29" t="s">
        <v>30</v>
      </c>
      <c r="I1982" s="29">
        <v>1977</v>
      </c>
      <c r="J1982" s="30">
        <v>95</v>
      </c>
      <c r="K1982" s="30">
        <v>17210.099999999999</v>
      </c>
      <c r="L1982" s="30">
        <v>984511.34942411969</v>
      </c>
      <c r="M1982" s="30">
        <v>3666.9483702680618</v>
      </c>
      <c r="N1982" s="30">
        <v>61.991580305520976</v>
      </c>
      <c r="O1982" s="30">
        <v>12607.032417500664</v>
      </c>
      <c r="P1982" s="30">
        <v>0.51116644932508504</v>
      </c>
      <c r="Q1982" s="30">
        <v>17752.457710860246</v>
      </c>
      <c r="R1982" s="30">
        <v>19760.952759596108</v>
      </c>
      <c r="S1982" s="30">
        <v>0.6078897831695248</v>
      </c>
      <c r="T1982" s="30">
        <v>0.78597972370104963</v>
      </c>
      <c r="U1982" s="30">
        <v>1.0204858457727204</v>
      </c>
      <c r="V1982" s="30">
        <v>0.97507467452039975</v>
      </c>
      <c r="W1982" s="30">
        <v>1.0241927721437647</v>
      </c>
      <c r="X1982" s="30">
        <v>1.2361628570115371</v>
      </c>
      <c r="Y1982" s="30">
        <v>-19.522331554185754</v>
      </c>
      <c r="Z1982" s="30">
        <v>-18.467968019550639</v>
      </c>
      <c r="AA1982" s="30">
        <v>80.04893090858566</v>
      </c>
      <c r="AB1982" s="30">
        <v>1369.792102586156</v>
      </c>
      <c r="AC1982" s="29">
        <v>3.6940642833088551</v>
      </c>
      <c r="AD1982" s="29">
        <v>61069.095043778245</v>
      </c>
      <c r="AE1982" s="29">
        <f t="shared" si="99"/>
        <v>2023</v>
      </c>
      <c r="AF1982" s="29">
        <f t="shared" si="97"/>
        <v>1</v>
      </c>
      <c r="AK1982" t="e">
        <f t="shared" si="98"/>
        <v>#N/A</v>
      </c>
    </row>
    <row r="1983" spans="1:37" ht="30" customHeight="1" x14ac:dyDescent="0.25">
      <c r="A1983" s="30">
        <v>17907423</v>
      </c>
      <c r="B1983" s="29" t="s">
        <v>91</v>
      </c>
      <c r="C1983" s="29" t="s">
        <v>29</v>
      </c>
      <c r="D1983" s="29" t="s">
        <v>29</v>
      </c>
      <c r="E1983" s="31">
        <v>44985</v>
      </c>
      <c r="F1983" s="30">
        <v>93.897183897634264</v>
      </c>
      <c r="G1983" s="29" t="s">
        <v>51</v>
      </c>
      <c r="H1983" s="29" t="s">
        <v>30</v>
      </c>
      <c r="I1983" s="29">
        <v>1977</v>
      </c>
      <c r="J1983" s="30">
        <v>95</v>
      </c>
      <c r="K1983" s="30">
        <v>17210.099999999999</v>
      </c>
      <c r="L1983" s="30">
        <v>611122.84396106401</v>
      </c>
      <c r="M1983" s="30">
        <v>3281.4066337434638</v>
      </c>
      <c r="N1983" s="30">
        <v>65.839477080446187</v>
      </c>
      <c r="O1983" s="30">
        <v>8953.8484610573869</v>
      </c>
      <c r="P1983" s="30">
        <v>0.68499191504048706</v>
      </c>
      <c r="Q1983" s="30">
        <v>18075.068716840779</v>
      </c>
      <c r="R1983" s="30">
        <v>23917.126993511582</v>
      </c>
      <c r="S1983" s="30">
        <v>0.94666981349028534</v>
      </c>
      <c r="T1983" s="30">
        <v>0.81603465077472992</v>
      </c>
      <c r="U1983" s="30">
        <v>0.71731240687265552</v>
      </c>
      <c r="V1983" s="30">
        <v>1.0980364488169345</v>
      </c>
      <c r="W1983" s="30">
        <v>1.1392987198290214</v>
      </c>
      <c r="X1983" s="30">
        <v>1.2941311148543482</v>
      </c>
      <c r="Y1983" s="30">
        <v>-19.95966233141522</v>
      </c>
      <c r="Z1983" s="30">
        <v>-16.05905831150492</v>
      </c>
      <c r="AA1983" s="30">
        <v>85.527922373277605</v>
      </c>
      <c r="AB1983" s="30">
        <v>1339.5560864628148</v>
      </c>
      <c r="AC1983" s="29">
        <v>3.2056362284007527</v>
      </c>
      <c r="AD1983" s="29">
        <v>43286.523330422388</v>
      </c>
      <c r="AE1983" s="29">
        <f t="shared" si="99"/>
        <v>2023</v>
      </c>
      <c r="AF1983" s="29">
        <f t="shared" si="97"/>
        <v>2</v>
      </c>
      <c r="AK1983" t="e">
        <f t="shared" si="98"/>
        <v>#N/A</v>
      </c>
    </row>
    <row r="1984" spans="1:37" ht="30" customHeight="1" x14ac:dyDescent="0.25">
      <c r="A1984" s="30">
        <v>17907423</v>
      </c>
      <c r="B1984" s="29" t="s">
        <v>91</v>
      </c>
      <c r="C1984" s="29" t="s">
        <v>29</v>
      </c>
      <c r="D1984" s="29" t="s">
        <v>29</v>
      </c>
      <c r="E1984" s="31">
        <v>45016</v>
      </c>
      <c r="F1984" s="30">
        <v>99.530464703545377</v>
      </c>
      <c r="G1984" s="29" t="s">
        <v>51</v>
      </c>
      <c r="H1984" s="29" t="s">
        <v>30</v>
      </c>
      <c r="I1984" s="29">
        <v>1977</v>
      </c>
      <c r="J1984" s="30">
        <v>95</v>
      </c>
      <c r="K1984" s="30">
        <v>17210.099999999999</v>
      </c>
      <c r="L1984" s="30">
        <v>602854.18832761259</v>
      </c>
      <c r="M1984" s="30">
        <v>3416.3252654321959</v>
      </c>
      <c r="N1984" s="30">
        <v>53.867492477052409</v>
      </c>
      <c r="O1984" s="30">
        <v>9154.823149093465</v>
      </c>
      <c r="P1984" s="30">
        <v>0.91574908919293019</v>
      </c>
      <c r="Q1984" s="30">
        <v>12359.20524280194</v>
      </c>
      <c r="R1984" s="30">
        <v>13017.807491772428</v>
      </c>
      <c r="S1984" s="30">
        <v>1.1418319916020649</v>
      </c>
      <c r="T1984" s="30">
        <v>1.0483637128543193</v>
      </c>
      <c r="U1984" s="30">
        <v>1.1676464471546455</v>
      </c>
      <c r="V1984" s="30">
        <v>1.0978721262376734</v>
      </c>
      <c r="W1984" s="30">
        <v>1.0214811276152083</v>
      </c>
      <c r="X1984" s="30">
        <v>1.308497431223383</v>
      </c>
      <c r="Y1984" s="30">
        <v>-25.765675299697911</v>
      </c>
      <c r="Z1984" s="30">
        <v>-15.048816063406962</v>
      </c>
      <c r="AA1984" s="30">
        <v>85.828731357304761</v>
      </c>
      <c r="AB1984" s="30">
        <v>990.40925864554879</v>
      </c>
      <c r="AC1984" s="29">
        <v>3.3794830904668762</v>
      </c>
      <c r="AD1984" s="29">
        <v>56934.505591935231</v>
      </c>
      <c r="AE1984" s="29">
        <f t="shared" si="99"/>
        <v>2023</v>
      </c>
      <c r="AF1984" s="29">
        <f t="shared" si="97"/>
        <v>3</v>
      </c>
      <c r="AK1984" t="e">
        <f t="shared" si="98"/>
        <v>#N/A</v>
      </c>
    </row>
    <row r="1985" spans="1:37" ht="30" customHeight="1" x14ac:dyDescent="0.25">
      <c r="A1985" s="30">
        <v>17907423</v>
      </c>
      <c r="B1985" s="29" t="s">
        <v>91</v>
      </c>
      <c r="C1985" s="29" t="s">
        <v>29</v>
      </c>
      <c r="D1985" s="29" t="s">
        <v>29</v>
      </c>
      <c r="E1985" s="31">
        <v>45046</v>
      </c>
      <c r="F1985" s="30">
        <v>126.17909196748086</v>
      </c>
      <c r="G1985" s="29" t="s">
        <v>51</v>
      </c>
      <c r="H1985" s="29" t="s">
        <v>30</v>
      </c>
      <c r="I1985" s="29">
        <v>1977</v>
      </c>
      <c r="J1985" s="30">
        <v>95</v>
      </c>
      <c r="K1985" s="30">
        <v>17210.099999999999</v>
      </c>
      <c r="L1985" s="30">
        <v>784590.84081597591</v>
      </c>
      <c r="M1985" s="30">
        <v>3113.7116989302986</v>
      </c>
      <c r="N1985" s="30">
        <v>37.764356112950395</v>
      </c>
      <c r="O1985" s="30">
        <v>12272.185472485357</v>
      </c>
      <c r="P1985" s="30">
        <v>0.85674979285587449</v>
      </c>
      <c r="Q1985" s="30">
        <v>14788.67742224933</v>
      </c>
      <c r="R1985" s="30">
        <v>14639.019675629359</v>
      </c>
      <c r="S1985" s="30">
        <v>0.88854091796004164</v>
      </c>
      <c r="T1985" s="30">
        <v>0.72737368887622067</v>
      </c>
      <c r="U1985" s="30">
        <v>0.87475869735654965</v>
      </c>
      <c r="V1985" s="30">
        <v>0.97466324444055852</v>
      </c>
      <c r="W1985" s="30">
        <v>0.94268235515621623</v>
      </c>
      <c r="X1985" s="30">
        <v>1.2025133092691618</v>
      </c>
      <c r="Y1985" s="30">
        <v>-21.747505249806416</v>
      </c>
      <c r="Z1985" s="30">
        <v>-18.414292635296025</v>
      </c>
      <c r="AA1985" s="30">
        <v>72.182924282863326</v>
      </c>
      <c r="AB1985" s="30">
        <v>1210.9857978098182</v>
      </c>
      <c r="AC1985" s="29">
        <v>2.2602774196135198</v>
      </c>
      <c r="AD1985" s="29">
        <v>62542.864318804095</v>
      </c>
      <c r="AE1985" s="29">
        <f t="shared" si="99"/>
        <v>2023</v>
      </c>
      <c r="AF1985" s="29">
        <f t="shared" si="97"/>
        <v>4</v>
      </c>
      <c r="AK1985" t="e">
        <f t="shared" si="98"/>
        <v>#N/A</v>
      </c>
    </row>
    <row r="1986" spans="1:37" ht="30" customHeight="1" x14ac:dyDescent="0.25">
      <c r="A1986" s="30">
        <v>17907423</v>
      </c>
      <c r="B1986" s="29" t="s">
        <v>91</v>
      </c>
      <c r="C1986" s="29" t="s">
        <v>29</v>
      </c>
      <c r="D1986" s="29" t="s">
        <v>29</v>
      </c>
      <c r="E1986" s="31">
        <v>45077</v>
      </c>
      <c r="F1986" s="30">
        <v>86.799154550345733</v>
      </c>
      <c r="G1986" s="29" t="s">
        <v>51</v>
      </c>
      <c r="H1986" s="29" t="s">
        <v>30</v>
      </c>
      <c r="I1986" s="29">
        <v>1977</v>
      </c>
      <c r="J1986" s="30">
        <v>95</v>
      </c>
      <c r="K1986" s="30">
        <v>17210.099999999999</v>
      </c>
      <c r="L1986" s="30">
        <v>1119400.6251985487</v>
      </c>
      <c r="M1986" s="30">
        <v>3175.7896574163988</v>
      </c>
      <c r="N1986" s="30">
        <v>56.048912931974293</v>
      </c>
      <c r="O1986" s="30">
        <v>10142.922539526418</v>
      </c>
      <c r="P1986" s="30">
        <v>0.69502236644820337</v>
      </c>
      <c r="Q1986" s="30">
        <v>11950.708564468801</v>
      </c>
      <c r="R1986" s="30">
        <v>12019.196127702393</v>
      </c>
      <c r="S1986" s="30">
        <v>0.83668105975338947</v>
      </c>
      <c r="T1986" s="30">
        <v>1.0226232358240746</v>
      </c>
      <c r="U1986" s="30">
        <v>0.67760018521717602</v>
      </c>
      <c r="V1986" s="30">
        <v>0.80858273613825449</v>
      </c>
      <c r="W1986" s="30">
        <v>0.70815127428142954</v>
      </c>
      <c r="X1986" s="30">
        <v>1.4056099469699146</v>
      </c>
      <c r="Y1986" s="30">
        <v>-20.346139992016965</v>
      </c>
      <c r="Z1986" s="30">
        <v>-19.990153460071131</v>
      </c>
      <c r="AA1986" s="30">
        <v>79.243602554616174</v>
      </c>
      <c r="AB1986" s="30">
        <v>999.54231914781076</v>
      </c>
      <c r="AC1986" s="29">
        <v>2.4991552121030631</v>
      </c>
      <c r="AD1986" s="29">
        <v>61240.974154258685</v>
      </c>
      <c r="AE1986" s="29">
        <f t="shared" si="99"/>
        <v>2023</v>
      </c>
      <c r="AF1986" s="29">
        <f t="shared" si="97"/>
        <v>5</v>
      </c>
      <c r="AK1986" t="e">
        <f t="shared" si="98"/>
        <v>#N/A</v>
      </c>
    </row>
    <row r="1987" spans="1:37" ht="30" customHeight="1" x14ac:dyDescent="0.25">
      <c r="A1987" s="30">
        <v>17907423</v>
      </c>
      <c r="B1987" s="29" t="s">
        <v>91</v>
      </c>
      <c r="C1987" s="29" t="s">
        <v>29</v>
      </c>
      <c r="D1987" s="29" t="s">
        <v>29</v>
      </c>
      <c r="E1987" s="31">
        <v>45107</v>
      </c>
      <c r="F1987" s="30">
        <v>96.362092075947047</v>
      </c>
      <c r="G1987" s="29" t="s">
        <v>51</v>
      </c>
      <c r="H1987" s="29" t="s">
        <v>30</v>
      </c>
      <c r="I1987" s="29">
        <v>1977</v>
      </c>
      <c r="J1987" s="30">
        <v>95</v>
      </c>
      <c r="K1987" s="30">
        <v>17210.099999999999</v>
      </c>
      <c r="L1987" s="30">
        <v>1107871.9350110339</v>
      </c>
      <c r="M1987" s="30">
        <v>3927.9339336045759</v>
      </c>
      <c r="N1987" s="30">
        <v>58.931989716553176</v>
      </c>
      <c r="O1987" s="30">
        <v>8125.211351955184</v>
      </c>
      <c r="P1987" s="30">
        <v>0.64658496630236517</v>
      </c>
      <c r="Q1987" s="30">
        <v>16454.2066292483</v>
      </c>
      <c r="R1987" s="30">
        <v>23782.57324757606</v>
      </c>
      <c r="S1987" s="30">
        <v>0.75122533596598517</v>
      </c>
      <c r="T1987" s="30">
        <v>0.76017719947663831</v>
      </c>
      <c r="U1987" s="30">
        <v>1.1088743427240171</v>
      </c>
      <c r="V1987" s="30">
        <v>1.3503352614013198</v>
      </c>
      <c r="W1987" s="30">
        <v>0.98784177298115028</v>
      </c>
      <c r="X1987" s="30">
        <v>1.4637132482791533</v>
      </c>
      <c r="Y1987" s="30">
        <v>-26.733685546061565</v>
      </c>
      <c r="Z1987" s="30">
        <v>-24.836300425574919</v>
      </c>
      <c r="AA1987" s="30">
        <v>80.639118284170081</v>
      </c>
      <c r="AB1987" s="30">
        <v>771.9656609130318</v>
      </c>
      <c r="AC1987" s="29">
        <v>2.5891646014890282</v>
      </c>
      <c r="AD1987" s="29">
        <v>63068.876441143388</v>
      </c>
      <c r="AE1987" s="29">
        <f t="shared" si="99"/>
        <v>2023</v>
      </c>
      <c r="AF1987" s="29">
        <f t="shared" si="97"/>
        <v>6</v>
      </c>
      <c r="AK1987" t="e">
        <f t="shared" si="98"/>
        <v>#N/A</v>
      </c>
    </row>
    <row r="1988" spans="1:37" ht="30" customHeight="1" x14ac:dyDescent="0.25">
      <c r="A1988" s="30">
        <v>17907423</v>
      </c>
      <c r="B1988" s="29" t="s">
        <v>91</v>
      </c>
      <c r="C1988" s="29" t="s">
        <v>29</v>
      </c>
      <c r="D1988" s="29" t="s">
        <v>29</v>
      </c>
      <c r="E1988" s="31">
        <v>45138</v>
      </c>
      <c r="F1988" s="30">
        <v>124.5158053474558</v>
      </c>
      <c r="G1988" s="29" t="s">
        <v>51</v>
      </c>
      <c r="H1988" s="29" t="s">
        <v>30</v>
      </c>
      <c r="I1988" s="29">
        <v>1977</v>
      </c>
      <c r="J1988" s="30">
        <v>95</v>
      </c>
      <c r="K1988" s="30">
        <v>17210.099999999999</v>
      </c>
      <c r="L1988" s="30">
        <v>741687.83052052464</v>
      </c>
      <c r="M1988" s="30">
        <v>2277.4314533316178</v>
      </c>
      <c r="N1988" s="30">
        <v>38.798769403351443</v>
      </c>
      <c r="O1988" s="30">
        <v>14153.944502292696</v>
      </c>
      <c r="P1988" s="30">
        <v>0.60693303729546233</v>
      </c>
      <c r="Q1988" s="30">
        <v>17262.131728194043</v>
      </c>
      <c r="R1988" s="30">
        <v>21369.076599437441</v>
      </c>
      <c r="S1988" s="30">
        <v>0.74565106997919339</v>
      </c>
      <c r="T1988" s="30">
        <v>1.2620726482435869</v>
      </c>
      <c r="U1988" s="30">
        <v>0.61330479333080123</v>
      </c>
      <c r="V1988" s="30">
        <v>0.97414661226637922</v>
      </c>
      <c r="W1988" s="30">
        <v>0.68015381145292408</v>
      </c>
      <c r="X1988" s="30">
        <v>1.597662448411711</v>
      </c>
      <c r="Y1988" s="30">
        <v>-27.327549410402838</v>
      </c>
      <c r="Z1988" s="30">
        <v>-23.624135767245985</v>
      </c>
      <c r="AA1988" s="30">
        <v>75.057800767310297</v>
      </c>
      <c r="AB1988" s="30">
        <v>754.88957268447427</v>
      </c>
      <c r="AC1988" s="29">
        <v>3.4996374267626642</v>
      </c>
      <c r="AD1988" s="29">
        <v>34863.907936472962</v>
      </c>
      <c r="AE1988" s="29">
        <f t="shared" si="99"/>
        <v>2023</v>
      </c>
      <c r="AF1988" s="29">
        <f t="shared" si="97"/>
        <v>7</v>
      </c>
      <c r="AK1988" t="e">
        <f t="shared" si="98"/>
        <v>#N/A</v>
      </c>
    </row>
    <row r="1989" spans="1:37" ht="30" customHeight="1" x14ac:dyDescent="0.25">
      <c r="A1989" s="30">
        <v>17907423</v>
      </c>
      <c r="B1989" s="29" t="s">
        <v>91</v>
      </c>
      <c r="C1989" s="29" t="s">
        <v>29</v>
      </c>
      <c r="D1989" s="29" t="s">
        <v>29</v>
      </c>
      <c r="E1989" s="31">
        <v>45169</v>
      </c>
      <c r="F1989" s="30">
        <v>119.40261743244898</v>
      </c>
      <c r="G1989" s="29" t="s">
        <v>51</v>
      </c>
      <c r="H1989" s="29" t="s">
        <v>30</v>
      </c>
      <c r="I1989" s="29">
        <v>1977</v>
      </c>
      <c r="J1989" s="30">
        <v>95</v>
      </c>
      <c r="K1989" s="30">
        <v>17210.099999999999</v>
      </c>
      <c r="L1989" s="30">
        <v>1041935.2947996573</v>
      </c>
      <c r="M1989" s="30">
        <v>3673.8044967224109</v>
      </c>
      <c r="N1989" s="30">
        <v>44.44336897813718</v>
      </c>
      <c r="O1989" s="30">
        <v>14862.42464708847</v>
      </c>
      <c r="P1989" s="30">
        <v>0.70408084844313157</v>
      </c>
      <c r="Q1989" s="30">
        <v>18987.391008280807</v>
      </c>
      <c r="R1989" s="30">
        <v>23463.907592788015</v>
      </c>
      <c r="S1989" s="30">
        <v>0.9684525415035663</v>
      </c>
      <c r="T1989" s="30">
        <v>0.82410669295494021</v>
      </c>
      <c r="U1989" s="30">
        <v>0.82617709213912438</v>
      </c>
      <c r="V1989" s="30">
        <v>1.4090154806210859</v>
      </c>
      <c r="W1989" s="30">
        <v>1.0837747234302173</v>
      </c>
      <c r="X1989" s="30">
        <v>0.9168581395259453</v>
      </c>
      <c r="Y1989" s="30">
        <v>-25.91694075193351</v>
      </c>
      <c r="Z1989" s="30">
        <v>-22.799219194901926</v>
      </c>
      <c r="AA1989" s="30">
        <v>58.906005593580623</v>
      </c>
      <c r="AB1989" s="30">
        <v>1046.5393030587791</v>
      </c>
      <c r="AC1989" s="29">
        <v>3.6189132119251193</v>
      </c>
      <c r="AD1989" s="29">
        <v>62959.999544772887</v>
      </c>
      <c r="AE1989" s="29">
        <f t="shared" si="99"/>
        <v>2023</v>
      </c>
      <c r="AF1989" s="29">
        <f t="shared" si="97"/>
        <v>8</v>
      </c>
      <c r="AK1989" t="e">
        <f t="shared" si="98"/>
        <v>#N/A</v>
      </c>
    </row>
    <row r="1990" spans="1:37" ht="30" customHeight="1" x14ac:dyDescent="0.25">
      <c r="A1990" s="30">
        <v>17907423</v>
      </c>
      <c r="B1990" s="29" t="s">
        <v>91</v>
      </c>
      <c r="C1990" s="29" t="s">
        <v>29</v>
      </c>
      <c r="D1990" s="29" t="s">
        <v>29</v>
      </c>
      <c r="E1990" s="31">
        <v>45199</v>
      </c>
      <c r="F1990" s="30">
        <v>94.290713088165447</v>
      </c>
      <c r="G1990" s="29" t="s">
        <v>51</v>
      </c>
      <c r="H1990" s="29" t="s">
        <v>30</v>
      </c>
      <c r="I1990" s="29">
        <v>1977</v>
      </c>
      <c r="J1990" s="30">
        <v>95</v>
      </c>
      <c r="K1990" s="30">
        <v>17210.099999999999</v>
      </c>
      <c r="L1990" s="30">
        <v>631369.84382490045</v>
      </c>
      <c r="M1990" s="30">
        <v>2973.5494276233885</v>
      </c>
      <c r="N1990" s="30">
        <v>36.743649463428</v>
      </c>
      <c r="O1990" s="30">
        <v>8418.4366404921111</v>
      </c>
      <c r="P1990" s="30">
        <v>0.88624551070930435</v>
      </c>
      <c r="Q1990" s="30">
        <v>15433.901782549687</v>
      </c>
      <c r="R1990" s="30">
        <v>18723.763748121281</v>
      </c>
      <c r="S1990" s="30">
        <v>0.74119863269062314</v>
      </c>
      <c r="T1990" s="30">
        <v>0.90628242419360328</v>
      </c>
      <c r="U1990" s="30">
        <v>0.75232096774838086</v>
      </c>
      <c r="V1990" s="30">
        <v>1.2229387910063274</v>
      </c>
      <c r="W1990" s="30">
        <v>1.259648076302019</v>
      </c>
      <c r="X1990" s="30">
        <v>1.2998272376018196</v>
      </c>
      <c r="Y1990" s="30">
        <v>-24.385596371686827</v>
      </c>
      <c r="Z1990" s="30">
        <v>-26.821026893663234</v>
      </c>
      <c r="AA1990" s="30">
        <v>57.006062805267369</v>
      </c>
      <c r="AB1990" s="30">
        <v>869.74874253435121</v>
      </c>
      <c r="AC1990" s="29">
        <v>2.5284318564612915</v>
      </c>
      <c r="AD1990" s="29">
        <v>58749.197446555539</v>
      </c>
      <c r="AE1990" s="29">
        <f t="shared" si="99"/>
        <v>2023</v>
      </c>
      <c r="AF1990" s="29">
        <f t="shared" si="97"/>
        <v>9</v>
      </c>
      <c r="AK1990" t="e">
        <f t="shared" si="98"/>
        <v>#N/A</v>
      </c>
    </row>
    <row r="1991" spans="1:37" ht="30" customHeight="1" x14ac:dyDescent="0.25">
      <c r="A1991" s="30">
        <v>17907423</v>
      </c>
      <c r="B1991" s="29" t="s">
        <v>91</v>
      </c>
      <c r="C1991" s="29" t="s">
        <v>29</v>
      </c>
      <c r="D1991" s="29" t="s">
        <v>29</v>
      </c>
      <c r="E1991" s="31">
        <v>45230</v>
      </c>
      <c r="F1991" s="30">
        <v>118.935664076526</v>
      </c>
      <c r="G1991" s="29" t="s">
        <v>51</v>
      </c>
      <c r="H1991" s="29" t="s">
        <v>30</v>
      </c>
      <c r="I1991" s="29">
        <v>1977</v>
      </c>
      <c r="J1991" s="30">
        <v>95</v>
      </c>
      <c r="K1991" s="30">
        <v>17210.099999999999</v>
      </c>
      <c r="L1991" s="30">
        <v>798859.94283605111</v>
      </c>
      <c r="M1991" s="30">
        <v>2725.4141037126597</v>
      </c>
      <c r="N1991" s="30">
        <v>60.14530770482115</v>
      </c>
      <c r="O1991" s="30">
        <v>8792.2094378727597</v>
      </c>
      <c r="P1991" s="30">
        <v>0.58574370861482605</v>
      </c>
      <c r="Q1991" s="30">
        <v>14066.069653446895</v>
      </c>
      <c r="R1991" s="30">
        <v>16330.533966212959</v>
      </c>
      <c r="S1991" s="30">
        <v>0.75409045338128144</v>
      </c>
      <c r="T1991" s="30">
        <v>1.2622511542425272</v>
      </c>
      <c r="U1991" s="30">
        <v>0.97599696614766485</v>
      </c>
      <c r="V1991" s="30">
        <v>0.80925400216975163</v>
      </c>
      <c r="W1991" s="30">
        <v>1.092612951582203</v>
      </c>
      <c r="X1991" s="30">
        <v>1.0385101761915547</v>
      </c>
      <c r="Y1991" s="30">
        <v>-18.205190165631976</v>
      </c>
      <c r="Z1991" s="30">
        <v>-23.268608702199678</v>
      </c>
      <c r="AA1991" s="30">
        <v>44.926206867336347</v>
      </c>
      <c r="AB1991" s="30">
        <v>1119.4556760125943</v>
      </c>
      <c r="AC1991" s="29">
        <v>3.3546206891087142</v>
      </c>
      <c r="AD1991" s="29">
        <v>58496.835516112442</v>
      </c>
      <c r="AE1991" s="29">
        <f t="shared" si="99"/>
        <v>2023</v>
      </c>
      <c r="AF1991" s="29">
        <f t="shared" si="97"/>
        <v>10</v>
      </c>
      <c r="AK1991" t="e">
        <f t="shared" si="98"/>
        <v>#N/A</v>
      </c>
    </row>
    <row r="1992" spans="1:37" ht="30" customHeight="1" x14ac:dyDescent="0.25">
      <c r="A1992" s="30">
        <v>17907423</v>
      </c>
      <c r="B1992" s="29" t="s">
        <v>91</v>
      </c>
      <c r="C1992" s="29" t="s">
        <v>29</v>
      </c>
      <c r="D1992" s="29" t="s">
        <v>29</v>
      </c>
      <c r="E1992" s="31">
        <v>45260</v>
      </c>
      <c r="F1992" s="30">
        <v>133.57487906003246</v>
      </c>
      <c r="G1992" s="29" t="s">
        <v>51</v>
      </c>
      <c r="H1992" s="29" t="s">
        <v>30</v>
      </c>
      <c r="I1992" s="29">
        <v>1977</v>
      </c>
      <c r="J1992" s="30">
        <v>95</v>
      </c>
      <c r="K1992" s="30">
        <v>17210.099999999999</v>
      </c>
      <c r="L1992" s="30">
        <v>699939.33231465088</v>
      </c>
      <c r="M1992" s="30">
        <v>3991.3111418622493</v>
      </c>
      <c r="N1992" s="30">
        <v>57.831174958926248</v>
      </c>
      <c r="O1992" s="30">
        <v>12659.567626673763</v>
      </c>
      <c r="P1992" s="30">
        <v>0.48472368978091085</v>
      </c>
      <c r="Q1992" s="30">
        <v>17839.820131824406</v>
      </c>
      <c r="R1992" s="30">
        <v>17904.849461885729</v>
      </c>
      <c r="S1992" s="30">
        <v>1.0319873527439252</v>
      </c>
      <c r="T1992" s="30">
        <v>1.0521846883496282</v>
      </c>
      <c r="U1992" s="30">
        <v>0.88037395995405998</v>
      </c>
      <c r="V1992" s="30">
        <v>1.1466780155599825</v>
      </c>
      <c r="W1992" s="30">
        <v>0.98939472964268182</v>
      </c>
      <c r="X1992" s="30">
        <v>1.1620303437444737</v>
      </c>
      <c r="Y1992" s="30">
        <v>-29.116729336118649</v>
      </c>
      <c r="Z1992" s="30">
        <v>-29.709144786585028</v>
      </c>
      <c r="AA1992" s="30">
        <v>57.687407744994367</v>
      </c>
      <c r="AB1992" s="30">
        <v>1115.809988996016</v>
      </c>
      <c r="AC1992" s="29">
        <v>3.810768806302411</v>
      </c>
      <c r="AD1992" s="29">
        <v>61612.000964891115</v>
      </c>
      <c r="AE1992" s="29">
        <f t="shared" si="99"/>
        <v>2023</v>
      </c>
      <c r="AF1992" s="29">
        <f t="shared" si="97"/>
        <v>11</v>
      </c>
      <c r="AK1992" t="e">
        <f t="shared" si="98"/>
        <v>#N/A</v>
      </c>
    </row>
    <row r="1993" spans="1:37" ht="30" customHeight="1" x14ac:dyDescent="0.25">
      <c r="A1993" s="30">
        <v>17907423</v>
      </c>
      <c r="B1993" s="29" t="s">
        <v>91</v>
      </c>
      <c r="C1993" s="29" t="s">
        <v>29</v>
      </c>
      <c r="D1993" s="29" t="s">
        <v>29</v>
      </c>
      <c r="E1993" s="31">
        <v>45291</v>
      </c>
      <c r="F1993" s="30">
        <v>128.57938832870744</v>
      </c>
      <c r="G1993" s="29" t="s">
        <v>51</v>
      </c>
      <c r="H1993" s="29" t="s">
        <v>30</v>
      </c>
      <c r="I1993" s="29">
        <v>1977</v>
      </c>
      <c r="J1993" s="30">
        <v>95</v>
      </c>
      <c r="K1993" s="30">
        <v>17210.099999999999</v>
      </c>
      <c r="L1993" s="30">
        <v>692918.78701644123</v>
      </c>
      <c r="M1993" s="30">
        <v>2676.1012822518915</v>
      </c>
      <c r="N1993" s="30">
        <v>66.740941138269704</v>
      </c>
      <c r="O1993" s="30">
        <v>8255.5838539436463</v>
      </c>
      <c r="P1993" s="30">
        <v>0.77039158147976128</v>
      </c>
      <c r="Q1993" s="30">
        <v>13732.471271524859</v>
      </c>
      <c r="R1993" s="30">
        <v>16371.183935897436</v>
      </c>
      <c r="S1993" s="30">
        <v>0.89558752126122043</v>
      </c>
      <c r="T1993" s="30">
        <v>0.85764395464707388</v>
      </c>
      <c r="U1993" s="30">
        <v>0.80247862251120261</v>
      </c>
      <c r="V1993" s="30">
        <v>1.0848470229615235</v>
      </c>
      <c r="W1993" s="30">
        <v>0.88543326930220134</v>
      </c>
      <c r="X1993" s="30">
        <v>1.4978336562142072</v>
      </c>
      <c r="Y1993" s="30">
        <v>-22.234098276264032</v>
      </c>
      <c r="Z1993" s="30">
        <v>-26.010209519670855</v>
      </c>
      <c r="AA1993" s="30">
        <v>61.359569207380503</v>
      </c>
      <c r="AB1993" s="30">
        <v>916.1156010977179</v>
      </c>
      <c r="AC1993" s="29">
        <v>3.3890267977764768</v>
      </c>
      <c r="AD1993" s="29">
        <v>59218.953018049709</v>
      </c>
      <c r="AE1993" s="29">
        <f t="shared" si="99"/>
        <v>2023</v>
      </c>
      <c r="AF1993" s="29">
        <f t="shared" si="97"/>
        <v>12</v>
      </c>
      <c r="AK1993" t="e">
        <f t="shared" si="98"/>
        <v>#N/A</v>
      </c>
    </row>
    <row r="1994" spans="1:37" ht="30" customHeight="1" x14ac:dyDescent="0.25">
      <c r="A1994" s="30">
        <v>17907423</v>
      </c>
      <c r="B1994" s="29" t="s">
        <v>91</v>
      </c>
      <c r="C1994" s="29" t="s">
        <v>29</v>
      </c>
      <c r="D1994" s="29" t="s">
        <v>29</v>
      </c>
      <c r="E1994" s="31">
        <v>45322</v>
      </c>
      <c r="F1994" s="30">
        <v>126.14077389039471</v>
      </c>
      <c r="G1994" s="29" t="s">
        <v>51</v>
      </c>
      <c r="H1994" s="29" t="s">
        <v>30</v>
      </c>
      <c r="I1994" s="29">
        <v>1977</v>
      </c>
      <c r="J1994" s="30">
        <v>95</v>
      </c>
      <c r="K1994" s="30">
        <v>17210.099999999999</v>
      </c>
      <c r="L1994" s="30">
        <v>1097432.5436589965</v>
      </c>
      <c r="M1994" s="30">
        <v>4040.6241406274721</v>
      </c>
      <c r="N1994" s="30">
        <v>50.257302669663112</v>
      </c>
      <c r="O1994" s="30">
        <v>13258.636009942076</v>
      </c>
      <c r="P1994" s="30">
        <v>0.54354939692920567</v>
      </c>
      <c r="Q1994" s="30">
        <v>16582.721572484843</v>
      </c>
      <c r="R1994" s="30">
        <v>21150.726311058068</v>
      </c>
      <c r="S1994" s="30">
        <v>0.89191069368589537</v>
      </c>
      <c r="T1994" s="30">
        <v>0.94672688119068804</v>
      </c>
      <c r="U1994" s="30">
        <v>1.0723457254482598</v>
      </c>
      <c r="V1994" s="30">
        <v>0.72671224107009003</v>
      </c>
      <c r="W1994" s="30">
        <v>1.2873839974275572</v>
      </c>
      <c r="X1994" s="30">
        <v>1.3477792256896581</v>
      </c>
      <c r="Y1994" s="30">
        <v>-22.339637566155464</v>
      </c>
      <c r="Z1994" s="30">
        <v>-32.585724494345435</v>
      </c>
      <c r="AA1994" s="30">
        <v>78.690258693778958</v>
      </c>
      <c r="AB1994" s="30">
        <v>1167.7432529831065</v>
      </c>
      <c r="AC1994" s="29" t="s">
        <v>31</v>
      </c>
      <c r="AD1994" s="29" t="s">
        <v>31</v>
      </c>
      <c r="AE1994" s="29">
        <f t="shared" si="99"/>
        <v>2024</v>
      </c>
      <c r="AF1994" s="29">
        <f t="shared" si="97"/>
        <v>1</v>
      </c>
      <c r="AK1994" t="e">
        <f t="shared" si="98"/>
        <v>#N/A</v>
      </c>
    </row>
    <row r="1995" spans="1:37" ht="30" customHeight="1" x14ac:dyDescent="0.25">
      <c r="A1995" s="30">
        <v>17907423</v>
      </c>
      <c r="B1995" s="29" t="s">
        <v>91</v>
      </c>
      <c r="C1995" s="29" t="s">
        <v>29</v>
      </c>
      <c r="D1995" s="29" t="s">
        <v>29</v>
      </c>
      <c r="E1995" s="31">
        <v>45351</v>
      </c>
      <c r="F1995" s="30">
        <v>77.550284541937856</v>
      </c>
      <c r="G1995" s="29" t="s">
        <v>51</v>
      </c>
      <c r="H1995" s="29" t="s">
        <v>30</v>
      </c>
      <c r="I1995" s="29">
        <v>1977</v>
      </c>
      <c r="J1995" s="30">
        <v>95</v>
      </c>
      <c r="K1995" s="30">
        <v>17210.099999999999</v>
      </c>
      <c r="L1995" s="30">
        <v>707113.29832339555</v>
      </c>
      <c r="M1995" s="30">
        <v>3449.8930395030779</v>
      </c>
      <c r="N1995" s="30">
        <v>37.42137989020506</v>
      </c>
      <c r="O1995" s="30">
        <v>9961.9432733963567</v>
      </c>
      <c r="P1995" s="30">
        <v>0.66588654709062622</v>
      </c>
      <c r="Q1995" s="30">
        <v>13027.540221399338</v>
      </c>
      <c r="R1995" s="30">
        <v>20161.775963273391</v>
      </c>
      <c r="S1995" s="30">
        <v>0.74809775303014647</v>
      </c>
      <c r="T1995" s="30">
        <v>0.7089976876025762</v>
      </c>
      <c r="U1995" s="30">
        <v>0.59312194292846154</v>
      </c>
      <c r="V1995" s="30">
        <v>1.1235989415135024</v>
      </c>
      <c r="W1995" s="30">
        <v>1.1386681478632807</v>
      </c>
      <c r="X1995" s="30">
        <v>0.82050785470737519</v>
      </c>
      <c r="Y1995" s="30">
        <v>-27.652038724288701</v>
      </c>
      <c r="Z1995" s="30">
        <v>-28.400194433455358</v>
      </c>
      <c r="AA1995" s="30">
        <v>56.819738210468998</v>
      </c>
      <c r="AB1995" s="30">
        <v>1122.1617243889762</v>
      </c>
      <c r="AC1995" s="29" t="s">
        <v>31</v>
      </c>
      <c r="AD1995" s="29" t="s">
        <v>31</v>
      </c>
      <c r="AE1995" s="29">
        <f t="shared" si="99"/>
        <v>2024</v>
      </c>
      <c r="AF1995" s="29">
        <f t="shared" si="97"/>
        <v>2</v>
      </c>
      <c r="AK1995" t="e">
        <f t="shared" si="98"/>
        <v>#N/A</v>
      </c>
    </row>
    <row r="1996" spans="1:37" ht="30" customHeight="1" x14ac:dyDescent="0.25">
      <c r="A1996" s="30">
        <v>17907423</v>
      </c>
      <c r="B1996" s="29" t="s">
        <v>91</v>
      </c>
      <c r="C1996" s="29" t="s">
        <v>29</v>
      </c>
      <c r="D1996" s="29" t="s">
        <v>29</v>
      </c>
      <c r="E1996" s="31">
        <v>45382</v>
      </c>
      <c r="F1996" s="29">
        <v>132.09231142993784</v>
      </c>
      <c r="G1996" s="29" t="s">
        <v>51</v>
      </c>
      <c r="H1996" s="29" t="s">
        <v>30</v>
      </c>
      <c r="I1996" s="29">
        <v>1977</v>
      </c>
      <c r="J1996" s="30">
        <v>95</v>
      </c>
      <c r="K1996" s="30">
        <v>17210.099999999999</v>
      </c>
      <c r="L1996" s="29">
        <v>591924.26675952587</v>
      </c>
      <c r="M1996" s="29">
        <v>4074.0532809334809</v>
      </c>
      <c r="N1996" s="29">
        <v>48.536135591523191</v>
      </c>
      <c r="O1996" s="29">
        <v>11700.473657936604</v>
      </c>
      <c r="P1996" s="29">
        <v>0.47081797256567109</v>
      </c>
      <c r="Q1996" s="29">
        <v>14783.189233744653</v>
      </c>
      <c r="R1996" s="29">
        <v>21895.134149639372</v>
      </c>
      <c r="S1996" s="29">
        <v>0.87815399231655089</v>
      </c>
      <c r="T1996" s="29">
        <v>0.90018635685739368</v>
      </c>
      <c r="U1996" s="29">
        <v>0.92951848917412028</v>
      </c>
      <c r="V1996" s="29">
        <v>0.90467573518528466</v>
      </c>
      <c r="W1996" s="30">
        <v>1.2249713887128635</v>
      </c>
      <c r="X1996" s="30">
        <v>1.4102152593408595</v>
      </c>
      <c r="Y1996" s="29">
        <v>-36.524196367867098</v>
      </c>
      <c r="Z1996" s="29">
        <v>-21.740373884469523</v>
      </c>
      <c r="AA1996" s="29">
        <v>77.233416196325805</v>
      </c>
      <c r="AB1996" s="29">
        <v>1270.592030251579</v>
      </c>
      <c r="AC1996" s="29" t="s">
        <v>31</v>
      </c>
      <c r="AD1996" s="29" t="s">
        <v>31</v>
      </c>
      <c r="AE1996" s="29">
        <f t="shared" si="99"/>
        <v>2024</v>
      </c>
      <c r="AF1996" s="29">
        <f t="shared" si="97"/>
        <v>3</v>
      </c>
      <c r="AK1996" t="e">
        <f t="shared" si="98"/>
        <v>#N/A</v>
      </c>
    </row>
    <row r="1997" spans="1:37" ht="30" customHeight="1" x14ac:dyDescent="0.25">
      <c r="A1997" s="30">
        <v>17907423</v>
      </c>
      <c r="B1997" s="29" t="s">
        <v>91</v>
      </c>
      <c r="C1997" s="29" t="s">
        <v>29</v>
      </c>
      <c r="D1997" s="29" t="s">
        <v>29</v>
      </c>
      <c r="E1997" s="31">
        <v>45412</v>
      </c>
      <c r="F1997" s="29">
        <v>132.89803037126686</v>
      </c>
      <c r="G1997" s="29" t="s">
        <v>51</v>
      </c>
      <c r="H1997" s="29" t="s">
        <v>30</v>
      </c>
      <c r="I1997" s="29">
        <v>1977</v>
      </c>
      <c r="J1997" s="30">
        <v>95</v>
      </c>
      <c r="K1997" s="30">
        <v>17210.099999999999</v>
      </c>
      <c r="L1997" s="29">
        <v>961271.24730157759</v>
      </c>
      <c r="M1997" s="29">
        <v>2357.6969387888494</v>
      </c>
      <c r="N1997" s="29">
        <v>55.164066953561544</v>
      </c>
      <c r="O1997" s="29">
        <v>11014.519587504672</v>
      </c>
      <c r="P1997" s="29">
        <v>0.72623163950521963</v>
      </c>
      <c r="Q1997" s="29">
        <v>12947.499518736888</v>
      </c>
      <c r="R1997" s="29">
        <v>16703.758441101312</v>
      </c>
      <c r="S1997" s="29">
        <v>0.71642665249030968</v>
      </c>
      <c r="T1997" s="29">
        <v>0.87005610067660799</v>
      </c>
      <c r="U1997" s="29">
        <v>1.1304064887930245</v>
      </c>
      <c r="V1997" s="29">
        <v>1.2627830608088724</v>
      </c>
      <c r="W1997" s="30">
        <v>0.80797061566448547</v>
      </c>
      <c r="X1997" s="30">
        <v>1.2553011001699244</v>
      </c>
      <c r="Y1997" s="29">
        <v>-28.293895333433472</v>
      </c>
      <c r="Z1997" s="29">
        <v>-19.966539290151271</v>
      </c>
      <c r="AA1997" s="29">
        <v>56.163590717034374</v>
      </c>
      <c r="AB1997" s="29">
        <v>1143.8292801943574</v>
      </c>
      <c r="AC1997" s="29" t="s">
        <v>31</v>
      </c>
      <c r="AD1997" s="29" t="s">
        <v>31</v>
      </c>
      <c r="AE1997" s="29">
        <f t="shared" si="99"/>
        <v>2024</v>
      </c>
      <c r="AF1997" s="29">
        <f t="shared" si="97"/>
        <v>4</v>
      </c>
      <c r="AK1997" t="e">
        <f t="shared" si="98"/>
        <v>#N/A</v>
      </c>
    </row>
    <row r="1998" spans="1:37" ht="30" customHeight="1" x14ac:dyDescent="0.25">
      <c r="A1998" s="30">
        <v>17907423</v>
      </c>
      <c r="B1998" s="29" t="s">
        <v>91</v>
      </c>
      <c r="C1998" s="29" t="s">
        <v>29</v>
      </c>
      <c r="D1998" s="29" t="s">
        <v>29</v>
      </c>
      <c r="E1998" s="31">
        <v>45443</v>
      </c>
      <c r="F1998" s="29">
        <v>78.400372199663565</v>
      </c>
      <c r="G1998" s="29" t="s">
        <v>51</v>
      </c>
      <c r="H1998" s="29" t="s">
        <v>30</v>
      </c>
      <c r="I1998" s="29">
        <v>1977</v>
      </c>
      <c r="J1998" s="30">
        <v>95</v>
      </c>
      <c r="K1998" s="30">
        <v>17210.099999999999</v>
      </c>
      <c r="L1998" s="29">
        <v>821790.49885408336</v>
      </c>
      <c r="M1998" s="29">
        <v>3253.5306013150221</v>
      </c>
      <c r="N1998" s="29">
        <v>35.743129329936885</v>
      </c>
      <c r="O1998" s="29">
        <v>7007.6618126862077</v>
      </c>
      <c r="P1998" s="29">
        <v>0.56933898219896961</v>
      </c>
      <c r="Q1998" s="29">
        <v>16589.26366215292</v>
      </c>
      <c r="R1998" s="29">
        <v>14951.692012894708</v>
      </c>
      <c r="S1998" s="29">
        <v>0.54727187547106038</v>
      </c>
      <c r="T1998" s="29">
        <v>0.93072475419446365</v>
      </c>
      <c r="U1998" s="29">
        <v>0.80432020211483768</v>
      </c>
      <c r="V1998" s="29">
        <v>0.76845820021368205</v>
      </c>
      <c r="W1998" s="30">
        <v>0.85083107635546351</v>
      </c>
      <c r="X1998" s="30">
        <v>0.82588812991626936</v>
      </c>
      <c r="Y1998" s="29">
        <v>-33.035594034363051</v>
      </c>
      <c r="Z1998" s="29">
        <v>-35.761767585276147</v>
      </c>
      <c r="AA1998" s="29">
        <v>65.447413312686749</v>
      </c>
      <c r="AB1998" s="29">
        <v>1143.8546470767533</v>
      </c>
      <c r="AC1998" s="29" t="s">
        <v>31</v>
      </c>
      <c r="AD1998" s="29" t="s">
        <v>31</v>
      </c>
      <c r="AE1998" s="29">
        <f t="shared" si="99"/>
        <v>2024</v>
      </c>
      <c r="AF1998" s="29">
        <f t="shared" si="97"/>
        <v>5</v>
      </c>
      <c r="AK1998" t="e">
        <f t="shared" si="98"/>
        <v>#N/A</v>
      </c>
    </row>
    <row r="1999" spans="1:37" ht="30" customHeight="1" x14ac:dyDescent="0.25">
      <c r="A1999" s="30">
        <v>17907423</v>
      </c>
      <c r="B1999" s="29" t="s">
        <v>91</v>
      </c>
      <c r="C1999" s="29" t="s">
        <v>29</v>
      </c>
      <c r="D1999" s="29" t="s">
        <v>29</v>
      </c>
      <c r="E1999" s="31">
        <v>45473</v>
      </c>
      <c r="F1999" s="29" t="s">
        <v>31</v>
      </c>
      <c r="G1999" s="29" t="s">
        <v>51</v>
      </c>
      <c r="H1999" s="29" t="s">
        <v>30</v>
      </c>
      <c r="I1999" s="29">
        <v>1977</v>
      </c>
      <c r="J1999" s="30">
        <v>95</v>
      </c>
      <c r="K1999" s="30">
        <v>17210.099999999999</v>
      </c>
      <c r="L1999" s="29">
        <v>578073.03531784052</v>
      </c>
      <c r="M1999" s="29">
        <v>2430.4012628994442</v>
      </c>
      <c r="N1999" s="29">
        <v>62.473170093259277</v>
      </c>
      <c r="O1999" s="29" t="s">
        <v>31</v>
      </c>
      <c r="P1999" s="29" t="s">
        <v>31</v>
      </c>
      <c r="Q1999" s="29" t="s">
        <v>31</v>
      </c>
      <c r="R1999" s="29" t="s">
        <v>31</v>
      </c>
      <c r="S1999" s="29" t="s">
        <v>31</v>
      </c>
      <c r="T1999" s="29" t="s">
        <v>31</v>
      </c>
      <c r="U1999" s="29" t="s">
        <v>31</v>
      </c>
      <c r="V1999" s="29" t="s">
        <v>31</v>
      </c>
      <c r="W1999" s="30">
        <v>0.86829053887692709</v>
      </c>
      <c r="X1999" s="30">
        <v>1.747424345224402</v>
      </c>
      <c r="Y1999" s="29" t="s">
        <v>31</v>
      </c>
      <c r="Z1999" s="29" t="s">
        <v>31</v>
      </c>
      <c r="AA1999" s="29" t="s">
        <v>31</v>
      </c>
      <c r="AB1999" s="29" t="s">
        <v>31</v>
      </c>
      <c r="AC1999" s="29" t="s">
        <v>31</v>
      </c>
      <c r="AD1999" s="29" t="s">
        <v>31</v>
      </c>
      <c r="AE1999" s="29">
        <f t="shared" si="99"/>
        <v>2024</v>
      </c>
      <c r="AF1999" s="29">
        <f t="shared" si="97"/>
        <v>6</v>
      </c>
      <c r="AK1999" t="e">
        <f t="shared" si="98"/>
        <v>#N/A</v>
      </c>
    </row>
    <row r="2000" spans="1:37" ht="30" customHeight="1" x14ac:dyDescent="0.25">
      <c r="A2000" s="30">
        <v>17907423</v>
      </c>
      <c r="B2000" s="29" t="s">
        <v>91</v>
      </c>
      <c r="C2000" s="29" t="s">
        <v>29</v>
      </c>
      <c r="D2000" s="29" t="s">
        <v>29</v>
      </c>
      <c r="E2000" s="31">
        <v>45504</v>
      </c>
      <c r="F2000" s="29" t="s">
        <v>31</v>
      </c>
      <c r="G2000" s="29" t="s">
        <v>51</v>
      </c>
      <c r="H2000" s="29" t="s">
        <v>30</v>
      </c>
      <c r="I2000" s="29">
        <v>1977</v>
      </c>
      <c r="J2000" s="30">
        <v>95</v>
      </c>
      <c r="K2000" s="30">
        <v>17210.099999999999</v>
      </c>
      <c r="L2000" s="29" t="s">
        <v>31</v>
      </c>
      <c r="M2000" s="29" t="s">
        <v>31</v>
      </c>
      <c r="N2000" s="29" t="s">
        <v>31</v>
      </c>
      <c r="O2000" s="29" t="s">
        <v>31</v>
      </c>
      <c r="P2000" s="29" t="s">
        <v>31</v>
      </c>
      <c r="Q2000" s="29" t="s">
        <v>31</v>
      </c>
      <c r="R2000" s="29" t="s">
        <v>31</v>
      </c>
      <c r="S2000" s="29" t="s">
        <v>31</v>
      </c>
      <c r="T2000" s="29" t="s">
        <v>31</v>
      </c>
      <c r="U2000" s="29" t="s">
        <v>31</v>
      </c>
      <c r="V2000" s="29" t="s">
        <v>31</v>
      </c>
      <c r="W2000" s="30">
        <v>1.5665046356536281</v>
      </c>
      <c r="X2000" s="30">
        <v>1.7210819311783585</v>
      </c>
      <c r="Y2000" s="29" t="s">
        <v>31</v>
      </c>
      <c r="Z2000" s="29" t="s">
        <v>31</v>
      </c>
      <c r="AA2000" s="29" t="s">
        <v>31</v>
      </c>
      <c r="AB2000" s="29" t="s">
        <v>31</v>
      </c>
      <c r="AC2000" s="29" t="s">
        <v>31</v>
      </c>
      <c r="AD2000" s="29" t="s">
        <v>31</v>
      </c>
      <c r="AE2000" s="29">
        <f t="shared" si="99"/>
        <v>2024</v>
      </c>
      <c r="AF2000" s="29">
        <f t="shared" si="97"/>
        <v>7</v>
      </c>
      <c r="AK2000" t="e">
        <f t="shared" si="98"/>
        <v>#N/A</v>
      </c>
    </row>
    <row r="2001" spans="1:37" ht="30" customHeight="1" x14ac:dyDescent="0.25">
      <c r="A2001" s="30">
        <v>17907423</v>
      </c>
      <c r="B2001" s="29" t="s">
        <v>91</v>
      </c>
      <c r="C2001" s="29" t="s">
        <v>29</v>
      </c>
      <c r="D2001" s="29" t="s">
        <v>29</v>
      </c>
      <c r="E2001" s="31">
        <v>45535</v>
      </c>
      <c r="F2001" s="29" t="s">
        <v>31</v>
      </c>
      <c r="G2001" s="29" t="s">
        <v>51</v>
      </c>
      <c r="H2001" s="29" t="s">
        <v>30</v>
      </c>
      <c r="I2001" s="29">
        <v>1977</v>
      </c>
      <c r="J2001" s="30">
        <v>95</v>
      </c>
      <c r="K2001" s="30">
        <v>17210.099999999999</v>
      </c>
      <c r="L2001" s="29" t="s">
        <v>31</v>
      </c>
      <c r="M2001" s="29" t="s">
        <v>31</v>
      </c>
      <c r="N2001" s="29" t="s">
        <v>31</v>
      </c>
      <c r="O2001" s="29" t="s">
        <v>31</v>
      </c>
      <c r="P2001" s="29" t="s">
        <v>31</v>
      </c>
      <c r="Q2001" s="29" t="s">
        <v>31</v>
      </c>
      <c r="R2001" s="29" t="s">
        <v>31</v>
      </c>
      <c r="S2001" s="29" t="s">
        <v>31</v>
      </c>
      <c r="T2001" s="29" t="s">
        <v>31</v>
      </c>
      <c r="U2001" s="29" t="s">
        <v>31</v>
      </c>
      <c r="V2001" s="29" t="s">
        <v>31</v>
      </c>
      <c r="W2001" s="30">
        <v>0.86531721761313529</v>
      </c>
      <c r="X2001" s="30">
        <v>1.1964347424994553</v>
      </c>
      <c r="Y2001" s="29" t="s">
        <v>31</v>
      </c>
      <c r="Z2001" s="29" t="s">
        <v>31</v>
      </c>
      <c r="AA2001" s="29" t="s">
        <v>31</v>
      </c>
      <c r="AB2001" s="29" t="s">
        <v>31</v>
      </c>
      <c r="AC2001" s="29" t="s">
        <v>31</v>
      </c>
      <c r="AD2001" s="29" t="s">
        <v>31</v>
      </c>
      <c r="AE2001" s="29">
        <f t="shared" si="99"/>
        <v>2024</v>
      </c>
      <c r="AF2001" s="29">
        <f t="shared" si="97"/>
        <v>8</v>
      </c>
      <c r="AK2001" t="e">
        <f t="shared" si="98"/>
        <v>#N/A</v>
      </c>
    </row>
    <row r="2002" spans="1:37" ht="30" customHeight="1" x14ac:dyDescent="0.25">
      <c r="A2002" s="30">
        <v>17907423</v>
      </c>
      <c r="B2002" s="29" t="s">
        <v>91</v>
      </c>
      <c r="C2002" s="29" t="s">
        <v>29</v>
      </c>
      <c r="D2002" s="29" t="s">
        <v>29</v>
      </c>
      <c r="E2002" s="31">
        <v>45565</v>
      </c>
      <c r="F2002" s="29" t="s">
        <v>31</v>
      </c>
      <c r="G2002" s="29" t="s">
        <v>51</v>
      </c>
      <c r="H2002" s="29" t="s">
        <v>30</v>
      </c>
      <c r="I2002" s="29">
        <v>1977</v>
      </c>
      <c r="J2002" s="30">
        <v>95</v>
      </c>
      <c r="K2002" s="30">
        <v>17210.099999999999</v>
      </c>
      <c r="L2002" s="29" t="s">
        <v>31</v>
      </c>
      <c r="M2002" s="29" t="s">
        <v>31</v>
      </c>
      <c r="N2002" s="29" t="s">
        <v>31</v>
      </c>
      <c r="O2002" s="29" t="s">
        <v>31</v>
      </c>
      <c r="P2002" s="29" t="s">
        <v>31</v>
      </c>
      <c r="Q2002" s="29" t="s">
        <v>31</v>
      </c>
      <c r="R2002" s="29" t="s">
        <v>31</v>
      </c>
      <c r="S2002" s="29" t="s">
        <v>31</v>
      </c>
      <c r="T2002" s="29" t="s">
        <v>31</v>
      </c>
      <c r="U2002" s="29" t="s">
        <v>31</v>
      </c>
      <c r="V2002" s="29" t="s">
        <v>31</v>
      </c>
      <c r="W2002" s="30">
        <v>0.902431551000486</v>
      </c>
      <c r="X2002" s="30">
        <v>1.4859534310244744</v>
      </c>
      <c r="Y2002" s="29" t="s">
        <v>31</v>
      </c>
      <c r="Z2002" s="29" t="s">
        <v>31</v>
      </c>
      <c r="AA2002" s="29" t="s">
        <v>31</v>
      </c>
      <c r="AB2002" s="29" t="s">
        <v>31</v>
      </c>
      <c r="AC2002" s="29" t="s">
        <v>31</v>
      </c>
      <c r="AD2002" s="29" t="s">
        <v>31</v>
      </c>
      <c r="AE2002" s="29">
        <f t="shared" si="99"/>
        <v>2024</v>
      </c>
      <c r="AF2002" s="29">
        <f t="shared" si="97"/>
        <v>9</v>
      </c>
      <c r="AK2002" t="e">
        <f t="shared" si="98"/>
        <v>#N/A</v>
      </c>
    </row>
    <row r="2003" spans="1:37" ht="30" customHeight="1" x14ac:dyDescent="0.25">
      <c r="A2003" s="30">
        <v>17907423</v>
      </c>
      <c r="B2003" s="29" t="s">
        <v>91</v>
      </c>
      <c r="C2003" s="29" t="s">
        <v>29</v>
      </c>
      <c r="D2003" s="29" t="s">
        <v>29</v>
      </c>
      <c r="E2003" s="31">
        <v>45596</v>
      </c>
      <c r="F2003" s="29" t="s">
        <v>31</v>
      </c>
      <c r="G2003" s="29" t="s">
        <v>51</v>
      </c>
      <c r="H2003" s="29" t="s">
        <v>30</v>
      </c>
      <c r="I2003" s="29">
        <v>1977</v>
      </c>
      <c r="J2003" s="30">
        <v>95</v>
      </c>
      <c r="K2003" s="30">
        <v>17210.099999999999</v>
      </c>
      <c r="L2003" s="29" t="s">
        <v>31</v>
      </c>
      <c r="M2003" s="29" t="s">
        <v>31</v>
      </c>
      <c r="N2003" s="29" t="s">
        <v>31</v>
      </c>
      <c r="O2003" s="29" t="s">
        <v>31</v>
      </c>
      <c r="P2003" s="29" t="s">
        <v>31</v>
      </c>
      <c r="Q2003" s="29" t="s">
        <v>31</v>
      </c>
      <c r="R2003" s="29" t="s">
        <v>31</v>
      </c>
      <c r="S2003" s="29" t="s">
        <v>31</v>
      </c>
      <c r="T2003" s="29" t="s">
        <v>31</v>
      </c>
      <c r="U2003" s="29" t="s">
        <v>31</v>
      </c>
      <c r="V2003" s="29" t="s">
        <v>31</v>
      </c>
      <c r="W2003" s="30">
        <v>1.4014810552555912</v>
      </c>
      <c r="X2003" s="30">
        <v>2.2439027861673542</v>
      </c>
      <c r="Y2003" s="29" t="s">
        <v>31</v>
      </c>
      <c r="Z2003" s="29" t="s">
        <v>31</v>
      </c>
      <c r="AA2003" s="29" t="s">
        <v>31</v>
      </c>
      <c r="AB2003" s="29" t="s">
        <v>31</v>
      </c>
      <c r="AC2003" s="29" t="s">
        <v>31</v>
      </c>
      <c r="AD2003" s="29" t="s">
        <v>31</v>
      </c>
      <c r="AE2003" s="29">
        <f t="shared" si="99"/>
        <v>2024</v>
      </c>
      <c r="AF2003" s="29">
        <f t="shared" si="97"/>
        <v>10</v>
      </c>
      <c r="AK2003" t="e">
        <f t="shared" si="98"/>
        <v>#N/A</v>
      </c>
    </row>
    <row r="2004" spans="1:37" ht="30" customHeight="1" x14ac:dyDescent="0.25">
      <c r="A2004" s="30">
        <v>17907423</v>
      </c>
      <c r="B2004" s="29" t="s">
        <v>91</v>
      </c>
      <c r="C2004" s="29" t="s">
        <v>29</v>
      </c>
      <c r="D2004" s="29" t="s">
        <v>29</v>
      </c>
      <c r="E2004" s="31">
        <v>45626</v>
      </c>
      <c r="F2004" s="29" t="s">
        <v>31</v>
      </c>
      <c r="G2004" s="29" t="s">
        <v>51</v>
      </c>
      <c r="H2004" s="29" t="s">
        <v>30</v>
      </c>
      <c r="I2004" s="29">
        <v>1977</v>
      </c>
      <c r="J2004" s="30">
        <v>95</v>
      </c>
      <c r="K2004" s="30">
        <v>17210.099999999999</v>
      </c>
      <c r="L2004" s="29" t="s">
        <v>31</v>
      </c>
      <c r="M2004" s="29" t="s">
        <v>31</v>
      </c>
      <c r="N2004" s="29" t="s">
        <v>31</v>
      </c>
      <c r="O2004" s="29" t="s">
        <v>31</v>
      </c>
      <c r="P2004" s="29" t="s">
        <v>31</v>
      </c>
      <c r="Q2004" s="29" t="s">
        <v>31</v>
      </c>
      <c r="R2004" s="29" t="s">
        <v>31</v>
      </c>
      <c r="S2004" s="29" t="s">
        <v>31</v>
      </c>
      <c r="T2004" s="29" t="s">
        <v>31</v>
      </c>
      <c r="U2004" s="29" t="s">
        <v>31</v>
      </c>
      <c r="V2004" s="29" t="s">
        <v>31</v>
      </c>
      <c r="W2004" s="30">
        <v>1.224626804446282</v>
      </c>
      <c r="X2004" s="30">
        <v>1.5007588389916506</v>
      </c>
      <c r="Y2004" s="29" t="s">
        <v>31</v>
      </c>
      <c r="Z2004" s="29" t="s">
        <v>31</v>
      </c>
      <c r="AA2004" s="29" t="s">
        <v>31</v>
      </c>
      <c r="AB2004" s="29" t="s">
        <v>31</v>
      </c>
      <c r="AC2004" s="29" t="s">
        <v>31</v>
      </c>
      <c r="AD2004" s="29" t="s">
        <v>31</v>
      </c>
      <c r="AE2004" s="29">
        <f t="shared" si="99"/>
        <v>2024</v>
      </c>
      <c r="AF2004" s="29">
        <f t="shared" si="97"/>
        <v>11</v>
      </c>
      <c r="AK2004" t="e">
        <f t="shared" si="98"/>
        <v>#N/A</v>
      </c>
    </row>
    <row r="2005" spans="1:37" ht="30" customHeight="1" x14ac:dyDescent="0.25">
      <c r="A2005" s="30">
        <v>17907423</v>
      </c>
      <c r="B2005" s="29" t="s">
        <v>91</v>
      </c>
      <c r="C2005" s="29" t="s">
        <v>29</v>
      </c>
      <c r="D2005" s="29" t="s">
        <v>29</v>
      </c>
      <c r="E2005" s="31">
        <v>45657</v>
      </c>
      <c r="F2005" s="29" t="s">
        <v>31</v>
      </c>
      <c r="G2005" s="29" t="s">
        <v>51</v>
      </c>
      <c r="H2005" s="29" t="s">
        <v>30</v>
      </c>
      <c r="I2005" s="29">
        <v>1977</v>
      </c>
      <c r="J2005" s="30">
        <v>95</v>
      </c>
      <c r="K2005" s="30">
        <v>17210.099999999999</v>
      </c>
      <c r="L2005" s="29" t="s">
        <v>31</v>
      </c>
      <c r="M2005" s="29" t="s">
        <v>31</v>
      </c>
      <c r="N2005" s="29" t="s">
        <v>31</v>
      </c>
      <c r="O2005" s="29" t="s">
        <v>31</v>
      </c>
      <c r="P2005" s="29" t="s">
        <v>31</v>
      </c>
      <c r="Q2005" s="29" t="s">
        <v>31</v>
      </c>
      <c r="R2005" s="29" t="s">
        <v>31</v>
      </c>
      <c r="S2005" s="29" t="s">
        <v>31</v>
      </c>
      <c r="T2005" s="29" t="s">
        <v>31</v>
      </c>
      <c r="U2005" s="29" t="s">
        <v>31</v>
      </c>
      <c r="V2005" s="29" t="s">
        <v>31</v>
      </c>
      <c r="W2005" s="30">
        <v>1.1985239550548612</v>
      </c>
      <c r="X2005" s="30">
        <v>1.7260212511993465</v>
      </c>
      <c r="Y2005" s="29" t="s">
        <v>31</v>
      </c>
      <c r="Z2005" s="29" t="s">
        <v>31</v>
      </c>
      <c r="AA2005" s="29" t="s">
        <v>31</v>
      </c>
      <c r="AB2005" s="29" t="s">
        <v>31</v>
      </c>
      <c r="AC2005" s="29" t="s">
        <v>31</v>
      </c>
      <c r="AD2005" s="29" t="s">
        <v>31</v>
      </c>
      <c r="AE2005" s="29">
        <f t="shared" si="99"/>
        <v>2024</v>
      </c>
      <c r="AF2005" s="29">
        <f t="shared" si="97"/>
        <v>12</v>
      </c>
      <c r="AK2005" t="e">
        <f t="shared" si="98"/>
        <v>#N/A</v>
      </c>
    </row>
    <row r="2006" spans="1:37" ht="30" customHeight="1" x14ac:dyDescent="0.25">
      <c r="A2006" s="30">
        <v>17907424</v>
      </c>
      <c r="B2006" s="29" t="s">
        <v>92</v>
      </c>
      <c r="C2006" s="29" t="s">
        <v>29</v>
      </c>
      <c r="D2006" s="29" t="s">
        <v>29</v>
      </c>
      <c r="E2006" s="31">
        <v>43496</v>
      </c>
      <c r="F2006" s="29" t="s">
        <v>31</v>
      </c>
      <c r="G2006" s="29" t="s">
        <v>51</v>
      </c>
      <c r="H2006" s="29" t="s">
        <v>30</v>
      </c>
      <c r="I2006" s="29">
        <v>1977</v>
      </c>
      <c r="J2006" s="30">
        <v>100</v>
      </c>
      <c r="K2006" s="30">
        <v>6033.4</v>
      </c>
      <c r="L2006" s="29" t="s">
        <v>31</v>
      </c>
      <c r="M2006" s="29" t="s">
        <v>31</v>
      </c>
      <c r="N2006" s="29" t="s">
        <v>31</v>
      </c>
      <c r="O2006" s="29" t="s">
        <v>31</v>
      </c>
      <c r="P2006" s="29" t="s">
        <v>31</v>
      </c>
      <c r="Q2006" s="29" t="s">
        <v>31</v>
      </c>
      <c r="R2006" s="29" t="s">
        <v>31</v>
      </c>
      <c r="S2006" s="29" t="s">
        <v>31</v>
      </c>
      <c r="T2006" s="29" t="s">
        <v>31</v>
      </c>
      <c r="U2006" s="29" t="s">
        <v>31</v>
      </c>
      <c r="V2006" s="29" t="s">
        <v>31</v>
      </c>
      <c r="W2006" s="30">
        <v>1.2332716349177997</v>
      </c>
      <c r="X2006" s="30">
        <v>1.630146055817953</v>
      </c>
      <c r="Y2006" s="29" t="s">
        <v>31</v>
      </c>
      <c r="Z2006" s="29" t="s">
        <v>31</v>
      </c>
      <c r="AA2006" s="29">
        <v>0</v>
      </c>
      <c r="AB2006" s="29">
        <v>0</v>
      </c>
      <c r="AC2006" s="29" t="s">
        <v>31</v>
      </c>
      <c r="AD2006" s="29" t="s">
        <v>31</v>
      </c>
      <c r="AE2006" s="29">
        <f t="shared" si="99"/>
        <v>2019</v>
      </c>
      <c r="AF2006" s="29">
        <f t="shared" si="97"/>
        <v>1</v>
      </c>
      <c r="AK2006" t="e">
        <f t="shared" si="98"/>
        <v>#N/A</v>
      </c>
    </row>
    <row r="2007" spans="1:37" ht="30" customHeight="1" x14ac:dyDescent="0.25">
      <c r="A2007" s="30">
        <v>17907424</v>
      </c>
      <c r="B2007" s="29" t="s">
        <v>92</v>
      </c>
      <c r="C2007" s="29" t="s">
        <v>29</v>
      </c>
      <c r="D2007" s="29" t="s">
        <v>29</v>
      </c>
      <c r="E2007" s="31">
        <v>43524</v>
      </c>
      <c r="F2007" s="29" t="s">
        <v>31</v>
      </c>
      <c r="G2007" s="29" t="s">
        <v>51</v>
      </c>
      <c r="H2007" s="29" t="s">
        <v>30</v>
      </c>
      <c r="I2007" s="29">
        <v>1977</v>
      </c>
      <c r="J2007" s="30">
        <v>100</v>
      </c>
      <c r="K2007" s="30">
        <v>6033.4</v>
      </c>
      <c r="L2007" s="29" t="s">
        <v>31</v>
      </c>
      <c r="M2007" s="29" t="s">
        <v>31</v>
      </c>
      <c r="N2007" s="29" t="s">
        <v>31</v>
      </c>
      <c r="O2007" s="29" t="s">
        <v>31</v>
      </c>
      <c r="P2007" s="29" t="s">
        <v>31</v>
      </c>
      <c r="Q2007" s="29" t="s">
        <v>31</v>
      </c>
      <c r="R2007" s="29" t="s">
        <v>31</v>
      </c>
      <c r="S2007" s="29" t="s">
        <v>31</v>
      </c>
      <c r="T2007" s="29" t="s">
        <v>31</v>
      </c>
      <c r="U2007" s="29" t="s">
        <v>31</v>
      </c>
      <c r="V2007" s="29" t="s">
        <v>31</v>
      </c>
      <c r="W2007" s="30">
        <v>0.83723259290677121</v>
      </c>
      <c r="X2007" s="30">
        <v>1.3853799458791565</v>
      </c>
      <c r="Y2007" s="29" t="s">
        <v>31</v>
      </c>
      <c r="Z2007" s="29" t="s">
        <v>31</v>
      </c>
      <c r="AA2007" s="29">
        <v>0</v>
      </c>
      <c r="AB2007" s="29">
        <v>0</v>
      </c>
      <c r="AC2007" s="29" t="s">
        <v>31</v>
      </c>
      <c r="AD2007" s="29" t="s">
        <v>31</v>
      </c>
      <c r="AE2007" s="29">
        <f t="shared" si="99"/>
        <v>2019</v>
      </c>
      <c r="AF2007" s="29">
        <f t="shared" ref="AF2007:AF2070" si="100">IF(E2007 = "", "", MONTH(E2007))</f>
        <v>2</v>
      </c>
      <c r="AK2007" t="e">
        <f t="shared" si="98"/>
        <v>#N/A</v>
      </c>
    </row>
    <row r="2008" spans="1:37" ht="30" customHeight="1" x14ac:dyDescent="0.25">
      <c r="A2008" s="30">
        <v>17907424</v>
      </c>
      <c r="B2008" s="29" t="s">
        <v>92</v>
      </c>
      <c r="C2008" s="29" t="s">
        <v>29</v>
      </c>
      <c r="D2008" s="29" t="s">
        <v>29</v>
      </c>
      <c r="E2008" s="31">
        <v>43555</v>
      </c>
      <c r="F2008" s="29" t="s">
        <v>31</v>
      </c>
      <c r="G2008" s="29" t="s">
        <v>51</v>
      </c>
      <c r="H2008" s="29" t="s">
        <v>30</v>
      </c>
      <c r="I2008" s="29">
        <v>1977</v>
      </c>
      <c r="J2008" s="30">
        <v>100</v>
      </c>
      <c r="K2008" s="30">
        <v>6033.4</v>
      </c>
      <c r="L2008" s="29" t="s">
        <v>31</v>
      </c>
      <c r="M2008" s="29" t="s">
        <v>31</v>
      </c>
      <c r="N2008" s="29" t="s">
        <v>31</v>
      </c>
      <c r="O2008" s="29" t="s">
        <v>31</v>
      </c>
      <c r="P2008" s="29" t="s">
        <v>31</v>
      </c>
      <c r="Q2008" s="29" t="s">
        <v>31</v>
      </c>
      <c r="R2008" s="29" t="s">
        <v>31</v>
      </c>
      <c r="S2008" s="29" t="s">
        <v>31</v>
      </c>
      <c r="T2008" s="29" t="s">
        <v>31</v>
      </c>
      <c r="U2008" s="29" t="s">
        <v>31</v>
      </c>
      <c r="V2008" s="29" t="s">
        <v>31</v>
      </c>
      <c r="W2008" s="30">
        <v>1.2228482519003623</v>
      </c>
      <c r="X2008" s="30">
        <v>1.7900385894157012</v>
      </c>
      <c r="Y2008" s="29" t="s">
        <v>31</v>
      </c>
      <c r="Z2008" s="29" t="s">
        <v>31</v>
      </c>
      <c r="AA2008" s="30">
        <v>0</v>
      </c>
      <c r="AB2008" s="30">
        <v>0</v>
      </c>
      <c r="AC2008" s="29" t="s">
        <v>31</v>
      </c>
      <c r="AD2008" s="29" t="s">
        <v>31</v>
      </c>
      <c r="AE2008" s="29">
        <f t="shared" si="99"/>
        <v>2019</v>
      </c>
      <c r="AF2008" s="29">
        <f t="shared" si="100"/>
        <v>3</v>
      </c>
      <c r="AK2008" t="e">
        <f t="shared" si="98"/>
        <v>#N/A</v>
      </c>
    </row>
    <row r="2009" spans="1:37" ht="30" customHeight="1" x14ac:dyDescent="0.25">
      <c r="A2009" s="30">
        <v>17907424</v>
      </c>
      <c r="B2009" s="29" t="s">
        <v>92</v>
      </c>
      <c r="C2009" s="29" t="s">
        <v>29</v>
      </c>
      <c r="D2009" s="29" t="s">
        <v>29</v>
      </c>
      <c r="E2009" s="31">
        <v>43585</v>
      </c>
      <c r="F2009" s="29" t="s">
        <v>31</v>
      </c>
      <c r="G2009" s="29" t="s">
        <v>51</v>
      </c>
      <c r="H2009" s="29" t="s">
        <v>30</v>
      </c>
      <c r="I2009" s="29">
        <v>1977</v>
      </c>
      <c r="J2009" s="30">
        <v>100</v>
      </c>
      <c r="K2009" s="30">
        <v>6033.4</v>
      </c>
      <c r="L2009" s="29" t="s">
        <v>31</v>
      </c>
      <c r="M2009" s="29" t="s">
        <v>31</v>
      </c>
      <c r="N2009" s="29" t="s">
        <v>31</v>
      </c>
      <c r="O2009" s="29" t="s">
        <v>31</v>
      </c>
      <c r="P2009" s="29" t="s">
        <v>31</v>
      </c>
      <c r="Q2009" s="29" t="s">
        <v>31</v>
      </c>
      <c r="R2009" s="29" t="s">
        <v>31</v>
      </c>
      <c r="S2009" s="29" t="s">
        <v>31</v>
      </c>
      <c r="T2009" s="29" t="s">
        <v>31</v>
      </c>
      <c r="U2009" s="29" t="s">
        <v>31</v>
      </c>
      <c r="V2009" s="29" t="s">
        <v>31</v>
      </c>
      <c r="W2009" s="30">
        <v>0.97280068862966507</v>
      </c>
      <c r="X2009" s="30">
        <v>1.3881839872132156</v>
      </c>
      <c r="Y2009" s="29" t="s">
        <v>31</v>
      </c>
      <c r="Z2009" s="29" t="s">
        <v>31</v>
      </c>
      <c r="AA2009" s="30">
        <v>0</v>
      </c>
      <c r="AB2009" s="30">
        <v>0</v>
      </c>
      <c r="AC2009" s="29" t="s">
        <v>31</v>
      </c>
      <c r="AD2009" s="29" t="s">
        <v>31</v>
      </c>
      <c r="AE2009" s="29">
        <f t="shared" si="99"/>
        <v>2019</v>
      </c>
      <c r="AF2009" s="29">
        <f t="shared" si="100"/>
        <v>4</v>
      </c>
      <c r="AK2009" t="e">
        <f t="shared" si="98"/>
        <v>#N/A</v>
      </c>
    </row>
    <row r="2010" spans="1:37" ht="30" customHeight="1" x14ac:dyDescent="0.25">
      <c r="A2010" s="30">
        <v>17907424</v>
      </c>
      <c r="B2010" s="29" t="s">
        <v>92</v>
      </c>
      <c r="C2010" s="29" t="s">
        <v>29</v>
      </c>
      <c r="D2010" s="29" t="s">
        <v>29</v>
      </c>
      <c r="E2010" s="31">
        <v>43616</v>
      </c>
      <c r="F2010" s="29" t="s">
        <v>31</v>
      </c>
      <c r="G2010" s="29" t="s">
        <v>51</v>
      </c>
      <c r="H2010" s="29" t="s">
        <v>30</v>
      </c>
      <c r="I2010" s="29">
        <v>1977</v>
      </c>
      <c r="J2010" s="30">
        <v>100</v>
      </c>
      <c r="K2010" s="30">
        <v>6033.4</v>
      </c>
      <c r="L2010" s="29" t="s">
        <v>31</v>
      </c>
      <c r="M2010" s="29" t="s">
        <v>31</v>
      </c>
      <c r="N2010" s="29" t="s">
        <v>31</v>
      </c>
      <c r="O2010" s="29" t="s">
        <v>31</v>
      </c>
      <c r="P2010" s="29" t="s">
        <v>31</v>
      </c>
      <c r="Q2010" s="29" t="s">
        <v>31</v>
      </c>
      <c r="R2010" s="29" t="s">
        <v>31</v>
      </c>
      <c r="S2010" s="29" t="s">
        <v>31</v>
      </c>
      <c r="T2010" s="29" t="s">
        <v>31</v>
      </c>
      <c r="U2010" s="29" t="s">
        <v>31</v>
      </c>
      <c r="V2010" s="29" t="s">
        <v>31</v>
      </c>
      <c r="W2010" s="30">
        <v>1.6396427200610499</v>
      </c>
      <c r="X2010" s="30">
        <v>2.0249988508430605</v>
      </c>
      <c r="Y2010" s="29" t="s">
        <v>31</v>
      </c>
      <c r="Z2010" s="29" t="s">
        <v>31</v>
      </c>
      <c r="AA2010" s="30">
        <v>0</v>
      </c>
      <c r="AB2010" s="30">
        <v>0</v>
      </c>
      <c r="AC2010" s="29" t="s">
        <v>31</v>
      </c>
      <c r="AD2010" s="29" t="s">
        <v>31</v>
      </c>
      <c r="AE2010" s="29">
        <f t="shared" si="99"/>
        <v>2019</v>
      </c>
      <c r="AF2010" s="29">
        <f t="shared" si="100"/>
        <v>5</v>
      </c>
      <c r="AK2010" t="e">
        <f t="shared" si="98"/>
        <v>#N/A</v>
      </c>
    </row>
    <row r="2011" spans="1:37" ht="30" customHeight="1" x14ac:dyDescent="0.25">
      <c r="A2011" s="30">
        <v>17907424</v>
      </c>
      <c r="B2011" s="29" t="s">
        <v>92</v>
      </c>
      <c r="C2011" s="29" t="s">
        <v>29</v>
      </c>
      <c r="D2011" s="29" t="s">
        <v>29</v>
      </c>
      <c r="E2011" s="31">
        <v>43646</v>
      </c>
      <c r="F2011" s="29" t="s">
        <v>31</v>
      </c>
      <c r="G2011" s="29" t="s">
        <v>51</v>
      </c>
      <c r="H2011" s="29" t="s">
        <v>30</v>
      </c>
      <c r="I2011" s="29">
        <v>1977</v>
      </c>
      <c r="J2011" s="30">
        <v>100</v>
      </c>
      <c r="K2011" s="30">
        <v>6033.4</v>
      </c>
      <c r="L2011" s="29" t="s">
        <v>31</v>
      </c>
      <c r="M2011" s="29" t="s">
        <v>31</v>
      </c>
      <c r="N2011" s="29" t="s">
        <v>31</v>
      </c>
      <c r="O2011" s="29" t="s">
        <v>31</v>
      </c>
      <c r="P2011" s="29" t="s">
        <v>31</v>
      </c>
      <c r="Q2011" s="29" t="s">
        <v>31</v>
      </c>
      <c r="R2011" s="29" t="s">
        <v>31</v>
      </c>
      <c r="S2011" s="29" t="s">
        <v>31</v>
      </c>
      <c r="T2011" s="29" t="s">
        <v>31</v>
      </c>
      <c r="U2011" s="29" t="s">
        <v>31</v>
      </c>
      <c r="V2011" s="29" t="s">
        <v>31</v>
      </c>
      <c r="W2011" s="30">
        <v>0.97716168281732807</v>
      </c>
      <c r="X2011" s="30">
        <v>1.3124004899016795</v>
      </c>
      <c r="Y2011" s="29" t="s">
        <v>31</v>
      </c>
      <c r="Z2011" s="29" t="s">
        <v>31</v>
      </c>
      <c r="AA2011" s="30">
        <v>0</v>
      </c>
      <c r="AB2011" s="30">
        <v>0</v>
      </c>
      <c r="AC2011" s="29" t="s">
        <v>31</v>
      </c>
      <c r="AD2011" s="29" t="s">
        <v>31</v>
      </c>
      <c r="AE2011" s="29">
        <f t="shared" si="99"/>
        <v>2019</v>
      </c>
      <c r="AF2011" s="29">
        <f t="shared" si="100"/>
        <v>6</v>
      </c>
      <c r="AK2011" t="e">
        <f t="shared" si="98"/>
        <v>#N/A</v>
      </c>
    </row>
    <row r="2012" spans="1:37" ht="30" customHeight="1" x14ac:dyDescent="0.25">
      <c r="A2012" s="30">
        <v>17907424</v>
      </c>
      <c r="B2012" s="29" t="s">
        <v>92</v>
      </c>
      <c r="C2012" s="29" t="s">
        <v>29</v>
      </c>
      <c r="D2012" s="29" t="s">
        <v>29</v>
      </c>
      <c r="E2012" s="31">
        <v>43677</v>
      </c>
      <c r="F2012" s="29" t="s">
        <v>31</v>
      </c>
      <c r="G2012" s="29" t="s">
        <v>51</v>
      </c>
      <c r="H2012" s="29" t="s">
        <v>30</v>
      </c>
      <c r="I2012" s="29">
        <v>1977</v>
      </c>
      <c r="J2012" s="30">
        <v>100</v>
      </c>
      <c r="K2012" s="30">
        <v>6033.4</v>
      </c>
      <c r="L2012" s="29" t="s">
        <v>31</v>
      </c>
      <c r="M2012" s="29" t="s">
        <v>31</v>
      </c>
      <c r="N2012" s="29" t="s">
        <v>31</v>
      </c>
      <c r="O2012" s="29" t="s">
        <v>31</v>
      </c>
      <c r="P2012" s="29" t="s">
        <v>31</v>
      </c>
      <c r="Q2012" s="29" t="s">
        <v>31</v>
      </c>
      <c r="R2012" s="29" t="s">
        <v>31</v>
      </c>
      <c r="S2012" s="29" t="s">
        <v>31</v>
      </c>
      <c r="T2012" s="29" t="s">
        <v>31</v>
      </c>
      <c r="U2012" s="29" t="s">
        <v>31</v>
      </c>
      <c r="V2012" s="29" t="s">
        <v>31</v>
      </c>
      <c r="W2012" s="30">
        <v>1.0203806505362123</v>
      </c>
      <c r="X2012" s="30">
        <v>2.2682145842245434</v>
      </c>
      <c r="Y2012" s="29" t="s">
        <v>31</v>
      </c>
      <c r="Z2012" s="29" t="s">
        <v>31</v>
      </c>
      <c r="AA2012" s="30">
        <v>0</v>
      </c>
      <c r="AB2012" s="30">
        <v>0</v>
      </c>
      <c r="AC2012" s="29" t="s">
        <v>31</v>
      </c>
      <c r="AD2012" s="29" t="s">
        <v>31</v>
      </c>
      <c r="AE2012" s="29">
        <f t="shared" si="99"/>
        <v>2019</v>
      </c>
      <c r="AF2012" s="29">
        <f t="shared" si="100"/>
        <v>7</v>
      </c>
      <c r="AK2012" t="e">
        <f t="shared" si="98"/>
        <v>#N/A</v>
      </c>
    </row>
    <row r="2013" spans="1:37" ht="30" customHeight="1" x14ac:dyDescent="0.25">
      <c r="A2013" s="30">
        <v>17907424</v>
      </c>
      <c r="B2013" s="29" t="s">
        <v>92</v>
      </c>
      <c r="C2013" s="29" t="s">
        <v>29</v>
      </c>
      <c r="D2013" s="29" t="s">
        <v>29</v>
      </c>
      <c r="E2013" s="31">
        <v>43708</v>
      </c>
      <c r="F2013" s="29" t="s">
        <v>31</v>
      </c>
      <c r="G2013" s="29" t="s">
        <v>51</v>
      </c>
      <c r="H2013" s="29" t="s">
        <v>30</v>
      </c>
      <c r="I2013" s="29">
        <v>1977</v>
      </c>
      <c r="J2013" s="30">
        <v>100</v>
      </c>
      <c r="K2013" s="30">
        <v>6033.4</v>
      </c>
      <c r="L2013" s="29" t="s">
        <v>31</v>
      </c>
      <c r="M2013" s="29" t="s">
        <v>31</v>
      </c>
      <c r="N2013" s="29" t="s">
        <v>31</v>
      </c>
      <c r="O2013" s="29" t="s">
        <v>31</v>
      </c>
      <c r="P2013" s="29" t="s">
        <v>31</v>
      </c>
      <c r="Q2013" s="29" t="s">
        <v>31</v>
      </c>
      <c r="R2013" s="29" t="s">
        <v>31</v>
      </c>
      <c r="S2013" s="29" t="s">
        <v>31</v>
      </c>
      <c r="T2013" s="29" t="s">
        <v>31</v>
      </c>
      <c r="U2013" s="29" t="s">
        <v>31</v>
      </c>
      <c r="V2013" s="29" t="s">
        <v>31</v>
      </c>
      <c r="W2013" s="30">
        <v>1.6204598584302257</v>
      </c>
      <c r="X2013" s="30">
        <v>1.8912742177560162</v>
      </c>
      <c r="Y2013" s="29" t="s">
        <v>31</v>
      </c>
      <c r="Z2013" s="29" t="s">
        <v>31</v>
      </c>
      <c r="AA2013" s="30">
        <v>0</v>
      </c>
      <c r="AB2013" s="30">
        <v>0</v>
      </c>
      <c r="AC2013" s="29" t="s">
        <v>31</v>
      </c>
      <c r="AD2013" s="29" t="s">
        <v>31</v>
      </c>
      <c r="AE2013" s="29">
        <f t="shared" si="99"/>
        <v>2019</v>
      </c>
      <c r="AF2013" s="29">
        <f t="shared" si="100"/>
        <v>8</v>
      </c>
      <c r="AK2013" t="e">
        <f t="shared" si="98"/>
        <v>#N/A</v>
      </c>
    </row>
    <row r="2014" spans="1:37" ht="30" customHeight="1" x14ac:dyDescent="0.25">
      <c r="A2014" s="30">
        <v>17907424</v>
      </c>
      <c r="B2014" s="29" t="s">
        <v>92</v>
      </c>
      <c r="C2014" s="29" t="s">
        <v>29</v>
      </c>
      <c r="D2014" s="29" t="s">
        <v>29</v>
      </c>
      <c r="E2014" s="31">
        <v>43738</v>
      </c>
      <c r="F2014" s="29" t="s">
        <v>31</v>
      </c>
      <c r="G2014" s="29" t="s">
        <v>51</v>
      </c>
      <c r="H2014" s="29" t="s">
        <v>30</v>
      </c>
      <c r="I2014" s="29">
        <v>1977</v>
      </c>
      <c r="J2014" s="30">
        <v>100</v>
      </c>
      <c r="K2014" s="30">
        <v>6033.4</v>
      </c>
      <c r="L2014" s="29" t="s">
        <v>31</v>
      </c>
      <c r="M2014" s="29" t="s">
        <v>31</v>
      </c>
      <c r="N2014" s="29" t="s">
        <v>31</v>
      </c>
      <c r="O2014" s="29" t="s">
        <v>31</v>
      </c>
      <c r="P2014" s="29" t="s">
        <v>31</v>
      </c>
      <c r="Q2014" s="29" t="s">
        <v>31</v>
      </c>
      <c r="R2014" s="29" t="s">
        <v>31</v>
      </c>
      <c r="S2014" s="29" t="s">
        <v>31</v>
      </c>
      <c r="T2014" s="29" t="s">
        <v>31</v>
      </c>
      <c r="U2014" s="29" t="s">
        <v>31</v>
      </c>
      <c r="V2014" s="29" t="s">
        <v>31</v>
      </c>
      <c r="W2014" s="30">
        <v>1.4378725466721207</v>
      </c>
      <c r="X2014" s="30">
        <v>2.0274108676621503</v>
      </c>
      <c r="Y2014" s="29" t="s">
        <v>31</v>
      </c>
      <c r="Z2014" s="29" t="s">
        <v>31</v>
      </c>
      <c r="AA2014" s="30">
        <v>0</v>
      </c>
      <c r="AB2014" s="30">
        <v>0</v>
      </c>
      <c r="AC2014" s="29" t="s">
        <v>31</v>
      </c>
      <c r="AD2014" s="29" t="s">
        <v>31</v>
      </c>
      <c r="AE2014" s="29">
        <f t="shared" si="99"/>
        <v>2019</v>
      </c>
      <c r="AF2014" s="29">
        <f t="shared" si="100"/>
        <v>9</v>
      </c>
      <c r="AK2014" t="e">
        <f t="shared" si="98"/>
        <v>#N/A</v>
      </c>
    </row>
    <row r="2015" spans="1:37" ht="30" customHeight="1" x14ac:dyDescent="0.25">
      <c r="A2015" s="30">
        <v>17907424</v>
      </c>
      <c r="B2015" s="29" t="s">
        <v>92</v>
      </c>
      <c r="C2015" s="29" t="s">
        <v>29</v>
      </c>
      <c r="D2015" s="29" t="s">
        <v>29</v>
      </c>
      <c r="E2015" s="31">
        <v>43769</v>
      </c>
      <c r="F2015" s="29" t="s">
        <v>31</v>
      </c>
      <c r="G2015" s="29" t="s">
        <v>51</v>
      </c>
      <c r="H2015" s="29" t="s">
        <v>30</v>
      </c>
      <c r="I2015" s="29">
        <v>1977</v>
      </c>
      <c r="J2015" s="30">
        <v>100</v>
      </c>
      <c r="K2015" s="30">
        <v>6033.4</v>
      </c>
      <c r="L2015" s="29" t="s">
        <v>31</v>
      </c>
      <c r="M2015" s="29" t="s">
        <v>31</v>
      </c>
      <c r="N2015" s="29" t="s">
        <v>31</v>
      </c>
      <c r="O2015" s="29" t="s">
        <v>31</v>
      </c>
      <c r="P2015" s="29" t="s">
        <v>31</v>
      </c>
      <c r="Q2015" s="29" t="s">
        <v>31</v>
      </c>
      <c r="R2015" s="29" t="s">
        <v>31</v>
      </c>
      <c r="S2015" s="29" t="s">
        <v>31</v>
      </c>
      <c r="T2015" s="29" t="s">
        <v>31</v>
      </c>
      <c r="U2015" s="29" t="s">
        <v>31</v>
      </c>
      <c r="V2015" s="29" t="s">
        <v>31</v>
      </c>
      <c r="W2015" s="30">
        <v>1.0122455140741506</v>
      </c>
      <c r="X2015" s="30">
        <v>1.2382857906436953</v>
      </c>
      <c r="Y2015" s="29" t="s">
        <v>31</v>
      </c>
      <c r="Z2015" s="29" t="s">
        <v>31</v>
      </c>
      <c r="AA2015" s="30">
        <v>0</v>
      </c>
      <c r="AB2015" s="30">
        <v>0</v>
      </c>
      <c r="AC2015" s="29" t="s">
        <v>31</v>
      </c>
      <c r="AD2015" s="29" t="s">
        <v>31</v>
      </c>
      <c r="AE2015" s="29">
        <f t="shared" si="99"/>
        <v>2019</v>
      </c>
      <c r="AF2015" s="29">
        <f t="shared" si="100"/>
        <v>10</v>
      </c>
      <c r="AK2015" t="e">
        <f t="shared" si="98"/>
        <v>#N/A</v>
      </c>
    </row>
    <row r="2016" spans="1:37" ht="30" customHeight="1" x14ac:dyDescent="0.25">
      <c r="A2016" s="30">
        <v>17907424</v>
      </c>
      <c r="B2016" s="29" t="s">
        <v>92</v>
      </c>
      <c r="C2016" s="29" t="s">
        <v>29</v>
      </c>
      <c r="D2016" s="29" t="s">
        <v>29</v>
      </c>
      <c r="E2016" s="31">
        <v>43799</v>
      </c>
      <c r="F2016" s="29" t="s">
        <v>31</v>
      </c>
      <c r="G2016" s="29" t="s">
        <v>51</v>
      </c>
      <c r="H2016" s="29" t="s">
        <v>30</v>
      </c>
      <c r="I2016" s="29">
        <v>1977</v>
      </c>
      <c r="J2016" s="30">
        <v>100</v>
      </c>
      <c r="K2016" s="30">
        <v>6033.4</v>
      </c>
      <c r="L2016" s="29" t="s">
        <v>31</v>
      </c>
      <c r="M2016" s="29" t="s">
        <v>31</v>
      </c>
      <c r="N2016" s="29" t="s">
        <v>31</v>
      </c>
      <c r="O2016" s="29" t="s">
        <v>31</v>
      </c>
      <c r="P2016" s="29" t="s">
        <v>31</v>
      </c>
      <c r="Q2016" s="29" t="s">
        <v>31</v>
      </c>
      <c r="R2016" s="29" t="s">
        <v>31</v>
      </c>
      <c r="S2016" s="29" t="s">
        <v>31</v>
      </c>
      <c r="T2016" s="29" t="s">
        <v>31</v>
      </c>
      <c r="U2016" s="29" t="s">
        <v>31</v>
      </c>
      <c r="V2016" s="29" t="s">
        <v>31</v>
      </c>
      <c r="W2016" s="30">
        <v>1.6003118769674192</v>
      </c>
      <c r="X2016" s="30">
        <v>1.966956602246434</v>
      </c>
      <c r="Y2016" s="29" t="s">
        <v>31</v>
      </c>
      <c r="Z2016" s="29" t="s">
        <v>31</v>
      </c>
      <c r="AA2016" s="30">
        <v>0</v>
      </c>
      <c r="AB2016" s="30">
        <v>0</v>
      </c>
      <c r="AC2016" s="29" t="s">
        <v>31</v>
      </c>
      <c r="AD2016" s="29" t="s">
        <v>31</v>
      </c>
      <c r="AE2016" s="29">
        <f t="shared" si="99"/>
        <v>2019</v>
      </c>
      <c r="AF2016" s="29">
        <f t="shared" si="100"/>
        <v>11</v>
      </c>
      <c r="AK2016" t="e">
        <f t="shared" si="98"/>
        <v>#N/A</v>
      </c>
    </row>
    <row r="2017" spans="1:37" ht="30" customHeight="1" x14ac:dyDescent="0.25">
      <c r="A2017" s="30">
        <v>17907424</v>
      </c>
      <c r="B2017" s="29" t="s">
        <v>92</v>
      </c>
      <c r="C2017" s="29" t="s">
        <v>29</v>
      </c>
      <c r="D2017" s="29" t="s">
        <v>29</v>
      </c>
      <c r="E2017" s="31">
        <v>43830</v>
      </c>
      <c r="F2017" s="29" t="s">
        <v>31</v>
      </c>
      <c r="G2017" s="29" t="s">
        <v>51</v>
      </c>
      <c r="H2017" s="29" t="s">
        <v>30</v>
      </c>
      <c r="I2017" s="29">
        <v>1977</v>
      </c>
      <c r="J2017" s="30">
        <v>100</v>
      </c>
      <c r="K2017" s="30">
        <v>6033.4</v>
      </c>
      <c r="L2017" s="29" t="s">
        <v>31</v>
      </c>
      <c r="M2017" s="29" t="s">
        <v>31</v>
      </c>
      <c r="N2017" s="29" t="s">
        <v>31</v>
      </c>
      <c r="O2017" s="29" t="s">
        <v>31</v>
      </c>
      <c r="P2017" s="29" t="s">
        <v>31</v>
      </c>
      <c r="Q2017" s="29" t="s">
        <v>31</v>
      </c>
      <c r="R2017" s="29" t="s">
        <v>31</v>
      </c>
      <c r="S2017" s="29" t="s">
        <v>31</v>
      </c>
      <c r="T2017" s="29" t="s">
        <v>31</v>
      </c>
      <c r="U2017" s="29" t="s">
        <v>31</v>
      </c>
      <c r="V2017" s="29" t="s">
        <v>31</v>
      </c>
      <c r="W2017" s="30">
        <v>0.88754033378221719</v>
      </c>
      <c r="X2017" s="30">
        <v>1.5168171183117012</v>
      </c>
      <c r="Y2017" s="29" t="s">
        <v>31</v>
      </c>
      <c r="Z2017" s="29" t="s">
        <v>31</v>
      </c>
      <c r="AA2017" s="30">
        <v>0</v>
      </c>
      <c r="AB2017" s="30">
        <v>0</v>
      </c>
      <c r="AC2017" s="29" t="s">
        <v>31</v>
      </c>
      <c r="AD2017" s="29" t="s">
        <v>31</v>
      </c>
      <c r="AE2017" s="29">
        <f t="shared" si="99"/>
        <v>2019</v>
      </c>
      <c r="AF2017" s="29">
        <f t="shared" si="100"/>
        <v>12</v>
      </c>
      <c r="AK2017" t="e">
        <f t="shared" si="98"/>
        <v>#N/A</v>
      </c>
    </row>
    <row r="2018" spans="1:37" ht="30" customHeight="1" x14ac:dyDescent="0.25">
      <c r="A2018" s="30">
        <v>17907424</v>
      </c>
      <c r="B2018" s="29" t="s">
        <v>92</v>
      </c>
      <c r="C2018" s="29" t="s">
        <v>29</v>
      </c>
      <c r="D2018" s="29" t="s">
        <v>29</v>
      </c>
      <c r="E2018" s="31">
        <v>43861</v>
      </c>
      <c r="F2018" s="29" t="s">
        <v>31</v>
      </c>
      <c r="G2018" s="29" t="s">
        <v>51</v>
      </c>
      <c r="H2018" s="29" t="s">
        <v>30</v>
      </c>
      <c r="I2018" s="29">
        <v>1977</v>
      </c>
      <c r="J2018" s="30">
        <v>100</v>
      </c>
      <c r="K2018" s="30">
        <v>6033.4</v>
      </c>
      <c r="L2018" s="29" t="s">
        <v>31</v>
      </c>
      <c r="M2018" s="29" t="s">
        <v>31</v>
      </c>
      <c r="N2018" s="29" t="s">
        <v>31</v>
      </c>
      <c r="O2018" s="29" t="s">
        <v>31</v>
      </c>
      <c r="P2018" s="29" t="s">
        <v>31</v>
      </c>
      <c r="Q2018" s="29" t="s">
        <v>31</v>
      </c>
      <c r="R2018" s="29" t="s">
        <v>31</v>
      </c>
      <c r="S2018" s="29" t="s">
        <v>31</v>
      </c>
      <c r="T2018" s="29" t="s">
        <v>31</v>
      </c>
      <c r="U2018" s="29" t="s">
        <v>31</v>
      </c>
      <c r="V2018" s="29" t="s">
        <v>31</v>
      </c>
      <c r="W2018" s="30">
        <v>1.5115589911682601</v>
      </c>
      <c r="X2018" s="30">
        <v>1.3914923478285535</v>
      </c>
      <c r="Y2018" s="29" t="s">
        <v>31</v>
      </c>
      <c r="Z2018" s="29" t="s">
        <v>31</v>
      </c>
      <c r="AA2018" s="30" t="s">
        <v>31</v>
      </c>
      <c r="AB2018" s="30" t="s">
        <v>31</v>
      </c>
      <c r="AC2018" s="29" t="s">
        <v>31</v>
      </c>
      <c r="AD2018" s="29" t="s">
        <v>31</v>
      </c>
      <c r="AE2018" s="29">
        <f t="shared" si="99"/>
        <v>2020</v>
      </c>
      <c r="AF2018" s="29">
        <f t="shared" si="100"/>
        <v>1</v>
      </c>
      <c r="AK2018" t="e">
        <f t="shared" si="98"/>
        <v>#N/A</v>
      </c>
    </row>
    <row r="2019" spans="1:37" ht="30" customHeight="1" x14ac:dyDescent="0.25">
      <c r="A2019" s="30">
        <v>17907424</v>
      </c>
      <c r="B2019" s="29" t="s">
        <v>92</v>
      </c>
      <c r="C2019" s="29" t="s">
        <v>29</v>
      </c>
      <c r="D2019" s="29" t="s">
        <v>29</v>
      </c>
      <c r="E2019" s="31">
        <v>43890</v>
      </c>
      <c r="F2019" s="29" t="s">
        <v>31</v>
      </c>
      <c r="G2019" s="29" t="s">
        <v>51</v>
      </c>
      <c r="H2019" s="29" t="s">
        <v>30</v>
      </c>
      <c r="I2019" s="29">
        <v>1977</v>
      </c>
      <c r="J2019" s="30">
        <v>100</v>
      </c>
      <c r="K2019" s="30">
        <v>6033.4</v>
      </c>
      <c r="L2019" s="29" t="s">
        <v>31</v>
      </c>
      <c r="M2019" s="29" t="s">
        <v>31</v>
      </c>
      <c r="N2019" s="29" t="s">
        <v>31</v>
      </c>
      <c r="O2019" s="29" t="s">
        <v>31</v>
      </c>
      <c r="P2019" s="29" t="s">
        <v>31</v>
      </c>
      <c r="Q2019" s="29" t="s">
        <v>31</v>
      </c>
      <c r="R2019" s="29" t="s">
        <v>31</v>
      </c>
      <c r="S2019" s="29" t="s">
        <v>31</v>
      </c>
      <c r="T2019" s="29" t="s">
        <v>31</v>
      </c>
      <c r="U2019" s="29" t="s">
        <v>31</v>
      </c>
      <c r="V2019" s="29" t="s">
        <v>31</v>
      </c>
      <c r="W2019" s="30">
        <v>0.95808698446338381</v>
      </c>
      <c r="X2019" s="30">
        <v>1.6851187116881536</v>
      </c>
      <c r="Y2019" s="29" t="s">
        <v>31</v>
      </c>
      <c r="Z2019" s="29" t="s">
        <v>31</v>
      </c>
      <c r="AA2019" s="30" t="s">
        <v>31</v>
      </c>
      <c r="AB2019" s="30" t="s">
        <v>31</v>
      </c>
      <c r="AC2019" s="29" t="s">
        <v>31</v>
      </c>
      <c r="AD2019" s="29" t="s">
        <v>31</v>
      </c>
      <c r="AE2019" s="29">
        <f t="shared" si="99"/>
        <v>2020</v>
      </c>
      <c r="AF2019" s="29">
        <f t="shared" si="100"/>
        <v>2</v>
      </c>
      <c r="AK2019" t="e">
        <f t="shared" si="98"/>
        <v>#N/A</v>
      </c>
    </row>
    <row r="2020" spans="1:37" ht="30" customHeight="1" x14ac:dyDescent="0.25">
      <c r="A2020" s="30">
        <v>17907424</v>
      </c>
      <c r="B2020" s="29" t="s">
        <v>92</v>
      </c>
      <c r="C2020" s="29" t="s">
        <v>29</v>
      </c>
      <c r="D2020" s="29" t="s">
        <v>29</v>
      </c>
      <c r="E2020" s="31">
        <v>43921</v>
      </c>
      <c r="F2020" s="29" t="s">
        <v>31</v>
      </c>
      <c r="G2020" s="29" t="s">
        <v>51</v>
      </c>
      <c r="H2020" s="29" t="s">
        <v>30</v>
      </c>
      <c r="I2020" s="29">
        <v>1977</v>
      </c>
      <c r="J2020" s="30">
        <v>100</v>
      </c>
      <c r="K2020" s="30">
        <v>6033.4</v>
      </c>
      <c r="L2020" s="29" t="s">
        <v>31</v>
      </c>
      <c r="M2020" s="29" t="s">
        <v>31</v>
      </c>
      <c r="N2020" s="29" t="s">
        <v>31</v>
      </c>
      <c r="O2020" s="29" t="s">
        <v>31</v>
      </c>
      <c r="P2020" s="29" t="s">
        <v>31</v>
      </c>
      <c r="Q2020" s="29" t="s">
        <v>31</v>
      </c>
      <c r="R2020" s="29" t="s">
        <v>31</v>
      </c>
      <c r="S2020" s="29" t="s">
        <v>31</v>
      </c>
      <c r="T2020" s="29" t="s">
        <v>31</v>
      </c>
      <c r="U2020" s="29" t="s">
        <v>31</v>
      </c>
      <c r="V2020" s="29" t="s">
        <v>31</v>
      </c>
      <c r="W2020" s="30">
        <v>1.2572045256914561</v>
      </c>
      <c r="X2020" s="30">
        <v>1.5126529557736508</v>
      </c>
      <c r="Y2020" s="29" t="s">
        <v>31</v>
      </c>
      <c r="Z2020" s="29" t="s">
        <v>31</v>
      </c>
      <c r="AA2020" s="29" t="s">
        <v>31</v>
      </c>
      <c r="AB2020" s="29" t="s">
        <v>31</v>
      </c>
      <c r="AC2020" s="29" t="s">
        <v>31</v>
      </c>
      <c r="AD2020" s="29" t="s">
        <v>31</v>
      </c>
      <c r="AE2020" s="29">
        <f t="shared" si="99"/>
        <v>2020</v>
      </c>
      <c r="AF2020" s="29">
        <f t="shared" si="100"/>
        <v>3</v>
      </c>
      <c r="AK2020" t="e">
        <f t="shared" si="98"/>
        <v>#N/A</v>
      </c>
    </row>
    <row r="2021" spans="1:37" ht="30" customHeight="1" x14ac:dyDescent="0.25">
      <c r="A2021" s="30">
        <v>17907424</v>
      </c>
      <c r="B2021" s="29" t="s">
        <v>92</v>
      </c>
      <c r="C2021" s="29" t="s">
        <v>29</v>
      </c>
      <c r="D2021" s="29" t="s">
        <v>29</v>
      </c>
      <c r="E2021" s="31">
        <v>43951</v>
      </c>
      <c r="F2021" s="29" t="s">
        <v>31</v>
      </c>
      <c r="G2021" s="29" t="s">
        <v>51</v>
      </c>
      <c r="H2021" s="29" t="s">
        <v>30</v>
      </c>
      <c r="I2021" s="29">
        <v>1977</v>
      </c>
      <c r="J2021" s="30">
        <v>100</v>
      </c>
      <c r="K2021" s="30">
        <v>6033.4</v>
      </c>
      <c r="L2021" s="29" t="s">
        <v>31</v>
      </c>
      <c r="M2021" s="29" t="s">
        <v>31</v>
      </c>
      <c r="N2021" s="29" t="s">
        <v>31</v>
      </c>
      <c r="O2021" s="29" t="s">
        <v>31</v>
      </c>
      <c r="P2021" s="29" t="s">
        <v>31</v>
      </c>
      <c r="Q2021" s="29" t="s">
        <v>31</v>
      </c>
      <c r="R2021" s="29" t="s">
        <v>31</v>
      </c>
      <c r="S2021" s="29" t="s">
        <v>31</v>
      </c>
      <c r="T2021" s="29" t="s">
        <v>31</v>
      </c>
      <c r="U2021" s="29" t="s">
        <v>31</v>
      </c>
      <c r="V2021" s="29" t="s">
        <v>31</v>
      </c>
      <c r="W2021" s="30">
        <v>1.5858811061591527</v>
      </c>
      <c r="X2021" s="30">
        <v>1.9291442627368718</v>
      </c>
      <c r="Y2021" s="29" t="s">
        <v>31</v>
      </c>
      <c r="Z2021" s="29" t="s">
        <v>31</v>
      </c>
      <c r="AA2021" s="29" t="s">
        <v>31</v>
      </c>
      <c r="AB2021" s="29" t="s">
        <v>31</v>
      </c>
      <c r="AC2021" s="29" t="s">
        <v>31</v>
      </c>
      <c r="AD2021" s="29" t="s">
        <v>31</v>
      </c>
      <c r="AE2021" s="29">
        <f t="shared" si="99"/>
        <v>2020</v>
      </c>
      <c r="AF2021" s="29">
        <f t="shared" si="100"/>
        <v>4</v>
      </c>
      <c r="AK2021" t="e">
        <f t="shared" si="98"/>
        <v>#N/A</v>
      </c>
    </row>
    <row r="2022" spans="1:37" ht="30" customHeight="1" x14ac:dyDescent="0.25">
      <c r="A2022" s="30">
        <v>17907424</v>
      </c>
      <c r="B2022" s="29" t="s">
        <v>92</v>
      </c>
      <c r="C2022" s="29" t="s">
        <v>29</v>
      </c>
      <c r="D2022" s="29" t="s">
        <v>29</v>
      </c>
      <c r="E2022" s="31">
        <v>43982</v>
      </c>
      <c r="F2022" s="29" t="s">
        <v>31</v>
      </c>
      <c r="G2022" s="29" t="s">
        <v>51</v>
      </c>
      <c r="H2022" s="29" t="s">
        <v>30</v>
      </c>
      <c r="I2022" s="29">
        <v>1977</v>
      </c>
      <c r="J2022" s="30">
        <v>100</v>
      </c>
      <c r="K2022" s="30">
        <v>6033.4</v>
      </c>
      <c r="L2022" s="29" t="s">
        <v>31</v>
      </c>
      <c r="M2022" s="29" t="s">
        <v>31</v>
      </c>
      <c r="N2022" s="29" t="s">
        <v>31</v>
      </c>
      <c r="O2022" s="29" t="s">
        <v>31</v>
      </c>
      <c r="P2022" s="29" t="s">
        <v>31</v>
      </c>
      <c r="Q2022" s="29" t="s">
        <v>31</v>
      </c>
      <c r="R2022" s="29" t="s">
        <v>31</v>
      </c>
      <c r="S2022" s="29" t="s">
        <v>31</v>
      </c>
      <c r="T2022" s="29" t="s">
        <v>31</v>
      </c>
      <c r="U2022" s="29" t="s">
        <v>31</v>
      </c>
      <c r="V2022" s="29" t="s">
        <v>31</v>
      </c>
      <c r="W2022" s="30">
        <v>1.3392760667177428</v>
      </c>
      <c r="X2022" s="30">
        <v>1.2946062848947941</v>
      </c>
      <c r="Y2022" s="29" t="s">
        <v>31</v>
      </c>
      <c r="Z2022" s="29" t="s">
        <v>31</v>
      </c>
      <c r="AA2022" s="29" t="s">
        <v>31</v>
      </c>
      <c r="AB2022" s="29" t="s">
        <v>31</v>
      </c>
      <c r="AC2022" s="29" t="s">
        <v>31</v>
      </c>
      <c r="AD2022" s="29" t="s">
        <v>31</v>
      </c>
      <c r="AE2022" s="29">
        <f t="shared" si="99"/>
        <v>2020</v>
      </c>
      <c r="AF2022" s="29">
        <f t="shared" si="100"/>
        <v>5</v>
      </c>
      <c r="AK2022" t="e">
        <f t="shared" si="98"/>
        <v>#N/A</v>
      </c>
    </row>
    <row r="2023" spans="1:37" ht="30" customHeight="1" x14ac:dyDescent="0.25">
      <c r="A2023" s="30">
        <v>17907424</v>
      </c>
      <c r="B2023" s="29" t="s">
        <v>92</v>
      </c>
      <c r="C2023" s="29" t="s">
        <v>29</v>
      </c>
      <c r="D2023" s="29" t="s">
        <v>29</v>
      </c>
      <c r="E2023" s="31">
        <v>44012</v>
      </c>
      <c r="F2023" s="29" t="s">
        <v>31</v>
      </c>
      <c r="G2023" s="29" t="s">
        <v>51</v>
      </c>
      <c r="H2023" s="29" t="s">
        <v>30</v>
      </c>
      <c r="I2023" s="29">
        <v>1977</v>
      </c>
      <c r="J2023" s="30">
        <v>100</v>
      </c>
      <c r="K2023" s="30">
        <v>6033.4</v>
      </c>
      <c r="L2023" s="29" t="s">
        <v>31</v>
      </c>
      <c r="M2023" s="29" t="s">
        <v>31</v>
      </c>
      <c r="N2023" s="29" t="s">
        <v>31</v>
      </c>
      <c r="O2023" s="29" t="s">
        <v>31</v>
      </c>
      <c r="P2023" s="29" t="s">
        <v>31</v>
      </c>
      <c r="Q2023" s="29" t="s">
        <v>31</v>
      </c>
      <c r="R2023" s="29" t="s">
        <v>31</v>
      </c>
      <c r="S2023" s="29" t="s">
        <v>31</v>
      </c>
      <c r="T2023" s="29" t="s">
        <v>31</v>
      </c>
      <c r="U2023" s="29" t="s">
        <v>31</v>
      </c>
      <c r="V2023" s="29" t="s">
        <v>31</v>
      </c>
      <c r="W2023" s="30">
        <v>1.1187243673098979</v>
      </c>
      <c r="X2023" s="30">
        <v>1.9296973879792312</v>
      </c>
      <c r="Y2023" s="29" t="s">
        <v>31</v>
      </c>
      <c r="Z2023" s="29" t="s">
        <v>31</v>
      </c>
      <c r="AA2023" s="29" t="s">
        <v>31</v>
      </c>
      <c r="AB2023" s="29" t="s">
        <v>31</v>
      </c>
      <c r="AC2023" s="29" t="s">
        <v>31</v>
      </c>
      <c r="AD2023" s="29" t="s">
        <v>31</v>
      </c>
      <c r="AE2023" s="29">
        <f t="shared" si="99"/>
        <v>2020</v>
      </c>
      <c r="AF2023" s="29">
        <f t="shared" si="100"/>
        <v>6</v>
      </c>
      <c r="AK2023" t="e">
        <f t="shared" si="98"/>
        <v>#N/A</v>
      </c>
    </row>
    <row r="2024" spans="1:37" ht="30" customHeight="1" x14ac:dyDescent="0.25">
      <c r="A2024" s="30">
        <v>17907424</v>
      </c>
      <c r="B2024" s="29" t="s">
        <v>92</v>
      </c>
      <c r="C2024" s="29" t="s">
        <v>29</v>
      </c>
      <c r="D2024" s="29" t="s">
        <v>29</v>
      </c>
      <c r="E2024" s="31">
        <v>44043</v>
      </c>
      <c r="F2024" s="29" t="s">
        <v>31</v>
      </c>
      <c r="G2024" s="29" t="s">
        <v>51</v>
      </c>
      <c r="H2024" s="29" t="s">
        <v>30</v>
      </c>
      <c r="I2024" s="29">
        <v>1977</v>
      </c>
      <c r="J2024" s="30">
        <v>100</v>
      </c>
      <c r="K2024" s="30">
        <v>6033.4</v>
      </c>
      <c r="L2024" s="29" t="s">
        <v>31</v>
      </c>
      <c r="M2024" s="29" t="s">
        <v>31</v>
      </c>
      <c r="N2024" s="29" t="s">
        <v>31</v>
      </c>
      <c r="O2024" s="29" t="s">
        <v>31</v>
      </c>
      <c r="P2024" s="29" t="s">
        <v>31</v>
      </c>
      <c r="Q2024" s="29" t="s">
        <v>31</v>
      </c>
      <c r="R2024" s="29" t="s">
        <v>31</v>
      </c>
      <c r="S2024" s="29" t="s">
        <v>31</v>
      </c>
      <c r="T2024" s="29" t="s">
        <v>31</v>
      </c>
      <c r="U2024" s="29" t="s">
        <v>31</v>
      </c>
      <c r="V2024" s="29" t="s">
        <v>31</v>
      </c>
      <c r="W2024" s="30">
        <v>1.631520766894009</v>
      </c>
      <c r="X2024" s="30">
        <v>1.5809640052352956</v>
      </c>
      <c r="Y2024" s="29" t="s">
        <v>31</v>
      </c>
      <c r="Z2024" s="29" t="s">
        <v>31</v>
      </c>
      <c r="AA2024" s="29" t="s">
        <v>31</v>
      </c>
      <c r="AB2024" s="29" t="s">
        <v>31</v>
      </c>
      <c r="AC2024" s="29" t="s">
        <v>31</v>
      </c>
      <c r="AD2024" s="29" t="s">
        <v>31</v>
      </c>
      <c r="AE2024" s="29">
        <f t="shared" si="99"/>
        <v>2020</v>
      </c>
      <c r="AF2024" s="29">
        <f t="shared" si="100"/>
        <v>7</v>
      </c>
      <c r="AK2024" t="e">
        <f t="shared" si="98"/>
        <v>#N/A</v>
      </c>
    </row>
    <row r="2025" spans="1:37" ht="30" customHeight="1" x14ac:dyDescent="0.25">
      <c r="A2025" s="30">
        <v>17907424</v>
      </c>
      <c r="B2025" s="29" t="s">
        <v>92</v>
      </c>
      <c r="C2025" s="29" t="s">
        <v>29</v>
      </c>
      <c r="D2025" s="29" t="s">
        <v>29</v>
      </c>
      <c r="E2025" s="31">
        <v>44074</v>
      </c>
      <c r="F2025" s="29" t="s">
        <v>31</v>
      </c>
      <c r="G2025" s="29" t="s">
        <v>51</v>
      </c>
      <c r="H2025" s="29" t="s">
        <v>30</v>
      </c>
      <c r="I2025" s="29">
        <v>1977</v>
      </c>
      <c r="J2025" s="30">
        <v>100</v>
      </c>
      <c r="K2025" s="30">
        <v>6033.4</v>
      </c>
      <c r="L2025" s="29" t="s">
        <v>31</v>
      </c>
      <c r="M2025" s="29" t="s">
        <v>31</v>
      </c>
      <c r="N2025" s="29" t="s">
        <v>31</v>
      </c>
      <c r="O2025" s="29" t="s">
        <v>31</v>
      </c>
      <c r="P2025" s="29" t="s">
        <v>31</v>
      </c>
      <c r="Q2025" s="29" t="s">
        <v>31</v>
      </c>
      <c r="R2025" s="29" t="s">
        <v>31</v>
      </c>
      <c r="S2025" s="29" t="s">
        <v>31</v>
      </c>
      <c r="T2025" s="29" t="s">
        <v>31</v>
      </c>
      <c r="U2025" s="29" t="s">
        <v>31</v>
      </c>
      <c r="V2025" s="29" t="s">
        <v>31</v>
      </c>
      <c r="W2025" s="30">
        <v>1.5480820625272667</v>
      </c>
      <c r="X2025" s="30">
        <v>2.2587988660248395</v>
      </c>
      <c r="Y2025" s="29" t="s">
        <v>31</v>
      </c>
      <c r="Z2025" s="29" t="s">
        <v>31</v>
      </c>
      <c r="AA2025" s="29" t="s">
        <v>31</v>
      </c>
      <c r="AB2025" s="29" t="s">
        <v>31</v>
      </c>
      <c r="AC2025" s="29" t="s">
        <v>31</v>
      </c>
      <c r="AD2025" s="29" t="s">
        <v>31</v>
      </c>
      <c r="AE2025" s="29">
        <f t="shared" si="99"/>
        <v>2020</v>
      </c>
      <c r="AF2025" s="29">
        <f t="shared" si="100"/>
        <v>8</v>
      </c>
      <c r="AK2025" t="e">
        <f t="shared" si="98"/>
        <v>#N/A</v>
      </c>
    </row>
    <row r="2026" spans="1:37" ht="30" customHeight="1" x14ac:dyDescent="0.25">
      <c r="A2026" s="30">
        <v>17907424</v>
      </c>
      <c r="B2026" s="29" t="s">
        <v>92</v>
      </c>
      <c r="C2026" s="29" t="s">
        <v>29</v>
      </c>
      <c r="D2026" s="29" t="s">
        <v>29</v>
      </c>
      <c r="E2026" s="31">
        <v>44104</v>
      </c>
      <c r="F2026" s="29" t="s">
        <v>31</v>
      </c>
      <c r="G2026" s="29" t="s">
        <v>51</v>
      </c>
      <c r="H2026" s="29" t="s">
        <v>30</v>
      </c>
      <c r="I2026" s="29">
        <v>1977</v>
      </c>
      <c r="J2026" s="30">
        <v>100</v>
      </c>
      <c r="K2026" s="30">
        <v>6033.4</v>
      </c>
      <c r="L2026" s="29" t="s">
        <v>31</v>
      </c>
      <c r="M2026" s="29" t="s">
        <v>31</v>
      </c>
      <c r="N2026" s="29" t="s">
        <v>31</v>
      </c>
      <c r="O2026" s="29" t="s">
        <v>31</v>
      </c>
      <c r="P2026" s="29" t="s">
        <v>31</v>
      </c>
      <c r="Q2026" s="29" t="s">
        <v>31</v>
      </c>
      <c r="R2026" s="29" t="s">
        <v>31</v>
      </c>
      <c r="S2026" s="29" t="s">
        <v>31</v>
      </c>
      <c r="T2026" s="29" t="s">
        <v>31</v>
      </c>
      <c r="U2026" s="29" t="s">
        <v>31</v>
      </c>
      <c r="V2026" s="29" t="s">
        <v>31</v>
      </c>
      <c r="W2026" s="30">
        <v>0.93484469127636094</v>
      </c>
      <c r="X2026" s="30">
        <v>1.8341506644570931</v>
      </c>
      <c r="Y2026" s="29" t="s">
        <v>31</v>
      </c>
      <c r="Z2026" s="29" t="s">
        <v>31</v>
      </c>
      <c r="AA2026" s="29" t="s">
        <v>31</v>
      </c>
      <c r="AB2026" s="29" t="s">
        <v>31</v>
      </c>
      <c r="AC2026" s="29" t="s">
        <v>31</v>
      </c>
      <c r="AD2026" s="29" t="s">
        <v>31</v>
      </c>
      <c r="AE2026" s="29">
        <f t="shared" si="99"/>
        <v>2020</v>
      </c>
      <c r="AF2026" s="29">
        <f t="shared" si="100"/>
        <v>9</v>
      </c>
      <c r="AK2026" t="e">
        <f t="shared" si="98"/>
        <v>#N/A</v>
      </c>
    </row>
    <row r="2027" spans="1:37" ht="30" customHeight="1" x14ac:dyDescent="0.25">
      <c r="A2027" s="30">
        <v>17907424</v>
      </c>
      <c r="B2027" s="29" t="s">
        <v>92</v>
      </c>
      <c r="C2027" s="29" t="s">
        <v>29</v>
      </c>
      <c r="D2027" s="29" t="s">
        <v>29</v>
      </c>
      <c r="E2027" s="31">
        <v>44135</v>
      </c>
      <c r="F2027" s="29" t="s">
        <v>31</v>
      </c>
      <c r="G2027" s="29" t="s">
        <v>51</v>
      </c>
      <c r="H2027" s="29" t="s">
        <v>30</v>
      </c>
      <c r="I2027" s="29">
        <v>1977</v>
      </c>
      <c r="J2027" s="30">
        <v>100</v>
      </c>
      <c r="K2027" s="30">
        <v>6033.4</v>
      </c>
      <c r="L2027" s="29" t="s">
        <v>31</v>
      </c>
      <c r="M2027" s="29" t="s">
        <v>31</v>
      </c>
      <c r="N2027" s="29" t="s">
        <v>31</v>
      </c>
      <c r="O2027" s="29" t="s">
        <v>31</v>
      </c>
      <c r="P2027" s="29" t="s">
        <v>31</v>
      </c>
      <c r="Q2027" s="29" t="s">
        <v>31</v>
      </c>
      <c r="R2027" s="29" t="s">
        <v>31</v>
      </c>
      <c r="S2027" s="29" t="s">
        <v>31</v>
      </c>
      <c r="T2027" s="29" t="s">
        <v>31</v>
      </c>
      <c r="U2027" s="29" t="s">
        <v>31</v>
      </c>
      <c r="V2027" s="29" t="s">
        <v>31</v>
      </c>
      <c r="W2027" s="30">
        <v>1.2586225407041136</v>
      </c>
      <c r="X2027" s="30">
        <v>1.6563272486277438</v>
      </c>
      <c r="Y2027" s="29" t="s">
        <v>31</v>
      </c>
      <c r="Z2027" s="29" t="s">
        <v>31</v>
      </c>
      <c r="AA2027" s="29" t="s">
        <v>31</v>
      </c>
      <c r="AB2027" s="29" t="s">
        <v>31</v>
      </c>
      <c r="AC2027" s="29" t="s">
        <v>31</v>
      </c>
      <c r="AD2027" s="29" t="s">
        <v>31</v>
      </c>
      <c r="AE2027" s="29">
        <f t="shared" si="99"/>
        <v>2020</v>
      </c>
      <c r="AF2027" s="29">
        <f t="shared" si="100"/>
        <v>10</v>
      </c>
      <c r="AK2027" t="e">
        <f t="shared" si="98"/>
        <v>#N/A</v>
      </c>
    </row>
    <row r="2028" spans="1:37" ht="30" customHeight="1" x14ac:dyDescent="0.25">
      <c r="A2028" s="30">
        <v>17907424</v>
      </c>
      <c r="B2028" s="29" t="s">
        <v>92</v>
      </c>
      <c r="C2028" s="29" t="s">
        <v>29</v>
      </c>
      <c r="D2028" s="29" t="s">
        <v>29</v>
      </c>
      <c r="E2028" s="31">
        <v>44165</v>
      </c>
      <c r="F2028" s="29" t="s">
        <v>31</v>
      </c>
      <c r="G2028" s="29" t="s">
        <v>51</v>
      </c>
      <c r="H2028" s="29" t="s">
        <v>30</v>
      </c>
      <c r="I2028" s="29">
        <v>1977</v>
      </c>
      <c r="J2028" s="30">
        <v>100</v>
      </c>
      <c r="K2028" s="30">
        <v>6033.4</v>
      </c>
      <c r="L2028" s="29" t="s">
        <v>31</v>
      </c>
      <c r="M2028" s="29" t="s">
        <v>31</v>
      </c>
      <c r="N2028" s="29" t="s">
        <v>31</v>
      </c>
      <c r="O2028" s="29" t="s">
        <v>31</v>
      </c>
      <c r="P2028" s="29" t="s">
        <v>31</v>
      </c>
      <c r="Q2028" s="29" t="s">
        <v>31</v>
      </c>
      <c r="R2028" s="29" t="s">
        <v>31</v>
      </c>
      <c r="S2028" s="29" t="s">
        <v>31</v>
      </c>
      <c r="T2028" s="29" t="s">
        <v>31</v>
      </c>
      <c r="U2028" s="29" t="s">
        <v>31</v>
      </c>
      <c r="V2028" s="29" t="s">
        <v>31</v>
      </c>
      <c r="W2028" s="30">
        <v>1.5646560448854361</v>
      </c>
      <c r="X2028" s="30">
        <v>1.9538803811782166</v>
      </c>
      <c r="Y2028" s="29" t="s">
        <v>31</v>
      </c>
      <c r="Z2028" s="29" t="s">
        <v>31</v>
      </c>
      <c r="AA2028" s="29" t="s">
        <v>31</v>
      </c>
      <c r="AB2028" s="29" t="s">
        <v>31</v>
      </c>
      <c r="AC2028" s="29" t="s">
        <v>31</v>
      </c>
      <c r="AD2028" s="29" t="s">
        <v>31</v>
      </c>
      <c r="AE2028" s="29">
        <f t="shared" si="99"/>
        <v>2020</v>
      </c>
      <c r="AF2028" s="29">
        <f t="shared" si="100"/>
        <v>11</v>
      </c>
      <c r="AK2028" t="e">
        <f t="shared" si="98"/>
        <v>#N/A</v>
      </c>
    </row>
    <row r="2029" spans="1:37" ht="30" customHeight="1" x14ac:dyDescent="0.25">
      <c r="A2029" s="30">
        <v>17907424</v>
      </c>
      <c r="B2029" s="29" t="s">
        <v>92</v>
      </c>
      <c r="C2029" s="29" t="s">
        <v>29</v>
      </c>
      <c r="D2029" s="29" t="s">
        <v>29</v>
      </c>
      <c r="E2029" s="31">
        <v>44196</v>
      </c>
      <c r="F2029" s="29">
        <v>26.742764719096801</v>
      </c>
      <c r="G2029" s="29" t="s">
        <v>51</v>
      </c>
      <c r="H2029" s="29" t="s">
        <v>30</v>
      </c>
      <c r="I2029" s="29">
        <v>1977</v>
      </c>
      <c r="J2029" s="30">
        <v>100</v>
      </c>
      <c r="K2029" s="30">
        <v>6033.4</v>
      </c>
      <c r="L2029" s="29">
        <v>306763.72713215073</v>
      </c>
      <c r="M2029" s="29">
        <v>1015.8886671436353</v>
      </c>
      <c r="N2029" s="29">
        <v>49.081835450223565</v>
      </c>
      <c r="O2029" s="29">
        <v>7844.4094584730965</v>
      </c>
      <c r="P2029" s="29">
        <v>2.1006795630298485</v>
      </c>
      <c r="Q2029" s="29">
        <v>10106.847891516507</v>
      </c>
      <c r="R2029" s="29">
        <v>8799.1425271102762</v>
      </c>
      <c r="S2029" s="29">
        <v>1.4407247854622427</v>
      </c>
      <c r="T2029" s="29">
        <v>2.2367455020966731</v>
      </c>
      <c r="U2029" s="29">
        <v>1.917614452722173</v>
      </c>
      <c r="V2029" s="29">
        <v>2.0799635804031591</v>
      </c>
      <c r="W2029" s="30">
        <v>1.0175542987152586</v>
      </c>
      <c r="X2029" s="30">
        <v>1.5710642430136044</v>
      </c>
      <c r="Y2029" s="29">
        <v>33.774142621166078</v>
      </c>
      <c r="Z2029" s="29">
        <v>27.43164546103521</v>
      </c>
      <c r="AA2029" s="29">
        <v>100.29476656585834</v>
      </c>
      <c r="AB2029" s="29">
        <v>795.20558042472362</v>
      </c>
      <c r="AC2029" s="29">
        <v>1.5290196620251564</v>
      </c>
      <c r="AD2029" s="29">
        <v>13784.777199382102</v>
      </c>
      <c r="AE2029" s="29">
        <f t="shared" si="99"/>
        <v>2020</v>
      </c>
      <c r="AF2029" s="29">
        <f t="shared" si="100"/>
        <v>12</v>
      </c>
      <c r="AK2029" t="e">
        <f t="shared" si="98"/>
        <v>#N/A</v>
      </c>
    </row>
    <row r="2030" spans="1:37" ht="30" customHeight="1" x14ac:dyDescent="0.25">
      <c r="A2030" s="30">
        <v>17907424</v>
      </c>
      <c r="B2030" s="29" t="s">
        <v>92</v>
      </c>
      <c r="C2030" s="29" t="s">
        <v>29</v>
      </c>
      <c r="D2030" s="29" t="s">
        <v>29</v>
      </c>
      <c r="E2030" s="31">
        <v>44227</v>
      </c>
      <c r="F2030" s="29">
        <v>42.579937841112283</v>
      </c>
      <c r="G2030" s="29" t="s">
        <v>51</v>
      </c>
      <c r="H2030" s="29" t="s">
        <v>30</v>
      </c>
      <c r="I2030" s="29">
        <v>1977</v>
      </c>
      <c r="J2030" s="30">
        <v>100</v>
      </c>
      <c r="K2030" s="30">
        <v>6033.4</v>
      </c>
      <c r="L2030" s="29">
        <v>289659.66864589293</v>
      </c>
      <c r="M2030" s="29">
        <v>1314.1563006506715</v>
      </c>
      <c r="N2030" s="29">
        <v>84.261272844474661</v>
      </c>
      <c r="O2030" s="29">
        <v>8225.5243496153289</v>
      </c>
      <c r="P2030" s="29">
        <v>1.3515157105564226</v>
      </c>
      <c r="Q2030" s="29">
        <v>13004.62218345204</v>
      </c>
      <c r="R2030" s="29">
        <v>13191.000213326599</v>
      </c>
      <c r="S2030" s="29">
        <v>1.2751879935056942</v>
      </c>
      <c r="T2030" s="29">
        <v>2.116253674158366</v>
      </c>
      <c r="U2030" s="29">
        <v>1.7137861452851053</v>
      </c>
      <c r="V2030" s="29">
        <v>2.1416939285432686</v>
      </c>
      <c r="W2030" s="30">
        <v>1.8685143433114806</v>
      </c>
      <c r="X2030" s="30">
        <v>1.1333838296102665</v>
      </c>
      <c r="Y2030" s="29">
        <v>38.641441214545871</v>
      </c>
      <c r="Z2030" s="29">
        <v>30.357648789028893</v>
      </c>
      <c r="AA2030" s="29">
        <v>130.75635599743219</v>
      </c>
      <c r="AB2030" s="29">
        <v>671.71178579306422</v>
      </c>
      <c r="AC2030" s="29">
        <v>2.0125512397578116</v>
      </c>
      <c r="AD2030" s="29">
        <v>9712.1810899847624</v>
      </c>
      <c r="AE2030" s="29">
        <f t="shared" si="99"/>
        <v>2021</v>
      </c>
      <c r="AF2030" s="29">
        <f t="shared" si="100"/>
        <v>1</v>
      </c>
      <c r="AK2030" t="e">
        <f t="shared" si="98"/>
        <v>#N/A</v>
      </c>
    </row>
    <row r="2031" spans="1:37" ht="30" customHeight="1" x14ac:dyDescent="0.25">
      <c r="A2031" s="30">
        <v>17907424</v>
      </c>
      <c r="B2031" s="29" t="s">
        <v>92</v>
      </c>
      <c r="C2031" s="29" t="s">
        <v>29</v>
      </c>
      <c r="D2031" s="29" t="s">
        <v>29</v>
      </c>
      <c r="E2031" s="31">
        <v>44255</v>
      </c>
      <c r="F2031" s="30">
        <v>34.520250367937429</v>
      </c>
      <c r="G2031" s="29" t="s">
        <v>51</v>
      </c>
      <c r="H2031" s="29" t="s">
        <v>30</v>
      </c>
      <c r="I2031" s="29">
        <v>1977</v>
      </c>
      <c r="J2031" s="30">
        <v>100</v>
      </c>
      <c r="K2031" s="30">
        <v>6033.4</v>
      </c>
      <c r="L2031" s="30">
        <v>535110.15255653509</v>
      </c>
      <c r="M2031" s="30">
        <v>1017.383980148149</v>
      </c>
      <c r="N2031" s="30">
        <v>69.037936251387521</v>
      </c>
      <c r="O2031" s="30">
        <v>10313.556254139416</v>
      </c>
      <c r="P2031" s="30">
        <v>1.1401132039233242</v>
      </c>
      <c r="Q2031" s="30">
        <v>12814.206286771354</v>
      </c>
      <c r="R2031" s="30">
        <v>11950.994753676216</v>
      </c>
      <c r="S2031" s="30">
        <v>1.2820216418896786</v>
      </c>
      <c r="T2031" s="30">
        <v>1.8165290395371592</v>
      </c>
      <c r="U2031" s="30">
        <v>1.929267318443403</v>
      </c>
      <c r="V2031" s="30">
        <v>2.6157861554544533</v>
      </c>
      <c r="W2031" s="30">
        <v>1.4274563937446845</v>
      </c>
      <c r="X2031" s="30">
        <v>1.5758798069774818</v>
      </c>
      <c r="Y2031" s="30">
        <v>22.811743473197886</v>
      </c>
      <c r="Z2031" s="30">
        <v>28.818449524167729</v>
      </c>
      <c r="AA2031" s="30">
        <v>81.006428149726062</v>
      </c>
      <c r="AB2031" s="30">
        <v>716.3278534080099</v>
      </c>
      <c r="AC2031" s="29">
        <v>1.4623769117447329</v>
      </c>
      <c r="AD2031" s="29">
        <v>11797.206735552776</v>
      </c>
      <c r="AE2031" s="29">
        <f t="shared" si="99"/>
        <v>2021</v>
      </c>
      <c r="AF2031" s="29">
        <f t="shared" si="100"/>
        <v>2</v>
      </c>
      <c r="AK2031" t="e">
        <f t="shared" ref="AK2031:AK2094" si="101">_xlfn.XLOOKUP(B2031, $AH$2:$AH$38,$AI$2:$AI$38)</f>
        <v>#N/A</v>
      </c>
    </row>
    <row r="2032" spans="1:37" ht="30" customHeight="1" x14ac:dyDescent="0.25">
      <c r="A2032" s="30">
        <v>17907424</v>
      </c>
      <c r="B2032" s="29" t="s">
        <v>92</v>
      </c>
      <c r="C2032" s="29" t="s">
        <v>29</v>
      </c>
      <c r="D2032" s="29" t="s">
        <v>29</v>
      </c>
      <c r="E2032" s="31">
        <v>44286</v>
      </c>
      <c r="F2032" s="30">
        <v>43.312136098501064</v>
      </c>
      <c r="G2032" s="29" t="s">
        <v>51</v>
      </c>
      <c r="H2032" s="29" t="s">
        <v>30</v>
      </c>
      <c r="I2032" s="29">
        <v>1977</v>
      </c>
      <c r="J2032" s="30">
        <v>100</v>
      </c>
      <c r="K2032" s="30">
        <v>6033.4</v>
      </c>
      <c r="L2032" s="30">
        <v>414360.20622801251</v>
      </c>
      <c r="M2032" s="30">
        <v>1116.4962835672</v>
      </c>
      <c r="N2032" s="30">
        <v>80.839205253091649</v>
      </c>
      <c r="O2032" s="30">
        <v>8329.1408335765209</v>
      </c>
      <c r="P2032" s="30">
        <v>1.9258626659731888</v>
      </c>
      <c r="Q2032" s="30">
        <v>8426.4256557277258</v>
      </c>
      <c r="R2032" s="30">
        <v>8247.389191825403</v>
      </c>
      <c r="S2032" s="30">
        <v>1.6804821829393795</v>
      </c>
      <c r="T2032" s="30">
        <v>2.5819302677329095</v>
      </c>
      <c r="U2032" s="30">
        <v>1.5251166573072252</v>
      </c>
      <c r="V2032" s="30">
        <v>2.6542735183932589</v>
      </c>
      <c r="W2032" s="30">
        <v>1.8543263545602051</v>
      </c>
      <c r="X2032" s="30">
        <v>1.7634624694851897</v>
      </c>
      <c r="Y2032" s="30">
        <v>29.34609447028333</v>
      </c>
      <c r="Z2032" s="30">
        <v>21.371371671256806</v>
      </c>
      <c r="AA2032" s="30">
        <v>104.09026560879602</v>
      </c>
      <c r="AB2032" s="30">
        <v>532.4601555930418</v>
      </c>
      <c r="AC2032" s="29">
        <v>1.6864533971800739</v>
      </c>
      <c r="AD2032" s="29">
        <v>9186.5038306869374</v>
      </c>
      <c r="AE2032" s="29">
        <f t="shared" si="99"/>
        <v>2021</v>
      </c>
      <c r="AF2032" s="29">
        <f t="shared" si="100"/>
        <v>3</v>
      </c>
      <c r="AK2032" t="e">
        <f t="shared" si="101"/>
        <v>#N/A</v>
      </c>
    </row>
    <row r="2033" spans="1:37" ht="30" customHeight="1" x14ac:dyDescent="0.25">
      <c r="A2033" s="30">
        <v>17907424</v>
      </c>
      <c r="B2033" s="29" t="s">
        <v>92</v>
      </c>
      <c r="C2033" s="29" t="s">
        <v>29</v>
      </c>
      <c r="D2033" s="29" t="s">
        <v>29</v>
      </c>
      <c r="E2033" s="31">
        <v>44316</v>
      </c>
      <c r="F2033" s="30">
        <v>41.542909609245498</v>
      </c>
      <c r="G2033" s="29" t="s">
        <v>51</v>
      </c>
      <c r="H2033" s="29" t="s">
        <v>30</v>
      </c>
      <c r="I2033" s="29">
        <v>1977</v>
      </c>
      <c r="J2033" s="30">
        <v>100</v>
      </c>
      <c r="K2033" s="30">
        <v>6033.4</v>
      </c>
      <c r="L2033" s="30">
        <v>291068.9813942156</v>
      </c>
      <c r="M2033" s="30">
        <v>977.93346394708021</v>
      </c>
      <c r="N2033" s="30">
        <v>70.815513706800928</v>
      </c>
      <c r="O2033" s="30">
        <v>9582.1028884267507</v>
      </c>
      <c r="P2033" s="30">
        <v>1.2152056467779748</v>
      </c>
      <c r="Q2033" s="30">
        <v>9000.8876150246015</v>
      </c>
      <c r="R2033" s="30">
        <v>14960.164618609937</v>
      </c>
      <c r="S2033" s="30">
        <v>2.0831086172786164</v>
      </c>
      <c r="T2033" s="30">
        <v>1.8163049134479297</v>
      </c>
      <c r="U2033" s="30">
        <v>1.2809625871060082</v>
      </c>
      <c r="V2033" s="30">
        <v>1.5069562907444183</v>
      </c>
      <c r="W2033" s="30">
        <v>1.884891882480713</v>
      </c>
      <c r="X2033" s="30">
        <v>2.1810763517733873</v>
      </c>
      <c r="Y2033" s="30">
        <v>19.428075391775312</v>
      </c>
      <c r="Z2033" s="30">
        <v>18.945212917235558</v>
      </c>
      <c r="AA2033" s="30">
        <v>115.09329281573369</v>
      </c>
      <c r="AB2033" s="30">
        <v>587.01228558368416</v>
      </c>
      <c r="AC2033" s="29">
        <v>2.21512196960684</v>
      </c>
      <c r="AD2033" s="29">
        <v>15165.158805048324</v>
      </c>
      <c r="AE2033" s="29">
        <f t="shared" si="99"/>
        <v>2021</v>
      </c>
      <c r="AF2033" s="29">
        <f t="shared" si="100"/>
        <v>4</v>
      </c>
      <c r="AK2033" t="e">
        <f t="shared" si="101"/>
        <v>#N/A</v>
      </c>
    </row>
    <row r="2034" spans="1:37" ht="30" customHeight="1" x14ac:dyDescent="0.25">
      <c r="A2034" s="30">
        <v>17907424</v>
      </c>
      <c r="B2034" s="29" t="s">
        <v>92</v>
      </c>
      <c r="C2034" s="29" t="s">
        <v>29</v>
      </c>
      <c r="D2034" s="29" t="s">
        <v>29</v>
      </c>
      <c r="E2034" s="31">
        <v>44347</v>
      </c>
      <c r="F2034" s="30">
        <v>50.870439593982887</v>
      </c>
      <c r="G2034" s="29" t="s">
        <v>51</v>
      </c>
      <c r="H2034" s="29" t="s">
        <v>30</v>
      </c>
      <c r="I2034" s="29">
        <v>1977</v>
      </c>
      <c r="J2034" s="30">
        <v>100</v>
      </c>
      <c r="K2034" s="30">
        <v>6033.4</v>
      </c>
      <c r="L2034" s="30">
        <v>345202.50278432074</v>
      </c>
      <c r="M2034" s="30">
        <v>1353.437774315523</v>
      </c>
      <c r="N2034" s="30">
        <v>57.764912949152766</v>
      </c>
      <c r="O2034" s="30">
        <v>8654.4760611112397</v>
      </c>
      <c r="P2034" s="30">
        <v>1.5204090114184541</v>
      </c>
      <c r="Q2034" s="30">
        <v>9798.916245587614</v>
      </c>
      <c r="R2034" s="30">
        <v>14640.386988399958</v>
      </c>
      <c r="S2034" s="30">
        <v>2.051847893251828</v>
      </c>
      <c r="T2034" s="30">
        <v>1.333896298131902</v>
      </c>
      <c r="U2034" s="30">
        <v>1.6372351469401041</v>
      </c>
      <c r="V2034" s="30">
        <v>1.5195368778341687</v>
      </c>
      <c r="W2034" s="30">
        <v>1.0202711202309225</v>
      </c>
      <c r="X2034" s="30">
        <v>2.1477578994737443</v>
      </c>
      <c r="Y2034" s="30">
        <v>18.191261180329143</v>
      </c>
      <c r="Z2034" s="30">
        <v>21.669916329556866</v>
      </c>
      <c r="AA2034" s="30">
        <v>81.313236711951234</v>
      </c>
      <c r="AB2034" s="30">
        <v>781.43078943737419</v>
      </c>
      <c r="AC2034" s="29">
        <v>2.2275730686447224</v>
      </c>
      <c r="AD2034" s="29">
        <v>13796.100047736643</v>
      </c>
      <c r="AE2034" s="29">
        <f t="shared" si="99"/>
        <v>2021</v>
      </c>
      <c r="AF2034" s="29">
        <f t="shared" si="100"/>
        <v>5</v>
      </c>
      <c r="AK2034" t="e">
        <f t="shared" si="101"/>
        <v>#N/A</v>
      </c>
    </row>
    <row r="2035" spans="1:37" ht="30" customHeight="1" x14ac:dyDescent="0.25">
      <c r="A2035" s="30">
        <v>17907424</v>
      </c>
      <c r="B2035" s="29" t="s">
        <v>92</v>
      </c>
      <c r="C2035" s="29" t="s">
        <v>29</v>
      </c>
      <c r="D2035" s="29" t="s">
        <v>29</v>
      </c>
      <c r="E2035" s="31">
        <v>44377</v>
      </c>
      <c r="F2035" s="30">
        <v>33.609493674150826</v>
      </c>
      <c r="G2035" s="29" t="s">
        <v>51</v>
      </c>
      <c r="H2035" s="29" t="s">
        <v>30</v>
      </c>
      <c r="I2035" s="29">
        <v>1977</v>
      </c>
      <c r="J2035" s="30">
        <v>100</v>
      </c>
      <c r="K2035" s="30">
        <v>6033.4</v>
      </c>
      <c r="L2035" s="30">
        <v>374069.39072088734</v>
      </c>
      <c r="M2035" s="30">
        <v>1316.0137761851752</v>
      </c>
      <c r="N2035" s="30">
        <v>71.758195147297499</v>
      </c>
      <c r="O2035" s="30">
        <v>8706.913485655652</v>
      </c>
      <c r="P2035" s="30">
        <v>1.0395498848604137</v>
      </c>
      <c r="Q2035" s="30">
        <v>12184.010030942714</v>
      </c>
      <c r="R2035" s="30">
        <v>8812.119726990175</v>
      </c>
      <c r="S2035" s="30">
        <v>1.5182175487920402</v>
      </c>
      <c r="T2035" s="30">
        <v>1.8118791216533052</v>
      </c>
      <c r="U2035" s="30">
        <v>1.2454929714397829</v>
      </c>
      <c r="V2035" s="30">
        <v>1.3883863060064421</v>
      </c>
      <c r="W2035" s="30">
        <v>1.514942593950575</v>
      </c>
      <c r="X2035" s="30">
        <v>1.1381417828751941</v>
      </c>
      <c r="Y2035" s="30">
        <v>22.452143591342999</v>
      </c>
      <c r="Z2035" s="30">
        <v>19.590325155003729</v>
      </c>
      <c r="AA2035" s="30">
        <v>119.43754675990903</v>
      </c>
      <c r="AB2035" s="30">
        <v>623.62256663491826</v>
      </c>
      <c r="AC2035" s="29">
        <v>1.9930373624281312</v>
      </c>
      <c r="AD2035" s="29">
        <v>14742.372579028459</v>
      </c>
      <c r="AE2035" s="29">
        <f t="shared" si="99"/>
        <v>2021</v>
      </c>
      <c r="AF2035" s="29">
        <f t="shared" si="100"/>
        <v>6</v>
      </c>
      <c r="AK2035" t="e">
        <f t="shared" si="101"/>
        <v>#N/A</v>
      </c>
    </row>
    <row r="2036" spans="1:37" ht="30" customHeight="1" x14ac:dyDescent="0.25">
      <c r="A2036" s="30">
        <v>17907424</v>
      </c>
      <c r="B2036" s="29" t="s">
        <v>92</v>
      </c>
      <c r="C2036" s="29" t="s">
        <v>29</v>
      </c>
      <c r="D2036" s="29" t="s">
        <v>29</v>
      </c>
      <c r="E2036" s="31">
        <v>44408</v>
      </c>
      <c r="F2036" s="30">
        <v>58.463211919752965</v>
      </c>
      <c r="G2036" s="29" t="s">
        <v>51</v>
      </c>
      <c r="H2036" s="29" t="s">
        <v>30</v>
      </c>
      <c r="I2036" s="29">
        <v>1977</v>
      </c>
      <c r="J2036" s="30">
        <v>100</v>
      </c>
      <c r="K2036" s="30">
        <v>6033.4</v>
      </c>
      <c r="L2036" s="30">
        <v>447822.34609907394</v>
      </c>
      <c r="M2036" s="30">
        <v>1905.8659077396694</v>
      </c>
      <c r="N2036" s="30">
        <v>87.910365142308521</v>
      </c>
      <c r="O2036" s="30">
        <v>9634.1373341730814</v>
      </c>
      <c r="P2036" s="30">
        <v>1.7889401736427502</v>
      </c>
      <c r="Q2036" s="30">
        <v>11398.312331527024</v>
      </c>
      <c r="R2036" s="30">
        <v>8579.3731560937758</v>
      </c>
      <c r="S2036" s="30">
        <v>1.7708620082863191</v>
      </c>
      <c r="T2036" s="30">
        <v>1.7015584540321402</v>
      </c>
      <c r="U2036" s="30">
        <v>1.3552043243717466</v>
      </c>
      <c r="V2036" s="30">
        <v>2.6497215589606999</v>
      </c>
      <c r="W2036" s="30">
        <v>0.96764356072641655</v>
      </c>
      <c r="X2036" s="30">
        <v>1.3892226994922365</v>
      </c>
      <c r="Y2036" s="30">
        <v>13.232496199718824</v>
      </c>
      <c r="Z2036" s="30">
        <v>16.485804976253831</v>
      </c>
      <c r="AA2036" s="30">
        <v>122.13490144613219</v>
      </c>
      <c r="AB2036" s="30">
        <v>810.47779172923413</v>
      </c>
      <c r="AC2036" s="29">
        <v>1.996826339615313</v>
      </c>
      <c r="AD2036" s="29">
        <v>13096.936936499322</v>
      </c>
      <c r="AE2036" s="29">
        <f t="shared" si="99"/>
        <v>2021</v>
      </c>
      <c r="AF2036" s="29">
        <f t="shared" si="100"/>
        <v>7</v>
      </c>
      <c r="AK2036" t="e">
        <f t="shared" si="101"/>
        <v>#N/A</v>
      </c>
    </row>
    <row r="2037" spans="1:37" ht="30" customHeight="1" x14ac:dyDescent="0.25">
      <c r="A2037" s="30">
        <v>17907424</v>
      </c>
      <c r="B2037" s="29" t="s">
        <v>92</v>
      </c>
      <c r="C2037" s="29" t="s">
        <v>29</v>
      </c>
      <c r="D2037" s="29" t="s">
        <v>29</v>
      </c>
      <c r="E2037" s="31">
        <v>44439</v>
      </c>
      <c r="F2037" s="30">
        <v>52.685735900395812</v>
      </c>
      <c r="G2037" s="29" t="s">
        <v>51</v>
      </c>
      <c r="H2037" s="29" t="s">
        <v>30</v>
      </c>
      <c r="I2037" s="29">
        <v>1977</v>
      </c>
      <c r="J2037" s="30">
        <v>100</v>
      </c>
      <c r="K2037" s="30">
        <v>6033.4</v>
      </c>
      <c r="L2037" s="30">
        <v>514563.92285165231</v>
      </c>
      <c r="M2037" s="30">
        <v>1351.555803593136</v>
      </c>
      <c r="N2037" s="30">
        <v>55.705425521147049</v>
      </c>
      <c r="O2037" s="30">
        <v>7834.8141732269214</v>
      </c>
      <c r="P2037" s="30">
        <v>1.6669747311621517</v>
      </c>
      <c r="Q2037" s="30">
        <v>6655.7279116125237</v>
      </c>
      <c r="R2037" s="30">
        <v>12080.326302132007</v>
      </c>
      <c r="S2037" s="30">
        <v>1.179348832787114</v>
      </c>
      <c r="T2037" s="30">
        <v>1.7438263946657675</v>
      </c>
      <c r="U2037" s="30">
        <v>2.203722058959487</v>
      </c>
      <c r="V2037" s="30">
        <v>2.3081198870607116</v>
      </c>
      <c r="W2037" s="30">
        <v>1.7472200485327185</v>
      </c>
      <c r="X2037" s="30">
        <v>1.9070644889146806</v>
      </c>
      <c r="Y2037" s="30">
        <v>14.945274730077472</v>
      </c>
      <c r="Z2037" s="30">
        <v>22.185617282729396</v>
      </c>
      <c r="AA2037" s="30">
        <v>102.09063391991769</v>
      </c>
      <c r="AB2037" s="30">
        <v>508.64877664709087</v>
      </c>
      <c r="AC2037" s="29">
        <v>2.1839465831910831</v>
      </c>
      <c r="AD2037" s="29">
        <v>10186.207926886742</v>
      </c>
      <c r="AE2037" s="29">
        <f t="shared" si="99"/>
        <v>2021</v>
      </c>
      <c r="AF2037" s="29">
        <f t="shared" si="100"/>
        <v>8</v>
      </c>
      <c r="AK2037" t="e">
        <f t="shared" si="101"/>
        <v>#N/A</v>
      </c>
    </row>
    <row r="2038" spans="1:37" ht="30" customHeight="1" x14ac:dyDescent="0.25">
      <c r="A2038" s="30">
        <v>17907424</v>
      </c>
      <c r="B2038" s="29" t="s">
        <v>92</v>
      </c>
      <c r="C2038" s="29" t="s">
        <v>29</v>
      </c>
      <c r="D2038" s="29" t="s">
        <v>29</v>
      </c>
      <c r="E2038" s="31">
        <v>44469</v>
      </c>
      <c r="F2038" s="30">
        <v>61.254256304981809</v>
      </c>
      <c r="G2038" s="29" t="s">
        <v>51</v>
      </c>
      <c r="H2038" s="29" t="s">
        <v>30</v>
      </c>
      <c r="I2038" s="29">
        <v>1977</v>
      </c>
      <c r="J2038" s="30">
        <v>100</v>
      </c>
      <c r="K2038" s="30">
        <v>6033.4</v>
      </c>
      <c r="L2038" s="30">
        <v>484556.09875045711</v>
      </c>
      <c r="M2038" s="30">
        <v>1467.6660057158219</v>
      </c>
      <c r="N2038" s="30">
        <v>56.058218848623987</v>
      </c>
      <c r="O2038" s="30">
        <v>6877.4923172681529</v>
      </c>
      <c r="P2038" s="30">
        <v>1.6967101287614232</v>
      </c>
      <c r="Q2038" s="30">
        <v>6523.604443674938</v>
      </c>
      <c r="R2038" s="30">
        <v>9622.6838480764127</v>
      </c>
      <c r="S2038" s="30">
        <v>1.6392585494278198</v>
      </c>
      <c r="T2038" s="30">
        <v>1.8030094842823456</v>
      </c>
      <c r="U2038" s="30">
        <v>2.1459666113998281</v>
      </c>
      <c r="V2038" s="30">
        <v>2.2210170111420249</v>
      </c>
      <c r="W2038" s="30">
        <v>1.1982301621835993</v>
      </c>
      <c r="X2038" s="30">
        <v>1.9532540042322633</v>
      </c>
      <c r="Y2038" s="30">
        <v>13.997383251056291</v>
      </c>
      <c r="Z2038" s="30">
        <v>15.536467511182476</v>
      </c>
      <c r="AA2038" s="30">
        <v>118.16443520516394</v>
      </c>
      <c r="AB2038" s="30">
        <v>790.55370138035323</v>
      </c>
      <c r="AC2038" s="29">
        <v>1.7315324751147412</v>
      </c>
      <c r="AD2038" s="29">
        <v>10260.503585692028</v>
      </c>
      <c r="AE2038" s="29">
        <f t="shared" si="99"/>
        <v>2021</v>
      </c>
      <c r="AF2038" s="29">
        <f t="shared" si="100"/>
        <v>9</v>
      </c>
      <c r="AK2038" t="e">
        <f t="shared" si="101"/>
        <v>#N/A</v>
      </c>
    </row>
    <row r="2039" spans="1:37" ht="30" customHeight="1" x14ac:dyDescent="0.25">
      <c r="A2039" s="30">
        <v>17907424</v>
      </c>
      <c r="B2039" s="29" t="s">
        <v>92</v>
      </c>
      <c r="C2039" s="29" t="s">
        <v>29</v>
      </c>
      <c r="D2039" s="29" t="s">
        <v>29</v>
      </c>
      <c r="E2039" s="31">
        <v>44500</v>
      </c>
      <c r="F2039" s="30">
        <v>66.037162529567567</v>
      </c>
      <c r="G2039" s="29" t="s">
        <v>51</v>
      </c>
      <c r="H2039" s="29" t="s">
        <v>30</v>
      </c>
      <c r="I2039" s="29">
        <v>1977</v>
      </c>
      <c r="J2039" s="30">
        <v>100</v>
      </c>
      <c r="K2039" s="30">
        <v>6033.4</v>
      </c>
      <c r="L2039" s="30">
        <v>397500.53620745399</v>
      </c>
      <c r="M2039" s="30">
        <v>1337.0620023743004</v>
      </c>
      <c r="N2039" s="30">
        <v>86.564099268527002</v>
      </c>
      <c r="O2039" s="30">
        <v>10045.357200603949</v>
      </c>
      <c r="P2039" s="30">
        <v>1.5496354198097941</v>
      </c>
      <c r="Q2039" s="30">
        <v>7704.0762062977683</v>
      </c>
      <c r="R2039" s="30">
        <v>14799.243141472016</v>
      </c>
      <c r="S2039" s="30">
        <v>1.5984658008869521</v>
      </c>
      <c r="T2039" s="30">
        <v>1.455537421273021</v>
      </c>
      <c r="U2039" s="30">
        <v>1.6248120512900757</v>
      </c>
      <c r="V2039" s="30">
        <v>2.347242414192074</v>
      </c>
      <c r="W2039" s="30">
        <v>1.4040832448816463</v>
      </c>
      <c r="X2039" s="30">
        <v>1.1798401423263247</v>
      </c>
      <c r="Y2039" s="30">
        <v>17.714514688461652</v>
      </c>
      <c r="Z2039" s="30">
        <v>13.701269404407581</v>
      </c>
      <c r="AA2039" s="30">
        <v>77.63035273311506</v>
      </c>
      <c r="AB2039" s="30">
        <v>519.02858161044799</v>
      </c>
      <c r="AC2039" s="29">
        <v>2.3927366727889954</v>
      </c>
      <c r="AD2039" s="29">
        <v>13330.174428085827</v>
      </c>
      <c r="AE2039" s="29">
        <f t="shared" si="99"/>
        <v>2021</v>
      </c>
      <c r="AF2039" s="29">
        <f t="shared" si="100"/>
        <v>10</v>
      </c>
      <c r="AK2039" t="e">
        <f t="shared" si="101"/>
        <v>#N/A</v>
      </c>
    </row>
    <row r="2040" spans="1:37" ht="30" customHeight="1" x14ac:dyDescent="0.25">
      <c r="A2040" s="30">
        <v>17907424</v>
      </c>
      <c r="B2040" s="29" t="s">
        <v>92</v>
      </c>
      <c r="C2040" s="29" t="s">
        <v>29</v>
      </c>
      <c r="D2040" s="29" t="s">
        <v>29</v>
      </c>
      <c r="E2040" s="31">
        <v>44530</v>
      </c>
      <c r="F2040" s="30">
        <v>45.055620091323078</v>
      </c>
      <c r="G2040" s="29" t="s">
        <v>51</v>
      </c>
      <c r="H2040" s="29" t="s">
        <v>30</v>
      </c>
      <c r="I2040" s="29">
        <v>1977</v>
      </c>
      <c r="J2040" s="30">
        <v>100</v>
      </c>
      <c r="K2040" s="30">
        <v>6033.4</v>
      </c>
      <c r="L2040" s="30">
        <v>275606.11812188389</v>
      </c>
      <c r="M2040" s="30">
        <v>1203.1312300652514</v>
      </c>
      <c r="N2040" s="30">
        <v>62.56774719601809</v>
      </c>
      <c r="O2040" s="30">
        <v>6800.4927201276223</v>
      </c>
      <c r="P2040" s="30">
        <v>1.7049685850607093</v>
      </c>
      <c r="Q2040" s="30">
        <v>12368.24944819265</v>
      </c>
      <c r="R2040" s="30">
        <v>7740.6954198097119</v>
      </c>
      <c r="S2040" s="30">
        <v>1.9069340159338513</v>
      </c>
      <c r="T2040" s="30">
        <v>1.4758827123787288</v>
      </c>
      <c r="U2040" s="30">
        <v>1.1713917245856953</v>
      </c>
      <c r="V2040" s="30">
        <v>1.5737727245207658</v>
      </c>
      <c r="W2040" s="30">
        <v>1.0420144771091591</v>
      </c>
      <c r="X2040" s="30">
        <v>1.3964440220138163</v>
      </c>
      <c r="Y2040" s="30">
        <v>12.550603316679378</v>
      </c>
      <c r="Z2040" s="30">
        <v>14.336295282072614</v>
      </c>
      <c r="AA2040" s="30">
        <v>138.99719884307845</v>
      </c>
      <c r="AB2040" s="30">
        <v>596.55085221771913</v>
      </c>
      <c r="AC2040" s="29">
        <v>2.1135740229276685</v>
      </c>
      <c r="AD2040" s="29">
        <v>13675.30258219696</v>
      </c>
      <c r="AE2040" s="29">
        <f t="shared" ref="AE2040:AE2103" si="102">IF(E2040 = "", "", YEAR(E2040))</f>
        <v>2021</v>
      </c>
      <c r="AF2040" s="29">
        <f t="shared" si="100"/>
        <v>11</v>
      </c>
      <c r="AK2040" t="e">
        <f t="shared" si="101"/>
        <v>#N/A</v>
      </c>
    </row>
    <row r="2041" spans="1:37" ht="30" customHeight="1" x14ac:dyDescent="0.25">
      <c r="A2041" s="30">
        <v>17907424</v>
      </c>
      <c r="B2041" s="29" t="s">
        <v>92</v>
      </c>
      <c r="C2041" s="29" t="s">
        <v>29</v>
      </c>
      <c r="D2041" s="29" t="s">
        <v>29</v>
      </c>
      <c r="E2041" s="31">
        <v>44561</v>
      </c>
      <c r="F2041" s="30">
        <v>63.795576811530694</v>
      </c>
      <c r="G2041" s="29" t="s">
        <v>51</v>
      </c>
      <c r="H2041" s="29" t="s">
        <v>30</v>
      </c>
      <c r="I2041" s="29">
        <v>1977</v>
      </c>
      <c r="J2041" s="30">
        <v>100</v>
      </c>
      <c r="K2041" s="30">
        <v>6033.4</v>
      </c>
      <c r="L2041" s="30">
        <v>319053.46097576962</v>
      </c>
      <c r="M2041" s="30">
        <v>1865.4500666826536</v>
      </c>
      <c r="N2041" s="30">
        <v>65.709641823168283</v>
      </c>
      <c r="O2041" s="30">
        <v>10528.618867645835</v>
      </c>
      <c r="P2041" s="30">
        <v>1.3176714858420053</v>
      </c>
      <c r="Q2041" s="30">
        <v>10671.175207749706</v>
      </c>
      <c r="R2041" s="30">
        <v>7894.247559788053</v>
      </c>
      <c r="S2041" s="30">
        <v>1.5326732420039639</v>
      </c>
      <c r="T2041" s="30">
        <v>1.8579177218862715</v>
      </c>
      <c r="U2041" s="30">
        <v>1.4799836941779212</v>
      </c>
      <c r="V2041" s="30">
        <v>2.0496097663135453</v>
      </c>
      <c r="W2041" s="30">
        <v>1.8507247291273634</v>
      </c>
      <c r="X2041" s="30">
        <v>1.1645719405612849</v>
      </c>
      <c r="Y2041" s="30">
        <v>23.434416717818284</v>
      </c>
      <c r="Z2041" s="30">
        <v>23.692359108710583</v>
      </c>
      <c r="AA2041" s="30">
        <v>131.24661290136859</v>
      </c>
      <c r="AB2041" s="30">
        <v>682.08962428980078</v>
      </c>
      <c r="AC2041" s="29">
        <v>1.278144965381522</v>
      </c>
      <c r="AD2041" s="29">
        <v>12149.449272956468</v>
      </c>
      <c r="AE2041" s="29">
        <f t="shared" si="102"/>
        <v>2021</v>
      </c>
      <c r="AF2041" s="29">
        <f t="shared" si="100"/>
        <v>12</v>
      </c>
      <c r="AK2041" t="e">
        <f t="shared" si="101"/>
        <v>#N/A</v>
      </c>
    </row>
    <row r="2042" spans="1:37" ht="30" customHeight="1" x14ac:dyDescent="0.25">
      <c r="A2042" s="30">
        <v>17907424</v>
      </c>
      <c r="B2042" s="29" t="s">
        <v>92</v>
      </c>
      <c r="C2042" s="29" t="s">
        <v>29</v>
      </c>
      <c r="D2042" s="29" t="s">
        <v>29</v>
      </c>
      <c r="E2042" s="31">
        <v>44592</v>
      </c>
      <c r="F2042" s="30">
        <v>45.54097483775692</v>
      </c>
      <c r="G2042" s="29" t="s">
        <v>51</v>
      </c>
      <c r="H2042" s="29" t="s">
        <v>30</v>
      </c>
      <c r="I2042" s="29">
        <v>1977</v>
      </c>
      <c r="J2042" s="30">
        <v>100</v>
      </c>
      <c r="K2042" s="30">
        <v>6033.4</v>
      </c>
      <c r="L2042" s="30">
        <v>342684.60084261827</v>
      </c>
      <c r="M2042" s="30">
        <v>1325.7077856320511</v>
      </c>
      <c r="N2042" s="30">
        <v>89.809873623996893</v>
      </c>
      <c r="O2042" s="30">
        <v>10514.301584650961</v>
      </c>
      <c r="P2042" s="30">
        <v>1.0117453183878475</v>
      </c>
      <c r="Q2042" s="30">
        <v>10159.724410358271</v>
      </c>
      <c r="R2042" s="30">
        <v>13998.598550475319</v>
      </c>
      <c r="S2042" s="30">
        <v>1.9703451935662293</v>
      </c>
      <c r="T2042" s="30">
        <v>1.8187542799672864</v>
      </c>
      <c r="U2042" s="30">
        <v>1.8573921468342802</v>
      </c>
      <c r="V2042" s="30">
        <v>1.9562508381289558</v>
      </c>
      <c r="W2042" s="30">
        <v>1.0200009092908873</v>
      </c>
      <c r="X2042" s="30">
        <v>2.0302254324095519</v>
      </c>
      <c r="Y2042" s="30">
        <v>15.06476879213897</v>
      </c>
      <c r="Z2042" s="30">
        <v>24.101057133191233</v>
      </c>
      <c r="AA2042" s="30">
        <v>102.52206063985909</v>
      </c>
      <c r="AB2042" s="30">
        <v>795.41075513467842</v>
      </c>
      <c r="AC2042" s="29">
        <v>1.8302047764370766</v>
      </c>
      <c r="AD2042" s="29">
        <v>9205.3134625229904</v>
      </c>
      <c r="AE2042" s="29">
        <f t="shared" si="102"/>
        <v>2022</v>
      </c>
      <c r="AF2042" s="29">
        <f t="shared" si="100"/>
        <v>1</v>
      </c>
      <c r="AK2042" t="e">
        <f t="shared" si="101"/>
        <v>#N/A</v>
      </c>
    </row>
    <row r="2043" spans="1:37" ht="30" customHeight="1" x14ac:dyDescent="0.25">
      <c r="A2043" s="30">
        <v>17907424</v>
      </c>
      <c r="B2043" s="29" t="s">
        <v>92</v>
      </c>
      <c r="C2043" s="29" t="s">
        <v>29</v>
      </c>
      <c r="D2043" s="29" t="s">
        <v>29</v>
      </c>
      <c r="E2043" s="31">
        <v>44620</v>
      </c>
      <c r="F2043" s="30">
        <v>38.891407557707694</v>
      </c>
      <c r="G2043" s="29" t="s">
        <v>51</v>
      </c>
      <c r="H2043" s="29" t="s">
        <v>30</v>
      </c>
      <c r="I2043" s="29">
        <v>1977</v>
      </c>
      <c r="J2043" s="30">
        <v>100</v>
      </c>
      <c r="K2043" s="30">
        <v>6033.4</v>
      </c>
      <c r="L2043" s="30">
        <v>481328.65355169843</v>
      </c>
      <c r="M2043" s="30">
        <v>2078.7828133488997</v>
      </c>
      <c r="N2043" s="30">
        <v>61.856622173911042</v>
      </c>
      <c r="O2043" s="30">
        <v>7263.3571245113035</v>
      </c>
      <c r="P2043" s="30">
        <v>1.1429521162253342</v>
      </c>
      <c r="Q2043" s="30">
        <v>11436.695622885383</v>
      </c>
      <c r="R2043" s="30">
        <v>9174.8778460020767</v>
      </c>
      <c r="S2043" s="30">
        <v>1.615087160349223</v>
      </c>
      <c r="T2043" s="30">
        <v>1.9513338091486985</v>
      </c>
      <c r="U2043" s="30">
        <v>2.1278936576445382</v>
      </c>
      <c r="V2043" s="30">
        <v>1.7036937324340922</v>
      </c>
      <c r="W2043" s="30">
        <v>1.0848448855648021</v>
      </c>
      <c r="X2043" s="30">
        <v>2.2258168493891897</v>
      </c>
      <c r="Y2043" s="30">
        <v>20.493994237147344</v>
      </c>
      <c r="Z2043" s="30">
        <v>14.022130457325222</v>
      </c>
      <c r="AA2043" s="30">
        <v>130.96542190047029</v>
      </c>
      <c r="AB2043" s="30">
        <v>774.75739344908095</v>
      </c>
      <c r="AC2043" s="29">
        <v>1.9864550317467187</v>
      </c>
      <c r="AD2043" s="29">
        <v>15443.52366189727</v>
      </c>
      <c r="AE2043" s="29">
        <f t="shared" si="102"/>
        <v>2022</v>
      </c>
      <c r="AF2043" s="29">
        <f t="shared" si="100"/>
        <v>2</v>
      </c>
      <c r="AK2043" t="e">
        <f t="shared" si="101"/>
        <v>#N/A</v>
      </c>
    </row>
    <row r="2044" spans="1:37" ht="30" customHeight="1" x14ac:dyDescent="0.25">
      <c r="A2044" s="30">
        <v>17907424</v>
      </c>
      <c r="B2044" s="29" t="s">
        <v>92</v>
      </c>
      <c r="C2044" s="29" t="s">
        <v>29</v>
      </c>
      <c r="D2044" s="29" t="s">
        <v>29</v>
      </c>
      <c r="E2044" s="31">
        <v>44651</v>
      </c>
      <c r="F2044" s="30">
        <v>47.681426948272524</v>
      </c>
      <c r="G2044" s="29" t="s">
        <v>51</v>
      </c>
      <c r="H2044" s="29" t="s">
        <v>30</v>
      </c>
      <c r="I2044" s="29">
        <v>1977</v>
      </c>
      <c r="J2044" s="30">
        <v>100</v>
      </c>
      <c r="K2044" s="30">
        <v>6033.4</v>
      </c>
      <c r="L2044" s="30">
        <v>374993.97671910038</v>
      </c>
      <c r="M2044" s="30">
        <v>1823.3139376138517</v>
      </c>
      <c r="N2044" s="30">
        <v>71.986611283892643</v>
      </c>
      <c r="O2044" s="30">
        <v>7606.0989768494401</v>
      </c>
      <c r="P2044" s="30">
        <v>1.1728281547805575</v>
      </c>
      <c r="Q2044" s="30">
        <v>10179.142969554665</v>
      </c>
      <c r="R2044" s="30">
        <v>12855.387497344869</v>
      </c>
      <c r="S2044" s="30">
        <v>1.510740897284371</v>
      </c>
      <c r="T2044" s="30">
        <v>2.5107318919266843</v>
      </c>
      <c r="U2044" s="30">
        <v>1.1809985827391305</v>
      </c>
      <c r="V2044" s="30">
        <v>1.7417275868538824</v>
      </c>
      <c r="W2044" s="30">
        <v>1.805654576612121</v>
      </c>
      <c r="X2044" s="30">
        <v>1.457332590820982</v>
      </c>
      <c r="Y2044" s="30">
        <v>19.674146722150383</v>
      </c>
      <c r="Z2044" s="30">
        <v>23.883795732880902</v>
      </c>
      <c r="AA2044" s="30">
        <v>78.251722696382927</v>
      </c>
      <c r="AB2044" s="30">
        <v>477.34823136827771</v>
      </c>
      <c r="AC2044" s="29">
        <v>2.1254508664333192</v>
      </c>
      <c r="AD2044" s="29">
        <v>14181.313298775269</v>
      </c>
      <c r="AE2044" s="29">
        <f t="shared" si="102"/>
        <v>2022</v>
      </c>
      <c r="AF2044" s="29">
        <f t="shared" si="100"/>
        <v>3</v>
      </c>
      <c r="AK2044" t="e">
        <f t="shared" si="101"/>
        <v>#N/A</v>
      </c>
    </row>
    <row r="2045" spans="1:37" ht="30" customHeight="1" x14ac:dyDescent="0.25">
      <c r="A2045" s="30">
        <v>17907424</v>
      </c>
      <c r="B2045" s="29" t="s">
        <v>92</v>
      </c>
      <c r="C2045" s="29" t="s">
        <v>29</v>
      </c>
      <c r="D2045" s="29" t="s">
        <v>29</v>
      </c>
      <c r="E2045" s="31">
        <v>44681</v>
      </c>
      <c r="F2045" s="30">
        <v>37.07353169490581</v>
      </c>
      <c r="G2045" s="29" t="s">
        <v>51</v>
      </c>
      <c r="H2045" s="29" t="s">
        <v>30</v>
      </c>
      <c r="I2045" s="29">
        <v>1977</v>
      </c>
      <c r="J2045" s="30">
        <v>100</v>
      </c>
      <c r="K2045" s="30">
        <v>6033.4</v>
      </c>
      <c r="L2045" s="30">
        <v>441136.95477243391</v>
      </c>
      <c r="M2045" s="30">
        <v>2038.8682405257287</v>
      </c>
      <c r="N2045" s="30">
        <v>50.316562791130501</v>
      </c>
      <c r="O2045" s="30">
        <v>7742.3966045360894</v>
      </c>
      <c r="P2045" s="30">
        <v>1.4824357927146927</v>
      </c>
      <c r="Q2045" s="30">
        <v>8819.927504205787</v>
      </c>
      <c r="R2045" s="30">
        <v>8645.8877792894491</v>
      </c>
      <c r="S2045" s="30">
        <v>1.7217416214771095</v>
      </c>
      <c r="T2045" s="30">
        <v>1.6945207981934522</v>
      </c>
      <c r="U2045" s="30">
        <v>2.0962952930167584</v>
      </c>
      <c r="V2045" s="30">
        <v>1.8176168224754006</v>
      </c>
      <c r="W2045" s="30">
        <v>1.6709648583254502</v>
      </c>
      <c r="X2045" s="30">
        <v>1.2761707789638286</v>
      </c>
      <c r="Y2045" s="30">
        <v>15.073114019148511</v>
      </c>
      <c r="Z2045" s="30">
        <v>17.319733653340201</v>
      </c>
      <c r="AA2045" s="30">
        <v>129.19147728162289</v>
      </c>
      <c r="AB2045" s="30">
        <v>469.15494923884825</v>
      </c>
      <c r="AC2045" s="29">
        <v>2.259258011056049</v>
      </c>
      <c r="AD2045" s="29">
        <v>9006.0826144647399</v>
      </c>
      <c r="AE2045" s="29">
        <f t="shared" si="102"/>
        <v>2022</v>
      </c>
      <c r="AF2045" s="29">
        <f t="shared" si="100"/>
        <v>4</v>
      </c>
      <c r="AK2045" t="e">
        <f t="shared" si="101"/>
        <v>#N/A</v>
      </c>
    </row>
    <row r="2046" spans="1:37" ht="30" customHeight="1" x14ac:dyDescent="0.25">
      <c r="A2046" s="30">
        <v>17907424</v>
      </c>
      <c r="B2046" s="29" t="s">
        <v>92</v>
      </c>
      <c r="C2046" s="29" t="s">
        <v>29</v>
      </c>
      <c r="D2046" s="29" t="s">
        <v>29</v>
      </c>
      <c r="E2046" s="31">
        <v>44712</v>
      </c>
      <c r="F2046" s="30">
        <v>37.244021347315297</v>
      </c>
      <c r="G2046" s="29" t="s">
        <v>51</v>
      </c>
      <c r="H2046" s="29" t="s">
        <v>30</v>
      </c>
      <c r="I2046" s="29">
        <v>1977</v>
      </c>
      <c r="J2046" s="30">
        <v>100</v>
      </c>
      <c r="K2046" s="30">
        <v>6033.4</v>
      </c>
      <c r="L2046" s="30">
        <v>545115.08416221768</v>
      </c>
      <c r="M2046" s="30">
        <v>1818.1080501673548</v>
      </c>
      <c r="N2046" s="30">
        <v>87.286437924627123</v>
      </c>
      <c r="O2046" s="30">
        <v>7007.6324336404414</v>
      </c>
      <c r="P2046" s="30">
        <v>1.5478248641130974</v>
      </c>
      <c r="Q2046" s="30">
        <v>9142.4673374612994</v>
      </c>
      <c r="R2046" s="30">
        <v>9678.5378481661483</v>
      </c>
      <c r="S2046" s="30">
        <v>1.1758103092159922</v>
      </c>
      <c r="T2046" s="30">
        <v>1.7366353189371848</v>
      </c>
      <c r="U2046" s="30">
        <v>1.9139328406039502</v>
      </c>
      <c r="V2046" s="30">
        <v>2.0596869249947294</v>
      </c>
      <c r="W2046" s="30">
        <v>1.716967987203476</v>
      </c>
      <c r="X2046" s="30">
        <v>2.1825863218567503</v>
      </c>
      <c r="Y2046" s="30">
        <v>18.247965120447969</v>
      </c>
      <c r="Z2046" s="30">
        <v>19.034186731531804</v>
      </c>
      <c r="AA2046" s="30">
        <v>113.08262392183983</v>
      </c>
      <c r="AB2046" s="30">
        <v>734.50004600390184</v>
      </c>
      <c r="AC2046" s="29">
        <v>1.4494945171489722</v>
      </c>
      <c r="AD2046" s="29">
        <v>14553.606096024589</v>
      </c>
      <c r="AE2046" s="29">
        <f t="shared" si="102"/>
        <v>2022</v>
      </c>
      <c r="AF2046" s="29">
        <f t="shared" si="100"/>
        <v>5</v>
      </c>
      <c r="AK2046" t="e">
        <f t="shared" si="101"/>
        <v>#N/A</v>
      </c>
    </row>
    <row r="2047" spans="1:37" ht="30" customHeight="1" x14ac:dyDescent="0.25">
      <c r="A2047" s="30">
        <v>17907424</v>
      </c>
      <c r="B2047" s="29" t="s">
        <v>92</v>
      </c>
      <c r="C2047" s="29" t="s">
        <v>29</v>
      </c>
      <c r="D2047" s="29" t="s">
        <v>29</v>
      </c>
      <c r="E2047" s="31">
        <v>44742</v>
      </c>
      <c r="F2047" s="30">
        <v>39.660070373697032</v>
      </c>
      <c r="G2047" s="29" t="s">
        <v>51</v>
      </c>
      <c r="H2047" s="29" t="s">
        <v>30</v>
      </c>
      <c r="I2047" s="29">
        <v>1977</v>
      </c>
      <c r="J2047" s="30">
        <v>100</v>
      </c>
      <c r="K2047" s="30">
        <v>6033.4</v>
      </c>
      <c r="L2047" s="30">
        <v>487669.20198394696</v>
      </c>
      <c r="M2047" s="30">
        <v>1720.8122498148734</v>
      </c>
      <c r="N2047" s="30">
        <v>65.903277921394263</v>
      </c>
      <c r="O2047" s="30">
        <v>9483.9810584960451</v>
      </c>
      <c r="P2047" s="30">
        <v>1.3013116888773921</v>
      </c>
      <c r="Q2047" s="30">
        <v>11150.938414784676</v>
      </c>
      <c r="R2047" s="30">
        <v>10260.100839020506</v>
      </c>
      <c r="S2047" s="30">
        <v>1.3430552883505174</v>
      </c>
      <c r="T2047" s="30">
        <v>2.237289579885624</v>
      </c>
      <c r="U2047" s="30">
        <v>1.4359109651117954</v>
      </c>
      <c r="V2047" s="30">
        <v>2.3104583115546458</v>
      </c>
      <c r="W2047" s="30">
        <v>1.7668489829919014</v>
      </c>
      <c r="X2047" s="30">
        <v>1.3657935321026224</v>
      </c>
      <c r="Y2047" s="30">
        <v>18.502515725223898</v>
      </c>
      <c r="Z2047" s="30">
        <v>10.976333688192449</v>
      </c>
      <c r="AA2047" s="30">
        <v>117.34890275072686</v>
      </c>
      <c r="AB2047" s="30">
        <v>659.59942155705812</v>
      </c>
      <c r="AC2047" s="29">
        <v>2.4671908164653198</v>
      </c>
      <c r="AD2047" s="29">
        <v>12155.316020425546</v>
      </c>
      <c r="AE2047" s="29">
        <f t="shared" si="102"/>
        <v>2022</v>
      </c>
      <c r="AF2047" s="29">
        <f t="shared" si="100"/>
        <v>6</v>
      </c>
      <c r="AK2047" t="e">
        <f t="shared" si="101"/>
        <v>#N/A</v>
      </c>
    </row>
    <row r="2048" spans="1:37" ht="30" customHeight="1" x14ac:dyDescent="0.25">
      <c r="A2048" s="30">
        <v>17907424</v>
      </c>
      <c r="B2048" s="29" t="s">
        <v>92</v>
      </c>
      <c r="C2048" s="29" t="s">
        <v>29</v>
      </c>
      <c r="D2048" s="29" t="s">
        <v>29</v>
      </c>
      <c r="E2048" s="31">
        <v>44773</v>
      </c>
      <c r="F2048" s="30">
        <v>50.874521583935682</v>
      </c>
      <c r="G2048" s="29" t="s">
        <v>51</v>
      </c>
      <c r="H2048" s="29" t="s">
        <v>30</v>
      </c>
      <c r="I2048" s="29">
        <v>1977</v>
      </c>
      <c r="J2048" s="30">
        <v>100</v>
      </c>
      <c r="K2048" s="30">
        <v>6033.4</v>
      </c>
      <c r="L2048" s="30">
        <v>354274.73907366634</v>
      </c>
      <c r="M2048" s="30">
        <v>1728.6709679135886</v>
      </c>
      <c r="N2048" s="30">
        <v>60.260660940366179</v>
      </c>
      <c r="O2048" s="30">
        <v>7149.5646258330444</v>
      </c>
      <c r="P2048" s="30">
        <v>1.7815680204757889</v>
      </c>
      <c r="Q2048" s="30">
        <v>10484.396053208635</v>
      </c>
      <c r="R2048" s="30">
        <v>8564.727784255103</v>
      </c>
      <c r="S2048" s="30">
        <v>1.8718349437767281</v>
      </c>
      <c r="T2048" s="30">
        <v>2.2520157901730329</v>
      </c>
      <c r="U2048" s="30">
        <v>1.4794577068303385</v>
      </c>
      <c r="V2048" s="30">
        <v>1.5908032198898161</v>
      </c>
      <c r="W2048" s="30">
        <v>1.5924214211654812</v>
      </c>
      <c r="X2048" s="30">
        <v>1.4038603798171241</v>
      </c>
      <c r="Y2048" s="30">
        <v>10.729237940207451</v>
      </c>
      <c r="Z2048" s="30">
        <v>11.511152271064397</v>
      </c>
      <c r="AA2048" s="30">
        <v>112.7154538007035</v>
      </c>
      <c r="AB2048" s="30">
        <v>667.24222491132309</v>
      </c>
      <c r="AC2048" s="29">
        <v>2.0366729995152952</v>
      </c>
      <c r="AD2048" s="29">
        <v>12569.002980477218</v>
      </c>
      <c r="AE2048" s="29">
        <f t="shared" si="102"/>
        <v>2022</v>
      </c>
      <c r="AF2048" s="29">
        <f t="shared" si="100"/>
        <v>7</v>
      </c>
      <c r="AK2048" t="e">
        <f t="shared" si="101"/>
        <v>#N/A</v>
      </c>
    </row>
    <row r="2049" spans="1:37" ht="30" customHeight="1" x14ac:dyDescent="0.25">
      <c r="A2049" s="30">
        <v>17907424</v>
      </c>
      <c r="B2049" s="29" t="s">
        <v>92</v>
      </c>
      <c r="C2049" s="29" t="s">
        <v>29</v>
      </c>
      <c r="D2049" s="29" t="s">
        <v>29</v>
      </c>
      <c r="E2049" s="31">
        <v>44804</v>
      </c>
      <c r="F2049" s="30">
        <v>41.288702613890052</v>
      </c>
      <c r="G2049" s="29" t="s">
        <v>51</v>
      </c>
      <c r="H2049" s="29" t="s">
        <v>30</v>
      </c>
      <c r="I2049" s="29">
        <v>1977</v>
      </c>
      <c r="J2049" s="30">
        <v>100</v>
      </c>
      <c r="K2049" s="30">
        <v>6033.4</v>
      </c>
      <c r="L2049" s="30">
        <v>398675.83119128831</v>
      </c>
      <c r="M2049" s="30">
        <v>1738.0636266384076</v>
      </c>
      <c r="N2049" s="30">
        <v>59.610036797685659</v>
      </c>
      <c r="O2049" s="30">
        <v>9941.0380450491775</v>
      </c>
      <c r="P2049" s="30">
        <v>1.7115630955279382</v>
      </c>
      <c r="Q2049" s="30">
        <v>12093.689788044554</v>
      </c>
      <c r="R2049" s="30">
        <v>9032.5028604551662</v>
      </c>
      <c r="S2049" s="30">
        <v>1.1822437949809401</v>
      </c>
      <c r="T2049" s="30">
        <v>1.3005021331963185</v>
      </c>
      <c r="U2049" s="30">
        <v>1.4907842044671014</v>
      </c>
      <c r="V2049" s="30">
        <v>2.1839897364049858</v>
      </c>
      <c r="W2049" s="30">
        <v>1.0600979051801416</v>
      </c>
      <c r="X2049" s="30">
        <v>1.7692272861677951</v>
      </c>
      <c r="Y2049" s="30">
        <v>17.750720778427031</v>
      </c>
      <c r="Z2049" s="30">
        <v>10.767270783724424</v>
      </c>
      <c r="AA2049" s="30">
        <v>84.488420742740416</v>
      </c>
      <c r="AB2049" s="30">
        <v>539.85489344842915</v>
      </c>
      <c r="AC2049" s="29">
        <v>1.8340161882914299</v>
      </c>
      <c r="AD2049" s="29">
        <v>12502.381760134243</v>
      </c>
      <c r="AE2049" s="29">
        <f t="shared" si="102"/>
        <v>2022</v>
      </c>
      <c r="AF2049" s="29">
        <f t="shared" si="100"/>
        <v>8</v>
      </c>
      <c r="AK2049" t="e">
        <f t="shared" si="101"/>
        <v>#N/A</v>
      </c>
    </row>
    <row r="2050" spans="1:37" ht="30" customHeight="1" x14ac:dyDescent="0.25">
      <c r="A2050" s="30">
        <v>17907424</v>
      </c>
      <c r="B2050" s="29" t="s">
        <v>92</v>
      </c>
      <c r="C2050" s="29" t="s">
        <v>29</v>
      </c>
      <c r="D2050" s="29" t="s">
        <v>29</v>
      </c>
      <c r="E2050" s="31">
        <v>44834</v>
      </c>
      <c r="F2050" s="30">
        <v>68.595813472720266</v>
      </c>
      <c r="G2050" s="29" t="s">
        <v>51</v>
      </c>
      <c r="H2050" s="29" t="s">
        <v>30</v>
      </c>
      <c r="I2050" s="29">
        <v>1977</v>
      </c>
      <c r="J2050" s="30">
        <v>100</v>
      </c>
      <c r="K2050" s="30">
        <v>6033.4</v>
      </c>
      <c r="L2050" s="30">
        <v>478805.39604222844</v>
      </c>
      <c r="M2050" s="30">
        <v>1908.7296171499561</v>
      </c>
      <c r="N2050" s="30">
        <v>89.890485118256507</v>
      </c>
      <c r="O2050" s="30">
        <v>5234.3234398125514</v>
      </c>
      <c r="P2050" s="30">
        <v>1.6818802078416628</v>
      </c>
      <c r="Q2050" s="30">
        <v>8871.1380570833662</v>
      </c>
      <c r="R2050" s="30">
        <v>11362.622113753794</v>
      </c>
      <c r="S2050" s="30">
        <v>1.7346314569056616</v>
      </c>
      <c r="T2050" s="30">
        <v>1.9586029866170214</v>
      </c>
      <c r="U2050" s="30">
        <v>1.1394847237434229</v>
      </c>
      <c r="V2050" s="30">
        <v>2.4619199681136754</v>
      </c>
      <c r="W2050" s="30">
        <v>1.3950819757570658</v>
      </c>
      <c r="X2050" s="30">
        <v>1.3197826115545075</v>
      </c>
      <c r="Y2050" s="30">
        <v>13.369208640161492</v>
      </c>
      <c r="Z2050" s="30">
        <v>10.020908366752327</v>
      </c>
      <c r="AA2050" s="30">
        <v>85.6167764481456</v>
      </c>
      <c r="AB2050" s="30">
        <v>576.44128059337322</v>
      </c>
      <c r="AC2050" s="29">
        <v>1.9225864220650477</v>
      </c>
      <c r="AD2050" s="29">
        <v>12300.387681938106</v>
      </c>
      <c r="AE2050" s="29">
        <f t="shared" si="102"/>
        <v>2022</v>
      </c>
      <c r="AF2050" s="29">
        <f t="shared" si="100"/>
        <v>9</v>
      </c>
      <c r="AK2050" t="e">
        <f t="shared" si="101"/>
        <v>#N/A</v>
      </c>
    </row>
    <row r="2051" spans="1:37" ht="30" customHeight="1" x14ac:dyDescent="0.25">
      <c r="A2051" s="30">
        <v>17907424</v>
      </c>
      <c r="B2051" s="29" t="s">
        <v>92</v>
      </c>
      <c r="C2051" s="29" t="s">
        <v>29</v>
      </c>
      <c r="D2051" s="29" t="s">
        <v>29</v>
      </c>
      <c r="E2051" s="31">
        <v>44865</v>
      </c>
      <c r="F2051" s="30">
        <v>47.29397865351968</v>
      </c>
      <c r="G2051" s="29" t="s">
        <v>51</v>
      </c>
      <c r="H2051" s="29" t="s">
        <v>30</v>
      </c>
      <c r="I2051" s="29">
        <v>1977</v>
      </c>
      <c r="J2051" s="30">
        <v>100</v>
      </c>
      <c r="K2051" s="30">
        <v>6033.4</v>
      </c>
      <c r="L2051" s="30">
        <v>445303.53378543269</v>
      </c>
      <c r="M2051" s="30">
        <v>1605.0333608863623</v>
      </c>
      <c r="N2051" s="30">
        <v>79.079843936895045</v>
      </c>
      <c r="O2051" s="30">
        <v>6438.4840314844896</v>
      </c>
      <c r="P2051" s="30">
        <v>0.91095430143656386</v>
      </c>
      <c r="Q2051" s="30">
        <v>6335.3841102711467</v>
      </c>
      <c r="R2051" s="30">
        <v>13173.055582635785</v>
      </c>
      <c r="S2051" s="30">
        <v>1.3132653665884622</v>
      </c>
      <c r="T2051" s="30">
        <v>1.6781324166721228</v>
      </c>
      <c r="U2051" s="30">
        <v>1.909085925416409</v>
      </c>
      <c r="V2051" s="30">
        <v>1.3693197357059546</v>
      </c>
      <c r="W2051" s="30">
        <v>1.6761869352931329</v>
      </c>
      <c r="X2051" s="30">
        <v>2.1191202174233381</v>
      </c>
      <c r="Y2051" s="30">
        <v>10.143033360048092</v>
      </c>
      <c r="Z2051" s="30">
        <v>6.1245147064331409</v>
      </c>
      <c r="AA2051" s="30">
        <v>80.99337181455121</v>
      </c>
      <c r="AB2051" s="30">
        <v>596.15577226577432</v>
      </c>
      <c r="AC2051" s="29">
        <v>1.9864638808936295</v>
      </c>
      <c r="AD2051" s="29">
        <v>10020.479690847764</v>
      </c>
      <c r="AE2051" s="29">
        <f t="shared" si="102"/>
        <v>2022</v>
      </c>
      <c r="AF2051" s="29">
        <f t="shared" si="100"/>
        <v>10</v>
      </c>
      <c r="AK2051" t="e">
        <f t="shared" si="101"/>
        <v>#N/A</v>
      </c>
    </row>
    <row r="2052" spans="1:37" ht="30" customHeight="1" x14ac:dyDescent="0.25">
      <c r="A2052" s="30">
        <v>17907424</v>
      </c>
      <c r="B2052" s="29" t="s">
        <v>92</v>
      </c>
      <c r="C2052" s="29" t="s">
        <v>29</v>
      </c>
      <c r="D2052" s="29" t="s">
        <v>29</v>
      </c>
      <c r="E2052" s="31">
        <v>44895</v>
      </c>
      <c r="F2052" s="30">
        <v>56.713887060899609</v>
      </c>
      <c r="G2052" s="29" t="s">
        <v>51</v>
      </c>
      <c r="H2052" s="29" t="s">
        <v>30</v>
      </c>
      <c r="I2052" s="29">
        <v>1977</v>
      </c>
      <c r="J2052" s="30">
        <v>100</v>
      </c>
      <c r="K2052" s="30">
        <v>6033.4</v>
      </c>
      <c r="L2052" s="30">
        <v>303953.24458294635</v>
      </c>
      <c r="M2052" s="30">
        <v>1803.5429238821851</v>
      </c>
      <c r="N2052" s="30">
        <v>90.210573245459202</v>
      </c>
      <c r="O2052" s="30">
        <v>9877.534780610953</v>
      </c>
      <c r="P2052" s="30">
        <v>0.99707039309608214</v>
      </c>
      <c r="Q2052" s="30">
        <v>6249.0655525600132</v>
      </c>
      <c r="R2052" s="30">
        <v>8614.7586515174153</v>
      </c>
      <c r="S2052" s="30">
        <v>2.0105375349220687</v>
      </c>
      <c r="T2052" s="30">
        <v>1.5084618289063341</v>
      </c>
      <c r="U2052" s="30">
        <v>1.8588772611857649</v>
      </c>
      <c r="V2052" s="30">
        <v>2.464773699731027</v>
      </c>
      <c r="W2052" s="30">
        <v>1.3202585651835983</v>
      </c>
      <c r="X2052" s="30">
        <v>1.3486373119237405</v>
      </c>
      <c r="Y2052" s="30">
        <v>6.6331919164960729</v>
      </c>
      <c r="Z2052" s="30">
        <v>11.911119916041764</v>
      </c>
      <c r="AA2052" s="30">
        <v>108.14646459136259</v>
      </c>
      <c r="AB2052" s="30">
        <v>448.18086818022641</v>
      </c>
      <c r="AC2052" s="29">
        <v>1.5531781080662459</v>
      </c>
      <c r="AD2052" s="29">
        <v>11779.852412508077</v>
      </c>
      <c r="AE2052" s="29">
        <f t="shared" si="102"/>
        <v>2022</v>
      </c>
      <c r="AF2052" s="29">
        <f t="shared" si="100"/>
        <v>11</v>
      </c>
      <c r="AK2052" t="e">
        <f t="shared" si="101"/>
        <v>#N/A</v>
      </c>
    </row>
    <row r="2053" spans="1:37" ht="30" customHeight="1" x14ac:dyDescent="0.25">
      <c r="A2053" s="30">
        <v>17907424</v>
      </c>
      <c r="B2053" s="29" t="s">
        <v>92</v>
      </c>
      <c r="C2053" s="29" t="s">
        <v>29</v>
      </c>
      <c r="D2053" s="29" t="s">
        <v>29</v>
      </c>
      <c r="E2053" s="31">
        <v>44926</v>
      </c>
      <c r="F2053" s="30">
        <v>48.155841700798895</v>
      </c>
      <c r="G2053" s="29" t="s">
        <v>51</v>
      </c>
      <c r="H2053" s="29" t="s">
        <v>30</v>
      </c>
      <c r="I2053" s="29">
        <v>1977</v>
      </c>
      <c r="J2053" s="30">
        <v>100</v>
      </c>
      <c r="K2053" s="30">
        <v>6033.4</v>
      </c>
      <c r="L2053" s="30">
        <v>445548.59592546342</v>
      </c>
      <c r="M2053" s="30">
        <v>1310.8570794811696</v>
      </c>
      <c r="N2053" s="30">
        <v>74.442715719140935</v>
      </c>
      <c r="O2053" s="30">
        <v>5527.8934965456065</v>
      </c>
      <c r="P2053" s="30">
        <v>1.5123540814383121</v>
      </c>
      <c r="Q2053" s="30">
        <v>6368.5836344301006</v>
      </c>
      <c r="R2053" s="30">
        <v>8636.8723915024038</v>
      </c>
      <c r="S2053" s="30">
        <v>1.314963591992647</v>
      </c>
      <c r="T2053" s="30">
        <v>2.3967717064340142</v>
      </c>
      <c r="U2053" s="30">
        <v>1.5910757758848002</v>
      </c>
      <c r="V2053" s="30">
        <v>1.5535198151102525</v>
      </c>
      <c r="W2053" s="30">
        <v>1.4847884315752711</v>
      </c>
      <c r="X2053" s="30">
        <v>2.1649909939343841</v>
      </c>
      <c r="Y2053" s="30">
        <v>8.4810459170545087</v>
      </c>
      <c r="Z2053" s="30">
        <v>9.0631872615557558</v>
      </c>
      <c r="AA2053" s="30">
        <v>93.595328247661755</v>
      </c>
      <c r="AB2053" s="30">
        <v>678.80339147741665</v>
      </c>
      <c r="AC2053" s="29">
        <v>2.2191172998454283</v>
      </c>
      <c r="AD2053" s="29">
        <v>11197.563169615656</v>
      </c>
      <c r="AE2053" s="29">
        <f t="shared" si="102"/>
        <v>2022</v>
      </c>
      <c r="AF2053" s="29">
        <f t="shared" si="100"/>
        <v>12</v>
      </c>
      <c r="AK2053" t="e">
        <f t="shared" si="101"/>
        <v>#N/A</v>
      </c>
    </row>
    <row r="2054" spans="1:37" ht="30" customHeight="1" x14ac:dyDescent="0.25">
      <c r="A2054" s="30">
        <v>17907424</v>
      </c>
      <c r="B2054" s="29" t="s">
        <v>92</v>
      </c>
      <c r="C2054" s="29" t="s">
        <v>29</v>
      </c>
      <c r="D2054" s="29" t="s">
        <v>29</v>
      </c>
      <c r="E2054" s="31">
        <v>44957</v>
      </c>
      <c r="F2054" s="30">
        <v>51.57015885605454</v>
      </c>
      <c r="G2054" s="29" t="s">
        <v>51</v>
      </c>
      <c r="H2054" s="29" t="s">
        <v>30</v>
      </c>
      <c r="I2054" s="29">
        <v>1977</v>
      </c>
      <c r="J2054" s="30">
        <v>100</v>
      </c>
      <c r="K2054" s="30">
        <v>6033.4</v>
      </c>
      <c r="L2054" s="30">
        <v>360472.46139779349</v>
      </c>
      <c r="M2054" s="30">
        <v>1318.9156339817537</v>
      </c>
      <c r="N2054" s="30">
        <v>74.549112259174038</v>
      </c>
      <c r="O2054" s="30">
        <v>9683.7492476517655</v>
      </c>
      <c r="P2054" s="30">
        <v>1.5988677576530541</v>
      </c>
      <c r="Q2054" s="30">
        <v>10505.093265269663</v>
      </c>
      <c r="R2054" s="30">
        <v>8912.1300968770793</v>
      </c>
      <c r="S2054" s="30">
        <v>1.7832995770460036</v>
      </c>
      <c r="T2054" s="30">
        <v>2.2800423196277948</v>
      </c>
      <c r="U2054" s="30">
        <v>1.5129503930257331</v>
      </c>
      <c r="V2054" s="30">
        <v>2.2985702724215629</v>
      </c>
      <c r="W2054" s="30">
        <v>1.4447494686009019</v>
      </c>
      <c r="X2054" s="30">
        <v>1.2713459757513941</v>
      </c>
      <c r="Y2054" s="30">
        <v>9.1407494940341358</v>
      </c>
      <c r="Z2054" s="30">
        <v>9.9385567163824664</v>
      </c>
      <c r="AA2054" s="30">
        <v>135.20343942419657</v>
      </c>
      <c r="AB2054" s="30">
        <v>695.3193715042222</v>
      </c>
      <c r="AC2054" s="29">
        <v>2.3936722901167919</v>
      </c>
      <c r="AD2054" s="29">
        <v>14052.854200296661</v>
      </c>
      <c r="AE2054" s="29">
        <f t="shared" si="102"/>
        <v>2023</v>
      </c>
      <c r="AF2054" s="29">
        <f t="shared" si="100"/>
        <v>1</v>
      </c>
      <c r="AK2054" t="e">
        <f t="shared" si="101"/>
        <v>#N/A</v>
      </c>
    </row>
    <row r="2055" spans="1:37" ht="30" customHeight="1" x14ac:dyDescent="0.25">
      <c r="A2055" s="30">
        <v>17907424</v>
      </c>
      <c r="B2055" s="29" t="s">
        <v>92</v>
      </c>
      <c r="C2055" s="29" t="s">
        <v>29</v>
      </c>
      <c r="D2055" s="29" t="s">
        <v>29</v>
      </c>
      <c r="E2055" s="31">
        <v>44985</v>
      </c>
      <c r="F2055" s="30">
        <v>54.138943462718174</v>
      </c>
      <c r="G2055" s="29" t="s">
        <v>51</v>
      </c>
      <c r="H2055" s="29" t="s">
        <v>30</v>
      </c>
      <c r="I2055" s="29">
        <v>1977</v>
      </c>
      <c r="J2055" s="30">
        <v>100</v>
      </c>
      <c r="K2055" s="30">
        <v>6033.4</v>
      </c>
      <c r="L2055" s="30">
        <v>374577.66470482142</v>
      </c>
      <c r="M2055" s="30">
        <v>1419.2131521008341</v>
      </c>
      <c r="N2055" s="30">
        <v>74.738678479537299</v>
      </c>
      <c r="O2055" s="30">
        <v>6207.4321418283635</v>
      </c>
      <c r="P2055" s="30">
        <v>1.2968015378814797</v>
      </c>
      <c r="Q2055" s="30">
        <v>9694.4946149070365</v>
      </c>
      <c r="R2055" s="30">
        <v>9369.5077875170227</v>
      </c>
      <c r="S2055" s="30">
        <v>1.0374834302324263</v>
      </c>
      <c r="T2055" s="30">
        <v>1.6844166768046984</v>
      </c>
      <c r="U2055" s="30">
        <v>1.987554366147926</v>
      </c>
      <c r="V2055" s="30">
        <v>1.9756304851111199</v>
      </c>
      <c r="W2055" s="30">
        <v>1.7031209216898129</v>
      </c>
      <c r="X2055" s="30">
        <v>1.7210517882617729</v>
      </c>
      <c r="Y2055" s="30">
        <v>7.3193144357523581</v>
      </c>
      <c r="Z2055" s="30">
        <v>8.8290892234056244</v>
      </c>
      <c r="AA2055" s="30">
        <v>76.022326279755305</v>
      </c>
      <c r="AB2055" s="30">
        <v>833.88901097163023</v>
      </c>
      <c r="AC2055" s="29">
        <v>2.0759749668271406</v>
      </c>
      <c r="AD2055" s="29">
        <v>10775.760037287884</v>
      </c>
      <c r="AE2055" s="29">
        <f t="shared" si="102"/>
        <v>2023</v>
      </c>
      <c r="AF2055" s="29">
        <f t="shared" si="100"/>
        <v>2</v>
      </c>
      <c r="AK2055" t="e">
        <f t="shared" si="101"/>
        <v>#N/A</v>
      </c>
    </row>
    <row r="2056" spans="1:37" ht="30" customHeight="1" x14ac:dyDescent="0.25">
      <c r="A2056" s="30">
        <v>17907424</v>
      </c>
      <c r="B2056" s="29" t="s">
        <v>92</v>
      </c>
      <c r="C2056" s="29" t="s">
        <v>29</v>
      </c>
      <c r="D2056" s="29" t="s">
        <v>29</v>
      </c>
      <c r="E2056" s="31">
        <v>45016</v>
      </c>
      <c r="F2056" s="29">
        <v>52.894300246818027</v>
      </c>
      <c r="G2056" s="29" t="s">
        <v>51</v>
      </c>
      <c r="H2056" s="29" t="s">
        <v>30</v>
      </c>
      <c r="I2056" s="29">
        <v>1977</v>
      </c>
      <c r="J2056" s="30">
        <v>100</v>
      </c>
      <c r="K2056" s="30">
        <v>6033.4</v>
      </c>
      <c r="L2056" s="29">
        <v>272671.66971700324</v>
      </c>
      <c r="M2056" s="29">
        <v>1840.658310217171</v>
      </c>
      <c r="N2056" s="29">
        <v>46.055126943497562</v>
      </c>
      <c r="O2056" s="29">
        <v>10541.327074942757</v>
      </c>
      <c r="P2056" s="29">
        <v>0.96231706737461087</v>
      </c>
      <c r="Q2056" s="29">
        <v>6648.5955577670138</v>
      </c>
      <c r="R2056" s="29">
        <v>11173.298643987886</v>
      </c>
      <c r="S2056" s="29">
        <v>1.2519402181565338</v>
      </c>
      <c r="T2056" s="29">
        <v>2.3450542647771697</v>
      </c>
      <c r="U2056" s="29">
        <v>1.7246886338606655</v>
      </c>
      <c r="V2056" s="29">
        <v>2.0402492904459946</v>
      </c>
      <c r="W2056" s="30">
        <v>1.6782048208358582</v>
      </c>
      <c r="X2056" s="30">
        <v>2.0824707269073537</v>
      </c>
      <c r="Y2056" s="29">
        <v>13.783154210025479</v>
      </c>
      <c r="Z2056" s="29">
        <v>12.013016623978464</v>
      </c>
      <c r="AA2056" s="29">
        <v>89.342196187468446</v>
      </c>
      <c r="AB2056" s="29">
        <v>576.50170674132141</v>
      </c>
      <c r="AC2056" s="29">
        <v>1.3479793896498389</v>
      </c>
      <c r="AD2056" s="29">
        <v>11175.018798690089</v>
      </c>
      <c r="AE2056" s="29">
        <f t="shared" si="102"/>
        <v>2023</v>
      </c>
      <c r="AF2056" s="29">
        <f t="shared" si="100"/>
        <v>3</v>
      </c>
      <c r="AK2056" t="e">
        <f t="shared" si="101"/>
        <v>#N/A</v>
      </c>
    </row>
    <row r="2057" spans="1:37" ht="30" customHeight="1" x14ac:dyDescent="0.25">
      <c r="A2057" s="30">
        <v>17907424</v>
      </c>
      <c r="B2057" s="29" t="s">
        <v>92</v>
      </c>
      <c r="C2057" s="29" t="s">
        <v>29</v>
      </c>
      <c r="D2057" s="29" t="s">
        <v>29</v>
      </c>
      <c r="E2057" s="31">
        <v>45046</v>
      </c>
      <c r="F2057" s="29">
        <v>65.100272914514818</v>
      </c>
      <c r="G2057" s="29" t="s">
        <v>51</v>
      </c>
      <c r="H2057" s="29" t="s">
        <v>30</v>
      </c>
      <c r="I2057" s="29">
        <v>1977</v>
      </c>
      <c r="J2057" s="30">
        <v>100</v>
      </c>
      <c r="K2057" s="30">
        <v>6033.4</v>
      </c>
      <c r="L2057" s="29">
        <v>482173.47593873012</v>
      </c>
      <c r="M2057" s="29">
        <v>1832.7397651040749</v>
      </c>
      <c r="N2057" s="29">
        <v>75.940419616134577</v>
      </c>
      <c r="O2057" s="29">
        <v>5910.5410674168152</v>
      </c>
      <c r="P2057" s="29">
        <v>1.5711334580134333</v>
      </c>
      <c r="Q2057" s="29">
        <v>10985.705704543174</v>
      </c>
      <c r="R2057" s="29">
        <v>13772.93845617841</v>
      </c>
      <c r="S2057" s="29">
        <v>1.1489632988836436</v>
      </c>
      <c r="T2057" s="29">
        <v>2.2042095661351535</v>
      </c>
      <c r="U2057" s="29">
        <v>1.5585598628845232</v>
      </c>
      <c r="V2057" s="29">
        <v>2.1777254042280458</v>
      </c>
      <c r="W2057" s="30">
        <v>1.3157139976895695</v>
      </c>
      <c r="X2057" s="30">
        <v>1.8712271103791733</v>
      </c>
      <c r="Y2057" s="29">
        <v>11.42006818199765</v>
      </c>
      <c r="Z2057" s="29">
        <v>10.834744951063351</v>
      </c>
      <c r="AA2057" s="29">
        <v>142.34527816289796</v>
      </c>
      <c r="AB2057" s="29">
        <v>577.5951128231294</v>
      </c>
      <c r="AC2057" s="29">
        <v>1.2024201683568978</v>
      </c>
      <c r="AD2057" s="29">
        <v>10731.530570877063</v>
      </c>
      <c r="AE2057" s="29">
        <f t="shared" si="102"/>
        <v>2023</v>
      </c>
      <c r="AF2057" s="29">
        <f t="shared" si="100"/>
        <v>4</v>
      </c>
      <c r="AK2057" t="e">
        <f t="shared" si="101"/>
        <v>#N/A</v>
      </c>
    </row>
    <row r="2058" spans="1:37" ht="30" customHeight="1" x14ac:dyDescent="0.25">
      <c r="A2058" s="30">
        <v>17907424</v>
      </c>
      <c r="B2058" s="29" t="s">
        <v>92</v>
      </c>
      <c r="C2058" s="29" t="s">
        <v>29</v>
      </c>
      <c r="D2058" s="29" t="s">
        <v>29</v>
      </c>
      <c r="E2058" s="31">
        <v>45077</v>
      </c>
      <c r="F2058" s="29">
        <v>70.136900587885805</v>
      </c>
      <c r="G2058" s="29" t="s">
        <v>51</v>
      </c>
      <c r="H2058" s="29" t="s">
        <v>30</v>
      </c>
      <c r="I2058" s="29">
        <v>1977</v>
      </c>
      <c r="J2058" s="30">
        <v>100</v>
      </c>
      <c r="K2058" s="30">
        <v>6033.4</v>
      </c>
      <c r="L2058" s="29">
        <v>371363.10821032315</v>
      </c>
      <c r="M2058" s="29">
        <v>1752.8193155233062</v>
      </c>
      <c r="N2058" s="29">
        <v>55.695056108685804</v>
      </c>
      <c r="O2058" s="29">
        <v>7462.7959703819515</v>
      </c>
      <c r="P2058" s="29">
        <v>1.805815186939389</v>
      </c>
      <c r="Q2058" s="29">
        <v>6830.9987158663043</v>
      </c>
      <c r="R2058" s="29">
        <v>8029.0481368826213</v>
      </c>
      <c r="S2058" s="29">
        <v>1.8818412418100343</v>
      </c>
      <c r="T2058" s="29">
        <v>2.0608706862085011</v>
      </c>
      <c r="U2058" s="29">
        <v>1.5639362506252934</v>
      </c>
      <c r="V2058" s="29">
        <v>1.9523973691334524</v>
      </c>
      <c r="W2058" s="30">
        <v>1.6375271265751878</v>
      </c>
      <c r="X2058" s="30">
        <v>1.8865418498518487</v>
      </c>
      <c r="Y2058" s="29">
        <v>11.464903439339631</v>
      </c>
      <c r="Z2058" s="29">
        <v>7.7725262265628121</v>
      </c>
      <c r="AA2058" s="29">
        <v>120.20182647304138</v>
      </c>
      <c r="AB2058" s="29">
        <v>791.09983400682484</v>
      </c>
      <c r="AC2058" s="29">
        <v>1.9469958549829949</v>
      </c>
      <c r="AD2058" s="29">
        <v>9221.0172973921781</v>
      </c>
      <c r="AE2058" s="29">
        <f t="shared" si="102"/>
        <v>2023</v>
      </c>
      <c r="AF2058" s="29">
        <f t="shared" si="100"/>
        <v>5</v>
      </c>
      <c r="AK2058" t="e">
        <f t="shared" si="101"/>
        <v>#N/A</v>
      </c>
    </row>
    <row r="2059" spans="1:37" ht="30" customHeight="1" x14ac:dyDescent="0.25">
      <c r="A2059" s="30">
        <v>17907424</v>
      </c>
      <c r="B2059" s="29" t="s">
        <v>92</v>
      </c>
      <c r="C2059" s="29" t="s">
        <v>29</v>
      </c>
      <c r="D2059" s="29" t="s">
        <v>29</v>
      </c>
      <c r="E2059" s="31">
        <v>45107</v>
      </c>
      <c r="F2059" s="29">
        <v>48.067436626019365</v>
      </c>
      <c r="G2059" s="29" t="s">
        <v>51</v>
      </c>
      <c r="H2059" s="29" t="s">
        <v>30</v>
      </c>
      <c r="I2059" s="29">
        <v>1977</v>
      </c>
      <c r="J2059" s="30">
        <v>100</v>
      </c>
      <c r="K2059" s="30">
        <v>6033.4</v>
      </c>
      <c r="L2059" s="29">
        <v>271540.86151209613</v>
      </c>
      <c r="M2059" s="29">
        <v>1125.4818663300377</v>
      </c>
      <c r="N2059" s="29">
        <v>61.105325508475147</v>
      </c>
      <c r="O2059" s="29">
        <v>6322.3026219882349</v>
      </c>
      <c r="P2059" s="29">
        <v>1.7119588158251413</v>
      </c>
      <c r="Q2059" s="29">
        <v>8817.9366946394439</v>
      </c>
      <c r="R2059" s="29">
        <v>13773.263363979391</v>
      </c>
      <c r="S2059" s="29">
        <v>1.28063538639047</v>
      </c>
      <c r="T2059" s="29">
        <v>1.3864089465822815</v>
      </c>
      <c r="U2059" s="29">
        <v>1.4060106369279533</v>
      </c>
      <c r="V2059" s="29">
        <v>2.2250641233608839</v>
      </c>
      <c r="W2059" s="30">
        <v>1.156987730111199</v>
      </c>
      <c r="X2059" s="30">
        <v>1.828342021987271</v>
      </c>
      <c r="Y2059" s="29">
        <v>12.157982856697028</v>
      </c>
      <c r="Z2059" s="29">
        <v>9.0809592103856858</v>
      </c>
      <c r="AA2059" s="29">
        <v>138.90737443673424</v>
      </c>
      <c r="AB2059" s="29">
        <v>804.68952055614398</v>
      </c>
      <c r="AC2059" s="29">
        <v>2.1428103946658439</v>
      </c>
      <c r="AD2059" s="29">
        <v>10426.39433130997</v>
      </c>
      <c r="AE2059" s="29">
        <f t="shared" si="102"/>
        <v>2023</v>
      </c>
      <c r="AF2059" s="29">
        <f t="shared" si="100"/>
        <v>6</v>
      </c>
      <c r="AK2059" t="e">
        <f t="shared" si="101"/>
        <v>#N/A</v>
      </c>
    </row>
    <row r="2060" spans="1:37" ht="30" customHeight="1" x14ac:dyDescent="0.25">
      <c r="A2060" s="30">
        <v>17907424</v>
      </c>
      <c r="B2060" s="29" t="s">
        <v>92</v>
      </c>
      <c r="C2060" s="29" t="s">
        <v>29</v>
      </c>
      <c r="D2060" s="29" t="s">
        <v>29</v>
      </c>
      <c r="E2060" s="31">
        <v>45138</v>
      </c>
      <c r="F2060" s="29">
        <v>67.32987313635023</v>
      </c>
      <c r="G2060" s="29" t="s">
        <v>51</v>
      </c>
      <c r="H2060" s="29" t="s">
        <v>30</v>
      </c>
      <c r="I2060" s="29">
        <v>1977</v>
      </c>
      <c r="J2060" s="30">
        <v>100</v>
      </c>
      <c r="K2060" s="30">
        <v>6033.4</v>
      </c>
      <c r="L2060" s="29">
        <v>388857.48378516606</v>
      </c>
      <c r="M2060" s="29">
        <v>1451.0051968589714</v>
      </c>
      <c r="N2060" s="29">
        <v>75.00580772100065</v>
      </c>
      <c r="O2060" s="29">
        <v>10386.971294121093</v>
      </c>
      <c r="P2060" s="29">
        <v>1.5433534884351214</v>
      </c>
      <c r="Q2060" s="29">
        <v>10388.904393551424</v>
      </c>
      <c r="R2060" s="29">
        <v>12001.084881583118</v>
      </c>
      <c r="S2060" s="29">
        <v>1.0970851485548225</v>
      </c>
      <c r="T2060" s="29">
        <v>1.7373988429151344</v>
      </c>
      <c r="U2060" s="29">
        <v>1.7434241955961669</v>
      </c>
      <c r="V2060" s="29">
        <v>1.8677061141029609</v>
      </c>
      <c r="W2060" s="30">
        <v>1.3340553634557095</v>
      </c>
      <c r="X2060" s="30">
        <v>2.0333861956587969</v>
      </c>
      <c r="Y2060" s="29">
        <v>10.901758995174449</v>
      </c>
      <c r="Z2060" s="29">
        <v>11.770709238075883</v>
      </c>
      <c r="AA2060" s="29">
        <v>98.806088162378899</v>
      </c>
      <c r="AB2060" s="29">
        <v>601.60997506327226</v>
      </c>
      <c r="AC2060" s="29">
        <v>2.3507792760684065</v>
      </c>
      <c r="AD2060" s="29">
        <v>12788.360025110827</v>
      </c>
      <c r="AE2060" s="29">
        <f t="shared" si="102"/>
        <v>2023</v>
      </c>
      <c r="AF2060" s="29">
        <f t="shared" si="100"/>
        <v>7</v>
      </c>
      <c r="AK2060" t="e">
        <f t="shared" si="101"/>
        <v>#N/A</v>
      </c>
    </row>
    <row r="2061" spans="1:37" ht="30" customHeight="1" x14ac:dyDescent="0.25">
      <c r="A2061" s="30">
        <v>17907424</v>
      </c>
      <c r="B2061" s="29" t="s">
        <v>92</v>
      </c>
      <c r="C2061" s="29" t="s">
        <v>29</v>
      </c>
      <c r="D2061" s="29" t="s">
        <v>29</v>
      </c>
      <c r="E2061" s="31">
        <v>45169</v>
      </c>
      <c r="F2061" s="29">
        <v>44.718776920329717</v>
      </c>
      <c r="G2061" s="29" t="s">
        <v>51</v>
      </c>
      <c r="H2061" s="29" t="s">
        <v>30</v>
      </c>
      <c r="I2061" s="29">
        <v>1977</v>
      </c>
      <c r="J2061" s="30">
        <v>100</v>
      </c>
      <c r="K2061" s="30">
        <v>6033.4</v>
      </c>
      <c r="L2061" s="29">
        <v>472841.54665093007</v>
      </c>
      <c r="M2061" s="29">
        <v>1649.7308773341431</v>
      </c>
      <c r="N2061" s="29">
        <v>61.187135545787683</v>
      </c>
      <c r="O2061" s="29">
        <v>6008.2941841683714</v>
      </c>
      <c r="P2061" s="29">
        <v>1.2442205222971308</v>
      </c>
      <c r="Q2061" s="29">
        <v>11819.268622690463</v>
      </c>
      <c r="R2061" s="29">
        <v>11292.171953495255</v>
      </c>
      <c r="S2061" s="29">
        <v>1.7388860071400989</v>
      </c>
      <c r="T2061" s="29">
        <v>1.25454529242028</v>
      </c>
      <c r="U2061" s="29">
        <v>1.6088310881150669</v>
      </c>
      <c r="V2061" s="29">
        <v>2.1716465961517675</v>
      </c>
      <c r="W2061" s="30">
        <v>1.2886506871059078</v>
      </c>
      <c r="X2061" s="30">
        <v>1.5296764302311643</v>
      </c>
      <c r="Y2061" s="29">
        <v>9.4190197068109978</v>
      </c>
      <c r="Z2061" s="29">
        <v>11.144009940186475</v>
      </c>
      <c r="AA2061" s="29">
        <v>86.686912871948337</v>
      </c>
      <c r="AB2061" s="29">
        <v>743.74858604858036</v>
      </c>
      <c r="AC2061" s="29">
        <v>2.0669829022360053</v>
      </c>
      <c r="AD2061" s="29">
        <v>8158.3917972841036</v>
      </c>
      <c r="AE2061" s="29">
        <f t="shared" si="102"/>
        <v>2023</v>
      </c>
      <c r="AF2061" s="29">
        <f t="shared" si="100"/>
        <v>8</v>
      </c>
      <c r="AK2061" t="e">
        <f t="shared" si="101"/>
        <v>#N/A</v>
      </c>
    </row>
    <row r="2062" spans="1:37" ht="30" customHeight="1" x14ac:dyDescent="0.25">
      <c r="A2062" s="30">
        <v>17907424</v>
      </c>
      <c r="B2062" s="29" t="s">
        <v>92</v>
      </c>
      <c r="C2062" s="29" t="s">
        <v>29</v>
      </c>
      <c r="D2062" s="29" t="s">
        <v>29</v>
      </c>
      <c r="E2062" s="31">
        <v>45199</v>
      </c>
      <c r="F2062" s="29">
        <v>77.033540913562049</v>
      </c>
      <c r="G2062" s="29" t="s">
        <v>51</v>
      </c>
      <c r="H2062" s="29" t="s">
        <v>30</v>
      </c>
      <c r="I2062" s="29">
        <v>1977</v>
      </c>
      <c r="J2062" s="30">
        <v>100</v>
      </c>
      <c r="K2062" s="30">
        <v>6033.4</v>
      </c>
      <c r="L2062" s="29">
        <v>264493.79970075761</v>
      </c>
      <c r="M2062" s="29">
        <v>1082.2188675717953</v>
      </c>
      <c r="N2062" s="29">
        <v>85.643390358428931</v>
      </c>
      <c r="O2062" s="29">
        <v>6800.722095832688</v>
      </c>
      <c r="P2062" s="29">
        <v>1.5964982930703315</v>
      </c>
      <c r="Q2062" s="29">
        <v>7790.4045178729302</v>
      </c>
      <c r="R2062" s="29">
        <v>10347.274173198219</v>
      </c>
      <c r="S2062" s="29">
        <v>1.7763420500172258</v>
      </c>
      <c r="T2062" s="29">
        <v>1.8285624886871221</v>
      </c>
      <c r="U2062" s="29">
        <v>1.1237065040127523</v>
      </c>
      <c r="V2062" s="29">
        <v>2.2958113387346581</v>
      </c>
      <c r="W2062" s="30">
        <v>1.3435943559335339</v>
      </c>
      <c r="X2062" s="30">
        <v>1.9672041915275176</v>
      </c>
      <c r="Y2062" s="29">
        <v>9.310141884813838</v>
      </c>
      <c r="Z2062" s="29">
        <v>10.459186149932206</v>
      </c>
      <c r="AA2062" s="29">
        <v>78.294245497426132</v>
      </c>
      <c r="AB2062" s="29">
        <v>652.4024252384703</v>
      </c>
      <c r="AC2062" s="29">
        <v>2.0002510281949859</v>
      </c>
      <c r="AD2062" s="29">
        <v>13509.531190520327</v>
      </c>
      <c r="AE2062" s="29">
        <f t="shared" si="102"/>
        <v>2023</v>
      </c>
      <c r="AF2062" s="29">
        <f t="shared" si="100"/>
        <v>9</v>
      </c>
      <c r="AK2062" t="e">
        <f t="shared" si="101"/>
        <v>#N/A</v>
      </c>
    </row>
    <row r="2063" spans="1:37" ht="30" customHeight="1" x14ac:dyDescent="0.25">
      <c r="A2063" s="30">
        <v>17907424</v>
      </c>
      <c r="B2063" s="29" t="s">
        <v>92</v>
      </c>
      <c r="C2063" s="29" t="s">
        <v>29</v>
      </c>
      <c r="D2063" s="29" t="s">
        <v>29</v>
      </c>
      <c r="E2063" s="31">
        <v>45230</v>
      </c>
      <c r="F2063" s="29">
        <v>48.045977669736544</v>
      </c>
      <c r="G2063" s="29" t="s">
        <v>51</v>
      </c>
      <c r="H2063" s="29" t="s">
        <v>30</v>
      </c>
      <c r="I2063" s="29">
        <v>1977</v>
      </c>
      <c r="J2063" s="30">
        <v>100</v>
      </c>
      <c r="K2063" s="30">
        <v>6033.4</v>
      </c>
      <c r="L2063" s="29">
        <v>292796.85076524323</v>
      </c>
      <c r="M2063" s="29">
        <v>1775.2547039492151</v>
      </c>
      <c r="N2063" s="29">
        <v>83.508000924816116</v>
      </c>
      <c r="O2063" s="29">
        <v>10228.264204080358</v>
      </c>
      <c r="P2063" s="29">
        <v>1.4847110977064288</v>
      </c>
      <c r="Q2063" s="29">
        <v>8090.795393324709</v>
      </c>
      <c r="R2063" s="29">
        <v>12333.64579961213</v>
      </c>
      <c r="S2063" s="29">
        <v>1.7599056904539072</v>
      </c>
      <c r="T2063" s="29">
        <v>2.1068019797532465</v>
      </c>
      <c r="U2063" s="29">
        <v>1.3993401987471668</v>
      </c>
      <c r="V2063" s="29">
        <v>2.2741244190526588</v>
      </c>
      <c r="W2063" s="30">
        <v>1.3358469609410109</v>
      </c>
      <c r="X2063" s="30">
        <v>1.4002830636851389</v>
      </c>
      <c r="Y2063" s="29">
        <v>9.9559272406961252</v>
      </c>
      <c r="Z2063" s="29">
        <v>14.833256547727007</v>
      </c>
      <c r="AA2063" s="29">
        <v>106.10747792180615</v>
      </c>
      <c r="AB2063" s="29">
        <v>498.65369705807819</v>
      </c>
      <c r="AC2063" s="29">
        <v>2.2468846995066492</v>
      </c>
      <c r="AD2063" s="29">
        <v>10385.041079742916</v>
      </c>
      <c r="AE2063" s="29">
        <f t="shared" si="102"/>
        <v>2023</v>
      </c>
      <c r="AF2063" s="29">
        <f t="shared" si="100"/>
        <v>10</v>
      </c>
      <c r="AK2063" t="e">
        <f t="shared" si="101"/>
        <v>#N/A</v>
      </c>
    </row>
    <row r="2064" spans="1:37" ht="30" customHeight="1" x14ac:dyDescent="0.25">
      <c r="A2064" s="30">
        <v>17907424</v>
      </c>
      <c r="B2064" s="29" t="s">
        <v>92</v>
      </c>
      <c r="C2064" s="29" t="s">
        <v>29</v>
      </c>
      <c r="D2064" s="29" t="s">
        <v>29</v>
      </c>
      <c r="E2064" s="31">
        <v>45260</v>
      </c>
      <c r="F2064" s="29">
        <v>71.486777938926295</v>
      </c>
      <c r="G2064" s="29" t="s">
        <v>51</v>
      </c>
      <c r="H2064" s="29" t="s">
        <v>30</v>
      </c>
      <c r="I2064" s="29">
        <v>1977</v>
      </c>
      <c r="J2064" s="30">
        <v>100</v>
      </c>
      <c r="K2064" s="30">
        <v>6033.4</v>
      </c>
      <c r="L2064" s="29">
        <v>476973.63100195251</v>
      </c>
      <c r="M2064" s="29">
        <v>948.25891982372468</v>
      </c>
      <c r="N2064" s="29">
        <v>44.344875471029148</v>
      </c>
      <c r="O2064" s="29">
        <v>7967.9033158155326</v>
      </c>
      <c r="P2064" s="29">
        <v>1.4630991715695867</v>
      </c>
      <c r="Q2064" s="29">
        <v>8072.3061827439215</v>
      </c>
      <c r="R2064" s="29">
        <v>13555.587979839696</v>
      </c>
      <c r="S2064" s="29">
        <v>1.7313224155045128</v>
      </c>
      <c r="T2064" s="29">
        <v>1.3880417565079126</v>
      </c>
      <c r="U2064" s="29">
        <v>2.0003104091730921</v>
      </c>
      <c r="V2064" s="29">
        <v>2.0052051309063788</v>
      </c>
      <c r="W2064" s="30">
        <v>1.7547520208902814</v>
      </c>
      <c r="X2064" s="30">
        <v>1.8633488702108569</v>
      </c>
      <c r="Y2064" s="29">
        <v>10.748688935929671</v>
      </c>
      <c r="Z2064" s="29">
        <v>6.6114468074973729</v>
      </c>
      <c r="AA2064" s="29">
        <v>134.91559334872849</v>
      </c>
      <c r="AB2064" s="29">
        <v>692.36118410649476</v>
      </c>
      <c r="AC2064" s="29">
        <v>1.5008788371257236</v>
      </c>
      <c r="AD2064" s="29">
        <v>7969.7928773491858</v>
      </c>
      <c r="AE2064" s="29">
        <f t="shared" si="102"/>
        <v>2023</v>
      </c>
      <c r="AF2064" s="29">
        <f t="shared" si="100"/>
        <v>11</v>
      </c>
      <c r="AK2064" t="e">
        <f t="shared" si="101"/>
        <v>#N/A</v>
      </c>
    </row>
    <row r="2065" spans="1:37" ht="30" customHeight="1" x14ac:dyDescent="0.25">
      <c r="A2065" s="30">
        <v>17907424</v>
      </c>
      <c r="B2065" s="29" t="s">
        <v>92</v>
      </c>
      <c r="C2065" s="29" t="s">
        <v>29</v>
      </c>
      <c r="D2065" s="29" t="s">
        <v>29</v>
      </c>
      <c r="E2065" s="31">
        <v>45291</v>
      </c>
      <c r="F2065" s="29">
        <v>93.621722219209914</v>
      </c>
      <c r="G2065" s="29" t="s">
        <v>51</v>
      </c>
      <c r="H2065" s="29" t="s">
        <v>30</v>
      </c>
      <c r="I2065" s="29">
        <v>1977</v>
      </c>
      <c r="J2065" s="30">
        <v>100</v>
      </c>
      <c r="K2065" s="30">
        <v>6033.4</v>
      </c>
      <c r="L2065" s="29">
        <v>490758.35306837695</v>
      </c>
      <c r="M2065" s="29">
        <v>1724.7339517301532</v>
      </c>
      <c r="N2065" s="29">
        <v>64.553204772423669</v>
      </c>
      <c r="O2065" s="29">
        <v>9386.8477290497649</v>
      </c>
      <c r="P2065" s="29">
        <v>1.2832863722904071</v>
      </c>
      <c r="Q2065" s="29">
        <v>11122.341948743886</v>
      </c>
      <c r="R2065" s="29">
        <v>11702.246110440505</v>
      </c>
      <c r="S2065" s="29">
        <v>1.6104818083414769</v>
      </c>
      <c r="T2065" s="29">
        <v>1.8783622522058872</v>
      </c>
      <c r="U2065" s="29">
        <v>1.6178112273340428</v>
      </c>
      <c r="V2065" s="29">
        <v>2.2827382942892789</v>
      </c>
      <c r="W2065" s="30">
        <v>1.0643419056993004</v>
      </c>
      <c r="X2065" s="30">
        <v>1.8237662976105871</v>
      </c>
      <c r="Y2065" s="29">
        <v>1.3830264104433492</v>
      </c>
      <c r="Z2065" s="29">
        <v>1.4495229216857861</v>
      </c>
      <c r="AA2065" s="29">
        <v>127.99724141747171</v>
      </c>
      <c r="AB2065" s="29">
        <v>470.50212339055531</v>
      </c>
      <c r="AC2065" s="29">
        <v>1.5389417818144742</v>
      </c>
      <c r="AD2065" s="29">
        <v>12502.917474796879</v>
      </c>
      <c r="AE2065" s="29">
        <f t="shared" si="102"/>
        <v>2023</v>
      </c>
      <c r="AF2065" s="29">
        <f t="shared" si="100"/>
        <v>12</v>
      </c>
      <c r="AK2065" t="e">
        <f t="shared" si="101"/>
        <v>#N/A</v>
      </c>
    </row>
    <row r="2066" spans="1:37" ht="30" customHeight="1" x14ac:dyDescent="0.25">
      <c r="A2066" s="30">
        <v>17907424</v>
      </c>
      <c r="B2066" s="29" t="s">
        <v>92</v>
      </c>
      <c r="C2066" s="29" t="s">
        <v>29</v>
      </c>
      <c r="D2066" s="29" t="s">
        <v>29</v>
      </c>
      <c r="E2066" s="31">
        <v>45322</v>
      </c>
      <c r="F2066" s="29">
        <v>66.976789928845236</v>
      </c>
      <c r="G2066" s="29" t="s">
        <v>51</v>
      </c>
      <c r="H2066" s="29" t="s">
        <v>30</v>
      </c>
      <c r="I2066" s="29">
        <v>1977</v>
      </c>
      <c r="J2066" s="30">
        <v>100</v>
      </c>
      <c r="K2066" s="30">
        <v>6033.4</v>
      </c>
      <c r="L2066" s="29">
        <v>479130.1548296524</v>
      </c>
      <c r="M2066" s="29">
        <v>1496.7505842009271</v>
      </c>
      <c r="N2066" s="29">
        <v>66.495179305115229</v>
      </c>
      <c r="O2066" s="29">
        <v>7670.7877970140598</v>
      </c>
      <c r="P2066" s="29">
        <v>1.5653681259271051</v>
      </c>
      <c r="Q2066" s="29">
        <v>8270.0544039889865</v>
      </c>
      <c r="R2066" s="29">
        <v>11149.462462139161</v>
      </c>
      <c r="S2066" s="29">
        <v>1.1128141728644312</v>
      </c>
      <c r="T2066" s="29">
        <v>1.8956264189375183</v>
      </c>
      <c r="U2066" s="29">
        <v>1.9637106838600245</v>
      </c>
      <c r="V2066" s="29">
        <v>1.5764156850053224</v>
      </c>
      <c r="W2066" s="30">
        <v>1.5980980343193456</v>
      </c>
      <c r="X2066" s="30">
        <v>2.0384957074149619</v>
      </c>
      <c r="Y2066" s="29">
        <v>0.5198560777229615</v>
      </c>
      <c r="Z2066" s="29">
        <v>0.74708796187746584</v>
      </c>
      <c r="AA2066" s="29">
        <v>94.375768945116107</v>
      </c>
      <c r="AB2066" s="29">
        <v>434.91871678466907</v>
      </c>
      <c r="AC2066" s="29" t="s">
        <v>31</v>
      </c>
      <c r="AD2066" s="29" t="s">
        <v>31</v>
      </c>
      <c r="AE2066" s="29">
        <f t="shared" si="102"/>
        <v>2024</v>
      </c>
      <c r="AF2066" s="29">
        <f t="shared" si="100"/>
        <v>1</v>
      </c>
      <c r="AK2066" t="e">
        <f t="shared" si="101"/>
        <v>#N/A</v>
      </c>
    </row>
    <row r="2067" spans="1:37" ht="30" customHeight="1" x14ac:dyDescent="0.25">
      <c r="A2067" s="30">
        <v>17907424</v>
      </c>
      <c r="B2067" s="29" t="s">
        <v>92</v>
      </c>
      <c r="C2067" s="29" t="s">
        <v>29</v>
      </c>
      <c r="D2067" s="29" t="s">
        <v>29</v>
      </c>
      <c r="E2067" s="31">
        <v>45351</v>
      </c>
      <c r="F2067" s="29">
        <v>70.711406546628794</v>
      </c>
      <c r="G2067" s="29" t="s">
        <v>51</v>
      </c>
      <c r="H2067" s="29" t="s">
        <v>30</v>
      </c>
      <c r="I2067" s="29">
        <v>1977</v>
      </c>
      <c r="J2067" s="30">
        <v>100</v>
      </c>
      <c r="K2067" s="30">
        <v>6033.4</v>
      </c>
      <c r="L2067" s="29">
        <v>394204.2772034856</v>
      </c>
      <c r="M2067" s="29">
        <v>1752.2946855506075</v>
      </c>
      <c r="N2067" s="29">
        <v>65.390643036565294</v>
      </c>
      <c r="O2067" s="29">
        <v>6213.1911767741431</v>
      </c>
      <c r="P2067" s="29">
        <v>1.7292986615763262</v>
      </c>
      <c r="Q2067" s="29">
        <v>10540.884717120949</v>
      </c>
      <c r="R2067" s="29">
        <v>8574.3975936766237</v>
      </c>
      <c r="S2067" s="29">
        <v>1.2610411021922849</v>
      </c>
      <c r="T2067" s="29">
        <v>2.2329336382845764</v>
      </c>
      <c r="U2067" s="29">
        <v>1.2356565657808074</v>
      </c>
      <c r="V2067" s="29">
        <v>1.7221929885421161</v>
      </c>
      <c r="W2067" s="30">
        <v>1.8723765980793179</v>
      </c>
      <c r="X2067" s="30">
        <v>1.7113510409332477</v>
      </c>
      <c r="Y2067" s="29">
        <v>1.0727337969171398</v>
      </c>
      <c r="Z2067" s="29">
        <v>1.1547972499432591</v>
      </c>
      <c r="AA2067" s="29">
        <v>96.37452753407878</v>
      </c>
      <c r="AB2067" s="29">
        <v>694.37513561455239</v>
      </c>
      <c r="AC2067" s="29" t="s">
        <v>31</v>
      </c>
      <c r="AD2067" s="29" t="s">
        <v>31</v>
      </c>
      <c r="AE2067" s="29">
        <f t="shared" si="102"/>
        <v>2024</v>
      </c>
      <c r="AF2067" s="29">
        <f t="shared" si="100"/>
        <v>2</v>
      </c>
      <c r="AK2067" t="e">
        <f t="shared" si="101"/>
        <v>#N/A</v>
      </c>
    </row>
    <row r="2068" spans="1:37" ht="30" customHeight="1" x14ac:dyDescent="0.25">
      <c r="A2068" s="30">
        <v>17907424</v>
      </c>
      <c r="B2068" s="29" t="s">
        <v>92</v>
      </c>
      <c r="C2068" s="29" t="s">
        <v>29</v>
      </c>
      <c r="D2068" s="29" t="s">
        <v>29</v>
      </c>
      <c r="E2068" s="31">
        <v>45382</v>
      </c>
      <c r="F2068" s="29">
        <v>57.185870385397699</v>
      </c>
      <c r="G2068" s="29" t="s">
        <v>51</v>
      </c>
      <c r="H2068" s="29" t="s">
        <v>30</v>
      </c>
      <c r="I2068" s="29">
        <v>1977</v>
      </c>
      <c r="J2068" s="30">
        <v>100</v>
      </c>
      <c r="K2068" s="30">
        <v>6033.4</v>
      </c>
      <c r="L2068" s="29">
        <v>379884.66389138385</v>
      </c>
      <c r="M2068" s="29">
        <v>1180.890412871491</v>
      </c>
      <c r="N2068" s="29">
        <v>57.920765669384473</v>
      </c>
      <c r="O2068" s="29">
        <v>7672.8638205173866</v>
      </c>
      <c r="P2068" s="29">
        <v>1.6696627993787814</v>
      </c>
      <c r="Q2068" s="29">
        <v>10776.957268083619</v>
      </c>
      <c r="R2068" s="29">
        <v>10988.815161771468</v>
      </c>
      <c r="S2068" s="29">
        <v>1.3445711624637791</v>
      </c>
      <c r="T2068" s="29">
        <v>1.1205804363033502</v>
      </c>
      <c r="U2068" s="29">
        <v>1.8149577786469839</v>
      </c>
      <c r="V2068" s="29">
        <v>1.2983865195180533</v>
      </c>
      <c r="W2068" s="30">
        <v>1.2966013108862582</v>
      </c>
      <c r="X2068" s="30">
        <v>1.7447662841365108</v>
      </c>
      <c r="Y2068" s="29">
        <v>0.97990499840237533</v>
      </c>
      <c r="Z2068" s="29">
        <v>0.96491835864889408</v>
      </c>
      <c r="AA2068" s="30">
        <v>91.632989701923719</v>
      </c>
      <c r="AB2068" s="30">
        <v>768.68158923916803</v>
      </c>
      <c r="AC2068" s="29" t="s">
        <v>31</v>
      </c>
      <c r="AD2068" s="29" t="s">
        <v>31</v>
      </c>
      <c r="AE2068" s="29">
        <f t="shared" si="102"/>
        <v>2024</v>
      </c>
      <c r="AF2068" s="29">
        <f t="shared" si="100"/>
        <v>3</v>
      </c>
      <c r="AK2068" t="e">
        <f t="shared" si="101"/>
        <v>#N/A</v>
      </c>
    </row>
    <row r="2069" spans="1:37" ht="30" customHeight="1" x14ac:dyDescent="0.25">
      <c r="A2069" s="30">
        <v>17907424</v>
      </c>
      <c r="B2069" s="29" t="s">
        <v>92</v>
      </c>
      <c r="C2069" s="29" t="s">
        <v>29</v>
      </c>
      <c r="D2069" s="29" t="s">
        <v>29</v>
      </c>
      <c r="E2069" s="31">
        <v>45412</v>
      </c>
      <c r="F2069" s="29">
        <v>76.505518533539828</v>
      </c>
      <c r="G2069" s="29" t="s">
        <v>51</v>
      </c>
      <c r="H2069" s="29" t="s">
        <v>30</v>
      </c>
      <c r="I2069" s="29">
        <v>1977</v>
      </c>
      <c r="J2069" s="30">
        <v>100</v>
      </c>
      <c r="K2069" s="30">
        <v>6033.4</v>
      </c>
      <c r="L2069" s="29">
        <v>275960.73209169169</v>
      </c>
      <c r="M2069" s="29">
        <v>1681.2083090642668</v>
      </c>
      <c r="N2069" s="29">
        <v>68.983969271995363</v>
      </c>
      <c r="O2069" s="29">
        <v>5296.6218882261855</v>
      </c>
      <c r="P2069" s="29">
        <v>1.1215519636874454</v>
      </c>
      <c r="Q2069" s="29">
        <v>7049.3205352422428</v>
      </c>
      <c r="R2069" s="29">
        <v>11966.03241297873</v>
      </c>
      <c r="S2069" s="29">
        <v>1.1083284385770815</v>
      </c>
      <c r="T2069" s="29">
        <v>1.9430014176107431</v>
      </c>
      <c r="U2069" s="29">
        <v>1.3698504973928054</v>
      </c>
      <c r="V2069" s="29">
        <v>1.84553797196175</v>
      </c>
      <c r="W2069" s="30">
        <v>0.94403136778047092</v>
      </c>
      <c r="X2069" s="30">
        <v>2.0186017576743804</v>
      </c>
      <c r="Y2069" s="29">
        <v>2.9580657980736138</v>
      </c>
      <c r="Z2069" s="29">
        <v>2.6111128812974536</v>
      </c>
      <c r="AA2069" s="30">
        <v>98.906336402389485</v>
      </c>
      <c r="AB2069" s="30">
        <v>406.80254644177245</v>
      </c>
      <c r="AC2069" s="29" t="s">
        <v>31</v>
      </c>
      <c r="AD2069" s="29" t="s">
        <v>31</v>
      </c>
      <c r="AE2069" s="29">
        <f t="shared" si="102"/>
        <v>2024</v>
      </c>
      <c r="AF2069" s="29">
        <f t="shared" si="100"/>
        <v>4</v>
      </c>
      <c r="AK2069" t="e">
        <f t="shared" si="101"/>
        <v>#N/A</v>
      </c>
    </row>
    <row r="2070" spans="1:37" ht="30" customHeight="1" x14ac:dyDescent="0.25">
      <c r="A2070" s="30">
        <v>17907424</v>
      </c>
      <c r="B2070" s="29" t="s">
        <v>92</v>
      </c>
      <c r="C2070" s="29" t="s">
        <v>29</v>
      </c>
      <c r="D2070" s="29" t="s">
        <v>29</v>
      </c>
      <c r="E2070" s="31">
        <v>45443</v>
      </c>
      <c r="F2070" s="29">
        <v>81.686501962219296</v>
      </c>
      <c r="G2070" s="29" t="s">
        <v>51</v>
      </c>
      <c r="H2070" s="29" t="s">
        <v>30</v>
      </c>
      <c r="I2070" s="29">
        <v>1977</v>
      </c>
      <c r="J2070" s="30">
        <v>100</v>
      </c>
      <c r="K2070" s="30">
        <v>6033.4</v>
      </c>
      <c r="L2070" s="29">
        <v>452561.77906779683</v>
      </c>
      <c r="M2070" s="29">
        <v>1353.2892202536716</v>
      </c>
      <c r="N2070" s="29">
        <v>51.187687348481404</v>
      </c>
      <c r="O2070" s="29">
        <v>7287.8297682539742</v>
      </c>
      <c r="P2070" s="29">
        <v>1.1982487691153056</v>
      </c>
      <c r="Q2070" s="29">
        <v>7707.3215888884706</v>
      </c>
      <c r="R2070" s="29">
        <v>9390.1963397105555</v>
      </c>
      <c r="S2070" s="29">
        <v>1.3796822327228802</v>
      </c>
      <c r="T2070" s="29">
        <v>1.2437553634253302</v>
      </c>
      <c r="U2070" s="29">
        <v>1.1915610329443163</v>
      </c>
      <c r="V2070" s="29">
        <v>1.7366665142461783</v>
      </c>
      <c r="W2070" s="30">
        <v>1.8706390534932322</v>
      </c>
      <c r="X2070" s="30">
        <v>1.3473168367195201</v>
      </c>
      <c r="Y2070" s="29">
        <v>4.8810498506965363</v>
      </c>
      <c r="Z2070" s="29">
        <v>6.1861478759525186</v>
      </c>
      <c r="AA2070" s="30">
        <v>77.204485380446002</v>
      </c>
      <c r="AB2070" s="30">
        <v>621.71807978211211</v>
      </c>
      <c r="AC2070" s="29" t="s">
        <v>31</v>
      </c>
      <c r="AD2070" s="29" t="s">
        <v>31</v>
      </c>
      <c r="AE2070" s="29">
        <f t="shared" si="102"/>
        <v>2024</v>
      </c>
      <c r="AF2070" s="29">
        <f t="shared" si="100"/>
        <v>5</v>
      </c>
      <c r="AK2070" t="e">
        <f t="shared" si="101"/>
        <v>#N/A</v>
      </c>
    </row>
    <row r="2071" spans="1:37" ht="30" customHeight="1" x14ac:dyDescent="0.25">
      <c r="A2071" s="30">
        <v>17907424</v>
      </c>
      <c r="B2071" s="29" t="s">
        <v>92</v>
      </c>
      <c r="C2071" s="29" t="s">
        <v>29</v>
      </c>
      <c r="D2071" s="29" t="s">
        <v>29</v>
      </c>
      <c r="E2071" s="31">
        <v>45473</v>
      </c>
      <c r="F2071" s="29">
        <v>46.91355716291865</v>
      </c>
      <c r="G2071" s="29" t="s">
        <v>51</v>
      </c>
      <c r="H2071" s="29" t="s">
        <v>30</v>
      </c>
      <c r="I2071" s="29">
        <v>1977</v>
      </c>
      <c r="J2071" s="30">
        <v>100</v>
      </c>
      <c r="K2071" s="30">
        <v>6033.4</v>
      </c>
      <c r="L2071" s="29">
        <v>369449.74906766252</v>
      </c>
      <c r="M2071" s="29">
        <v>1339.298268663337</v>
      </c>
      <c r="N2071" s="29">
        <v>79.962850907000217</v>
      </c>
      <c r="O2071" s="29">
        <v>5697.4443206765454</v>
      </c>
      <c r="P2071" s="29">
        <v>1.180167384549154</v>
      </c>
      <c r="Q2071" s="29">
        <v>11484.49122486237</v>
      </c>
      <c r="R2071" s="29">
        <v>13111.837747547168</v>
      </c>
      <c r="S2071" s="29">
        <v>1.3876647004530998</v>
      </c>
      <c r="T2071" s="29">
        <v>1.492612621211024</v>
      </c>
      <c r="U2071" s="29">
        <v>1.4328543958801399</v>
      </c>
      <c r="V2071" s="29">
        <v>1.8663294566520277</v>
      </c>
      <c r="W2071" s="30">
        <v>1.0255202591503689</v>
      </c>
      <c r="X2071" s="30">
        <v>1.3986020848920242</v>
      </c>
      <c r="Y2071" s="29">
        <v>6.8878027632705869</v>
      </c>
      <c r="Z2071" s="29">
        <v>5.0032641252003582</v>
      </c>
      <c r="AA2071" s="30">
        <v>74.069098642853348</v>
      </c>
      <c r="AB2071" s="30">
        <v>709.36294781949243</v>
      </c>
      <c r="AC2071" s="29" t="s">
        <v>31</v>
      </c>
      <c r="AD2071" s="29" t="s">
        <v>31</v>
      </c>
      <c r="AE2071" s="29">
        <f t="shared" si="102"/>
        <v>2024</v>
      </c>
      <c r="AF2071" s="29">
        <f t="shared" ref="AF2071:AF2134" si="103">IF(E2071 = "", "", MONTH(E2071))</f>
        <v>6</v>
      </c>
      <c r="AK2071" t="e">
        <f t="shared" si="101"/>
        <v>#N/A</v>
      </c>
    </row>
    <row r="2072" spans="1:37" ht="30" customHeight="1" x14ac:dyDescent="0.25">
      <c r="A2072" s="30">
        <v>17907424</v>
      </c>
      <c r="B2072" s="29" t="s">
        <v>92</v>
      </c>
      <c r="C2072" s="29" t="s">
        <v>29</v>
      </c>
      <c r="D2072" s="29" t="s">
        <v>29</v>
      </c>
      <c r="E2072" s="31">
        <v>45504</v>
      </c>
      <c r="F2072" s="29" t="s">
        <v>31</v>
      </c>
      <c r="G2072" s="29" t="s">
        <v>51</v>
      </c>
      <c r="H2072" s="29" t="s">
        <v>30</v>
      </c>
      <c r="I2072" s="29">
        <v>1977</v>
      </c>
      <c r="J2072" s="30">
        <v>100</v>
      </c>
      <c r="K2072" s="30">
        <v>6033.4</v>
      </c>
      <c r="L2072" s="29" t="s">
        <v>31</v>
      </c>
      <c r="M2072" s="29" t="s">
        <v>31</v>
      </c>
      <c r="N2072" s="29" t="s">
        <v>31</v>
      </c>
      <c r="O2072" s="29" t="s">
        <v>31</v>
      </c>
      <c r="P2072" s="29" t="s">
        <v>31</v>
      </c>
      <c r="Q2072" s="29" t="s">
        <v>31</v>
      </c>
      <c r="R2072" s="29" t="s">
        <v>31</v>
      </c>
      <c r="S2072" s="29" t="s">
        <v>31</v>
      </c>
      <c r="T2072" s="29" t="s">
        <v>31</v>
      </c>
      <c r="U2072" s="29" t="s">
        <v>31</v>
      </c>
      <c r="V2072" s="29" t="s">
        <v>31</v>
      </c>
      <c r="W2072" s="30">
        <v>1.5759861711350873</v>
      </c>
      <c r="X2072" s="30">
        <v>2.1358494113337803</v>
      </c>
      <c r="Y2072" s="29" t="s">
        <v>31</v>
      </c>
      <c r="Z2072" s="29" t="s">
        <v>31</v>
      </c>
      <c r="AA2072" s="30" t="s">
        <v>31</v>
      </c>
      <c r="AB2072" s="30" t="s">
        <v>31</v>
      </c>
      <c r="AC2072" s="29" t="s">
        <v>31</v>
      </c>
      <c r="AD2072" s="29" t="s">
        <v>31</v>
      </c>
      <c r="AE2072" s="29">
        <f t="shared" si="102"/>
        <v>2024</v>
      </c>
      <c r="AF2072" s="29">
        <f t="shared" si="103"/>
        <v>7</v>
      </c>
      <c r="AK2072" t="e">
        <f t="shared" si="101"/>
        <v>#N/A</v>
      </c>
    </row>
    <row r="2073" spans="1:37" ht="30" customHeight="1" x14ac:dyDescent="0.25">
      <c r="A2073" s="30">
        <v>17907424</v>
      </c>
      <c r="B2073" s="29" t="s">
        <v>92</v>
      </c>
      <c r="C2073" s="29" t="s">
        <v>29</v>
      </c>
      <c r="D2073" s="29" t="s">
        <v>29</v>
      </c>
      <c r="E2073" s="31">
        <v>45535</v>
      </c>
      <c r="F2073" s="29" t="s">
        <v>31</v>
      </c>
      <c r="G2073" s="29" t="s">
        <v>51</v>
      </c>
      <c r="H2073" s="29" t="s">
        <v>30</v>
      </c>
      <c r="I2073" s="29">
        <v>1977</v>
      </c>
      <c r="J2073" s="30">
        <v>100</v>
      </c>
      <c r="K2073" s="30">
        <v>6033.4</v>
      </c>
      <c r="L2073" s="29" t="s">
        <v>31</v>
      </c>
      <c r="M2073" s="29" t="s">
        <v>31</v>
      </c>
      <c r="N2073" s="29" t="s">
        <v>31</v>
      </c>
      <c r="O2073" s="29" t="s">
        <v>31</v>
      </c>
      <c r="P2073" s="29" t="s">
        <v>31</v>
      </c>
      <c r="Q2073" s="29" t="s">
        <v>31</v>
      </c>
      <c r="R2073" s="29" t="s">
        <v>31</v>
      </c>
      <c r="S2073" s="29" t="s">
        <v>31</v>
      </c>
      <c r="T2073" s="29" t="s">
        <v>31</v>
      </c>
      <c r="U2073" s="29" t="s">
        <v>31</v>
      </c>
      <c r="V2073" s="29" t="s">
        <v>31</v>
      </c>
      <c r="W2073" s="30">
        <v>0.98944943273896935</v>
      </c>
      <c r="X2073" s="30">
        <v>1.5900600420763213</v>
      </c>
      <c r="Y2073" s="29" t="s">
        <v>31</v>
      </c>
      <c r="Z2073" s="29" t="s">
        <v>31</v>
      </c>
      <c r="AA2073" s="30" t="s">
        <v>31</v>
      </c>
      <c r="AB2073" s="30" t="s">
        <v>31</v>
      </c>
      <c r="AC2073" s="29" t="s">
        <v>31</v>
      </c>
      <c r="AD2073" s="29" t="s">
        <v>31</v>
      </c>
      <c r="AE2073" s="29">
        <f t="shared" si="102"/>
        <v>2024</v>
      </c>
      <c r="AF2073" s="29">
        <f t="shared" si="103"/>
        <v>8</v>
      </c>
      <c r="AK2073" t="e">
        <f t="shared" si="101"/>
        <v>#N/A</v>
      </c>
    </row>
    <row r="2074" spans="1:37" ht="30" customHeight="1" x14ac:dyDescent="0.25">
      <c r="A2074" s="30">
        <v>17907424</v>
      </c>
      <c r="B2074" s="29" t="s">
        <v>92</v>
      </c>
      <c r="C2074" s="29" t="s">
        <v>29</v>
      </c>
      <c r="D2074" s="29" t="s">
        <v>29</v>
      </c>
      <c r="E2074" s="31">
        <v>45565</v>
      </c>
      <c r="F2074" s="29" t="s">
        <v>31</v>
      </c>
      <c r="G2074" s="29" t="s">
        <v>51</v>
      </c>
      <c r="H2074" s="29" t="s">
        <v>30</v>
      </c>
      <c r="I2074" s="29">
        <v>1977</v>
      </c>
      <c r="J2074" s="30">
        <v>100</v>
      </c>
      <c r="K2074" s="30">
        <v>6033.4</v>
      </c>
      <c r="L2074" s="29" t="s">
        <v>31</v>
      </c>
      <c r="M2074" s="29" t="s">
        <v>31</v>
      </c>
      <c r="N2074" s="29" t="s">
        <v>31</v>
      </c>
      <c r="O2074" s="29" t="s">
        <v>31</v>
      </c>
      <c r="P2074" s="29" t="s">
        <v>31</v>
      </c>
      <c r="Q2074" s="29" t="s">
        <v>31</v>
      </c>
      <c r="R2074" s="29" t="s">
        <v>31</v>
      </c>
      <c r="S2074" s="29" t="s">
        <v>31</v>
      </c>
      <c r="T2074" s="29" t="s">
        <v>31</v>
      </c>
      <c r="U2074" s="29" t="s">
        <v>31</v>
      </c>
      <c r="V2074" s="29" t="s">
        <v>31</v>
      </c>
      <c r="W2074" s="30">
        <v>1.1736120932159586</v>
      </c>
      <c r="X2074" s="30">
        <v>2.2069095025631187</v>
      </c>
      <c r="Y2074" s="29" t="s">
        <v>31</v>
      </c>
      <c r="Z2074" s="29" t="s">
        <v>31</v>
      </c>
      <c r="AA2074" s="30" t="s">
        <v>31</v>
      </c>
      <c r="AB2074" s="30" t="s">
        <v>31</v>
      </c>
      <c r="AC2074" s="29" t="s">
        <v>31</v>
      </c>
      <c r="AD2074" s="29" t="s">
        <v>31</v>
      </c>
      <c r="AE2074" s="29">
        <f t="shared" si="102"/>
        <v>2024</v>
      </c>
      <c r="AF2074" s="29">
        <f t="shared" si="103"/>
        <v>9</v>
      </c>
      <c r="AK2074" t="e">
        <f t="shared" si="101"/>
        <v>#N/A</v>
      </c>
    </row>
    <row r="2075" spans="1:37" ht="30" customHeight="1" x14ac:dyDescent="0.25">
      <c r="A2075" s="30">
        <v>17907424</v>
      </c>
      <c r="B2075" s="29" t="s">
        <v>92</v>
      </c>
      <c r="C2075" s="29" t="s">
        <v>29</v>
      </c>
      <c r="D2075" s="29" t="s">
        <v>29</v>
      </c>
      <c r="E2075" s="31">
        <v>45596</v>
      </c>
      <c r="F2075" s="29" t="s">
        <v>31</v>
      </c>
      <c r="G2075" s="29" t="s">
        <v>51</v>
      </c>
      <c r="H2075" s="29" t="s">
        <v>30</v>
      </c>
      <c r="I2075" s="29">
        <v>1977</v>
      </c>
      <c r="J2075" s="30">
        <v>100</v>
      </c>
      <c r="K2075" s="30">
        <v>6033.4</v>
      </c>
      <c r="L2075" s="29" t="s">
        <v>31</v>
      </c>
      <c r="M2075" s="29" t="s">
        <v>31</v>
      </c>
      <c r="N2075" s="29" t="s">
        <v>31</v>
      </c>
      <c r="O2075" s="29" t="s">
        <v>31</v>
      </c>
      <c r="P2075" s="29" t="s">
        <v>31</v>
      </c>
      <c r="Q2075" s="29" t="s">
        <v>31</v>
      </c>
      <c r="R2075" s="29" t="s">
        <v>31</v>
      </c>
      <c r="S2075" s="29" t="s">
        <v>31</v>
      </c>
      <c r="T2075" s="29" t="s">
        <v>31</v>
      </c>
      <c r="U2075" s="29" t="s">
        <v>31</v>
      </c>
      <c r="V2075" s="29" t="s">
        <v>31</v>
      </c>
      <c r="W2075" s="30">
        <v>1.1526206784058095</v>
      </c>
      <c r="X2075" s="30">
        <v>2.2461753644297255</v>
      </c>
      <c r="Y2075" s="29" t="s">
        <v>31</v>
      </c>
      <c r="Z2075" s="29" t="s">
        <v>31</v>
      </c>
      <c r="AA2075" s="30" t="s">
        <v>31</v>
      </c>
      <c r="AB2075" s="30" t="s">
        <v>31</v>
      </c>
      <c r="AC2075" s="29" t="s">
        <v>31</v>
      </c>
      <c r="AD2075" s="29" t="s">
        <v>31</v>
      </c>
      <c r="AE2075" s="29">
        <f t="shared" si="102"/>
        <v>2024</v>
      </c>
      <c r="AF2075" s="29">
        <f t="shared" si="103"/>
        <v>10</v>
      </c>
      <c r="AK2075" t="e">
        <f t="shared" si="101"/>
        <v>#N/A</v>
      </c>
    </row>
    <row r="2076" spans="1:37" ht="30" customHeight="1" x14ac:dyDescent="0.25">
      <c r="A2076" s="30">
        <v>17907424</v>
      </c>
      <c r="B2076" s="29" t="s">
        <v>92</v>
      </c>
      <c r="C2076" s="29" t="s">
        <v>29</v>
      </c>
      <c r="D2076" s="29" t="s">
        <v>29</v>
      </c>
      <c r="E2076" s="31">
        <v>45626</v>
      </c>
      <c r="F2076" s="29" t="s">
        <v>31</v>
      </c>
      <c r="G2076" s="29" t="s">
        <v>51</v>
      </c>
      <c r="H2076" s="29" t="s">
        <v>30</v>
      </c>
      <c r="I2076" s="29">
        <v>1977</v>
      </c>
      <c r="J2076" s="30">
        <v>100</v>
      </c>
      <c r="K2076" s="30">
        <v>6033.4</v>
      </c>
      <c r="L2076" s="29" t="s">
        <v>31</v>
      </c>
      <c r="M2076" s="29" t="s">
        <v>31</v>
      </c>
      <c r="N2076" s="29" t="s">
        <v>31</v>
      </c>
      <c r="O2076" s="29" t="s">
        <v>31</v>
      </c>
      <c r="P2076" s="29" t="s">
        <v>31</v>
      </c>
      <c r="Q2076" s="29" t="s">
        <v>31</v>
      </c>
      <c r="R2076" s="29" t="s">
        <v>31</v>
      </c>
      <c r="S2076" s="29" t="s">
        <v>31</v>
      </c>
      <c r="T2076" s="29" t="s">
        <v>31</v>
      </c>
      <c r="U2076" s="29" t="s">
        <v>31</v>
      </c>
      <c r="V2076" s="29" t="s">
        <v>31</v>
      </c>
      <c r="W2076" s="30">
        <v>1.5772831619850465</v>
      </c>
      <c r="X2076" s="30">
        <v>2.0701424289586958</v>
      </c>
      <c r="Y2076" s="29" t="s">
        <v>31</v>
      </c>
      <c r="Z2076" s="29" t="s">
        <v>31</v>
      </c>
      <c r="AA2076" s="30" t="s">
        <v>31</v>
      </c>
      <c r="AB2076" s="30" t="s">
        <v>31</v>
      </c>
      <c r="AC2076" s="29" t="s">
        <v>31</v>
      </c>
      <c r="AD2076" s="29" t="s">
        <v>31</v>
      </c>
      <c r="AE2076" s="29">
        <f t="shared" si="102"/>
        <v>2024</v>
      </c>
      <c r="AF2076" s="29">
        <f t="shared" si="103"/>
        <v>11</v>
      </c>
      <c r="AK2076" t="e">
        <f t="shared" si="101"/>
        <v>#N/A</v>
      </c>
    </row>
    <row r="2077" spans="1:37" ht="30" customHeight="1" x14ac:dyDescent="0.25">
      <c r="A2077" s="30">
        <v>17907424</v>
      </c>
      <c r="B2077" s="29" t="s">
        <v>92</v>
      </c>
      <c r="C2077" s="29" t="s">
        <v>29</v>
      </c>
      <c r="D2077" s="29" t="s">
        <v>29</v>
      </c>
      <c r="E2077" s="31">
        <v>45657</v>
      </c>
      <c r="F2077" s="29" t="s">
        <v>31</v>
      </c>
      <c r="G2077" s="29" t="s">
        <v>51</v>
      </c>
      <c r="H2077" s="29" t="s">
        <v>30</v>
      </c>
      <c r="I2077" s="29">
        <v>1977</v>
      </c>
      <c r="J2077" s="30">
        <v>100</v>
      </c>
      <c r="K2077" s="30">
        <v>6033.4</v>
      </c>
      <c r="L2077" s="29" t="s">
        <v>31</v>
      </c>
      <c r="M2077" s="29" t="s">
        <v>31</v>
      </c>
      <c r="N2077" s="29" t="s">
        <v>31</v>
      </c>
      <c r="O2077" s="29" t="s">
        <v>31</v>
      </c>
      <c r="P2077" s="29" t="s">
        <v>31</v>
      </c>
      <c r="Q2077" s="29" t="s">
        <v>31</v>
      </c>
      <c r="R2077" s="29" t="s">
        <v>31</v>
      </c>
      <c r="S2077" s="29" t="s">
        <v>31</v>
      </c>
      <c r="T2077" s="29" t="s">
        <v>31</v>
      </c>
      <c r="U2077" s="29" t="s">
        <v>31</v>
      </c>
      <c r="V2077" s="29" t="s">
        <v>31</v>
      </c>
      <c r="W2077" s="30">
        <v>1.2847709814763566</v>
      </c>
      <c r="X2077" s="30">
        <v>1.6856540783359857</v>
      </c>
      <c r="Y2077" s="29" t="s">
        <v>31</v>
      </c>
      <c r="Z2077" s="29" t="s">
        <v>31</v>
      </c>
      <c r="AA2077" s="30" t="s">
        <v>31</v>
      </c>
      <c r="AB2077" s="30" t="s">
        <v>31</v>
      </c>
      <c r="AC2077" s="29" t="s">
        <v>31</v>
      </c>
      <c r="AD2077" s="29" t="s">
        <v>31</v>
      </c>
      <c r="AE2077" s="29">
        <f t="shared" si="102"/>
        <v>2024</v>
      </c>
      <c r="AF2077" s="29">
        <f t="shared" si="103"/>
        <v>12</v>
      </c>
      <c r="AK2077" t="e">
        <f t="shared" si="101"/>
        <v>#N/A</v>
      </c>
    </row>
    <row r="2078" spans="1:37" ht="30" customHeight="1" x14ac:dyDescent="0.25">
      <c r="A2078" s="30">
        <v>17907425</v>
      </c>
      <c r="B2078" s="29" t="e">
        <v>#N/A</v>
      </c>
      <c r="C2078" s="29" t="s">
        <v>29</v>
      </c>
      <c r="D2078" s="29" t="s">
        <v>29</v>
      </c>
      <c r="E2078" s="31">
        <v>43496</v>
      </c>
      <c r="F2078" s="29" t="s">
        <v>31</v>
      </c>
      <c r="G2078" s="29" t="s">
        <v>51</v>
      </c>
      <c r="H2078" s="29" t="s">
        <v>30</v>
      </c>
      <c r="I2078" s="29">
        <v>1977</v>
      </c>
      <c r="J2078" s="30">
        <v>95</v>
      </c>
      <c r="K2078" s="30">
        <v>20607.5</v>
      </c>
      <c r="L2078" s="29" t="s">
        <v>31</v>
      </c>
      <c r="M2078" s="29" t="s">
        <v>31</v>
      </c>
      <c r="N2078" s="29" t="s">
        <v>31</v>
      </c>
      <c r="O2078" s="29" t="s">
        <v>31</v>
      </c>
      <c r="P2078" s="29" t="s">
        <v>31</v>
      </c>
      <c r="Q2078" s="29" t="s">
        <v>31</v>
      </c>
      <c r="R2078" s="29" t="s">
        <v>31</v>
      </c>
      <c r="S2078" s="29" t="s">
        <v>31</v>
      </c>
      <c r="T2078" s="29" t="s">
        <v>31</v>
      </c>
      <c r="U2078" s="29" t="s">
        <v>31</v>
      </c>
      <c r="V2078" s="29" t="s">
        <v>31</v>
      </c>
      <c r="W2078" s="30">
        <v>1.3293320787592766</v>
      </c>
      <c r="X2078" s="30">
        <v>1.3768481443898084</v>
      </c>
      <c r="Y2078" s="29" t="s">
        <v>31</v>
      </c>
      <c r="Z2078" s="29" t="s">
        <v>31</v>
      </c>
      <c r="AA2078" s="30">
        <v>0</v>
      </c>
      <c r="AB2078" s="30">
        <v>0</v>
      </c>
      <c r="AC2078" s="29" t="s">
        <v>31</v>
      </c>
      <c r="AD2078" s="29" t="s">
        <v>31</v>
      </c>
      <c r="AE2078" s="29">
        <f t="shared" si="102"/>
        <v>2019</v>
      </c>
      <c r="AF2078" s="29">
        <f t="shared" si="103"/>
        <v>1</v>
      </c>
      <c r="AK2078" t="e">
        <f t="shared" si="101"/>
        <v>#N/A</v>
      </c>
    </row>
    <row r="2079" spans="1:37" ht="30" customHeight="1" x14ac:dyDescent="0.25">
      <c r="A2079" s="30">
        <v>17907425</v>
      </c>
      <c r="B2079" s="29" t="e">
        <v>#N/A</v>
      </c>
      <c r="C2079" s="29" t="s">
        <v>29</v>
      </c>
      <c r="D2079" s="29" t="s">
        <v>29</v>
      </c>
      <c r="E2079" s="31">
        <v>43524</v>
      </c>
      <c r="F2079" s="29" t="s">
        <v>31</v>
      </c>
      <c r="G2079" s="29" t="s">
        <v>51</v>
      </c>
      <c r="H2079" s="29" t="s">
        <v>30</v>
      </c>
      <c r="I2079" s="29">
        <v>1977</v>
      </c>
      <c r="J2079" s="30">
        <v>95</v>
      </c>
      <c r="K2079" s="30">
        <v>20607.5</v>
      </c>
      <c r="L2079" s="29" t="s">
        <v>31</v>
      </c>
      <c r="M2079" s="29" t="s">
        <v>31</v>
      </c>
      <c r="N2079" s="29" t="s">
        <v>31</v>
      </c>
      <c r="O2079" s="29" t="s">
        <v>31</v>
      </c>
      <c r="P2079" s="29" t="s">
        <v>31</v>
      </c>
      <c r="Q2079" s="29" t="s">
        <v>31</v>
      </c>
      <c r="R2079" s="29" t="s">
        <v>31</v>
      </c>
      <c r="S2079" s="29" t="s">
        <v>31</v>
      </c>
      <c r="T2079" s="29" t="s">
        <v>31</v>
      </c>
      <c r="U2079" s="29" t="s">
        <v>31</v>
      </c>
      <c r="V2079" s="29" t="s">
        <v>31</v>
      </c>
      <c r="W2079" s="30">
        <v>1.6163706965469522</v>
      </c>
      <c r="X2079" s="30">
        <v>2.1858961156741992</v>
      </c>
      <c r="Y2079" s="29" t="s">
        <v>31</v>
      </c>
      <c r="Z2079" s="29" t="s">
        <v>31</v>
      </c>
      <c r="AA2079" s="30">
        <v>0</v>
      </c>
      <c r="AB2079" s="30">
        <v>0</v>
      </c>
      <c r="AC2079" s="29" t="s">
        <v>31</v>
      </c>
      <c r="AD2079" s="29" t="s">
        <v>31</v>
      </c>
      <c r="AE2079" s="29">
        <f t="shared" si="102"/>
        <v>2019</v>
      </c>
      <c r="AF2079" s="29">
        <f t="shared" si="103"/>
        <v>2</v>
      </c>
      <c r="AK2079" t="e">
        <f t="shared" si="101"/>
        <v>#N/A</v>
      </c>
    </row>
    <row r="2080" spans="1:37" ht="30" customHeight="1" x14ac:dyDescent="0.25">
      <c r="A2080" s="30">
        <v>17907425</v>
      </c>
      <c r="B2080" s="29" t="e">
        <v>#N/A</v>
      </c>
      <c r="C2080" s="29" t="s">
        <v>29</v>
      </c>
      <c r="D2080" s="29" t="s">
        <v>29</v>
      </c>
      <c r="E2080" s="31">
        <v>43555</v>
      </c>
      <c r="F2080" s="29" t="s">
        <v>31</v>
      </c>
      <c r="G2080" s="29" t="s">
        <v>51</v>
      </c>
      <c r="H2080" s="29" t="s">
        <v>30</v>
      </c>
      <c r="I2080" s="29">
        <v>1977</v>
      </c>
      <c r="J2080" s="30">
        <v>95</v>
      </c>
      <c r="K2080" s="30">
        <v>20607.5</v>
      </c>
      <c r="L2080" s="29" t="s">
        <v>31</v>
      </c>
      <c r="M2080" s="29" t="s">
        <v>31</v>
      </c>
      <c r="N2080" s="29" t="s">
        <v>31</v>
      </c>
      <c r="O2080" s="29" t="s">
        <v>31</v>
      </c>
      <c r="P2080" s="29" t="s">
        <v>31</v>
      </c>
      <c r="Q2080" s="29" t="s">
        <v>31</v>
      </c>
      <c r="R2080" s="29" t="s">
        <v>31</v>
      </c>
      <c r="S2080" s="29" t="s">
        <v>31</v>
      </c>
      <c r="T2080" s="29" t="s">
        <v>31</v>
      </c>
      <c r="U2080" s="29" t="s">
        <v>31</v>
      </c>
      <c r="V2080" s="29" t="s">
        <v>31</v>
      </c>
      <c r="W2080" s="30">
        <v>1.1216822215737074</v>
      </c>
      <c r="X2080" s="30">
        <v>2.0488597417917904</v>
      </c>
      <c r="Y2080" s="29" t="s">
        <v>31</v>
      </c>
      <c r="Z2080" s="29" t="s">
        <v>31</v>
      </c>
      <c r="AA2080" s="29">
        <v>0</v>
      </c>
      <c r="AB2080" s="29">
        <v>0</v>
      </c>
      <c r="AC2080" s="29" t="s">
        <v>31</v>
      </c>
      <c r="AD2080" s="29" t="s">
        <v>31</v>
      </c>
      <c r="AE2080" s="29">
        <f t="shared" si="102"/>
        <v>2019</v>
      </c>
      <c r="AF2080" s="29">
        <f t="shared" si="103"/>
        <v>3</v>
      </c>
      <c r="AK2080" t="e">
        <f t="shared" si="101"/>
        <v>#N/A</v>
      </c>
    </row>
    <row r="2081" spans="1:37" ht="30" customHeight="1" x14ac:dyDescent="0.25">
      <c r="A2081" s="30">
        <v>17907425</v>
      </c>
      <c r="B2081" s="29" t="e">
        <v>#N/A</v>
      </c>
      <c r="C2081" s="29" t="s">
        <v>29</v>
      </c>
      <c r="D2081" s="29" t="s">
        <v>29</v>
      </c>
      <c r="E2081" s="31">
        <v>43585</v>
      </c>
      <c r="F2081" s="29" t="s">
        <v>31</v>
      </c>
      <c r="G2081" s="29" t="s">
        <v>51</v>
      </c>
      <c r="H2081" s="29" t="s">
        <v>30</v>
      </c>
      <c r="I2081" s="29">
        <v>1977</v>
      </c>
      <c r="J2081" s="30">
        <v>95</v>
      </c>
      <c r="K2081" s="30">
        <v>20607.5</v>
      </c>
      <c r="L2081" s="29" t="s">
        <v>31</v>
      </c>
      <c r="M2081" s="29" t="s">
        <v>31</v>
      </c>
      <c r="N2081" s="29" t="s">
        <v>31</v>
      </c>
      <c r="O2081" s="29" t="s">
        <v>31</v>
      </c>
      <c r="P2081" s="29" t="s">
        <v>31</v>
      </c>
      <c r="Q2081" s="29" t="s">
        <v>31</v>
      </c>
      <c r="R2081" s="29" t="s">
        <v>31</v>
      </c>
      <c r="S2081" s="29" t="s">
        <v>31</v>
      </c>
      <c r="T2081" s="29" t="s">
        <v>31</v>
      </c>
      <c r="U2081" s="29" t="s">
        <v>31</v>
      </c>
      <c r="V2081" s="29" t="s">
        <v>31</v>
      </c>
      <c r="W2081" s="30">
        <v>1.6280117865179142</v>
      </c>
      <c r="X2081" s="30">
        <v>2.0367750585085704</v>
      </c>
      <c r="Y2081" s="29" t="s">
        <v>31</v>
      </c>
      <c r="Z2081" s="29" t="s">
        <v>31</v>
      </c>
      <c r="AA2081" s="29">
        <v>0</v>
      </c>
      <c r="AB2081" s="29">
        <v>0</v>
      </c>
      <c r="AC2081" s="29" t="s">
        <v>31</v>
      </c>
      <c r="AD2081" s="29" t="s">
        <v>31</v>
      </c>
      <c r="AE2081" s="29">
        <f t="shared" si="102"/>
        <v>2019</v>
      </c>
      <c r="AF2081" s="29">
        <f t="shared" si="103"/>
        <v>4</v>
      </c>
      <c r="AK2081" t="e">
        <f t="shared" si="101"/>
        <v>#N/A</v>
      </c>
    </row>
    <row r="2082" spans="1:37" ht="30" customHeight="1" x14ac:dyDescent="0.25">
      <c r="A2082" s="30">
        <v>17907425</v>
      </c>
      <c r="B2082" s="29" t="e">
        <v>#N/A</v>
      </c>
      <c r="C2082" s="29" t="s">
        <v>29</v>
      </c>
      <c r="D2082" s="29" t="s">
        <v>29</v>
      </c>
      <c r="E2082" s="31">
        <v>43616</v>
      </c>
      <c r="F2082" s="29" t="s">
        <v>31</v>
      </c>
      <c r="G2082" s="29" t="s">
        <v>51</v>
      </c>
      <c r="H2082" s="29" t="s">
        <v>30</v>
      </c>
      <c r="I2082" s="29">
        <v>1977</v>
      </c>
      <c r="J2082" s="30">
        <v>95</v>
      </c>
      <c r="K2082" s="30">
        <v>20607.5</v>
      </c>
      <c r="L2082" s="29" t="s">
        <v>31</v>
      </c>
      <c r="M2082" s="29" t="s">
        <v>31</v>
      </c>
      <c r="N2082" s="29" t="s">
        <v>31</v>
      </c>
      <c r="O2082" s="29" t="s">
        <v>31</v>
      </c>
      <c r="P2082" s="29" t="s">
        <v>31</v>
      </c>
      <c r="Q2082" s="29" t="s">
        <v>31</v>
      </c>
      <c r="R2082" s="29" t="s">
        <v>31</v>
      </c>
      <c r="S2082" s="29" t="s">
        <v>31</v>
      </c>
      <c r="T2082" s="29" t="s">
        <v>31</v>
      </c>
      <c r="U2082" s="29" t="s">
        <v>31</v>
      </c>
      <c r="V2082" s="29" t="s">
        <v>31</v>
      </c>
      <c r="W2082" s="30">
        <v>0.88850078045594028</v>
      </c>
      <c r="X2082" s="30">
        <v>1.1441395798351597</v>
      </c>
      <c r="Y2082" s="29" t="s">
        <v>31</v>
      </c>
      <c r="Z2082" s="29" t="s">
        <v>31</v>
      </c>
      <c r="AA2082" s="29">
        <v>0</v>
      </c>
      <c r="AB2082" s="29">
        <v>0</v>
      </c>
      <c r="AC2082" s="29" t="s">
        <v>31</v>
      </c>
      <c r="AD2082" s="29" t="s">
        <v>31</v>
      </c>
      <c r="AE2082" s="29">
        <f t="shared" si="102"/>
        <v>2019</v>
      </c>
      <c r="AF2082" s="29">
        <f t="shared" si="103"/>
        <v>5</v>
      </c>
      <c r="AK2082" t="e">
        <f t="shared" si="101"/>
        <v>#N/A</v>
      </c>
    </row>
    <row r="2083" spans="1:37" ht="30" customHeight="1" x14ac:dyDescent="0.25">
      <c r="A2083" s="30">
        <v>17907425</v>
      </c>
      <c r="B2083" s="29" t="e">
        <v>#N/A</v>
      </c>
      <c r="C2083" s="29" t="s">
        <v>29</v>
      </c>
      <c r="D2083" s="29" t="s">
        <v>29</v>
      </c>
      <c r="E2083" s="31">
        <v>43646</v>
      </c>
      <c r="F2083" s="29" t="s">
        <v>31</v>
      </c>
      <c r="G2083" s="29" t="s">
        <v>51</v>
      </c>
      <c r="H2083" s="29" t="s">
        <v>30</v>
      </c>
      <c r="I2083" s="29">
        <v>1977</v>
      </c>
      <c r="J2083" s="30">
        <v>95</v>
      </c>
      <c r="K2083" s="30">
        <v>20607.5</v>
      </c>
      <c r="L2083" s="29" t="s">
        <v>31</v>
      </c>
      <c r="M2083" s="29" t="s">
        <v>31</v>
      </c>
      <c r="N2083" s="29" t="s">
        <v>31</v>
      </c>
      <c r="O2083" s="29" t="s">
        <v>31</v>
      </c>
      <c r="P2083" s="29" t="s">
        <v>31</v>
      </c>
      <c r="Q2083" s="29" t="s">
        <v>31</v>
      </c>
      <c r="R2083" s="29" t="s">
        <v>31</v>
      </c>
      <c r="S2083" s="29" t="s">
        <v>31</v>
      </c>
      <c r="T2083" s="29" t="s">
        <v>31</v>
      </c>
      <c r="U2083" s="29" t="s">
        <v>31</v>
      </c>
      <c r="V2083" s="29" t="s">
        <v>31</v>
      </c>
      <c r="W2083" s="30">
        <v>1.1928375652220886</v>
      </c>
      <c r="X2083" s="30">
        <v>1.8007139419234861</v>
      </c>
      <c r="Y2083" s="29" t="s">
        <v>31</v>
      </c>
      <c r="Z2083" s="29" t="s">
        <v>31</v>
      </c>
      <c r="AA2083" s="29">
        <v>0</v>
      </c>
      <c r="AB2083" s="29">
        <v>0</v>
      </c>
      <c r="AC2083" s="29" t="s">
        <v>31</v>
      </c>
      <c r="AD2083" s="29" t="s">
        <v>31</v>
      </c>
      <c r="AE2083" s="29">
        <f t="shared" si="102"/>
        <v>2019</v>
      </c>
      <c r="AF2083" s="29">
        <f t="shared" si="103"/>
        <v>6</v>
      </c>
      <c r="AK2083" t="e">
        <f t="shared" si="101"/>
        <v>#N/A</v>
      </c>
    </row>
    <row r="2084" spans="1:37" ht="30" customHeight="1" x14ac:dyDescent="0.25">
      <c r="A2084" s="30">
        <v>17907425</v>
      </c>
      <c r="B2084" s="29" t="e">
        <v>#N/A</v>
      </c>
      <c r="C2084" s="29" t="s">
        <v>29</v>
      </c>
      <c r="D2084" s="29" t="s">
        <v>29</v>
      </c>
      <c r="E2084" s="31">
        <v>43677</v>
      </c>
      <c r="F2084" s="29" t="s">
        <v>31</v>
      </c>
      <c r="G2084" s="29" t="s">
        <v>51</v>
      </c>
      <c r="H2084" s="29" t="s">
        <v>30</v>
      </c>
      <c r="I2084" s="29">
        <v>1977</v>
      </c>
      <c r="J2084" s="30">
        <v>95</v>
      </c>
      <c r="K2084" s="30">
        <v>20607.5</v>
      </c>
      <c r="L2084" s="29" t="s">
        <v>31</v>
      </c>
      <c r="M2084" s="29" t="s">
        <v>31</v>
      </c>
      <c r="N2084" s="29" t="s">
        <v>31</v>
      </c>
      <c r="O2084" s="29" t="s">
        <v>31</v>
      </c>
      <c r="P2084" s="29" t="s">
        <v>31</v>
      </c>
      <c r="Q2084" s="29" t="s">
        <v>31</v>
      </c>
      <c r="R2084" s="29" t="s">
        <v>31</v>
      </c>
      <c r="S2084" s="29" t="s">
        <v>31</v>
      </c>
      <c r="T2084" s="29" t="s">
        <v>31</v>
      </c>
      <c r="U2084" s="29" t="s">
        <v>31</v>
      </c>
      <c r="V2084" s="29" t="s">
        <v>31</v>
      </c>
      <c r="W2084" s="30">
        <v>1.3525284353322584</v>
      </c>
      <c r="X2084" s="30">
        <v>1.6261565283105885</v>
      </c>
      <c r="Y2084" s="29" t="s">
        <v>31</v>
      </c>
      <c r="Z2084" s="29" t="s">
        <v>31</v>
      </c>
      <c r="AA2084" s="29">
        <v>0</v>
      </c>
      <c r="AB2084" s="29">
        <v>0</v>
      </c>
      <c r="AC2084" s="29" t="s">
        <v>31</v>
      </c>
      <c r="AD2084" s="29" t="s">
        <v>31</v>
      </c>
      <c r="AE2084" s="29">
        <f t="shared" si="102"/>
        <v>2019</v>
      </c>
      <c r="AF2084" s="29">
        <f t="shared" si="103"/>
        <v>7</v>
      </c>
      <c r="AK2084" t="e">
        <f t="shared" si="101"/>
        <v>#N/A</v>
      </c>
    </row>
    <row r="2085" spans="1:37" ht="30" customHeight="1" x14ac:dyDescent="0.25">
      <c r="A2085" s="30">
        <v>17907425</v>
      </c>
      <c r="B2085" s="29" t="e">
        <v>#N/A</v>
      </c>
      <c r="C2085" s="29" t="s">
        <v>29</v>
      </c>
      <c r="D2085" s="29" t="s">
        <v>29</v>
      </c>
      <c r="E2085" s="31">
        <v>43708</v>
      </c>
      <c r="F2085" s="29" t="s">
        <v>31</v>
      </c>
      <c r="G2085" s="29" t="s">
        <v>51</v>
      </c>
      <c r="H2085" s="29" t="s">
        <v>30</v>
      </c>
      <c r="I2085" s="29">
        <v>1977</v>
      </c>
      <c r="J2085" s="30">
        <v>95</v>
      </c>
      <c r="K2085" s="30">
        <v>20607.5</v>
      </c>
      <c r="L2085" s="29" t="s">
        <v>31</v>
      </c>
      <c r="M2085" s="29" t="s">
        <v>31</v>
      </c>
      <c r="N2085" s="29" t="s">
        <v>31</v>
      </c>
      <c r="O2085" s="29" t="s">
        <v>31</v>
      </c>
      <c r="P2085" s="29" t="s">
        <v>31</v>
      </c>
      <c r="Q2085" s="29" t="s">
        <v>31</v>
      </c>
      <c r="R2085" s="29" t="s">
        <v>31</v>
      </c>
      <c r="S2085" s="29" t="s">
        <v>31</v>
      </c>
      <c r="T2085" s="29" t="s">
        <v>31</v>
      </c>
      <c r="U2085" s="29" t="s">
        <v>31</v>
      </c>
      <c r="V2085" s="29" t="s">
        <v>31</v>
      </c>
      <c r="W2085" s="30">
        <v>1.4751832015602047</v>
      </c>
      <c r="X2085" s="30">
        <v>1.6166073944147554</v>
      </c>
      <c r="Y2085" s="29" t="s">
        <v>31</v>
      </c>
      <c r="Z2085" s="29" t="s">
        <v>31</v>
      </c>
      <c r="AA2085" s="29">
        <v>0</v>
      </c>
      <c r="AB2085" s="29">
        <v>0</v>
      </c>
      <c r="AC2085" s="29" t="s">
        <v>31</v>
      </c>
      <c r="AD2085" s="29" t="s">
        <v>31</v>
      </c>
      <c r="AE2085" s="29">
        <f t="shared" si="102"/>
        <v>2019</v>
      </c>
      <c r="AF2085" s="29">
        <f t="shared" si="103"/>
        <v>8</v>
      </c>
      <c r="AK2085" t="e">
        <f t="shared" si="101"/>
        <v>#N/A</v>
      </c>
    </row>
    <row r="2086" spans="1:37" ht="30" customHeight="1" x14ac:dyDescent="0.25">
      <c r="A2086" s="30">
        <v>17907425</v>
      </c>
      <c r="B2086" s="29" t="e">
        <v>#N/A</v>
      </c>
      <c r="C2086" s="29" t="s">
        <v>29</v>
      </c>
      <c r="D2086" s="29" t="s">
        <v>29</v>
      </c>
      <c r="E2086" s="31">
        <v>43738</v>
      </c>
      <c r="F2086" s="29" t="s">
        <v>31</v>
      </c>
      <c r="G2086" s="29" t="s">
        <v>51</v>
      </c>
      <c r="H2086" s="29" t="s">
        <v>30</v>
      </c>
      <c r="I2086" s="29">
        <v>1977</v>
      </c>
      <c r="J2086" s="30">
        <v>95</v>
      </c>
      <c r="K2086" s="30">
        <v>20607.5</v>
      </c>
      <c r="L2086" s="29" t="s">
        <v>31</v>
      </c>
      <c r="M2086" s="29" t="s">
        <v>31</v>
      </c>
      <c r="N2086" s="29" t="s">
        <v>31</v>
      </c>
      <c r="O2086" s="29" t="s">
        <v>31</v>
      </c>
      <c r="P2086" s="29" t="s">
        <v>31</v>
      </c>
      <c r="Q2086" s="29" t="s">
        <v>31</v>
      </c>
      <c r="R2086" s="29" t="s">
        <v>31</v>
      </c>
      <c r="S2086" s="29" t="s">
        <v>31</v>
      </c>
      <c r="T2086" s="29" t="s">
        <v>31</v>
      </c>
      <c r="U2086" s="29" t="s">
        <v>31</v>
      </c>
      <c r="V2086" s="29" t="s">
        <v>31</v>
      </c>
      <c r="W2086" s="30">
        <v>0.84061842216802507</v>
      </c>
      <c r="X2086" s="30">
        <v>1.6185422317978191</v>
      </c>
      <c r="Y2086" s="29" t="s">
        <v>31</v>
      </c>
      <c r="Z2086" s="29" t="s">
        <v>31</v>
      </c>
      <c r="AA2086" s="29">
        <v>0</v>
      </c>
      <c r="AB2086" s="29">
        <v>0</v>
      </c>
      <c r="AC2086" s="29" t="s">
        <v>31</v>
      </c>
      <c r="AD2086" s="29" t="s">
        <v>31</v>
      </c>
      <c r="AE2086" s="29">
        <f t="shared" si="102"/>
        <v>2019</v>
      </c>
      <c r="AF2086" s="29">
        <f t="shared" si="103"/>
        <v>9</v>
      </c>
      <c r="AK2086" t="e">
        <f t="shared" si="101"/>
        <v>#N/A</v>
      </c>
    </row>
    <row r="2087" spans="1:37" ht="30" customHeight="1" x14ac:dyDescent="0.25">
      <c r="A2087" s="30">
        <v>17907425</v>
      </c>
      <c r="B2087" s="29" t="e">
        <v>#N/A</v>
      </c>
      <c r="C2087" s="29" t="s">
        <v>29</v>
      </c>
      <c r="D2087" s="29" t="s">
        <v>29</v>
      </c>
      <c r="E2087" s="31">
        <v>43769</v>
      </c>
      <c r="F2087" s="29" t="s">
        <v>31</v>
      </c>
      <c r="G2087" s="29" t="s">
        <v>51</v>
      </c>
      <c r="H2087" s="29" t="s">
        <v>30</v>
      </c>
      <c r="I2087" s="29">
        <v>1977</v>
      </c>
      <c r="J2087" s="30">
        <v>95</v>
      </c>
      <c r="K2087" s="30">
        <v>20607.5</v>
      </c>
      <c r="L2087" s="29" t="s">
        <v>31</v>
      </c>
      <c r="M2087" s="29" t="s">
        <v>31</v>
      </c>
      <c r="N2087" s="29" t="s">
        <v>31</v>
      </c>
      <c r="O2087" s="29" t="s">
        <v>31</v>
      </c>
      <c r="P2087" s="29" t="s">
        <v>31</v>
      </c>
      <c r="Q2087" s="29" t="s">
        <v>31</v>
      </c>
      <c r="R2087" s="29" t="s">
        <v>31</v>
      </c>
      <c r="S2087" s="29" t="s">
        <v>31</v>
      </c>
      <c r="T2087" s="29" t="s">
        <v>31</v>
      </c>
      <c r="U2087" s="29" t="s">
        <v>31</v>
      </c>
      <c r="V2087" s="29" t="s">
        <v>31</v>
      </c>
      <c r="W2087" s="30">
        <v>0.88615212576854352</v>
      </c>
      <c r="X2087" s="30">
        <v>1.720241290077235</v>
      </c>
      <c r="Y2087" s="29" t="s">
        <v>31</v>
      </c>
      <c r="Z2087" s="29" t="s">
        <v>31</v>
      </c>
      <c r="AA2087" s="29">
        <v>0</v>
      </c>
      <c r="AB2087" s="29">
        <v>0</v>
      </c>
      <c r="AC2087" s="29" t="s">
        <v>31</v>
      </c>
      <c r="AD2087" s="29" t="s">
        <v>31</v>
      </c>
      <c r="AE2087" s="29">
        <f t="shared" si="102"/>
        <v>2019</v>
      </c>
      <c r="AF2087" s="29">
        <f t="shared" si="103"/>
        <v>10</v>
      </c>
      <c r="AK2087" t="e">
        <f t="shared" si="101"/>
        <v>#N/A</v>
      </c>
    </row>
    <row r="2088" spans="1:37" ht="30" customHeight="1" x14ac:dyDescent="0.25">
      <c r="A2088" s="30">
        <v>17907425</v>
      </c>
      <c r="B2088" s="29" t="e">
        <v>#N/A</v>
      </c>
      <c r="C2088" s="29" t="s">
        <v>29</v>
      </c>
      <c r="D2088" s="29" t="s">
        <v>29</v>
      </c>
      <c r="E2088" s="31">
        <v>43799</v>
      </c>
      <c r="F2088" s="29" t="s">
        <v>31</v>
      </c>
      <c r="G2088" s="29" t="s">
        <v>51</v>
      </c>
      <c r="H2088" s="29" t="s">
        <v>30</v>
      </c>
      <c r="I2088" s="29">
        <v>1977</v>
      </c>
      <c r="J2088" s="30">
        <v>95</v>
      </c>
      <c r="K2088" s="30">
        <v>20607.5</v>
      </c>
      <c r="L2088" s="29" t="s">
        <v>31</v>
      </c>
      <c r="M2088" s="29" t="s">
        <v>31</v>
      </c>
      <c r="N2088" s="29" t="s">
        <v>31</v>
      </c>
      <c r="O2088" s="29" t="s">
        <v>31</v>
      </c>
      <c r="P2088" s="29" t="s">
        <v>31</v>
      </c>
      <c r="Q2088" s="29" t="s">
        <v>31</v>
      </c>
      <c r="R2088" s="29" t="s">
        <v>31</v>
      </c>
      <c r="S2088" s="29" t="s">
        <v>31</v>
      </c>
      <c r="T2088" s="29" t="s">
        <v>31</v>
      </c>
      <c r="U2088" s="29" t="s">
        <v>31</v>
      </c>
      <c r="V2088" s="29" t="s">
        <v>31</v>
      </c>
      <c r="W2088" s="30">
        <v>1.5810297359308276</v>
      </c>
      <c r="X2088" s="30">
        <v>1.4503342470716272</v>
      </c>
      <c r="Y2088" s="29" t="s">
        <v>31</v>
      </c>
      <c r="Z2088" s="29" t="s">
        <v>31</v>
      </c>
      <c r="AA2088" s="29">
        <v>0</v>
      </c>
      <c r="AB2088" s="29">
        <v>0</v>
      </c>
      <c r="AC2088" s="29" t="s">
        <v>31</v>
      </c>
      <c r="AD2088" s="29" t="s">
        <v>31</v>
      </c>
      <c r="AE2088" s="29">
        <f t="shared" si="102"/>
        <v>2019</v>
      </c>
      <c r="AF2088" s="29">
        <f t="shared" si="103"/>
        <v>11</v>
      </c>
      <c r="AK2088" t="e">
        <f t="shared" si="101"/>
        <v>#N/A</v>
      </c>
    </row>
    <row r="2089" spans="1:37" ht="30" customHeight="1" x14ac:dyDescent="0.25">
      <c r="A2089" s="30">
        <v>17907425</v>
      </c>
      <c r="B2089" s="29" t="e">
        <v>#N/A</v>
      </c>
      <c r="C2089" s="29" t="s">
        <v>29</v>
      </c>
      <c r="D2089" s="29" t="s">
        <v>29</v>
      </c>
      <c r="E2089" s="31">
        <v>43830</v>
      </c>
      <c r="F2089" s="29" t="s">
        <v>31</v>
      </c>
      <c r="G2089" s="29" t="s">
        <v>51</v>
      </c>
      <c r="H2089" s="29" t="s">
        <v>30</v>
      </c>
      <c r="I2089" s="29">
        <v>1977</v>
      </c>
      <c r="J2089" s="30">
        <v>95</v>
      </c>
      <c r="K2089" s="30">
        <v>20607.5</v>
      </c>
      <c r="L2089" s="29" t="s">
        <v>31</v>
      </c>
      <c r="M2089" s="29" t="s">
        <v>31</v>
      </c>
      <c r="N2089" s="29" t="s">
        <v>31</v>
      </c>
      <c r="O2089" s="29" t="s">
        <v>31</v>
      </c>
      <c r="P2089" s="29" t="s">
        <v>31</v>
      </c>
      <c r="Q2089" s="29" t="s">
        <v>31</v>
      </c>
      <c r="R2089" s="29" t="s">
        <v>31</v>
      </c>
      <c r="S2089" s="29" t="s">
        <v>31</v>
      </c>
      <c r="T2089" s="29" t="s">
        <v>31</v>
      </c>
      <c r="U2089" s="29" t="s">
        <v>31</v>
      </c>
      <c r="V2089" s="29" t="s">
        <v>31</v>
      </c>
      <c r="W2089" s="30">
        <v>1.1616677468817351</v>
      </c>
      <c r="X2089" s="30">
        <v>1.8762625879141182</v>
      </c>
      <c r="Y2089" s="29" t="s">
        <v>31</v>
      </c>
      <c r="Z2089" s="29" t="s">
        <v>31</v>
      </c>
      <c r="AA2089" s="29">
        <v>0</v>
      </c>
      <c r="AB2089" s="29">
        <v>0</v>
      </c>
      <c r="AC2089" s="29" t="s">
        <v>31</v>
      </c>
      <c r="AD2089" s="29" t="s">
        <v>31</v>
      </c>
      <c r="AE2089" s="29">
        <f t="shared" si="102"/>
        <v>2019</v>
      </c>
      <c r="AF2089" s="29">
        <f t="shared" si="103"/>
        <v>12</v>
      </c>
      <c r="AK2089" t="e">
        <f t="shared" si="101"/>
        <v>#N/A</v>
      </c>
    </row>
    <row r="2090" spans="1:37" ht="30" customHeight="1" x14ac:dyDescent="0.25">
      <c r="A2090" s="30">
        <v>17907425</v>
      </c>
      <c r="B2090" s="29" t="e">
        <v>#N/A</v>
      </c>
      <c r="C2090" s="29" t="s">
        <v>29</v>
      </c>
      <c r="D2090" s="29" t="s">
        <v>29</v>
      </c>
      <c r="E2090" s="31">
        <v>43861</v>
      </c>
      <c r="F2090" s="29" t="s">
        <v>31</v>
      </c>
      <c r="G2090" s="29" t="s">
        <v>51</v>
      </c>
      <c r="H2090" s="29" t="s">
        <v>30</v>
      </c>
      <c r="I2090" s="29">
        <v>1977</v>
      </c>
      <c r="J2090" s="30">
        <v>95</v>
      </c>
      <c r="K2090" s="30">
        <v>20607.5</v>
      </c>
      <c r="L2090" s="29" t="s">
        <v>31</v>
      </c>
      <c r="M2090" s="29" t="s">
        <v>31</v>
      </c>
      <c r="N2090" s="29" t="s">
        <v>31</v>
      </c>
      <c r="O2090" s="29" t="s">
        <v>31</v>
      </c>
      <c r="P2090" s="29" t="s">
        <v>31</v>
      </c>
      <c r="Q2090" s="29" t="s">
        <v>31</v>
      </c>
      <c r="R2090" s="29" t="s">
        <v>31</v>
      </c>
      <c r="S2090" s="29" t="s">
        <v>31</v>
      </c>
      <c r="T2090" s="29" t="s">
        <v>31</v>
      </c>
      <c r="U2090" s="29" t="s">
        <v>31</v>
      </c>
      <c r="V2090" s="29" t="s">
        <v>31</v>
      </c>
      <c r="W2090" s="30">
        <v>0.89271208168419769</v>
      </c>
      <c r="X2090" s="30">
        <v>2.2387826228667809</v>
      </c>
      <c r="Y2090" s="29" t="s">
        <v>31</v>
      </c>
      <c r="Z2090" s="29" t="s">
        <v>31</v>
      </c>
      <c r="AA2090" s="29" t="s">
        <v>31</v>
      </c>
      <c r="AB2090" s="29" t="s">
        <v>31</v>
      </c>
      <c r="AC2090" s="29" t="s">
        <v>31</v>
      </c>
      <c r="AD2090" s="29" t="s">
        <v>31</v>
      </c>
      <c r="AE2090" s="29">
        <f t="shared" si="102"/>
        <v>2020</v>
      </c>
      <c r="AF2090" s="29">
        <f t="shared" si="103"/>
        <v>1</v>
      </c>
      <c r="AK2090" t="e">
        <f t="shared" si="101"/>
        <v>#N/A</v>
      </c>
    </row>
    <row r="2091" spans="1:37" ht="30" customHeight="1" x14ac:dyDescent="0.25">
      <c r="A2091" s="30">
        <v>17907425</v>
      </c>
      <c r="B2091" s="29" t="e">
        <v>#N/A</v>
      </c>
      <c r="C2091" s="29" t="s">
        <v>29</v>
      </c>
      <c r="D2091" s="29" t="s">
        <v>29</v>
      </c>
      <c r="E2091" s="31">
        <v>43890</v>
      </c>
      <c r="F2091" s="30" t="s">
        <v>31</v>
      </c>
      <c r="G2091" s="29" t="s">
        <v>51</v>
      </c>
      <c r="H2091" s="29" t="s">
        <v>30</v>
      </c>
      <c r="I2091" s="29">
        <v>1977</v>
      </c>
      <c r="J2091" s="30">
        <v>95</v>
      </c>
      <c r="K2091" s="30">
        <v>20607.5</v>
      </c>
      <c r="L2091" s="30" t="s">
        <v>31</v>
      </c>
      <c r="M2091" s="30" t="s">
        <v>31</v>
      </c>
      <c r="N2091" s="30" t="s">
        <v>31</v>
      </c>
      <c r="O2091" s="30" t="s">
        <v>31</v>
      </c>
      <c r="P2091" s="30" t="s">
        <v>31</v>
      </c>
      <c r="Q2091" s="30" t="s">
        <v>31</v>
      </c>
      <c r="R2091" s="30" t="s">
        <v>31</v>
      </c>
      <c r="S2091" s="30" t="s">
        <v>31</v>
      </c>
      <c r="T2091" s="30" t="s">
        <v>31</v>
      </c>
      <c r="U2091" s="30" t="s">
        <v>31</v>
      </c>
      <c r="V2091" s="30" t="s">
        <v>31</v>
      </c>
      <c r="W2091" s="30">
        <v>1.6395584646125485</v>
      </c>
      <c r="X2091" s="30">
        <v>2.1606863268526255</v>
      </c>
      <c r="Y2091" s="30" t="s">
        <v>31</v>
      </c>
      <c r="Z2091" s="30" t="s">
        <v>31</v>
      </c>
      <c r="AA2091" s="30" t="s">
        <v>31</v>
      </c>
      <c r="AB2091" s="30" t="s">
        <v>31</v>
      </c>
      <c r="AC2091" s="30" t="s">
        <v>31</v>
      </c>
      <c r="AD2091" s="30" t="s">
        <v>31</v>
      </c>
      <c r="AE2091" s="29">
        <f t="shared" si="102"/>
        <v>2020</v>
      </c>
      <c r="AF2091" s="29">
        <f t="shared" si="103"/>
        <v>2</v>
      </c>
      <c r="AK2091" t="e">
        <f t="shared" si="101"/>
        <v>#N/A</v>
      </c>
    </row>
    <row r="2092" spans="1:37" ht="30" customHeight="1" x14ac:dyDescent="0.25">
      <c r="A2092" s="30">
        <v>17907425</v>
      </c>
      <c r="B2092" s="29" t="e">
        <v>#N/A</v>
      </c>
      <c r="C2092" s="29" t="s">
        <v>29</v>
      </c>
      <c r="D2092" s="29" t="s">
        <v>29</v>
      </c>
      <c r="E2092" s="31">
        <v>43921</v>
      </c>
      <c r="F2092" s="30" t="s">
        <v>31</v>
      </c>
      <c r="G2092" s="29" t="s">
        <v>51</v>
      </c>
      <c r="H2092" s="29" t="s">
        <v>30</v>
      </c>
      <c r="I2092" s="29">
        <v>1977</v>
      </c>
      <c r="J2092" s="30">
        <v>95</v>
      </c>
      <c r="K2092" s="30">
        <v>20607.5</v>
      </c>
      <c r="L2092" s="30" t="s">
        <v>31</v>
      </c>
      <c r="M2092" s="30" t="s">
        <v>31</v>
      </c>
      <c r="N2092" s="30" t="s">
        <v>31</v>
      </c>
      <c r="O2092" s="30" t="s">
        <v>31</v>
      </c>
      <c r="P2092" s="30" t="s">
        <v>31</v>
      </c>
      <c r="Q2092" s="30" t="s">
        <v>31</v>
      </c>
      <c r="R2092" s="30" t="s">
        <v>31</v>
      </c>
      <c r="S2092" s="30" t="s">
        <v>31</v>
      </c>
      <c r="T2092" s="30" t="s">
        <v>31</v>
      </c>
      <c r="U2092" s="30" t="s">
        <v>31</v>
      </c>
      <c r="V2092" s="30" t="s">
        <v>31</v>
      </c>
      <c r="W2092" s="30">
        <v>0.95829053640875106</v>
      </c>
      <c r="X2092" s="30">
        <v>1.1552252313233575</v>
      </c>
      <c r="Y2092" s="30" t="s">
        <v>31</v>
      </c>
      <c r="Z2092" s="30" t="s">
        <v>31</v>
      </c>
      <c r="AA2092" s="30" t="s">
        <v>31</v>
      </c>
      <c r="AB2092" s="30" t="s">
        <v>31</v>
      </c>
      <c r="AC2092" s="30" t="s">
        <v>31</v>
      </c>
      <c r="AD2092" s="30" t="s">
        <v>31</v>
      </c>
      <c r="AE2092" s="29">
        <f t="shared" si="102"/>
        <v>2020</v>
      </c>
      <c r="AF2092" s="29">
        <f t="shared" si="103"/>
        <v>3</v>
      </c>
      <c r="AK2092" t="e">
        <f t="shared" si="101"/>
        <v>#N/A</v>
      </c>
    </row>
    <row r="2093" spans="1:37" ht="30" customHeight="1" x14ac:dyDescent="0.25">
      <c r="A2093" s="30">
        <v>17907425</v>
      </c>
      <c r="B2093" s="29" t="e">
        <v>#N/A</v>
      </c>
      <c r="C2093" s="29" t="s">
        <v>29</v>
      </c>
      <c r="D2093" s="29" t="s">
        <v>29</v>
      </c>
      <c r="E2093" s="31">
        <v>43951</v>
      </c>
      <c r="F2093" s="30" t="s">
        <v>31</v>
      </c>
      <c r="G2093" s="29" t="s">
        <v>51</v>
      </c>
      <c r="H2093" s="29" t="s">
        <v>30</v>
      </c>
      <c r="I2093" s="29">
        <v>1977</v>
      </c>
      <c r="J2093" s="30">
        <v>95</v>
      </c>
      <c r="K2093" s="30">
        <v>20607.5</v>
      </c>
      <c r="L2093" s="30" t="s">
        <v>31</v>
      </c>
      <c r="M2093" s="30" t="s">
        <v>31</v>
      </c>
      <c r="N2093" s="30" t="s">
        <v>31</v>
      </c>
      <c r="O2093" s="30" t="s">
        <v>31</v>
      </c>
      <c r="P2093" s="30" t="s">
        <v>31</v>
      </c>
      <c r="Q2093" s="30" t="s">
        <v>31</v>
      </c>
      <c r="R2093" s="30" t="s">
        <v>31</v>
      </c>
      <c r="S2093" s="30" t="s">
        <v>31</v>
      </c>
      <c r="T2093" s="30" t="s">
        <v>31</v>
      </c>
      <c r="U2093" s="30" t="s">
        <v>31</v>
      </c>
      <c r="V2093" s="30" t="s">
        <v>31</v>
      </c>
      <c r="W2093" s="30">
        <v>1.2355341806610038</v>
      </c>
      <c r="X2093" s="30">
        <v>2.0314133895520161</v>
      </c>
      <c r="Y2093" s="30" t="s">
        <v>31</v>
      </c>
      <c r="Z2093" s="30" t="s">
        <v>31</v>
      </c>
      <c r="AA2093" s="30" t="s">
        <v>31</v>
      </c>
      <c r="AB2093" s="30" t="s">
        <v>31</v>
      </c>
      <c r="AC2093" s="30" t="s">
        <v>31</v>
      </c>
      <c r="AD2093" s="30" t="s">
        <v>31</v>
      </c>
      <c r="AE2093" s="29">
        <f t="shared" si="102"/>
        <v>2020</v>
      </c>
      <c r="AF2093" s="29">
        <f t="shared" si="103"/>
        <v>4</v>
      </c>
      <c r="AK2093" t="e">
        <f t="shared" si="101"/>
        <v>#N/A</v>
      </c>
    </row>
    <row r="2094" spans="1:37" ht="30" customHeight="1" x14ac:dyDescent="0.25">
      <c r="A2094" s="30">
        <v>17907425</v>
      </c>
      <c r="B2094" s="29" t="e">
        <v>#N/A</v>
      </c>
      <c r="C2094" s="29" t="s">
        <v>29</v>
      </c>
      <c r="D2094" s="29" t="s">
        <v>29</v>
      </c>
      <c r="E2094" s="31">
        <v>43982</v>
      </c>
      <c r="F2094" s="30" t="s">
        <v>31</v>
      </c>
      <c r="G2094" s="29" t="s">
        <v>51</v>
      </c>
      <c r="H2094" s="29" t="s">
        <v>30</v>
      </c>
      <c r="I2094" s="29">
        <v>1977</v>
      </c>
      <c r="J2094" s="30">
        <v>95</v>
      </c>
      <c r="K2094" s="30">
        <v>20607.5</v>
      </c>
      <c r="L2094" s="30" t="s">
        <v>31</v>
      </c>
      <c r="M2094" s="30" t="s">
        <v>31</v>
      </c>
      <c r="N2094" s="30" t="s">
        <v>31</v>
      </c>
      <c r="O2094" s="30" t="s">
        <v>31</v>
      </c>
      <c r="P2094" s="30" t="s">
        <v>31</v>
      </c>
      <c r="Q2094" s="30" t="s">
        <v>31</v>
      </c>
      <c r="R2094" s="30" t="s">
        <v>31</v>
      </c>
      <c r="S2094" s="30" t="s">
        <v>31</v>
      </c>
      <c r="T2094" s="30" t="s">
        <v>31</v>
      </c>
      <c r="U2094" s="30" t="s">
        <v>31</v>
      </c>
      <c r="V2094" s="30" t="s">
        <v>31</v>
      </c>
      <c r="W2094" s="30">
        <v>1.1195581527876957</v>
      </c>
      <c r="X2094" s="30">
        <v>1.4739302574701236</v>
      </c>
      <c r="Y2094" s="30" t="s">
        <v>31</v>
      </c>
      <c r="Z2094" s="30" t="s">
        <v>31</v>
      </c>
      <c r="AA2094" s="30" t="s">
        <v>31</v>
      </c>
      <c r="AB2094" s="30" t="s">
        <v>31</v>
      </c>
      <c r="AC2094" s="30" t="s">
        <v>31</v>
      </c>
      <c r="AD2094" s="30" t="s">
        <v>31</v>
      </c>
      <c r="AE2094" s="29">
        <f t="shared" si="102"/>
        <v>2020</v>
      </c>
      <c r="AF2094" s="29">
        <f t="shared" si="103"/>
        <v>5</v>
      </c>
      <c r="AK2094" t="e">
        <f t="shared" si="101"/>
        <v>#N/A</v>
      </c>
    </row>
    <row r="2095" spans="1:37" ht="30" customHeight="1" x14ac:dyDescent="0.25">
      <c r="A2095" s="30">
        <v>17907425</v>
      </c>
      <c r="B2095" s="29" t="e">
        <v>#N/A</v>
      </c>
      <c r="C2095" s="29" t="s">
        <v>29</v>
      </c>
      <c r="D2095" s="29" t="s">
        <v>29</v>
      </c>
      <c r="E2095" s="31">
        <v>44012</v>
      </c>
      <c r="F2095" s="30" t="s">
        <v>31</v>
      </c>
      <c r="G2095" s="29" t="s">
        <v>51</v>
      </c>
      <c r="H2095" s="29" t="s">
        <v>30</v>
      </c>
      <c r="I2095" s="29">
        <v>1977</v>
      </c>
      <c r="J2095" s="30">
        <v>95</v>
      </c>
      <c r="K2095" s="30">
        <v>20607.5</v>
      </c>
      <c r="L2095" s="30" t="s">
        <v>31</v>
      </c>
      <c r="M2095" s="30" t="s">
        <v>31</v>
      </c>
      <c r="N2095" s="30" t="s">
        <v>31</v>
      </c>
      <c r="O2095" s="30" t="s">
        <v>31</v>
      </c>
      <c r="P2095" s="30" t="s">
        <v>31</v>
      </c>
      <c r="Q2095" s="30" t="s">
        <v>31</v>
      </c>
      <c r="R2095" s="30" t="s">
        <v>31</v>
      </c>
      <c r="S2095" s="30" t="s">
        <v>31</v>
      </c>
      <c r="T2095" s="30" t="s">
        <v>31</v>
      </c>
      <c r="U2095" s="30" t="s">
        <v>31</v>
      </c>
      <c r="V2095" s="30" t="s">
        <v>31</v>
      </c>
      <c r="W2095" s="30">
        <v>1.1373978763108794</v>
      </c>
      <c r="X2095" s="30">
        <v>1.7073164558937541</v>
      </c>
      <c r="Y2095" s="30" t="s">
        <v>31</v>
      </c>
      <c r="Z2095" s="30" t="s">
        <v>31</v>
      </c>
      <c r="AA2095" s="30" t="s">
        <v>31</v>
      </c>
      <c r="AB2095" s="30" t="s">
        <v>31</v>
      </c>
      <c r="AC2095" s="30" t="s">
        <v>31</v>
      </c>
      <c r="AD2095" s="30" t="s">
        <v>31</v>
      </c>
      <c r="AE2095" s="29">
        <f t="shared" si="102"/>
        <v>2020</v>
      </c>
      <c r="AF2095" s="29">
        <f t="shared" si="103"/>
        <v>6</v>
      </c>
      <c r="AK2095" t="e">
        <f t="shared" ref="AK2095:AK2158" si="104">_xlfn.XLOOKUP(B2095, $AH$2:$AH$38,$AI$2:$AI$38)</f>
        <v>#N/A</v>
      </c>
    </row>
    <row r="2096" spans="1:37" ht="30" customHeight="1" x14ac:dyDescent="0.25">
      <c r="A2096" s="30">
        <v>17907425</v>
      </c>
      <c r="B2096" s="29" t="e">
        <v>#N/A</v>
      </c>
      <c r="C2096" s="29" t="s">
        <v>29</v>
      </c>
      <c r="D2096" s="29" t="s">
        <v>29</v>
      </c>
      <c r="E2096" s="31">
        <v>44043</v>
      </c>
      <c r="F2096" s="30" t="s">
        <v>31</v>
      </c>
      <c r="G2096" s="29" t="s">
        <v>51</v>
      </c>
      <c r="H2096" s="29" t="s">
        <v>30</v>
      </c>
      <c r="I2096" s="29">
        <v>1977</v>
      </c>
      <c r="J2096" s="30">
        <v>95</v>
      </c>
      <c r="K2096" s="30">
        <v>20607.5</v>
      </c>
      <c r="L2096" s="30" t="s">
        <v>31</v>
      </c>
      <c r="M2096" s="30" t="s">
        <v>31</v>
      </c>
      <c r="N2096" s="30" t="s">
        <v>31</v>
      </c>
      <c r="O2096" s="30" t="s">
        <v>31</v>
      </c>
      <c r="P2096" s="30" t="s">
        <v>31</v>
      </c>
      <c r="Q2096" s="30" t="s">
        <v>31</v>
      </c>
      <c r="R2096" s="30" t="s">
        <v>31</v>
      </c>
      <c r="S2096" s="30" t="s">
        <v>31</v>
      </c>
      <c r="T2096" s="30" t="s">
        <v>31</v>
      </c>
      <c r="U2096" s="30" t="s">
        <v>31</v>
      </c>
      <c r="V2096" s="30" t="s">
        <v>31</v>
      </c>
      <c r="W2096" s="30">
        <v>1.4899873286470637</v>
      </c>
      <c r="X2096" s="30">
        <v>1.5771649439609983</v>
      </c>
      <c r="Y2096" s="30" t="s">
        <v>31</v>
      </c>
      <c r="Z2096" s="30" t="s">
        <v>31</v>
      </c>
      <c r="AA2096" s="30" t="s">
        <v>31</v>
      </c>
      <c r="AB2096" s="30" t="s">
        <v>31</v>
      </c>
      <c r="AC2096" s="30" t="s">
        <v>31</v>
      </c>
      <c r="AD2096" s="30" t="s">
        <v>31</v>
      </c>
      <c r="AE2096" s="29">
        <f t="shared" si="102"/>
        <v>2020</v>
      </c>
      <c r="AF2096" s="29">
        <f t="shared" si="103"/>
        <v>7</v>
      </c>
      <c r="AK2096" t="e">
        <f t="shared" si="104"/>
        <v>#N/A</v>
      </c>
    </row>
    <row r="2097" spans="1:37" ht="30" customHeight="1" x14ac:dyDescent="0.25">
      <c r="A2097" s="30">
        <v>17907425</v>
      </c>
      <c r="B2097" s="29" t="e">
        <v>#N/A</v>
      </c>
      <c r="C2097" s="29" t="s">
        <v>29</v>
      </c>
      <c r="D2097" s="29" t="s">
        <v>29</v>
      </c>
      <c r="E2097" s="31">
        <v>44074</v>
      </c>
      <c r="F2097" s="30" t="s">
        <v>31</v>
      </c>
      <c r="G2097" s="29" t="s">
        <v>51</v>
      </c>
      <c r="H2097" s="29" t="s">
        <v>30</v>
      </c>
      <c r="I2097" s="29">
        <v>1977</v>
      </c>
      <c r="J2097" s="30">
        <v>95</v>
      </c>
      <c r="K2097" s="30">
        <v>20607.5</v>
      </c>
      <c r="L2097" s="30" t="s">
        <v>31</v>
      </c>
      <c r="M2097" s="30" t="s">
        <v>31</v>
      </c>
      <c r="N2097" s="30" t="s">
        <v>31</v>
      </c>
      <c r="O2097" s="30" t="s">
        <v>31</v>
      </c>
      <c r="P2097" s="30" t="s">
        <v>31</v>
      </c>
      <c r="Q2097" s="30" t="s">
        <v>31</v>
      </c>
      <c r="R2097" s="30" t="s">
        <v>31</v>
      </c>
      <c r="S2097" s="30" t="s">
        <v>31</v>
      </c>
      <c r="T2097" s="30" t="s">
        <v>31</v>
      </c>
      <c r="U2097" s="30" t="s">
        <v>31</v>
      </c>
      <c r="V2097" s="30" t="s">
        <v>31</v>
      </c>
      <c r="W2097" s="30">
        <v>0.86291109817562961</v>
      </c>
      <c r="X2097" s="30">
        <v>2.1535040298416961</v>
      </c>
      <c r="Y2097" s="30" t="s">
        <v>31</v>
      </c>
      <c r="Z2097" s="30" t="s">
        <v>31</v>
      </c>
      <c r="AA2097" s="30" t="s">
        <v>31</v>
      </c>
      <c r="AB2097" s="30" t="s">
        <v>31</v>
      </c>
      <c r="AC2097" s="30" t="s">
        <v>31</v>
      </c>
      <c r="AD2097" s="30" t="s">
        <v>31</v>
      </c>
      <c r="AE2097" s="29">
        <f t="shared" si="102"/>
        <v>2020</v>
      </c>
      <c r="AF2097" s="29">
        <f t="shared" si="103"/>
        <v>8</v>
      </c>
      <c r="AK2097" t="e">
        <f t="shared" si="104"/>
        <v>#N/A</v>
      </c>
    </row>
    <row r="2098" spans="1:37" ht="30" customHeight="1" x14ac:dyDescent="0.25">
      <c r="A2098" s="30">
        <v>17907425</v>
      </c>
      <c r="B2098" s="29" t="e">
        <v>#N/A</v>
      </c>
      <c r="C2098" s="29" t="s">
        <v>29</v>
      </c>
      <c r="D2098" s="29" t="s">
        <v>29</v>
      </c>
      <c r="E2098" s="31">
        <v>44104</v>
      </c>
      <c r="F2098" s="30" t="s">
        <v>31</v>
      </c>
      <c r="G2098" s="29" t="s">
        <v>51</v>
      </c>
      <c r="H2098" s="29" t="s">
        <v>30</v>
      </c>
      <c r="I2098" s="29">
        <v>1977</v>
      </c>
      <c r="J2098" s="30">
        <v>95</v>
      </c>
      <c r="K2098" s="30">
        <v>20607.5</v>
      </c>
      <c r="L2098" s="30" t="s">
        <v>31</v>
      </c>
      <c r="M2098" s="30" t="s">
        <v>31</v>
      </c>
      <c r="N2098" s="30" t="s">
        <v>31</v>
      </c>
      <c r="O2098" s="30" t="s">
        <v>31</v>
      </c>
      <c r="P2098" s="30" t="s">
        <v>31</v>
      </c>
      <c r="Q2098" s="30" t="s">
        <v>31</v>
      </c>
      <c r="R2098" s="30" t="s">
        <v>31</v>
      </c>
      <c r="S2098" s="30" t="s">
        <v>31</v>
      </c>
      <c r="T2098" s="30" t="s">
        <v>31</v>
      </c>
      <c r="U2098" s="30" t="s">
        <v>31</v>
      </c>
      <c r="V2098" s="30" t="s">
        <v>31</v>
      </c>
      <c r="W2098" s="30">
        <v>0.97568430876240797</v>
      </c>
      <c r="X2098" s="30">
        <v>1.1431229343896532</v>
      </c>
      <c r="Y2098" s="30" t="s">
        <v>31</v>
      </c>
      <c r="Z2098" s="30" t="s">
        <v>31</v>
      </c>
      <c r="AA2098" s="30" t="s">
        <v>31</v>
      </c>
      <c r="AB2098" s="30" t="s">
        <v>31</v>
      </c>
      <c r="AC2098" s="30" t="s">
        <v>31</v>
      </c>
      <c r="AD2098" s="30" t="s">
        <v>31</v>
      </c>
      <c r="AE2098" s="29">
        <f t="shared" si="102"/>
        <v>2020</v>
      </c>
      <c r="AF2098" s="29">
        <f t="shared" si="103"/>
        <v>9</v>
      </c>
      <c r="AK2098" t="e">
        <f t="shared" si="104"/>
        <v>#N/A</v>
      </c>
    </row>
    <row r="2099" spans="1:37" ht="30" customHeight="1" x14ac:dyDescent="0.25">
      <c r="A2099" s="30">
        <v>17907425</v>
      </c>
      <c r="B2099" s="29" t="e">
        <v>#N/A</v>
      </c>
      <c r="C2099" s="29" t="s">
        <v>29</v>
      </c>
      <c r="D2099" s="29" t="s">
        <v>29</v>
      </c>
      <c r="E2099" s="31">
        <v>44135</v>
      </c>
      <c r="F2099" s="30" t="s">
        <v>31</v>
      </c>
      <c r="G2099" s="29" t="s">
        <v>51</v>
      </c>
      <c r="H2099" s="29" t="s">
        <v>30</v>
      </c>
      <c r="I2099" s="29">
        <v>1977</v>
      </c>
      <c r="J2099" s="30">
        <v>95</v>
      </c>
      <c r="K2099" s="30">
        <v>20607.5</v>
      </c>
      <c r="L2099" s="30" t="s">
        <v>31</v>
      </c>
      <c r="M2099" s="30" t="s">
        <v>31</v>
      </c>
      <c r="N2099" s="30" t="s">
        <v>31</v>
      </c>
      <c r="O2099" s="30" t="s">
        <v>31</v>
      </c>
      <c r="P2099" s="30" t="s">
        <v>31</v>
      </c>
      <c r="Q2099" s="30" t="s">
        <v>31</v>
      </c>
      <c r="R2099" s="30" t="s">
        <v>31</v>
      </c>
      <c r="S2099" s="30" t="s">
        <v>31</v>
      </c>
      <c r="T2099" s="30" t="s">
        <v>31</v>
      </c>
      <c r="U2099" s="30" t="s">
        <v>31</v>
      </c>
      <c r="V2099" s="30" t="s">
        <v>31</v>
      </c>
      <c r="W2099" s="30">
        <v>1.5206329705052952</v>
      </c>
      <c r="X2099" s="30">
        <v>2.1683511452445576</v>
      </c>
      <c r="Y2099" s="30" t="s">
        <v>31</v>
      </c>
      <c r="Z2099" s="30" t="s">
        <v>31</v>
      </c>
      <c r="AA2099" s="30" t="s">
        <v>31</v>
      </c>
      <c r="AB2099" s="30" t="s">
        <v>31</v>
      </c>
      <c r="AC2099" s="30" t="s">
        <v>31</v>
      </c>
      <c r="AD2099" s="30" t="s">
        <v>31</v>
      </c>
      <c r="AE2099" s="29">
        <f t="shared" si="102"/>
        <v>2020</v>
      </c>
      <c r="AF2099" s="29">
        <f t="shared" si="103"/>
        <v>10</v>
      </c>
      <c r="AK2099" t="e">
        <f t="shared" si="104"/>
        <v>#N/A</v>
      </c>
    </row>
    <row r="2100" spans="1:37" ht="30" customHeight="1" x14ac:dyDescent="0.25">
      <c r="A2100" s="30">
        <v>17907425</v>
      </c>
      <c r="B2100" s="29" t="e">
        <v>#N/A</v>
      </c>
      <c r="C2100" s="29" t="s">
        <v>29</v>
      </c>
      <c r="D2100" s="29" t="s">
        <v>29</v>
      </c>
      <c r="E2100" s="31">
        <v>44165</v>
      </c>
      <c r="F2100" s="30" t="s">
        <v>31</v>
      </c>
      <c r="G2100" s="29" t="s">
        <v>51</v>
      </c>
      <c r="H2100" s="29" t="s">
        <v>30</v>
      </c>
      <c r="I2100" s="29">
        <v>1977</v>
      </c>
      <c r="J2100" s="30">
        <v>95</v>
      </c>
      <c r="K2100" s="30">
        <v>20607.5</v>
      </c>
      <c r="L2100" s="30" t="s">
        <v>31</v>
      </c>
      <c r="M2100" s="30" t="s">
        <v>31</v>
      </c>
      <c r="N2100" s="30" t="s">
        <v>31</v>
      </c>
      <c r="O2100" s="30" t="s">
        <v>31</v>
      </c>
      <c r="P2100" s="30" t="s">
        <v>31</v>
      </c>
      <c r="Q2100" s="30" t="s">
        <v>31</v>
      </c>
      <c r="R2100" s="30" t="s">
        <v>31</v>
      </c>
      <c r="S2100" s="30" t="s">
        <v>31</v>
      </c>
      <c r="T2100" s="30" t="s">
        <v>31</v>
      </c>
      <c r="U2100" s="30" t="s">
        <v>31</v>
      </c>
      <c r="V2100" s="30" t="s">
        <v>31</v>
      </c>
      <c r="W2100" s="30">
        <v>1.1034292311790288</v>
      </c>
      <c r="X2100" s="30">
        <v>1.215217807003419</v>
      </c>
      <c r="Y2100" s="30" t="s">
        <v>31</v>
      </c>
      <c r="Z2100" s="30" t="s">
        <v>31</v>
      </c>
      <c r="AA2100" s="30" t="s">
        <v>31</v>
      </c>
      <c r="AB2100" s="30" t="s">
        <v>31</v>
      </c>
      <c r="AC2100" s="30" t="s">
        <v>31</v>
      </c>
      <c r="AD2100" s="30" t="s">
        <v>31</v>
      </c>
      <c r="AE2100" s="29">
        <f t="shared" si="102"/>
        <v>2020</v>
      </c>
      <c r="AF2100" s="29">
        <f t="shared" si="103"/>
        <v>11</v>
      </c>
      <c r="AK2100" t="e">
        <f t="shared" si="104"/>
        <v>#N/A</v>
      </c>
    </row>
    <row r="2101" spans="1:37" ht="30" customHeight="1" x14ac:dyDescent="0.25">
      <c r="A2101" s="30">
        <v>17907425</v>
      </c>
      <c r="B2101" s="29" t="e">
        <v>#N/A</v>
      </c>
      <c r="C2101" s="29" t="s">
        <v>29</v>
      </c>
      <c r="D2101" s="29" t="s">
        <v>29</v>
      </c>
      <c r="E2101" s="31">
        <v>44196</v>
      </c>
      <c r="F2101" s="30" t="s">
        <v>31</v>
      </c>
      <c r="G2101" s="29" t="s">
        <v>51</v>
      </c>
      <c r="H2101" s="29" t="s">
        <v>30</v>
      </c>
      <c r="I2101" s="29">
        <v>1977</v>
      </c>
      <c r="J2101" s="30">
        <v>95</v>
      </c>
      <c r="K2101" s="30">
        <v>20607.5</v>
      </c>
      <c r="L2101" s="30">
        <v>744379.5063058926</v>
      </c>
      <c r="M2101" s="30">
        <v>3214.4912107211262</v>
      </c>
      <c r="N2101" s="30">
        <v>35.480404871391038</v>
      </c>
      <c r="O2101" s="30" t="s">
        <v>31</v>
      </c>
      <c r="P2101" s="30" t="s">
        <v>31</v>
      </c>
      <c r="Q2101" s="30" t="s">
        <v>31</v>
      </c>
      <c r="R2101" s="30" t="s">
        <v>31</v>
      </c>
      <c r="S2101" s="30" t="s">
        <v>31</v>
      </c>
      <c r="T2101" s="30" t="s">
        <v>31</v>
      </c>
      <c r="U2101" s="30" t="s">
        <v>31</v>
      </c>
      <c r="V2101" s="30" t="s">
        <v>31</v>
      </c>
      <c r="W2101" s="30">
        <v>1.3129481234593858</v>
      </c>
      <c r="X2101" s="30">
        <v>1.8896221849304802</v>
      </c>
      <c r="Y2101" s="30" t="s">
        <v>31</v>
      </c>
      <c r="Z2101" s="30" t="s">
        <v>31</v>
      </c>
      <c r="AA2101" s="30" t="s">
        <v>31</v>
      </c>
      <c r="AB2101" s="30" t="s">
        <v>31</v>
      </c>
      <c r="AC2101" s="30" t="s">
        <v>31</v>
      </c>
      <c r="AD2101" s="30" t="s">
        <v>31</v>
      </c>
      <c r="AE2101" s="29">
        <f t="shared" si="102"/>
        <v>2020</v>
      </c>
      <c r="AF2101" s="29">
        <f t="shared" si="103"/>
        <v>12</v>
      </c>
      <c r="AK2101" t="e">
        <f t="shared" si="104"/>
        <v>#N/A</v>
      </c>
    </row>
    <row r="2102" spans="1:37" ht="30" customHeight="1" x14ac:dyDescent="0.25">
      <c r="A2102" s="30">
        <v>17907425</v>
      </c>
      <c r="B2102" s="29" t="e">
        <v>#N/A</v>
      </c>
      <c r="C2102" s="29" t="s">
        <v>29</v>
      </c>
      <c r="D2102" s="29" t="s">
        <v>29</v>
      </c>
      <c r="E2102" s="31">
        <v>44227</v>
      </c>
      <c r="F2102" s="30" t="s">
        <v>31</v>
      </c>
      <c r="G2102" s="29" t="s">
        <v>51</v>
      </c>
      <c r="H2102" s="29" t="s">
        <v>30</v>
      </c>
      <c r="I2102" s="29">
        <v>1977</v>
      </c>
      <c r="J2102" s="30">
        <v>95</v>
      </c>
      <c r="K2102" s="30">
        <v>20607.5</v>
      </c>
      <c r="L2102" s="30" t="s">
        <v>31</v>
      </c>
      <c r="M2102" s="30" t="s">
        <v>31</v>
      </c>
      <c r="N2102" s="30" t="s">
        <v>31</v>
      </c>
      <c r="O2102" s="30" t="s">
        <v>31</v>
      </c>
      <c r="P2102" s="30" t="s">
        <v>31</v>
      </c>
      <c r="Q2102" s="30" t="s">
        <v>31</v>
      </c>
      <c r="R2102" s="30" t="s">
        <v>31</v>
      </c>
      <c r="S2102" s="30" t="s">
        <v>31</v>
      </c>
      <c r="T2102" s="30" t="s">
        <v>31</v>
      </c>
      <c r="U2102" s="30" t="s">
        <v>31</v>
      </c>
      <c r="V2102" s="30" t="s">
        <v>31</v>
      </c>
      <c r="W2102" s="30">
        <v>1.4939616218559464</v>
      </c>
      <c r="X2102" s="30">
        <v>2.0497631113444763</v>
      </c>
      <c r="Y2102" s="30" t="s">
        <v>31</v>
      </c>
      <c r="Z2102" s="30" t="s">
        <v>31</v>
      </c>
      <c r="AA2102" s="30" t="s">
        <v>31</v>
      </c>
      <c r="AB2102" s="30" t="s">
        <v>31</v>
      </c>
      <c r="AC2102" s="30" t="s">
        <v>31</v>
      </c>
      <c r="AD2102" s="30" t="s">
        <v>31</v>
      </c>
      <c r="AE2102" s="29">
        <f t="shared" si="102"/>
        <v>2021</v>
      </c>
      <c r="AF2102" s="29">
        <f t="shared" si="103"/>
        <v>1</v>
      </c>
      <c r="AK2102" t="e">
        <f t="shared" si="104"/>
        <v>#N/A</v>
      </c>
    </row>
    <row r="2103" spans="1:37" ht="30" customHeight="1" x14ac:dyDescent="0.25">
      <c r="A2103" s="30">
        <v>17907425</v>
      </c>
      <c r="B2103" s="29" t="e">
        <v>#N/A</v>
      </c>
      <c r="C2103" s="29" t="s">
        <v>29</v>
      </c>
      <c r="D2103" s="29" t="s">
        <v>29</v>
      </c>
      <c r="E2103" s="31">
        <v>44255</v>
      </c>
      <c r="F2103" s="30" t="s">
        <v>31</v>
      </c>
      <c r="G2103" s="29" t="s">
        <v>51</v>
      </c>
      <c r="H2103" s="29" t="s">
        <v>30</v>
      </c>
      <c r="I2103" s="29">
        <v>1977</v>
      </c>
      <c r="J2103" s="30">
        <v>95</v>
      </c>
      <c r="K2103" s="30">
        <v>20607.5</v>
      </c>
      <c r="L2103" s="30" t="s">
        <v>31</v>
      </c>
      <c r="M2103" s="30" t="s">
        <v>31</v>
      </c>
      <c r="N2103" s="30" t="s">
        <v>31</v>
      </c>
      <c r="O2103" s="30" t="s">
        <v>31</v>
      </c>
      <c r="P2103" s="30" t="s">
        <v>31</v>
      </c>
      <c r="Q2103" s="30" t="s">
        <v>31</v>
      </c>
      <c r="R2103" s="30" t="s">
        <v>31</v>
      </c>
      <c r="S2103" s="30" t="s">
        <v>31</v>
      </c>
      <c r="T2103" s="30" t="s">
        <v>31</v>
      </c>
      <c r="U2103" s="30" t="s">
        <v>31</v>
      </c>
      <c r="V2103" s="30" t="s">
        <v>31</v>
      </c>
      <c r="W2103" s="30">
        <v>1.3974339762292514</v>
      </c>
      <c r="X2103" s="30">
        <v>1.4194809065915421</v>
      </c>
      <c r="Y2103" s="30" t="s">
        <v>31</v>
      </c>
      <c r="Z2103" s="30" t="s">
        <v>31</v>
      </c>
      <c r="AA2103" s="30" t="s">
        <v>31</v>
      </c>
      <c r="AB2103" s="30" t="s">
        <v>31</v>
      </c>
      <c r="AC2103" s="30" t="s">
        <v>31</v>
      </c>
      <c r="AD2103" s="30" t="s">
        <v>31</v>
      </c>
      <c r="AE2103" s="29">
        <f t="shared" si="102"/>
        <v>2021</v>
      </c>
      <c r="AF2103" s="29">
        <f t="shared" si="103"/>
        <v>2</v>
      </c>
      <c r="AK2103" t="e">
        <f t="shared" si="104"/>
        <v>#N/A</v>
      </c>
    </row>
    <row r="2104" spans="1:37" ht="30" customHeight="1" x14ac:dyDescent="0.25">
      <c r="A2104" s="30">
        <v>17907425</v>
      </c>
      <c r="B2104" s="29" t="e">
        <v>#N/A</v>
      </c>
      <c r="C2104" s="29" t="s">
        <v>29</v>
      </c>
      <c r="D2104" s="29" t="s">
        <v>29</v>
      </c>
      <c r="E2104" s="31">
        <v>44286</v>
      </c>
      <c r="F2104" s="30" t="s">
        <v>31</v>
      </c>
      <c r="G2104" s="29" t="s">
        <v>51</v>
      </c>
      <c r="H2104" s="29" t="s">
        <v>30</v>
      </c>
      <c r="I2104" s="29">
        <v>1977</v>
      </c>
      <c r="J2104" s="30">
        <v>95</v>
      </c>
      <c r="K2104" s="30">
        <v>20607.5</v>
      </c>
      <c r="L2104" s="30" t="s">
        <v>31</v>
      </c>
      <c r="M2104" s="30" t="s">
        <v>31</v>
      </c>
      <c r="N2104" s="30" t="s">
        <v>31</v>
      </c>
      <c r="O2104" s="30" t="s">
        <v>31</v>
      </c>
      <c r="P2104" s="30" t="s">
        <v>31</v>
      </c>
      <c r="Q2104" s="30" t="s">
        <v>31</v>
      </c>
      <c r="R2104" s="30" t="s">
        <v>31</v>
      </c>
      <c r="S2104" s="30" t="s">
        <v>31</v>
      </c>
      <c r="T2104" s="30" t="s">
        <v>31</v>
      </c>
      <c r="U2104" s="30" t="s">
        <v>31</v>
      </c>
      <c r="V2104" s="30" t="s">
        <v>31</v>
      </c>
      <c r="W2104" s="30">
        <v>1.3568564067818651</v>
      </c>
      <c r="X2104" s="30">
        <v>2.156265351601157</v>
      </c>
      <c r="Y2104" s="30" t="s">
        <v>31</v>
      </c>
      <c r="Z2104" s="30" t="s">
        <v>31</v>
      </c>
      <c r="AA2104" s="30" t="s">
        <v>31</v>
      </c>
      <c r="AB2104" s="30" t="s">
        <v>31</v>
      </c>
      <c r="AC2104" s="30" t="s">
        <v>31</v>
      </c>
      <c r="AD2104" s="30" t="s">
        <v>31</v>
      </c>
      <c r="AE2104" s="29">
        <f t="shared" ref="AE2104:AE2167" si="105">IF(E2104 = "", "", YEAR(E2104))</f>
        <v>2021</v>
      </c>
      <c r="AF2104" s="29">
        <f t="shared" si="103"/>
        <v>3</v>
      </c>
      <c r="AK2104" t="e">
        <f t="shared" si="104"/>
        <v>#N/A</v>
      </c>
    </row>
    <row r="2105" spans="1:37" ht="30" customHeight="1" x14ac:dyDescent="0.25">
      <c r="A2105" s="30">
        <v>17907425</v>
      </c>
      <c r="B2105" s="29" t="e">
        <v>#N/A</v>
      </c>
      <c r="C2105" s="29" t="s">
        <v>29</v>
      </c>
      <c r="D2105" s="29" t="s">
        <v>29</v>
      </c>
      <c r="E2105" s="31">
        <v>44316</v>
      </c>
      <c r="F2105" s="30" t="s">
        <v>31</v>
      </c>
      <c r="G2105" s="29" t="s">
        <v>51</v>
      </c>
      <c r="H2105" s="29" t="s">
        <v>30</v>
      </c>
      <c r="I2105" s="29">
        <v>1977</v>
      </c>
      <c r="J2105" s="30">
        <v>95</v>
      </c>
      <c r="K2105" s="30">
        <v>20607.5</v>
      </c>
      <c r="L2105" s="30" t="s">
        <v>31</v>
      </c>
      <c r="M2105" s="30" t="s">
        <v>31</v>
      </c>
      <c r="N2105" s="30" t="s">
        <v>31</v>
      </c>
      <c r="O2105" s="30" t="s">
        <v>31</v>
      </c>
      <c r="P2105" s="30" t="s">
        <v>31</v>
      </c>
      <c r="Q2105" s="30" t="s">
        <v>31</v>
      </c>
      <c r="R2105" s="30" t="s">
        <v>31</v>
      </c>
      <c r="S2105" s="30" t="s">
        <v>31</v>
      </c>
      <c r="T2105" s="30" t="s">
        <v>31</v>
      </c>
      <c r="U2105" s="30" t="s">
        <v>31</v>
      </c>
      <c r="V2105" s="30" t="s">
        <v>31</v>
      </c>
      <c r="W2105" s="30">
        <v>0.83301205021354385</v>
      </c>
      <c r="X2105" s="30">
        <v>1.7502252757229899</v>
      </c>
      <c r="Y2105" s="30" t="s">
        <v>31</v>
      </c>
      <c r="Z2105" s="30" t="s">
        <v>31</v>
      </c>
      <c r="AA2105" s="30" t="s">
        <v>31</v>
      </c>
      <c r="AB2105" s="30" t="s">
        <v>31</v>
      </c>
      <c r="AC2105" s="30" t="s">
        <v>31</v>
      </c>
      <c r="AD2105" s="30" t="s">
        <v>31</v>
      </c>
      <c r="AE2105" s="29">
        <f t="shared" si="105"/>
        <v>2021</v>
      </c>
      <c r="AF2105" s="29">
        <f t="shared" si="103"/>
        <v>4</v>
      </c>
      <c r="AK2105" t="e">
        <f t="shared" si="104"/>
        <v>#N/A</v>
      </c>
    </row>
    <row r="2106" spans="1:37" ht="30" customHeight="1" x14ac:dyDescent="0.25">
      <c r="A2106" s="30">
        <v>17907425</v>
      </c>
      <c r="B2106" s="29" t="e">
        <v>#N/A</v>
      </c>
      <c r="C2106" s="29" t="s">
        <v>29</v>
      </c>
      <c r="D2106" s="29" t="s">
        <v>29</v>
      </c>
      <c r="E2106" s="31">
        <v>44347</v>
      </c>
      <c r="F2106" s="30" t="s">
        <v>31</v>
      </c>
      <c r="G2106" s="29" t="s">
        <v>51</v>
      </c>
      <c r="H2106" s="29" t="s">
        <v>30</v>
      </c>
      <c r="I2106" s="29">
        <v>1977</v>
      </c>
      <c r="J2106" s="30">
        <v>95</v>
      </c>
      <c r="K2106" s="30">
        <v>20607.5</v>
      </c>
      <c r="L2106" s="30" t="s">
        <v>31</v>
      </c>
      <c r="M2106" s="30" t="s">
        <v>31</v>
      </c>
      <c r="N2106" s="30" t="s">
        <v>31</v>
      </c>
      <c r="O2106" s="30" t="s">
        <v>31</v>
      </c>
      <c r="P2106" s="30" t="s">
        <v>31</v>
      </c>
      <c r="Q2106" s="30" t="s">
        <v>31</v>
      </c>
      <c r="R2106" s="30" t="s">
        <v>31</v>
      </c>
      <c r="S2106" s="30" t="s">
        <v>31</v>
      </c>
      <c r="T2106" s="30" t="s">
        <v>31</v>
      </c>
      <c r="U2106" s="30" t="s">
        <v>31</v>
      </c>
      <c r="V2106" s="30" t="s">
        <v>31</v>
      </c>
      <c r="W2106" s="30">
        <v>1.4937765797931586</v>
      </c>
      <c r="X2106" s="30">
        <v>1.3083182196464553</v>
      </c>
      <c r="Y2106" s="30" t="s">
        <v>31</v>
      </c>
      <c r="Z2106" s="30" t="s">
        <v>31</v>
      </c>
      <c r="AA2106" s="30" t="s">
        <v>31</v>
      </c>
      <c r="AB2106" s="30" t="s">
        <v>31</v>
      </c>
      <c r="AC2106" s="30" t="s">
        <v>31</v>
      </c>
      <c r="AD2106" s="30" t="s">
        <v>31</v>
      </c>
      <c r="AE2106" s="29">
        <f t="shared" si="105"/>
        <v>2021</v>
      </c>
      <c r="AF2106" s="29">
        <f t="shared" si="103"/>
        <v>5</v>
      </c>
      <c r="AK2106" t="e">
        <f t="shared" si="104"/>
        <v>#N/A</v>
      </c>
    </row>
    <row r="2107" spans="1:37" ht="30" customHeight="1" x14ac:dyDescent="0.25">
      <c r="A2107" s="30">
        <v>17907425</v>
      </c>
      <c r="B2107" s="29" t="e">
        <v>#N/A</v>
      </c>
      <c r="C2107" s="29" t="s">
        <v>29</v>
      </c>
      <c r="D2107" s="29" t="s">
        <v>29</v>
      </c>
      <c r="E2107" s="31">
        <v>44377</v>
      </c>
      <c r="F2107" s="30" t="s">
        <v>31</v>
      </c>
      <c r="G2107" s="29" t="s">
        <v>51</v>
      </c>
      <c r="H2107" s="29" t="s">
        <v>30</v>
      </c>
      <c r="I2107" s="29">
        <v>1977</v>
      </c>
      <c r="J2107" s="30">
        <v>95</v>
      </c>
      <c r="K2107" s="30">
        <v>20607.5</v>
      </c>
      <c r="L2107" s="30" t="s">
        <v>31</v>
      </c>
      <c r="M2107" s="30" t="s">
        <v>31</v>
      </c>
      <c r="N2107" s="30" t="s">
        <v>31</v>
      </c>
      <c r="O2107" s="30" t="s">
        <v>31</v>
      </c>
      <c r="P2107" s="30" t="s">
        <v>31</v>
      </c>
      <c r="Q2107" s="30" t="s">
        <v>31</v>
      </c>
      <c r="R2107" s="30" t="s">
        <v>31</v>
      </c>
      <c r="S2107" s="30" t="s">
        <v>31</v>
      </c>
      <c r="T2107" s="30" t="s">
        <v>31</v>
      </c>
      <c r="U2107" s="30" t="s">
        <v>31</v>
      </c>
      <c r="V2107" s="30" t="s">
        <v>31</v>
      </c>
      <c r="W2107" s="30">
        <v>1.0248227903671396</v>
      </c>
      <c r="X2107" s="30">
        <v>1.976817396815959</v>
      </c>
      <c r="Y2107" s="30" t="s">
        <v>31</v>
      </c>
      <c r="Z2107" s="30" t="s">
        <v>31</v>
      </c>
      <c r="AA2107" s="30" t="s">
        <v>31</v>
      </c>
      <c r="AB2107" s="30" t="s">
        <v>31</v>
      </c>
      <c r="AC2107" s="30" t="s">
        <v>31</v>
      </c>
      <c r="AD2107" s="30" t="s">
        <v>31</v>
      </c>
      <c r="AE2107" s="29">
        <f t="shared" si="105"/>
        <v>2021</v>
      </c>
      <c r="AF2107" s="29">
        <f t="shared" si="103"/>
        <v>6</v>
      </c>
      <c r="AK2107" t="e">
        <f t="shared" si="104"/>
        <v>#N/A</v>
      </c>
    </row>
    <row r="2108" spans="1:37" ht="30" customHeight="1" x14ac:dyDescent="0.25">
      <c r="A2108" s="30">
        <v>17907425</v>
      </c>
      <c r="B2108" s="29" t="e">
        <v>#N/A</v>
      </c>
      <c r="C2108" s="29" t="s">
        <v>29</v>
      </c>
      <c r="D2108" s="29" t="s">
        <v>29</v>
      </c>
      <c r="E2108" s="31">
        <v>44408</v>
      </c>
      <c r="F2108" s="30" t="s">
        <v>31</v>
      </c>
      <c r="G2108" s="29" t="s">
        <v>51</v>
      </c>
      <c r="H2108" s="29" t="s">
        <v>30</v>
      </c>
      <c r="I2108" s="29">
        <v>1977</v>
      </c>
      <c r="J2108" s="30">
        <v>95</v>
      </c>
      <c r="K2108" s="30">
        <v>20607.5</v>
      </c>
      <c r="L2108" s="30" t="s">
        <v>31</v>
      </c>
      <c r="M2108" s="30" t="s">
        <v>31</v>
      </c>
      <c r="N2108" s="30" t="s">
        <v>31</v>
      </c>
      <c r="O2108" s="30" t="s">
        <v>31</v>
      </c>
      <c r="P2108" s="30" t="s">
        <v>31</v>
      </c>
      <c r="Q2108" s="30" t="s">
        <v>31</v>
      </c>
      <c r="R2108" s="30" t="s">
        <v>31</v>
      </c>
      <c r="S2108" s="30" t="s">
        <v>31</v>
      </c>
      <c r="T2108" s="30" t="s">
        <v>31</v>
      </c>
      <c r="U2108" s="30" t="s">
        <v>31</v>
      </c>
      <c r="V2108" s="30" t="s">
        <v>31</v>
      </c>
      <c r="W2108" s="30">
        <v>1.0601886641701841</v>
      </c>
      <c r="X2108" s="30">
        <v>1.83998946853921</v>
      </c>
      <c r="Y2108" s="30" t="s">
        <v>31</v>
      </c>
      <c r="Z2108" s="30" t="s">
        <v>31</v>
      </c>
      <c r="AA2108" s="30" t="s">
        <v>31</v>
      </c>
      <c r="AB2108" s="30" t="s">
        <v>31</v>
      </c>
      <c r="AC2108" s="30" t="s">
        <v>31</v>
      </c>
      <c r="AD2108" s="30" t="s">
        <v>31</v>
      </c>
      <c r="AE2108" s="29">
        <f t="shared" si="105"/>
        <v>2021</v>
      </c>
      <c r="AF2108" s="29">
        <f t="shared" si="103"/>
        <v>7</v>
      </c>
      <c r="AK2108" t="e">
        <f t="shared" si="104"/>
        <v>#N/A</v>
      </c>
    </row>
    <row r="2109" spans="1:37" ht="30" customHeight="1" x14ac:dyDescent="0.25">
      <c r="A2109" s="30">
        <v>17907425</v>
      </c>
      <c r="B2109" s="29" t="e">
        <v>#N/A</v>
      </c>
      <c r="C2109" s="29" t="s">
        <v>29</v>
      </c>
      <c r="D2109" s="29" t="s">
        <v>29</v>
      </c>
      <c r="E2109" s="31">
        <v>44439</v>
      </c>
      <c r="F2109" s="30" t="s">
        <v>31</v>
      </c>
      <c r="G2109" s="29" t="s">
        <v>51</v>
      </c>
      <c r="H2109" s="29" t="s">
        <v>30</v>
      </c>
      <c r="I2109" s="29">
        <v>1977</v>
      </c>
      <c r="J2109" s="30">
        <v>95</v>
      </c>
      <c r="K2109" s="30">
        <v>20607.5</v>
      </c>
      <c r="L2109" s="30" t="s">
        <v>31</v>
      </c>
      <c r="M2109" s="30" t="s">
        <v>31</v>
      </c>
      <c r="N2109" s="30" t="s">
        <v>31</v>
      </c>
      <c r="O2109" s="30" t="s">
        <v>31</v>
      </c>
      <c r="P2109" s="30" t="s">
        <v>31</v>
      </c>
      <c r="Q2109" s="30" t="s">
        <v>31</v>
      </c>
      <c r="R2109" s="30" t="s">
        <v>31</v>
      </c>
      <c r="S2109" s="30" t="s">
        <v>31</v>
      </c>
      <c r="T2109" s="30" t="s">
        <v>31</v>
      </c>
      <c r="U2109" s="30" t="s">
        <v>31</v>
      </c>
      <c r="V2109" s="30" t="s">
        <v>31</v>
      </c>
      <c r="W2109" s="30">
        <v>1.5424040006522064</v>
      </c>
      <c r="X2109" s="30">
        <v>1.5692182165793063</v>
      </c>
      <c r="Y2109" s="30" t="s">
        <v>31</v>
      </c>
      <c r="Z2109" s="30" t="s">
        <v>31</v>
      </c>
      <c r="AA2109" s="30" t="s">
        <v>31</v>
      </c>
      <c r="AB2109" s="30" t="s">
        <v>31</v>
      </c>
      <c r="AC2109" s="30" t="s">
        <v>31</v>
      </c>
      <c r="AD2109" s="30" t="s">
        <v>31</v>
      </c>
      <c r="AE2109" s="29">
        <f t="shared" si="105"/>
        <v>2021</v>
      </c>
      <c r="AF2109" s="29">
        <f t="shared" si="103"/>
        <v>8</v>
      </c>
      <c r="AK2109" t="e">
        <f t="shared" si="104"/>
        <v>#N/A</v>
      </c>
    </row>
    <row r="2110" spans="1:37" ht="30" customHeight="1" x14ac:dyDescent="0.25">
      <c r="A2110" s="30">
        <v>17907425</v>
      </c>
      <c r="B2110" s="29" t="e">
        <v>#N/A</v>
      </c>
      <c r="C2110" s="29" t="s">
        <v>29</v>
      </c>
      <c r="D2110" s="29" t="s">
        <v>29</v>
      </c>
      <c r="E2110" s="31">
        <v>44469</v>
      </c>
      <c r="F2110" s="30" t="s">
        <v>31</v>
      </c>
      <c r="G2110" s="29" t="s">
        <v>51</v>
      </c>
      <c r="H2110" s="29" t="s">
        <v>30</v>
      </c>
      <c r="I2110" s="29">
        <v>1977</v>
      </c>
      <c r="J2110" s="30">
        <v>95</v>
      </c>
      <c r="K2110" s="30">
        <v>20607.5</v>
      </c>
      <c r="L2110" s="30" t="s">
        <v>31</v>
      </c>
      <c r="M2110" s="30" t="s">
        <v>31</v>
      </c>
      <c r="N2110" s="30" t="s">
        <v>31</v>
      </c>
      <c r="O2110" s="30" t="s">
        <v>31</v>
      </c>
      <c r="P2110" s="30" t="s">
        <v>31</v>
      </c>
      <c r="Q2110" s="30" t="s">
        <v>31</v>
      </c>
      <c r="R2110" s="30" t="s">
        <v>31</v>
      </c>
      <c r="S2110" s="30" t="s">
        <v>31</v>
      </c>
      <c r="T2110" s="30" t="s">
        <v>31</v>
      </c>
      <c r="U2110" s="30" t="s">
        <v>31</v>
      </c>
      <c r="V2110" s="30" t="s">
        <v>31</v>
      </c>
      <c r="W2110" s="30">
        <v>1.1109802145748462</v>
      </c>
      <c r="X2110" s="30">
        <v>1.2834481093846277</v>
      </c>
      <c r="Y2110" s="30" t="s">
        <v>31</v>
      </c>
      <c r="Z2110" s="30" t="s">
        <v>31</v>
      </c>
      <c r="AA2110" s="30" t="s">
        <v>31</v>
      </c>
      <c r="AB2110" s="30" t="s">
        <v>31</v>
      </c>
      <c r="AC2110" s="30" t="s">
        <v>31</v>
      </c>
      <c r="AD2110" s="30" t="s">
        <v>31</v>
      </c>
      <c r="AE2110" s="29">
        <f t="shared" si="105"/>
        <v>2021</v>
      </c>
      <c r="AF2110" s="29">
        <f t="shared" si="103"/>
        <v>9</v>
      </c>
      <c r="AK2110" t="e">
        <f t="shared" si="104"/>
        <v>#N/A</v>
      </c>
    </row>
    <row r="2111" spans="1:37" ht="30" customHeight="1" x14ac:dyDescent="0.25">
      <c r="A2111" s="30">
        <v>17907425</v>
      </c>
      <c r="B2111" s="29" t="e">
        <v>#N/A</v>
      </c>
      <c r="C2111" s="29" t="s">
        <v>29</v>
      </c>
      <c r="D2111" s="29" t="s">
        <v>29</v>
      </c>
      <c r="E2111" s="31">
        <v>44500</v>
      </c>
      <c r="F2111" s="30" t="s">
        <v>31</v>
      </c>
      <c r="G2111" s="29" t="s">
        <v>51</v>
      </c>
      <c r="H2111" s="29" t="s">
        <v>30</v>
      </c>
      <c r="I2111" s="29">
        <v>1977</v>
      </c>
      <c r="J2111" s="30">
        <v>95</v>
      </c>
      <c r="K2111" s="30">
        <v>20607.5</v>
      </c>
      <c r="L2111" s="30" t="s">
        <v>31</v>
      </c>
      <c r="M2111" s="30" t="s">
        <v>31</v>
      </c>
      <c r="N2111" s="30" t="s">
        <v>31</v>
      </c>
      <c r="O2111" s="30" t="s">
        <v>31</v>
      </c>
      <c r="P2111" s="30" t="s">
        <v>31</v>
      </c>
      <c r="Q2111" s="30" t="s">
        <v>31</v>
      </c>
      <c r="R2111" s="30" t="s">
        <v>31</v>
      </c>
      <c r="S2111" s="30" t="s">
        <v>31</v>
      </c>
      <c r="T2111" s="30" t="s">
        <v>31</v>
      </c>
      <c r="U2111" s="30" t="s">
        <v>31</v>
      </c>
      <c r="V2111" s="30" t="s">
        <v>31</v>
      </c>
      <c r="W2111" s="30">
        <v>1.6021267263748975</v>
      </c>
      <c r="X2111" s="30">
        <v>1.2478784637844618</v>
      </c>
      <c r="Y2111" s="30" t="s">
        <v>31</v>
      </c>
      <c r="Z2111" s="30" t="s">
        <v>31</v>
      </c>
      <c r="AA2111" s="30" t="s">
        <v>31</v>
      </c>
      <c r="AB2111" s="30" t="s">
        <v>31</v>
      </c>
      <c r="AC2111" s="30" t="s">
        <v>31</v>
      </c>
      <c r="AD2111" s="30" t="s">
        <v>31</v>
      </c>
      <c r="AE2111" s="29">
        <f t="shared" si="105"/>
        <v>2021</v>
      </c>
      <c r="AF2111" s="29">
        <f t="shared" si="103"/>
        <v>10</v>
      </c>
      <c r="AK2111" t="e">
        <f t="shared" si="104"/>
        <v>#N/A</v>
      </c>
    </row>
    <row r="2112" spans="1:37" ht="30" customHeight="1" x14ac:dyDescent="0.25">
      <c r="A2112" s="30">
        <v>17907425</v>
      </c>
      <c r="B2112" s="29" t="e">
        <v>#N/A</v>
      </c>
      <c r="C2112" s="29" t="s">
        <v>29</v>
      </c>
      <c r="D2112" s="29" t="s">
        <v>29</v>
      </c>
      <c r="E2112" s="31">
        <v>44530</v>
      </c>
      <c r="F2112" s="30" t="s">
        <v>31</v>
      </c>
      <c r="G2112" s="29" t="s">
        <v>51</v>
      </c>
      <c r="H2112" s="29" t="s">
        <v>30</v>
      </c>
      <c r="I2112" s="29">
        <v>1977</v>
      </c>
      <c r="J2112" s="30">
        <v>95</v>
      </c>
      <c r="K2112" s="30">
        <v>20607.5</v>
      </c>
      <c r="L2112" s="30" t="s">
        <v>31</v>
      </c>
      <c r="M2112" s="30" t="s">
        <v>31</v>
      </c>
      <c r="N2112" s="30" t="s">
        <v>31</v>
      </c>
      <c r="O2112" s="30" t="s">
        <v>31</v>
      </c>
      <c r="P2112" s="30" t="s">
        <v>31</v>
      </c>
      <c r="Q2112" s="30" t="s">
        <v>31</v>
      </c>
      <c r="R2112" s="30" t="s">
        <v>31</v>
      </c>
      <c r="S2112" s="30" t="s">
        <v>31</v>
      </c>
      <c r="T2112" s="30" t="s">
        <v>31</v>
      </c>
      <c r="U2112" s="30" t="s">
        <v>31</v>
      </c>
      <c r="V2112" s="30" t="s">
        <v>31</v>
      </c>
      <c r="W2112" s="30">
        <v>1.4698587590076246</v>
      </c>
      <c r="X2112" s="30">
        <v>1.4651764245149346</v>
      </c>
      <c r="Y2112" s="30" t="s">
        <v>31</v>
      </c>
      <c r="Z2112" s="30" t="s">
        <v>31</v>
      </c>
      <c r="AA2112" s="30" t="s">
        <v>31</v>
      </c>
      <c r="AB2112" s="30" t="s">
        <v>31</v>
      </c>
      <c r="AC2112" s="30" t="s">
        <v>31</v>
      </c>
      <c r="AD2112" s="30" t="s">
        <v>31</v>
      </c>
      <c r="AE2112" s="29">
        <f t="shared" si="105"/>
        <v>2021</v>
      </c>
      <c r="AF2112" s="29">
        <f t="shared" si="103"/>
        <v>11</v>
      </c>
      <c r="AK2112" t="e">
        <f t="shared" si="104"/>
        <v>#N/A</v>
      </c>
    </row>
    <row r="2113" spans="1:37" ht="30" customHeight="1" x14ac:dyDescent="0.25">
      <c r="A2113" s="30">
        <v>17907425</v>
      </c>
      <c r="B2113" s="29" t="e">
        <v>#N/A</v>
      </c>
      <c r="C2113" s="29" t="s">
        <v>29</v>
      </c>
      <c r="D2113" s="29" t="s">
        <v>29</v>
      </c>
      <c r="E2113" s="31">
        <v>44561</v>
      </c>
      <c r="F2113" s="30" t="s">
        <v>31</v>
      </c>
      <c r="G2113" s="29" t="s">
        <v>51</v>
      </c>
      <c r="H2113" s="29" t="s">
        <v>30</v>
      </c>
      <c r="I2113" s="29">
        <v>1977</v>
      </c>
      <c r="J2113" s="30">
        <v>95</v>
      </c>
      <c r="K2113" s="30">
        <v>20607.5</v>
      </c>
      <c r="L2113" s="30" t="s">
        <v>31</v>
      </c>
      <c r="M2113" s="30" t="s">
        <v>31</v>
      </c>
      <c r="N2113" s="30" t="s">
        <v>31</v>
      </c>
      <c r="O2113" s="30" t="s">
        <v>31</v>
      </c>
      <c r="P2113" s="30" t="s">
        <v>31</v>
      </c>
      <c r="Q2113" s="30" t="s">
        <v>31</v>
      </c>
      <c r="R2113" s="30" t="s">
        <v>31</v>
      </c>
      <c r="S2113" s="30" t="s">
        <v>31</v>
      </c>
      <c r="T2113" s="30" t="s">
        <v>31</v>
      </c>
      <c r="U2113" s="30" t="s">
        <v>31</v>
      </c>
      <c r="V2113" s="30" t="s">
        <v>31</v>
      </c>
      <c r="W2113" s="30">
        <v>1.3402192901625234</v>
      </c>
      <c r="X2113" s="30">
        <v>2.1485948734199845</v>
      </c>
      <c r="Y2113" s="30" t="s">
        <v>31</v>
      </c>
      <c r="Z2113" s="30" t="s">
        <v>31</v>
      </c>
      <c r="AA2113" s="30" t="s">
        <v>31</v>
      </c>
      <c r="AB2113" s="30" t="s">
        <v>31</v>
      </c>
      <c r="AC2113" s="30" t="s">
        <v>31</v>
      </c>
      <c r="AD2113" s="30" t="s">
        <v>31</v>
      </c>
      <c r="AE2113" s="29">
        <f t="shared" si="105"/>
        <v>2021</v>
      </c>
      <c r="AF2113" s="29">
        <f t="shared" si="103"/>
        <v>12</v>
      </c>
      <c r="AK2113" t="e">
        <f t="shared" si="104"/>
        <v>#N/A</v>
      </c>
    </row>
    <row r="2114" spans="1:37" ht="30" customHeight="1" x14ac:dyDescent="0.25">
      <c r="A2114" s="30">
        <v>17907425</v>
      </c>
      <c r="B2114" s="29" t="e">
        <v>#N/A</v>
      </c>
      <c r="C2114" s="29" t="s">
        <v>29</v>
      </c>
      <c r="D2114" s="29" t="s">
        <v>29</v>
      </c>
      <c r="E2114" s="31">
        <v>44592</v>
      </c>
      <c r="F2114" s="30" t="s">
        <v>31</v>
      </c>
      <c r="G2114" s="29" t="s">
        <v>51</v>
      </c>
      <c r="H2114" s="29" t="s">
        <v>30</v>
      </c>
      <c r="I2114" s="29">
        <v>1977</v>
      </c>
      <c r="J2114" s="30">
        <v>95</v>
      </c>
      <c r="K2114" s="30">
        <v>20607.5</v>
      </c>
      <c r="L2114" s="30" t="s">
        <v>31</v>
      </c>
      <c r="M2114" s="30" t="s">
        <v>31</v>
      </c>
      <c r="N2114" s="30" t="s">
        <v>31</v>
      </c>
      <c r="O2114" s="30" t="s">
        <v>31</v>
      </c>
      <c r="P2114" s="30" t="s">
        <v>31</v>
      </c>
      <c r="Q2114" s="30" t="s">
        <v>31</v>
      </c>
      <c r="R2114" s="30" t="s">
        <v>31</v>
      </c>
      <c r="S2114" s="30" t="s">
        <v>31</v>
      </c>
      <c r="T2114" s="30" t="s">
        <v>31</v>
      </c>
      <c r="U2114" s="30" t="s">
        <v>31</v>
      </c>
      <c r="V2114" s="30" t="s">
        <v>31</v>
      </c>
      <c r="W2114" s="30">
        <v>0.95309951954339622</v>
      </c>
      <c r="X2114" s="30">
        <v>1.7225539136945598</v>
      </c>
      <c r="Y2114" s="30" t="s">
        <v>31</v>
      </c>
      <c r="Z2114" s="30" t="s">
        <v>31</v>
      </c>
      <c r="AA2114" s="30" t="s">
        <v>31</v>
      </c>
      <c r="AB2114" s="30" t="s">
        <v>31</v>
      </c>
      <c r="AC2114" s="30" t="s">
        <v>31</v>
      </c>
      <c r="AD2114" s="30" t="s">
        <v>31</v>
      </c>
      <c r="AE2114" s="29">
        <f t="shared" si="105"/>
        <v>2022</v>
      </c>
      <c r="AF2114" s="29">
        <f t="shared" si="103"/>
        <v>1</v>
      </c>
      <c r="AK2114" t="e">
        <f t="shared" si="104"/>
        <v>#N/A</v>
      </c>
    </row>
    <row r="2115" spans="1:37" ht="30" customHeight="1" x14ac:dyDescent="0.25">
      <c r="A2115" s="30">
        <v>17907425</v>
      </c>
      <c r="B2115" s="29" t="e">
        <v>#N/A</v>
      </c>
      <c r="C2115" s="29" t="s">
        <v>29</v>
      </c>
      <c r="D2115" s="29" t="s">
        <v>29</v>
      </c>
      <c r="E2115" s="31">
        <v>44620</v>
      </c>
      <c r="F2115" s="30" t="s">
        <v>31</v>
      </c>
      <c r="G2115" s="29" t="s">
        <v>51</v>
      </c>
      <c r="H2115" s="29" t="s">
        <v>30</v>
      </c>
      <c r="I2115" s="29">
        <v>1977</v>
      </c>
      <c r="J2115" s="30">
        <v>95</v>
      </c>
      <c r="K2115" s="30">
        <v>20607.5</v>
      </c>
      <c r="L2115" s="30" t="s">
        <v>31</v>
      </c>
      <c r="M2115" s="30" t="s">
        <v>31</v>
      </c>
      <c r="N2115" s="30" t="s">
        <v>31</v>
      </c>
      <c r="O2115" s="30" t="s">
        <v>31</v>
      </c>
      <c r="P2115" s="30" t="s">
        <v>31</v>
      </c>
      <c r="Q2115" s="30" t="s">
        <v>31</v>
      </c>
      <c r="R2115" s="30" t="s">
        <v>31</v>
      </c>
      <c r="S2115" s="30" t="s">
        <v>31</v>
      </c>
      <c r="T2115" s="30" t="s">
        <v>31</v>
      </c>
      <c r="U2115" s="30" t="s">
        <v>31</v>
      </c>
      <c r="V2115" s="30" t="s">
        <v>31</v>
      </c>
      <c r="W2115" s="30">
        <v>1.2218227084341871</v>
      </c>
      <c r="X2115" s="30">
        <v>1.878344601761343</v>
      </c>
      <c r="Y2115" s="30" t="s">
        <v>31</v>
      </c>
      <c r="Z2115" s="30" t="s">
        <v>31</v>
      </c>
      <c r="AA2115" s="30" t="s">
        <v>31</v>
      </c>
      <c r="AB2115" s="30" t="s">
        <v>31</v>
      </c>
      <c r="AC2115" s="30" t="s">
        <v>31</v>
      </c>
      <c r="AD2115" s="30" t="s">
        <v>31</v>
      </c>
      <c r="AE2115" s="29">
        <f t="shared" si="105"/>
        <v>2022</v>
      </c>
      <c r="AF2115" s="29">
        <f t="shared" si="103"/>
        <v>2</v>
      </c>
      <c r="AK2115" t="e">
        <f t="shared" si="104"/>
        <v>#N/A</v>
      </c>
    </row>
    <row r="2116" spans="1:37" ht="30" customHeight="1" x14ac:dyDescent="0.25">
      <c r="A2116" s="30">
        <v>17907425</v>
      </c>
      <c r="B2116" s="29" t="e">
        <v>#N/A</v>
      </c>
      <c r="C2116" s="29" t="s">
        <v>29</v>
      </c>
      <c r="D2116" s="29" t="s">
        <v>29</v>
      </c>
      <c r="E2116" s="31">
        <v>44651</v>
      </c>
      <c r="F2116" s="30" t="s">
        <v>31</v>
      </c>
      <c r="G2116" s="29" t="s">
        <v>51</v>
      </c>
      <c r="H2116" s="29" t="s">
        <v>30</v>
      </c>
      <c r="I2116" s="29">
        <v>1977</v>
      </c>
      <c r="J2116" s="30">
        <v>95</v>
      </c>
      <c r="K2116" s="30">
        <v>20607.5</v>
      </c>
      <c r="L2116" s="30" t="s">
        <v>31</v>
      </c>
      <c r="M2116" s="30" t="s">
        <v>31</v>
      </c>
      <c r="N2116" s="30" t="s">
        <v>31</v>
      </c>
      <c r="O2116" s="30" t="s">
        <v>31</v>
      </c>
      <c r="P2116" s="30" t="s">
        <v>31</v>
      </c>
      <c r="Q2116" s="30" t="s">
        <v>31</v>
      </c>
      <c r="R2116" s="30" t="s">
        <v>31</v>
      </c>
      <c r="S2116" s="30" t="s">
        <v>31</v>
      </c>
      <c r="T2116" s="30" t="s">
        <v>31</v>
      </c>
      <c r="U2116" s="30" t="s">
        <v>31</v>
      </c>
      <c r="V2116" s="30" t="s">
        <v>31</v>
      </c>
      <c r="W2116" s="30">
        <v>0.95612619418843814</v>
      </c>
      <c r="X2116" s="30">
        <v>2.0043598679424059</v>
      </c>
      <c r="Y2116" s="30" t="s">
        <v>31</v>
      </c>
      <c r="Z2116" s="30" t="s">
        <v>31</v>
      </c>
      <c r="AA2116" s="30" t="s">
        <v>31</v>
      </c>
      <c r="AB2116" s="30" t="s">
        <v>31</v>
      </c>
      <c r="AC2116" s="30" t="s">
        <v>31</v>
      </c>
      <c r="AD2116" s="30" t="s">
        <v>31</v>
      </c>
      <c r="AE2116" s="29">
        <f t="shared" si="105"/>
        <v>2022</v>
      </c>
      <c r="AF2116" s="29">
        <f t="shared" si="103"/>
        <v>3</v>
      </c>
      <c r="AK2116" t="e">
        <f t="shared" si="104"/>
        <v>#N/A</v>
      </c>
    </row>
    <row r="2117" spans="1:37" ht="30" customHeight="1" x14ac:dyDescent="0.25">
      <c r="A2117" s="30">
        <v>17907425</v>
      </c>
      <c r="B2117" s="29" t="e">
        <v>#N/A</v>
      </c>
      <c r="C2117" s="29" t="s">
        <v>29</v>
      </c>
      <c r="D2117" s="29" t="s">
        <v>29</v>
      </c>
      <c r="E2117" s="31">
        <v>44681</v>
      </c>
      <c r="F2117" s="30" t="s">
        <v>31</v>
      </c>
      <c r="G2117" s="29" t="s">
        <v>51</v>
      </c>
      <c r="H2117" s="29" t="s">
        <v>30</v>
      </c>
      <c r="I2117" s="29">
        <v>1977</v>
      </c>
      <c r="J2117" s="30">
        <v>95</v>
      </c>
      <c r="K2117" s="30">
        <v>20607.5</v>
      </c>
      <c r="L2117" s="30" t="s">
        <v>31</v>
      </c>
      <c r="M2117" s="30" t="s">
        <v>31</v>
      </c>
      <c r="N2117" s="30" t="s">
        <v>31</v>
      </c>
      <c r="O2117" s="30" t="s">
        <v>31</v>
      </c>
      <c r="P2117" s="30" t="s">
        <v>31</v>
      </c>
      <c r="Q2117" s="30" t="s">
        <v>31</v>
      </c>
      <c r="R2117" s="30" t="s">
        <v>31</v>
      </c>
      <c r="S2117" s="30" t="s">
        <v>31</v>
      </c>
      <c r="T2117" s="30" t="s">
        <v>31</v>
      </c>
      <c r="U2117" s="30" t="s">
        <v>31</v>
      </c>
      <c r="V2117" s="30" t="s">
        <v>31</v>
      </c>
      <c r="W2117" s="30">
        <v>0.93262589082540137</v>
      </c>
      <c r="X2117" s="30">
        <v>1.3885867808013796</v>
      </c>
      <c r="Y2117" s="30" t="s">
        <v>31</v>
      </c>
      <c r="Z2117" s="30" t="s">
        <v>31</v>
      </c>
      <c r="AA2117" s="30" t="s">
        <v>31</v>
      </c>
      <c r="AB2117" s="30" t="s">
        <v>31</v>
      </c>
      <c r="AC2117" s="30" t="s">
        <v>31</v>
      </c>
      <c r="AD2117" s="30" t="s">
        <v>31</v>
      </c>
      <c r="AE2117" s="29">
        <f t="shared" si="105"/>
        <v>2022</v>
      </c>
      <c r="AF2117" s="29">
        <f t="shared" si="103"/>
        <v>4</v>
      </c>
      <c r="AK2117" t="e">
        <f t="shared" si="104"/>
        <v>#N/A</v>
      </c>
    </row>
    <row r="2118" spans="1:37" ht="30" customHeight="1" x14ac:dyDescent="0.25">
      <c r="A2118" s="30">
        <v>17907425</v>
      </c>
      <c r="B2118" s="29" t="e">
        <v>#N/A</v>
      </c>
      <c r="C2118" s="29" t="s">
        <v>29</v>
      </c>
      <c r="D2118" s="29" t="s">
        <v>29</v>
      </c>
      <c r="E2118" s="31">
        <v>44712</v>
      </c>
      <c r="F2118" s="30" t="s">
        <v>31</v>
      </c>
      <c r="G2118" s="29" t="s">
        <v>51</v>
      </c>
      <c r="H2118" s="29" t="s">
        <v>30</v>
      </c>
      <c r="I2118" s="29">
        <v>1977</v>
      </c>
      <c r="J2118" s="30">
        <v>95</v>
      </c>
      <c r="K2118" s="30">
        <v>20607.5</v>
      </c>
      <c r="L2118" s="30" t="s">
        <v>31</v>
      </c>
      <c r="M2118" s="30" t="s">
        <v>31</v>
      </c>
      <c r="N2118" s="30" t="s">
        <v>31</v>
      </c>
      <c r="O2118" s="30" t="s">
        <v>31</v>
      </c>
      <c r="P2118" s="30" t="s">
        <v>31</v>
      </c>
      <c r="Q2118" s="30" t="s">
        <v>31</v>
      </c>
      <c r="R2118" s="30" t="s">
        <v>31</v>
      </c>
      <c r="S2118" s="30" t="s">
        <v>31</v>
      </c>
      <c r="T2118" s="30" t="s">
        <v>31</v>
      </c>
      <c r="U2118" s="30" t="s">
        <v>31</v>
      </c>
      <c r="V2118" s="30" t="s">
        <v>31</v>
      </c>
      <c r="W2118" s="30">
        <v>1.3296161269387523</v>
      </c>
      <c r="X2118" s="30">
        <v>2.0790361970961126</v>
      </c>
      <c r="Y2118" s="30" t="s">
        <v>31</v>
      </c>
      <c r="Z2118" s="30" t="s">
        <v>31</v>
      </c>
      <c r="AA2118" s="30" t="s">
        <v>31</v>
      </c>
      <c r="AB2118" s="30" t="s">
        <v>31</v>
      </c>
      <c r="AC2118" s="30" t="s">
        <v>31</v>
      </c>
      <c r="AD2118" s="30" t="s">
        <v>31</v>
      </c>
      <c r="AE2118" s="29">
        <f t="shared" si="105"/>
        <v>2022</v>
      </c>
      <c r="AF2118" s="29">
        <f t="shared" si="103"/>
        <v>5</v>
      </c>
      <c r="AK2118" t="e">
        <f t="shared" si="104"/>
        <v>#N/A</v>
      </c>
    </row>
    <row r="2119" spans="1:37" ht="30" customHeight="1" x14ac:dyDescent="0.25">
      <c r="A2119" s="30">
        <v>17907425</v>
      </c>
      <c r="B2119" s="29" t="e">
        <v>#N/A</v>
      </c>
      <c r="C2119" s="29" t="s">
        <v>29</v>
      </c>
      <c r="D2119" s="29" t="s">
        <v>29</v>
      </c>
      <c r="E2119" s="31">
        <v>44742</v>
      </c>
      <c r="F2119" s="30" t="s">
        <v>31</v>
      </c>
      <c r="G2119" s="29" t="s">
        <v>51</v>
      </c>
      <c r="H2119" s="29" t="s">
        <v>30</v>
      </c>
      <c r="I2119" s="29">
        <v>1977</v>
      </c>
      <c r="J2119" s="30">
        <v>95</v>
      </c>
      <c r="K2119" s="30">
        <v>20607.5</v>
      </c>
      <c r="L2119" s="30" t="s">
        <v>31</v>
      </c>
      <c r="M2119" s="30" t="s">
        <v>31</v>
      </c>
      <c r="N2119" s="30" t="s">
        <v>31</v>
      </c>
      <c r="O2119" s="30" t="s">
        <v>31</v>
      </c>
      <c r="P2119" s="30" t="s">
        <v>31</v>
      </c>
      <c r="Q2119" s="30" t="s">
        <v>31</v>
      </c>
      <c r="R2119" s="30" t="s">
        <v>31</v>
      </c>
      <c r="S2119" s="30" t="s">
        <v>31</v>
      </c>
      <c r="T2119" s="30" t="s">
        <v>31</v>
      </c>
      <c r="U2119" s="30" t="s">
        <v>31</v>
      </c>
      <c r="V2119" s="30" t="s">
        <v>31</v>
      </c>
      <c r="W2119" s="30">
        <v>1.1612989515291121</v>
      </c>
      <c r="X2119" s="30">
        <v>1.5185444637894718</v>
      </c>
      <c r="Y2119" s="30" t="s">
        <v>31</v>
      </c>
      <c r="Z2119" s="30" t="s">
        <v>31</v>
      </c>
      <c r="AA2119" s="30" t="s">
        <v>31</v>
      </c>
      <c r="AB2119" s="30" t="s">
        <v>31</v>
      </c>
      <c r="AC2119" s="30" t="s">
        <v>31</v>
      </c>
      <c r="AD2119" s="30" t="s">
        <v>31</v>
      </c>
      <c r="AE2119" s="29">
        <f t="shared" si="105"/>
        <v>2022</v>
      </c>
      <c r="AF2119" s="29">
        <f t="shared" si="103"/>
        <v>6</v>
      </c>
      <c r="AK2119" t="e">
        <f t="shared" si="104"/>
        <v>#N/A</v>
      </c>
    </row>
    <row r="2120" spans="1:37" ht="30" customHeight="1" x14ac:dyDescent="0.25">
      <c r="A2120" s="30">
        <v>17907425</v>
      </c>
      <c r="B2120" s="29" t="e">
        <v>#N/A</v>
      </c>
      <c r="C2120" s="29" t="s">
        <v>29</v>
      </c>
      <c r="D2120" s="29" t="s">
        <v>29</v>
      </c>
      <c r="E2120" s="31">
        <v>44773</v>
      </c>
      <c r="F2120" s="30" t="s">
        <v>31</v>
      </c>
      <c r="G2120" s="29" t="s">
        <v>51</v>
      </c>
      <c r="H2120" s="29" t="s">
        <v>30</v>
      </c>
      <c r="I2120" s="29">
        <v>1977</v>
      </c>
      <c r="J2120" s="30">
        <v>95</v>
      </c>
      <c r="K2120" s="30">
        <v>20607.5</v>
      </c>
      <c r="L2120" s="30" t="s">
        <v>31</v>
      </c>
      <c r="M2120" s="30" t="s">
        <v>31</v>
      </c>
      <c r="N2120" s="30" t="s">
        <v>31</v>
      </c>
      <c r="O2120" s="30" t="s">
        <v>31</v>
      </c>
      <c r="P2120" s="30" t="s">
        <v>31</v>
      </c>
      <c r="Q2120" s="30" t="s">
        <v>31</v>
      </c>
      <c r="R2120" s="30" t="s">
        <v>31</v>
      </c>
      <c r="S2120" s="30" t="s">
        <v>31</v>
      </c>
      <c r="T2120" s="30" t="s">
        <v>31</v>
      </c>
      <c r="U2120" s="30" t="s">
        <v>31</v>
      </c>
      <c r="V2120" s="30" t="s">
        <v>31</v>
      </c>
      <c r="W2120" s="30">
        <v>1.330895669995696</v>
      </c>
      <c r="X2120" s="30">
        <v>1.7402473745310942</v>
      </c>
      <c r="Y2120" s="30" t="s">
        <v>31</v>
      </c>
      <c r="Z2120" s="30" t="s">
        <v>31</v>
      </c>
      <c r="AA2120" s="30" t="s">
        <v>31</v>
      </c>
      <c r="AB2120" s="30" t="s">
        <v>31</v>
      </c>
      <c r="AC2120" s="30" t="s">
        <v>31</v>
      </c>
      <c r="AD2120" s="30" t="s">
        <v>31</v>
      </c>
      <c r="AE2120" s="29">
        <f t="shared" si="105"/>
        <v>2022</v>
      </c>
      <c r="AF2120" s="29">
        <f t="shared" si="103"/>
        <v>7</v>
      </c>
      <c r="AK2120" t="e">
        <f t="shared" si="104"/>
        <v>#N/A</v>
      </c>
    </row>
    <row r="2121" spans="1:37" ht="30" customHeight="1" x14ac:dyDescent="0.25">
      <c r="A2121" s="30">
        <v>17907425</v>
      </c>
      <c r="B2121" s="29" t="e">
        <v>#N/A</v>
      </c>
      <c r="C2121" s="29" t="s">
        <v>29</v>
      </c>
      <c r="D2121" s="29" t="s">
        <v>29</v>
      </c>
      <c r="E2121" s="31">
        <v>44804</v>
      </c>
      <c r="F2121" s="30" t="s">
        <v>31</v>
      </c>
      <c r="G2121" s="29" t="s">
        <v>51</v>
      </c>
      <c r="H2121" s="29" t="s">
        <v>30</v>
      </c>
      <c r="I2121" s="29">
        <v>1977</v>
      </c>
      <c r="J2121" s="30">
        <v>95</v>
      </c>
      <c r="K2121" s="30">
        <v>20607.5</v>
      </c>
      <c r="L2121" s="30" t="s">
        <v>31</v>
      </c>
      <c r="M2121" s="30" t="s">
        <v>31</v>
      </c>
      <c r="N2121" s="30" t="s">
        <v>31</v>
      </c>
      <c r="O2121" s="30" t="s">
        <v>31</v>
      </c>
      <c r="P2121" s="30" t="s">
        <v>31</v>
      </c>
      <c r="Q2121" s="30" t="s">
        <v>31</v>
      </c>
      <c r="R2121" s="30" t="s">
        <v>31</v>
      </c>
      <c r="S2121" s="30" t="s">
        <v>31</v>
      </c>
      <c r="T2121" s="30" t="s">
        <v>31</v>
      </c>
      <c r="U2121" s="30" t="s">
        <v>31</v>
      </c>
      <c r="V2121" s="30" t="s">
        <v>31</v>
      </c>
      <c r="W2121" s="30">
        <v>1.2282793326801056</v>
      </c>
      <c r="X2121" s="30">
        <v>1.4439096070241224</v>
      </c>
      <c r="Y2121" s="30" t="s">
        <v>31</v>
      </c>
      <c r="Z2121" s="30" t="s">
        <v>31</v>
      </c>
      <c r="AA2121" s="30" t="s">
        <v>31</v>
      </c>
      <c r="AB2121" s="30" t="s">
        <v>31</v>
      </c>
      <c r="AC2121" s="30" t="s">
        <v>31</v>
      </c>
      <c r="AD2121" s="30" t="s">
        <v>31</v>
      </c>
      <c r="AE2121" s="29">
        <f t="shared" si="105"/>
        <v>2022</v>
      </c>
      <c r="AF2121" s="29">
        <f t="shared" si="103"/>
        <v>8</v>
      </c>
      <c r="AK2121" t="e">
        <f t="shared" si="104"/>
        <v>#N/A</v>
      </c>
    </row>
    <row r="2122" spans="1:37" ht="30" customHeight="1" x14ac:dyDescent="0.25">
      <c r="A2122" s="30">
        <v>17907425</v>
      </c>
      <c r="B2122" s="29" t="e">
        <v>#N/A</v>
      </c>
      <c r="C2122" s="29" t="s">
        <v>29</v>
      </c>
      <c r="D2122" s="29" t="s">
        <v>29</v>
      </c>
      <c r="E2122" s="31">
        <v>44834</v>
      </c>
      <c r="F2122" s="30" t="s">
        <v>31</v>
      </c>
      <c r="G2122" s="29" t="s">
        <v>51</v>
      </c>
      <c r="H2122" s="29" t="s">
        <v>30</v>
      </c>
      <c r="I2122" s="29">
        <v>1977</v>
      </c>
      <c r="J2122" s="30">
        <v>95</v>
      </c>
      <c r="K2122" s="30">
        <v>20607.5</v>
      </c>
      <c r="L2122" s="30" t="s">
        <v>31</v>
      </c>
      <c r="M2122" s="30" t="s">
        <v>31</v>
      </c>
      <c r="N2122" s="30" t="s">
        <v>31</v>
      </c>
      <c r="O2122" s="30" t="s">
        <v>31</v>
      </c>
      <c r="P2122" s="30" t="s">
        <v>31</v>
      </c>
      <c r="Q2122" s="30" t="s">
        <v>31</v>
      </c>
      <c r="R2122" s="30" t="s">
        <v>31</v>
      </c>
      <c r="S2122" s="30" t="s">
        <v>31</v>
      </c>
      <c r="T2122" s="30" t="s">
        <v>31</v>
      </c>
      <c r="U2122" s="30" t="s">
        <v>31</v>
      </c>
      <c r="V2122" s="30" t="s">
        <v>31</v>
      </c>
      <c r="W2122" s="30">
        <v>1.1766583384127023</v>
      </c>
      <c r="X2122" s="30">
        <v>1.4472267094841316</v>
      </c>
      <c r="Y2122" s="30" t="s">
        <v>31</v>
      </c>
      <c r="Z2122" s="30" t="s">
        <v>31</v>
      </c>
      <c r="AA2122" s="30" t="s">
        <v>31</v>
      </c>
      <c r="AB2122" s="30" t="s">
        <v>31</v>
      </c>
      <c r="AC2122" s="30" t="s">
        <v>31</v>
      </c>
      <c r="AD2122" s="30" t="s">
        <v>31</v>
      </c>
      <c r="AE2122" s="29">
        <f t="shared" si="105"/>
        <v>2022</v>
      </c>
      <c r="AF2122" s="29">
        <f t="shared" si="103"/>
        <v>9</v>
      </c>
      <c r="AK2122" t="e">
        <f t="shared" si="104"/>
        <v>#N/A</v>
      </c>
    </row>
    <row r="2123" spans="1:37" ht="30" customHeight="1" x14ac:dyDescent="0.25">
      <c r="A2123" s="30">
        <v>17907425</v>
      </c>
      <c r="B2123" s="29" t="e">
        <v>#N/A</v>
      </c>
      <c r="C2123" s="29" t="s">
        <v>29</v>
      </c>
      <c r="D2123" s="29" t="s">
        <v>29</v>
      </c>
      <c r="E2123" s="31">
        <v>44865</v>
      </c>
      <c r="F2123" s="30" t="s">
        <v>31</v>
      </c>
      <c r="G2123" s="29" t="s">
        <v>51</v>
      </c>
      <c r="H2123" s="29" t="s">
        <v>30</v>
      </c>
      <c r="I2123" s="29">
        <v>1977</v>
      </c>
      <c r="J2123" s="30">
        <v>95</v>
      </c>
      <c r="K2123" s="30">
        <v>20607.5</v>
      </c>
      <c r="L2123" s="30" t="s">
        <v>31</v>
      </c>
      <c r="M2123" s="30" t="s">
        <v>31</v>
      </c>
      <c r="N2123" s="30" t="s">
        <v>31</v>
      </c>
      <c r="O2123" s="30" t="s">
        <v>31</v>
      </c>
      <c r="P2123" s="30" t="s">
        <v>31</v>
      </c>
      <c r="Q2123" s="30" t="s">
        <v>31</v>
      </c>
      <c r="R2123" s="30" t="s">
        <v>31</v>
      </c>
      <c r="S2123" s="30" t="s">
        <v>31</v>
      </c>
      <c r="T2123" s="30" t="s">
        <v>31</v>
      </c>
      <c r="U2123" s="30" t="s">
        <v>31</v>
      </c>
      <c r="V2123" s="30" t="s">
        <v>31</v>
      </c>
      <c r="W2123" s="30">
        <v>1.567814276719079</v>
      </c>
      <c r="X2123" s="30">
        <v>1.4439008952312065</v>
      </c>
      <c r="Y2123" s="30" t="s">
        <v>31</v>
      </c>
      <c r="Z2123" s="30" t="s">
        <v>31</v>
      </c>
      <c r="AA2123" s="30" t="s">
        <v>31</v>
      </c>
      <c r="AB2123" s="30" t="s">
        <v>31</v>
      </c>
      <c r="AC2123" s="30" t="s">
        <v>31</v>
      </c>
      <c r="AD2123" s="30" t="s">
        <v>31</v>
      </c>
      <c r="AE2123" s="29">
        <f t="shared" si="105"/>
        <v>2022</v>
      </c>
      <c r="AF2123" s="29">
        <f t="shared" si="103"/>
        <v>10</v>
      </c>
      <c r="AK2123" t="e">
        <f t="shared" si="104"/>
        <v>#N/A</v>
      </c>
    </row>
    <row r="2124" spans="1:37" ht="30" customHeight="1" x14ac:dyDescent="0.25">
      <c r="A2124" s="30">
        <v>17907425</v>
      </c>
      <c r="B2124" s="29" t="e">
        <v>#N/A</v>
      </c>
      <c r="C2124" s="29" t="s">
        <v>29</v>
      </c>
      <c r="D2124" s="29" t="s">
        <v>29</v>
      </c>
      <c r="E2124" s="31">
        <v>44895</v>
      </c>
      <c r="F2124" s="30" t="s">
        <v>31</v>
      </c>
      <c r="G2124" s="29" t="s">
        <v>51</v>
      </c>
      <c r="H2124" s="29" t="s">
        <v>30</v>
      </c>
      <c r="I2124" s="29">
        <v>1977</v>
      </c>
      <c r="J2124" s="30">
        <v>95</v>
      </c>
      <c r="K2124" s="30">
        <v>20607.5</v>
      </c>
      <c r="L2124" s="30" t="s">
        <v>31</v>
      </c>
      <c r="M2124" s="30" t="s">
        <v>31</v>
      </c>
      <c r="N2124" s="30" t="s">
        <v>31</v>
      </c>
      <c r="O2124" s="30" t="s">
        <v>31</v>
      </c>
      <c r="P2124" s="30" t="s">
        <v>31</v>
      </c>
      <c r="Q2124" s="30" t="s">
        <v>31</v>
      </c>
      <c r="R2124" s="30" t="s">
        <v>31</v>
      </c>
      <c r="S2124" s="30" t="s">
        <v>31</v>
      </c>
      <c r="T2124" s="30" t="s">
        <v>31</v>
      </c>
      <c r="U2124" s="30" t="s">
        <v>31</v>
      </c>
      <c r="V2124" s="30" t="s">
        <v>31</v>
      </c>
      <c r="W2124" s="30">
        <v>0.90730727865491334</v>
      </c>
      <c r="X2124" s="30">
        <v>1.1824577605160116</v>
      </c>
      <c r="Y2124" s="30" t="s">
        <v>31</v>
      </c>
      <c r="Z2124" s="30" t="s">
        <v>31</v>
      </c>
      <c r="AA2124" s="30" t="s">
        <v>31</v>
      </c>
      <c r="AB2124" s="30" t="s">
        <v>31</v>
      </c>
      <c r="AC2124" s="30" t="s">
        <v>31</v>
      </c>
      <c r="AD2124" s="30" t="s">
        <v>31</v>
      </c>
      <c r="AE2124" s="29">
        <f t="shared" si="105"/>
        <v>2022</v>
      </c>
      <c r="AF2124" s="29">
        <f t="shared" si="103"/>
        <v>11</v>
      </c>
      <c r="AK2124" t="e">
        <f t="shared" si="104"/>
        <v>#N/A</v>
      </c>
    </row>
    <row r="2125" spans="1:37" ht="30" customHeight="1" x14ac:dyDescent="0.25">
      <c r="A2125" s="30">
        <v>17907425</v>
      </c>
      <c r="B2125" s="29" t="e">
        <v>#N/A</v>
      </c>
      <c r="C2125" s="29" t="s">
        <v>29</v>
      </c>
      <c r="D2125" s="29" t="s">
        <v>29</v>
      </c>
      <c r="E2125" s="31">
        <v>44926</v>
      </c>
      <c r="F2125" s="30" t="s">
        <v>31</v>
      </c>
      <c r="G2125" s="29" t="s">
        <v>51</v>
      </c>
      <c r="H2125" s="29" t="s">
        <v>30</v>
      </c>
      <c r="I2125" s="29">
        <v>1977</v>
      </c>
      <c r="J2125" s="30">
        <v>95</v>
      </c>
      <c r="K2125" s="30">
        <v>20607.5</v>
      </c>
      <c r="L2125" s="30">
        <v>831753.79748398811</v>
      </c>
      <c r="M2125" s="30">
        <v>4756.5729820239276</v>
      </c>
      <c r="N2125" s="30">
        <v>37.98064499150702</v>
      </c>
      <c r="O2125" s="30" t="s">
        <v>31</v>
      </c>
      <c r="P2125" s="30" t="s">
        <v>31</v>
      </c>
      <c r="Q2125" s="30" t="s">
        <v>31</v>
      </c>
      <c r="R2125" s="30" t="s">
        <v>31</v>
      </c>
      <c r="S2125" s="30" t="s">
        <v>31</v>
      </c>
      <c r="T2125" s="30" t="s">
        <v>31</v>
      </c>
      <c r="U2125" s="30" t="s">
        <v>31</v>
      </c>
      <c r="V2125" s="30" t="s">
        <v>31</v>
      </c>
      <c r="W2125" s="30">
        <v>1.0495491351334771</v>
      </c>
      <c r="X2125" s="30">
        <v>2.234166032227058</v>
      </c>
      <c r="Y2125" s="30" t="s">
        <v>31</v>
      </c>
      <c r="Z2125" s="30" t="s">
        <v>31</v>
      </c>
      <c r="AA2125" s="30" t="s">
        <v>31</v>
      </c>
      <c r="AB2125" s="30" t="s">
        <v>31</v>
      </c>
      <c r="AC2125" s="30" t="s">
        <v>31</v>
      </c>
      <c r="AD2125" s="30" t="s">
        <v>31</v>
      </c>
      <c r="AE2125" s="29">
        <f t="shared" si="105"/>
        <v>2022</v>
      </c>
      <c r="AF2125" s="29">
        <f t="shared" si="103"/>
        <v>12</v>
      </c>
      <c r="AK2125" t="e">
        <f t="shared" si="104"/>
        <v>#N/A</v>
      </c>
    </row>
    <row r="2126" spans="1:37" ht="30" customHeight="1" x14ac:dyDescent="0.25">
      <c r="A2126" s="30">
        <v>17907425</v>
      </c>
      <c r="B2126" s="29" t="e">
        <v>#N/A</v>
      </c>
      <c r="C2126" s="29" t="s">
        <v>29</v>
      </c>
      <c r="D2126" s="29" t="s">
        <v>29</v>
      </c>
      <c r="E2126" s="31">
        <v>44957</v>
      </c>
      <c r="F2126" s="30" t="s">
        <v>31</v>
      </c>
      <c r="G2126" s="29" t="s">
        <v>51</v>
      </c>
      <c r="H2126" s="29" t="s">
        <v>30</v>
      </c>
      <c r="I2126" s="29">
        <v>1977</v>
      </c>
      <c r="J2126" s="30">
        <v>95</v>
      </c>
      <c r="K2126" s="30">
        <v>20607.5</v>
      </c>
      <c r="L2126" s="30">
        <v>676509.46548928274</v>
      </c>
      <c r="M2126" s="30">
        <v>3273.9623911979274</v>
      </c>
      <c r="N2126" s="30">
        <v>42.599314576168446</v>
      </c>
      <c r="O2126" s="30" t="s">
        <v>31</v>
      </c>
      <c r="P2126" s="30" t="s">
        <v>31</v>
      </c>
      <c r="Q2126" s="30" t="s">
        <v>31</v>
      </c>
      <c r="R2126" s="30" t="s">
        <v>31</v>
      </c>
      <c r="S2126" s="30" t="s">
        <v>31</v>
      </c>
      <c r="T2126" s="30" t="s">
        <v>31</v>
      </c>
      <c r="U2126" s="30" t="s">
        <v>31</v>
      </c>
      <c r="V2126" s="30" t="s">
        <v>31</v>
      </c>
      <c r="W2126" s="30">
        <v>1.2548276129914717</v>
      </c>
      <c r="X2126" s="30">
        <v>1.3827655896257436</v>
      </c>
      <c r="Y2126" s="30" t="s">
        <v>31</v>
      </c>
      <c r="Z2126" s="30" t="s">
        <v>31</v>
      </c>
      <c r="AA2126" s="30" t="s">
        <v>31</v>
      </c>
      <c r="AB2126" s="30" t="s">
        <v>31</v>
      </c>
      <c r="AC2126" s="30" t="s">
        <v>31</v>
      </c>
      <c r="AD2126" s="30" t="s">
        <v>31</v>
      </c>
      <c r="AE2126" s="29">
        <f t="shared" si="105"/>
        <v>2023</v>
      </c>
      <c r="AF2126" s="29">
        <f t="shared" si="103"/>
        <v>1</v>
      </c>
      <c r="AK2126" t="e">
        <f t="shared" si="104"/>
        <v>#N/A</v>
      </c>
    </row>
    <row r="2127" spans="1:37" ht="30" customHeight="1" x14ac:dyDescent="0.25">
      <c r="A2127" s="30">
        <v>17907425</v>
      </c>
      <c r="B2127" s="29" t="e">
        <v>#N/A</v>
      </c>
      <c r="C2127" s="29" t="s">
        <v>29</v>
      </c>
      <c r="D2127" s="29" t="s">
        <v>29</v>
      </c>
      <c r="E2127" s="31">
        <v>44985</v>
      </c>
      <c r="F2127" s="30" t="s">
        <v>31</v>
      </c>
      <c r="G2127" s="29" t="s">
        <v>51</v>
      </c>
      <c r="H2127" s="29" t="s">
        <v>30</v>
      </c>
      <c r="I2127" s="29">
        <v>1977</v>
      </c>
      <c r="J2127" s="30">
        <v>95</v>
      </c>
      <c r="K2127" s="30">
        <v>20607.5</v>
      </c>
      <c r="L2127" s="30">
        <v>1213147.9700615455</v>
      </c>
      <c r="M2127" s="30">
        <v>3610.9574181905805</v>
      </c>
      <c r="N2127" s="30">
        <v>52.247126157164097</v>
      </c>
      <c r="O2127" s="30" t="s">
        <v>31</v>
      </c>
      <c r="P2127" s="30" t="s">
        <v>31</v>
      </c>
      <c r="Q2127" s="30" t="s">
        <v>31</v>
      </c>
      <c r="R2127" s="30" t="s">
        <v>31</v>
      </c>
      <c r="S2127" s="30" t="s">
        <v>31</v>
      </c>
      <c r="T2127" s="30" t="s">
        <v>31</v>
      </c>
      <c r="U2127" s="30" t="s">
        <v>31</v>
      </c>
      <c r="V2127" s="30" t="s">
        <v>31</v>
      </c>
      <c r="W2127" s="30">
        <v>1.3199547955686324</v>
      </c>
      <c r="X2127" s="30">
        <v>2.1355812971724424</v>
      </c>
      <c r="Y2127" s="30" t="s">
        <v>31</v>
      </c>
      <c r="Z2127" s="30" t="s">
        <v>31</v>
      </c>
      <c r="AA2127" s="30" t="s">
        <v>31</v>
      </c>
      <c r="AB2127" s="30" t="s">
        <v>31</v>
      </c>
      <c r="AC2127" s="30" t="s">
        <v>31</v>
      </c>
      <c r="AD2127" s="30" t="s">
        <v>31</v>
      </c>
      <c r="AE2127" s="29">
        <f t="shared" si="105"/>
        <v>2023</v>
      </c>
      <c r="AF2127" s="29">
        <f t="shared" si="103"/>
        <v>2</v>
      </c>
      <c r="AK2127" t="e">
        <f t="shared" si="104"/>
        <v>#N/A</v>
      </c>
    </row>
    <row r="2128" spans="1:37" ht="30" x14ac:dyDescent="0.25">
      <c r="A2128" s="30">
        <v>17907425</v>
      </c>
      <c r="B2128" s="29" t="e">
        <v>#N/A</v>
      </c>
      <c r="C2128" s="29" t="s">
        <v>29</v>
      </c>
      <c r="D2128" s="29" t="s">
        <v>29</v>
      </c>
      <c r="E2128" s="31">
        <v>45016</v>
      </c>
      <c r="F2128" s="29" t="s">
        <v>31</v>
      </c>
      <c r="G2128" s="29" t="s">
        <v>51</v>
      </c>
      <c r="H2128" s="29" t="s">
        <v>30</v>
      </c>
      <c r="I2128" s="29">
        <v>1977</v>
      </c>
      <c r="J2128" s="30">
        <v>95</v>
      </c>
      <c r="K2128" s="30">
        <v>20607.5</v>
      </c>
      <c r="L2128" s="29">
        <v>872432.33960496611</v>
      </c>
      <c r="M2128" s="29">
        <v>3025.3235955950836</v>
      </c>
      <c r="N2128" s="29">
        <v>48.763540458443771</v>
      </c>
      <c r="O2128" s="29" t="s">
        <v>31</v>
      </c>
      <c r="P2128" s="29" t="s">
        <v>31</v>
      </c>
      <c r="Q2128" s="29" t="s">
        <v>31</v>
      </c>
      <c r="R2128" s="29" t="s">
        <v>31</v>
      </c>
      <c r="S2128" s="29" t="s">
        <v>31</v>
      </c>
      <c r="T2128" s="29" t="s">
        <v>31</v>
      </c>
      <c r="U2128" s="29" t="s">
        <v>31</v>
      </c>
      <c r="V2128" s="29" t="s">
        <v>31</v>
      </c>
      <c r="W2128" s="30">
        <v>1.0060546403635058</v>
      </c>
      <c r="X2128" s="30">
        <v>1.8377992235415979</v>
      </c>
      <c r="Y2128" s="29" t="s">
        <v>31</v>
      </c>
      <c r="Z2128" s="29" t="s">
        <v>31</v>
      </c>
      <c r="AA2128" s="30" t="s">
        <v>31</v>
      </c>
      <c r="AB2128" s="30" t="s">
        <v>31</v>
      </c>
      <c r="AC2128" s="29" t="s">
        <v>31</v>
      </c>
      <c r="AD2128" s="29" t="s">
        <v>31</v>
      </c>
      <c r="AE2128" s="29">
        <f t="shared" si="105"/>
        <v>2023</v>
      </c>
      <c r="AF2128" s="29">
        <f t="shared" si="103"/>
        <v>3</v>
      </c>
      <c r="AK2128" t="e">
        <f t="shared" si="104"/>
        <v>#N/A</v>
      </c>
    </row>
    <row r="2129" spans="1:37" ht="30" x14ac:dyDescent="0.25">
      <c r="A2129" s="30">
        <v>17907425</v>
      </c>
      <c r="B2129" s="29" t="e">
        <v>#N/A</v>
      </c>
      <c r="C2129" s="29" t="s">
        <v>29</v>
      </c>
      <c r="D2129" s="29" t="s">
        <v>29</v>
      </c>
      <c r="E2129" s="31">
        <v>45046</v>
      </c>
      <c r="F2129" s="29" t="s">
        <v>31</v>
      </c>
      <c r="G2129" s="29" t="s">
        <v>51</v>
      </c>
      <c r="H2129" s="29" t="s">
        <v>30</v>
      </c>
      <c r="I2129" s="29">
        <v>1977</v>
      </c>
      <c r="J2129" s="30">
        <v>95</v>
      </c>
      <c r="K2129" s="30">
        <v>20607.5</v>
      </c>
      <c r="L2129" s="29">
        <v>837505.95207790635</v>
      </c>
      <c r="M2129" s="29">
        <v>3804.3597767769957</v>
      </c>
      <c r="N2129" s="29">
        <v>62.663270567603178</v>
      </c>
      <c r="O2129" s="29" t="s">
        <v>31</v>
      </c>
      <c r="P2129" s="29" t="s">
        <v>31</v>
      </c>
      <c r="Q2129" s="29" t="s">
        <v>31</v>
      </c>
      <c r="R2129" s="29" t="s">
        <v>31</v>
      </c>
      <c r="S2129" s="29" t="s">
        <v>31</v>
      </c>
      <c r="T2129" s="29" t="s">
        <v>31</v>
      </c>
      <c r="U2129" s="29" t="s">
        <v>31</v>
      </c>
      <c r="V2129" s="29" t="s">
        <v>31</v>
      </c>
      <c r="W2129" s="30">
        <v>1.0505623028543025</v>
      </c>
      <c r="X2129" s="30">
        <v>2.2385817667412193</v>
      </c>
      <c r="Y2129" s="29" t="s">
        <v>31</v>
      </c>
      <c r="Z2129" s="29" t="s">
        <v>31</v>
      </c>
      <c r="AA2129" s="30" t="s">
        <v>31</v>
      </c>
      <c r="AB2129" s="30" t="s">
        <v>31</v>
      </c>
      <c r="AC2129" s="29" t="s">
        <v>31</v>
      </c>
      <c r="AD2129" s="29" t="s">
        <v>31</v>
      </c>
      <c r="AE2129" s="29">
        <f t="shared" si="105"/>
        <v>2023</v>
      </c>
      <c r="AF2129" s="29">
        <f t="shared" si="103"/>
        <v>4</v>
      </c>
      <c r="AK2129" t="e">
        <f t="shared" si="104"/>
        <v>#N/A</v>
      </c>
    </row>
    <row r="2130" spans="1:37" ht="30" x14ac:dyDescent="0.25">
      <c r="A2130" s="30">
        <v>17907425</v>
      </c>
      <c r="B2130" s="29" t="e">
        <v>#N/A</v>
      </c>
      <c r="C2130" s="29" t="s">
        <v>29</v>
      </c>
      <c r="D2130" s="29" t="s">
        <v>29</v>
      </c>
      <c r="E2130" s="31">
        <v>45077</v>
      </c>
      <c r="F2130" s="29" t="s">
        <v>31</v>
      </c>
      <c r="G2130" s="29" t="s">
        <v>51</v>
      </c>
      <c r="H2130" s="29" t="s">
        <v>30</v>
      </c>
      <c r="I2130" s="29">
        <v>1977</v>
      </c>
      <c r="J2130" s="30">
        <v>95</v>
      </c>
      <c r="K2130" s="30">
        <v>20607.5</v>
      </c>
      <c r="L2130" s="29">
        <v>802526.97036200331</v>
      </c>
      <c r="M2130" s="29">
        <v>3330.3445313943912</v>
      </c>
      <c r="N2130" s="29">
        <v>61.409404727269013</v>
      </c>
      <c r="O2130" s="29" t="s">
        <v>31</v>
      </c>
      <c r="P2130" s="29" t="s">
        <v>31</v>
      </c>
      <c r="Q2130" s="29" t="s">
        <v>31</v>
      </c>
      <c r="R2130" s="29" t="s">
        <v>31</v>
      </c>
      <c r="S2130" s="29" t="s">
        <v>31</v>
      </c>
      <c r="T2130" s="29" t="s">
        <v>31</v>
      </c>
      <c r="U2130" s="29" t="s">
        <v>31</v>
      </c>
      <c r="V2130" s="29" t="s">
        <v>31</v>
      </c>
      <c r="W2130" s="30">
        <v>1.6086146856594168</v>
      </c>
      <c r="X2130" s="30">
        <v>1.960277199546028</v>
      </c>
      <c r="Y2130" s="29" t="s">
        <v>31</v>
      </c>
      <c r="Z2130" s="29" t="s">
        <v>31</v>
      </c>
      <c r="AA2130" s="30" t="s">
        <v>31</v>
      </c>
      <c r="AB2130" s="30" t="s">
        <v>31</v>
      </c>
      <c r="AC2130" s="29" t="s">
        <v>31</v>
      </c>
      <c r="AD2130" s="29" t="s">
        <v>31</v>
      </c>
      <c r="AE2130" s="29">
        <f t="shared" si="105"/>
        <v>2023</v>
      </c>
      <c r="AF2130" s="29">
        <f t="shared" si="103"/>
        <v>5</v>
      </c>
      <c r="AK2130" t="e">
        <f t="shared" si="104"/>
        <v>#N/A</v>
      </c>
    </row>
    <row r="2131" spans="1:37" ht="30" x14ac:dyDescent="0.25">
      <c r="A2131" s="30">
        <v>17907425</v>
      </c>
      <c r="B2131" s="29" t="e">
        <v>#N/A</v>
      </c>
      <c r="C2131" s="29" t="s">
        <v>29</v>
      </c>
      <c r="D2131" s="29" t="s">
        <v>29</v>
      </c>
      <c r="E2131" s="31">
        <v>45107</v>
      </c>
      <c r="F2131" s="29" t="s">
        <v>31</v>
      </c>
      <c r="G2131" s="29" t="s">
        <v>51</v>
      </c>
      <c r="H2131" s="29" t="s">
        <v>30</v>
      </c>
      <c r="I2131" s="29">
        <v>1977</v>
      </c>
      <c r="J2131" s="30">
        <v>95</v>
      </c>
      <c r="K2131" s="30">
        <v>20607.5</v>
      </c>
      <c r="L2131" s="29">
        <v>1036196.3927198944</v>
      </c>
      <c r="M2131" s="29">
        <v>3402.2648900847526</v>
      </c>
      <c r="N2131" s="29">
        <v>44.956045192052891</v>
      </c>
      <c r="O2131" s="29" t="s">
        <v>31</v>
      </c>
      <c r="P2131" s="29" t="s">
        <v>31</v>
      </c>
      <c r="Q2131" s="29" t="s">
        <v>31</v>
      </c>
      <c r="R2131" s="29" t="s">
        <v>31</v>
      </c>
      <c r="S2131" s="29" t="s">
        <v>31</v>
      </c>
      <c r="T2131" s="29" t="s">
        <v>31</v>
      </c>
      <c r="U2131" s="29" t="s">
        <v>31</v>
      </c>
      <c r="V2131" s="29" t="s">
        <v>31</v>
      </c>
      <c r="W2131" s="30">
        <v>1.3601776884430199</v>
      </c>
      <c r="X2131" s="30">
        <v>1.4276658052978251</v>
      </c>
      <c r="Y2131" s="29" t="s">
        <v>31</v>
      </c>
      <c r="Z2131" s="29" t="s">
        <v>31</v>
      </c>
      <c r="AA2131" s="30" t="s">
        <v>31</v>
      </c>
      <c r="AB2131" s="30" t="s">
        <v>31</v>
      </c>
      <c r="AC2131" s="29" t="s">
        <v>31</v>
      </c>
      <c r="AD2131" s="29" t="s">
        <v>31</v>
      </c>
      <c r="AE2131" s="29">
        <f t="shared" si="105"/>
        <v>2023</v>
      </c>
      <c r="AF2131" s="29">
        <f t="shared" si="103"/>
        <v>6</v>
      </c>
      <c r="AK2131" t="e">
        <f t="shared" si="104"/>
        <v>#N/A</v>
      </c>
    </row>
    <row r="2132" spans="1:37" ht="30" x14ac:dyDescent="0.25">
      <c r="A2132" s="30">
        <v>17907425</v>
      </c>
      <c r="B2132" s="29" t="e">
        <v>#N/A</v>
      </c>
      <c r="C2132" s="29" t="s">
        <v>29</v>
      </c>
      <c r="D2132" s="29" t="s">
        <v>29</v>
      </c>
      <c r="E2132" s="31">
        <v>45138</v>
      </c>
      <c r="F2132" s="29" t="s">
        <v>31</v>
      </c>
      <c r="G2132" s="29" t="s">
        <v>51</v>
      </c>
      <c r="H2132" s="29" t="s">
        <v>30</v>
      </c>
      <c r="I2132" s="29">
        <v>1977</v>
      </c>
      <c r="J2132" s="30">
        <v>95</v>
      </c>
      <c r="K2132" s="30">
        <v>20607.5</v>
      </c>
      <c r="L2132" s="29">
        <v>1245456.0194871828</v>
      </c>
      <c r="M2132" s="29">
        <v>2493.0866136292748</v>
      </c>
      <c r="N2132" s="29">
        <v>35.566756105727613</v>
      </c>
      <c r="O2132" s="29" t="s">
        <v>31</v>
      </c>
      <c r="P2132" s="29" t="s">
        <v>31</v>
      </c>
      <c r="Q2132" s="29" t="s">
        <v>31</v>
      </c>
      <c r="R2132" s="29" t="s">
        <v>31</v>
      </c>
      <c r="S2132" s="29" t="s">
        <v>31</v>
      </c>
      <c r="T2132" s="29" t="s">
        <v>31</v>
      </c>
      <c r="U2132" s="29" t="s">
        <v>31</v>
      </c>
      <c r="V2132" s="29" t="s">
        <v>31</v>
      </c>
      <c r="W2132" s="30">
        <v>1.3144656951883262</v>
      </c>
      <c r="X2132" s="30">
        <v>1.6137143694067864</v>
      </c>
      <c r="Y2132" s="29" t="s">
        <v>31</v>
      </c>
      <c r="Z2132" s="29" t="s">
        <v>31</v>
      </c>
      <c r="AA2132" s="30" t="s">
        <v>31</v>
      </c>
      <c r="AB2132" s="30" t="s">
        <v>31</v>
      </c>
      <c r="AC2132" s="29" t="s">
        <v>31</v>
      </c>
      <c r="AD2132" s="29" t="s">
        <v>31</v>
      </c>
      <c r="AE2132" s="29">
        <f t="shared" si="105"/>
        <v>2023</v>
      </c>
      <c r="AF2132" s="29">
        <f t="shared" si="103"/>
        <v>7</v>
      </c>
      <c r="AK2132" t="e">
        <f t="shared" si="104"/>
        <v>#N/A</v>
      </c>
    </row>
    <row r="2133" spans="1:37" ht="30" x14ac:dyDescent="0.25">
      <c r="A2133" s="30">
        <v>17907425</v>
      </c>
      <c r="B2133" s="29" t="e">
        <v>#N/A</v>
      </c>
      <c r="C2133" s="29" t="s">
        <v>29</v>
      </c>
      <c r="D2133" s="29" t="s">
        <v>29</v>
      </c>
      <c r="E2133" s="31">
        <v>45169</v>
      </c>
      <c r="F2133" s="29" t="s">
        <v>31</v>
      </c>
      <c r="G2133" s="29" t="s">
        <v>51</v>
      </c>
      <c r="H2133" s="29" t="s">
        <v>30</v>
      </c>
      <c r="I2133" s="29">
        <v>1977</v>
      </c>
      <c r="J2133" s="30">
        <v>95</v>
      </c>
      <c r="K2133" s="30">
        <v>20607.5</v>
      </c>
      <c r="L2133" s="29">
        <v>825898.88529258012</v>
      </c>
      <c r="M2133" s="29">
        <v>3670.1201330750059</v>
      </c>
      <c r="N2133" s="29">
        <v>61.612391617082714</v>
      </c>
      <c r="O2133" s="29" t="s">
        <v>31</v>
      </c>
      <c r="P2133" s="29" t="s">
        <v>31</v>
      </c>
      <c r="Q2133" s="29" t="s">
        <v>31</v>
      </c>
      <c r="R2133" s="29" t="s">
        <v>31</v>
      </c>
      <c r="S2133" s="29" t="s">
        <v>31</v>
      </c>
      <c r="T2133" s="29" t="s">
        <v>31</v>
      </c>
      <c r="U2133" s="29" t="s">
        <v>31</v>
      </c>
      <c r="V2133" s="29" t="s">
        <v>31</v>
      </c>
      <c r="W2133" s="30">
        <v>1.3504694069609455</v>
      </c>
      <c r="X2133" s="30">
        <v>2.2632737369321259</v>
      </c>
      <c r="Y2133" s="29" t="s">
        <v>31</v>
      </c>
      <c r="Z2133" s="29" t="s">
        <v>31</v>
      </c>
      <c r="AA2133" s="30" t="s">
        <v>31</v>
      </c>
      <c r="AB2133" s="30" t="s">
        <v>31</v>
      </c>
      <c r="AC2133" s="29" t="s">
        <v>31</v>
      </c>
      <c r="AD2133" s="29" t="s">
        <v>31</v>
      </c>
      <c r="AE2133" s="29">
        <f t="shared" si="105"/>
        <v>2023</v>
      </c>
      <c r="AF2133" s="29">
        <f t="shared" si="103"/>
        <v>8</v>
      </c>
      <c r="AK2133" t="e">
        <f t="shared" si="104"/>
        <v>#N/A</v>
      </c>
    </row>
    <row r="2134" spans="1:37" ht="30" x14ac:dyDescent="0.25">
      <c r="A2134" s="30">
        <v>17907425</v>
      </c>
      <c r="B2134" s="29" t="e">
        <v>#N/A</v>
      </c>
      <c r="C2134" s="29" t="s">
        <v>29</v>
      </c>
      <c r="D2134" s="29" t="s">
        <v>29</v>
      </c>
      <c r="E2134" s="31">
        <v>45199</v>
      </c>
      <c r="F2134" s="29" t="s">
        <v>31</v>
      </c>
      <c r="G2134" s="29" t="s">
        <v>51</v>
      </c>
      <c r="H2134" s="29" t="s">
        <v>30</v>
      </c>
      <c r="I2134" s="29">
        <v>1977</v>
      </c>
      <c r="J2134" s="30">
        <v>95</v>
      </c>
      <c r="K2134" s="30">
        <v>20607.5</v>
      </c>
      <c r="L2134" s="29">
        <v>1005971.4442886374</v>
      </c>
      <c r="M2134" s="29">
        <v>4520.5081267401047</v>
      </c>
      <c r="N2134" s="29">
        <v>33.43482152171471</v>
      </c>
      <c r="O2134" s="29" t="s">
        <v>31</v>
      </c>
      <c r="P2134" s="29" t="s">
        <v>31</v>
      </c>
      <c r="Q2134" s="29" t="s">
        <v>31</v>
      </c>
      <c r="R2134" s="29" t="s">
        <v>31</v>
      </c>
      <c r="S2134" s="29" t="s">
        <v>31</v>
      </c>
      <c r="T2134" s="29" t="s">
        <v>31</v>
      </c>
      <c r="U2134" s="29" t="s">
        <v>31</v>
      </c>
      <c r="V2134" s="29" t="s">
        <v>31</v>
      </c>
      <c r="W2134" s="30">
        <v>1.5996722711989069</v>
      </c>
      <c r="X2134" s="30">
        <v>1.8851330540014262</v>
      </c>
      <c r="Y2134" s="29" t="s">
        <v>31</v>
      </c>
      <c r="Z2134" s="29" t="s">
        <v>31</v>
      </c>
      <c r="AA2134" s="30" t="s">
        <v>31</v>
      </c>
      <c r="AB2134" s="30" t="s">
        <v>31</v>
      </c>
      <c r="AC2134" s="29" t="s">
        <v>31</v>
      </c>
      <c r="AD2134" s="29" t="s">
        <v>31</v>
      </c>
      <c r="AE2134" s="29">
        <f t="shared" si="105"/>
        <v>2023</v>
      </c>
      <c r="AF2134" s="29">
        <f t="shared" si="103"/>
        <v>9</v>
      </c>
      <c r="AK2134" t="e">
        <f t="shared" si="104"/>
        <v>#N/A</v>
      </c>
    </row>
    <row r="2135" spans="1:37" ht="30" x14ac:dyDescent="0.25">
      <c r="A2135" s="30">
        <v>17907425</v>
      </c>
      <c r="B2135" s="29" t="e">
        <v>#N/A</v>
      </c>
      <c r="C2135" s="29" t="s">
        <v>29</v>
      </c>
      <c r="D2135" s="29" t="s">
        <v>29</v>
      </c>
      <c r="E2135" s="31">
        <v>45230</v>
      </c>
      <c r="F2135" s="29" t="s">
        <v>31</v>
      </c>
      <c r="G2135" s="29" t="s">
        <v>51</v>
      </c>
      <c r="H2135" s="29" t="s">
        <v>30</v>
      </c>
      <c r="I2135" s="29">
        <v>1977</v>
      </c>
      <c r="J2135" s="30">
        <v>95</v>
      </c>
      <c r="K2135" s="30">
        <v>20607.5</v>
      </c>
      <c r="L2135" s="29">
        <v>1251523.9310035636</v>
      </c>
      <c r="M2135" s="29">
        <v>4174.0686601974567</v>
      </c>
      <c r="N2135" s="29">
        <v>37.738265285154185</v>
      </c>
      <c r="O2135" s="29" t="s">
        <v>31</v>
      </c>
      <c r="P2135" s="29" t="s">
        <v>31</v>
      </c>
      <c r="Q2135" s="29" t="s">
        <v>31</v>
      </c>
      <c r="R2135" s="29" t="s">
        <v>31</v>
      </c>
      <c r="S2135" s="29" t="s">
        <v>31</v>
      </c>
      <c r="T2135" s="29" t="s">
        <v>31</v>
      </c>
      <c r="U2135" s="29" t="s">
        <v>31</v>
      </c>
      <c r="V2135" s="29" t="s">
        <v>31</v>
      </c>
      <c r="W2135" s="30">
        <v>0.90288078266630811</v>
      </c>
      <c r="X2135" s="30">
        <v>1.3839629657947243</v>
      </c>
      <c r="Y2135" s="29" t="s">
        <v>31</v>
      </c>
      <c r="Z2135" s="29" t="s">
        <v>31</v>
      </c>
      <c r="AA2135" s="30" t="s">
        <v>31</v>
      </c>
      <c r="AB2135" s="30" t="s">
        <v>31</v>
      </c>
      <c r="AC2135" s="29" t="s">
        <v>31</v>
      </c>
      <c r="AD2135" s="29" t="s">
        <v>31</v>
      </c>
      <c r="AE2135" s="29">
        <f t="shared" si="105"/>
        <v>2023</v>
      </c>
      <c r="AF2135" s="29">
        <f t="shared" ref="AF2135:AF2198" si="106">IF(E2135 = "", "", MONTH(E2135))</f>
        <v>10</v>
      </c>
      <c r="AK2135" t="e">
        <f t="shared" si="104"/>
        <v>#N/A</v>
      </c>
    </row>
    <row r="2136" spans="1:37" ht="30" x14ac:dyDescent="0.25">
      <c r="A2136" s="30">
        <v>17907425</v>
      </c>
      <c r="B2136" s="29" t="e">
        <v>#N/A</v>
      </c>
      <c r="C2136" s="29" t="s">
        <v>29</v>
      </c>
      <c r="D2136" s="29" t="s">
        <v>29</v>
      </c>
      <c r="E2136" s="31">
        <v>45260</v>
      </c>
      <c r="F2136" s="29" t="s">
        <v>31</v>
      </c>
      <c r="G2136" s="29" t="s">
        <v>51</v>
      </c>
      <c r="H2136" s="29" t="s">
        <v>30</v>
      </c>
      <c r="I2136" s="29">
        <v>1977</v>
      </c>
      <c r="J2136" s="30">
        <v>95</v>
      </c>
      <c r="K2136" s="30">
        <v>20607.5</v>
      </c>
      <c r="L2136" s="29">
        <v>912806.72710346302</v>
      </c>
      <c r="M2136" s="29">
        <v>2600.8046648894165</v>
      </c>
      <c r="N2136" s="29">
        <v>55.07494409099106</v>
      </c>
      <c r="O2136" s="29" t="s">
        <v>31</v>
      </c>
      <c r="P2136" s="29" t="s">
        <v>31</v>
      </c>
      <c r="Q2136" s="29" t="s">
        <v>31</v>
      </c>
      <c r="R2136" s="29" t="s">
        <v>31</v>
      </c>
      <c r="S2136" s="29" t="s">
        <v>31</v>
      </c>
      <c r="T2136" s="29" t="s">
        <v>31</v>
      </c>
      <c r="U2136" s="29" t="s">
        <v>31</v>
      </c>
      <c r="V2136" s="29" t="s">
        <v>31</v>
      </c>
      <c r="W2136" s="30">
        <v>1.6276086974118127</v>
      </c>
      <c r="X2136" s="30">
        <v>1.3888470381863813</v>
      </c>
      <c r="Y2136" s="29" t="s">
        <v>31</v>
      </c>
      <c r="Z2136" s="29" t="s">
        <v>31</v>
      </c>
      <c r="AA2136" s="30" t="s">
        <v>31</v>
      </c>
      <c r="AB2136" s="30" t="s">
        <v>31</v>
      </c>
      <c r="AC2136" s="29" t="s">
        <v>31</v>
      </c>
      <c r="AD2136" s="29" t="s">
        <v>31</v>
      </c>
      <c r="AE2136" s="29">
        <f t="shared" si="105"/>
        <v>2023</v>
      </c>
      <c r="AF2136" s="29">
        <f t="shared" si="106"/>
        <v>11</v>
      </c>
      <c r="AK2136" t="e">
        <f t="shared" si="104"/>
        <v>#N/A</v>
      </c>
    </row>
    <row r="2137" spans="1:37" ht="30" x14ac:dyDescent="0.25">
      <c r="A2137" s="30">
        <v>17907425</v>
      </c>
      <c r="B2137" s="29" t="e">
        <v>#N/A</v>
      </c>
      <c r="C2137" s="29" t="s">
        <v>29</v>
      </c>
      <c r="D2137" s="29" t="s">
        <v>29</v>
      </c>
      <c r="E2137" s="31">
        <v>45291</v>
      </c>
      <c r="F2137" s="29" t="s">
        <v>31</v>
      </c>
      <c r="G2137" s="29" t="s">
        <v>51</v>
      </c>
      <c r="H2137" s="29" t="s">
        <v>30</v>
      </c>
      <c r="I2137" s="29">
        <v>1977</v>
      </c>
      <c r="J2137" s="30">
        <v>95</v>
      </c>
      <c r="K2137" s="30">
        <v>20607.5</v>
      </c>
      <c r="L2137" s="29">
        <v>1205047.9853072662</v>
      </c>
      <c r="M2137" s="29">
        <v>4071.8908932217864</v>
      </c>
      <c r="N2137" s="29">
        <v>33.38484590264023</v>
      </c>
      <c r="O2137" s="29">
        <v>14711.387900402508</v>
      </c>
      <c r="P2137" s="29">
        <v>0.82182974001642539</v>
      </c>
      <c r="Q2137" s="29">
        <v>19005.906942656708</v>
      </c>
      <c r="R2137" s="29">
        <v>21874.492929192122</v>
      </c>
      <c r="S2137" s="29">
        <v>0.65133585427961127</v>
      </c>
      <c r="T2137" s="29">
        <v>0.74522378141806123</v>
      </c>
      <c r="U2137" s="29">
        <v>0.7207064467025176</v>
      </c>
      <c r="V2137" s="29">
        <v>1.3995595114625405</v>
      </c>
      <c r="W2137" s="30">
        <v>1.6132838740475317</v>
      </c>
      <c r="X2137" s="30">
        <v>1.183088524611658</v>
      </c>
      <c r="Y2137" s="29">
        <v>-48.879100280694423</v>
      </c>
      <c r="Z2137" s="29">
        <v>-61.08597361153732</v>
      </c>
      <c r="AA2137" s="30">
        <v>66.823824990652895</v>
      </c>
      <c r="AB2137" s="30">
        <v>1151.1303994650939</v>
      </c>
      <c r="AC2137" s="29" t="s">
        <v>31</v>
      </c>
      <c r="AD2137" s="29" t="s">
        <v>31</v>
      </c>
      <c r="AE2137" s="29">
        <f t="shared" si="105"/>
        <v>2023</v>
      </c>
      <c r="AF2137" s="29">
        <f t="shared" si="106"/>
        <v>12</v>
      </c>
      <c r="AK2137" t="e">
        <f t="shared" si="104"/>
        <v>#N/A</v>
      </c>
    </row>
    <row r="2138" spans="1:37" ht="30" x14ac:dyDescent="0.25">
      <c r="A2138" s="30">
        <v>17907425</v>
      </c>
      <c r="B2138" s="29" t="e">
        <v>#N/A</v>
      </c>
      <c r="C2138" s="29" t="s">
        <v>29</v>
      </c>
      <c r="D2138" s="29" t="s">
        <v>29</v>
      </c>
      <c r="E2138" s="31">
        <v>45322</v>
      </c>
      <c r="F2138" s="29" t="s">
        <v>31</v>
      </c>
      <c r="G2138" s="29" t="s">
        <v>51</v>
      </c>
      <c r="H2138" s="29" t="s">
        <v>30</v>
      </c>
      <c r="I2138" s="29">
        <v>1977</v>
      </c>
      <c r="J2138" s="30">
        <v>95</v>
      </c>
      <c r="K2138" s="30">
        <v>20607.5</v>
      </c>
      <c r="L2138" s="29">
        <v>822456.07509391592</v>
      </c>
      <c r="M2138" s="29">
        <v>2871.8094311336695</v>
      </c>
      <c r="N2138" s="29">
        <v>45.596627113200888</v>
      </c>
      <c r="O2138" s="29" t="s">
        <v>31</v>
      </c>
      <c r="P2138" s="29" t="s">
        <v>31</v>
      </c>
      <c r="Q2138" s="29" t="s">
        <v>31</v>
      </c>
      <c r="R2138" s="29" t="s">
        <v>31</v>
      </c>
      <c r="S2138" s="29" t="s">
        <v>31</v>
      </c>
      <c r="T2138" s="29" t="s">
        <v>31</v>
      </c>
      <c r="U2138" s="29" t="s">
        <v>31</v>
      </c>
      <c r="V2138" s="29" t="s">
        <v>31</v>
      </c>
      <c r="W2138" s="30">
        <v>1.5735930640144959</v>
      </c>
      <c r="X2138" s="30">
        <v>1.5113156959486025</v>
      </c>
      <c r="Y2138" s="29" t="s">
        <v>31</v>
      </c>
      <c r="Z2138" s="29" t="s">
        <v>31</v>
      </c>
      <c r="AA2138" s="30" t="s">
        <v>31</v>
      </c>
      <c r="AB2138" s="30" t="s">
        <v>31</v>
      </c>
      <c r="AC2138" s="29" t="s">
        <v>31</v>
      </c>
      <c r="AD2138" s="29" t="s">
        <v>31</v>
      </c>
      <c r="AE2138" s="29">
        <f t="shared" si="105"/>
        <v>2024</v>
      </c>
      <c r="AF2138" s="29">
        <f t="shared" si="106"/>
        <v>1</v>
      </c>
      <c r="AK2138" t="e">
        <f t="shared" si="104"/>
        <v>#N/A</v>
      </c>
    </row>
    <row r="2139" spans="1:37" ht="30" x14ac:dyDescent="0.25">
      <c r="A2139" s="30">
        <v>17907425</v>
      </c>
      <c r="B2139" s="29" t="e">
        <v>#N/A</v>
      </c>
      <c r="C2139" s="29" t="s">
        <v>29</v>
      </c>
      <c r="D2139" s="29" t="s">
        <v>29</v>
      </c>
      <c r="E2139" s="31">
        <v>45351</v>
      </c>
      <c r="F2139" s="29" t="s">
        <v>31</v>
      </c>
      <c r="G2139" s="29" t="s">
        <v>51</v>
      </c>
      <c r="H2139" s="29" t="s">
        <v>30</v>
      </c>
      <c r="I2139" s="29">
        <v>1977</v>
      </c>
      <c r="J2139" s="30">
        <v>95</v>
      </c>
      <c r="K2139" s="30">
        <v>20607.5</v>
      </c>
      <c r="L2139" s="29">
        <v>1177484.6970802587</v>
      </c>
      <c r="M2139" s="29">
        <v>4593.288338086325</v>
      </c>
      <c r="N2139" s="29">
        <v>57.690708200347359</v>
      </c>
      <c r="O2139" s="29" t="s">
        <v>31</v>
      </c>
      <c r="P2139" s="29" t="s">
        <v>31</v>
      </c>
      <c r="Q2139" s="29" t="s">
        <v>31</v>
      </c>
      <c r="R2139" s="29" t="s">
        <v>31</v>
      </c>
      <c r="S2139" s="29" t="s">
        <v>31</v>
      </c>
      <c r="T2139" s="29" t="s">
        <v>31</v>
      </c>
      <c r="U2139" s="29" t="s">
        <v>31</v>
      </c>
      <c r="V2139" s="29" t="s">
        <v>31</v>
      </c>
      <c r="W2139" s="30">
        <v>1.4560617007761496</v>
      </c>
      <c r="X2139" s="30">
        <v>2.1682524300266288</v>
      </c>
      <c r="Y2139" s="29" t="s">
        <v>31</v>
      </c>
      <c r="Z2139" s="29" t="s">
        <v>31</v>
      </c>
      <c r="AA2139" s="30" t="s">
        <v>31</v>
      </c>
      <c r="AB2139" s="30" t="s">
        <v>31</v>
      </c>
      <c r="AC2139" s="29" t="s">
        <v>31</v>
      </c>
      <c r="AD2139" s="29" t="s">
        <v>31</v>
      </c>
      <c r="AE2139" s="29">
        <f t="shared" si="105"/>
        <v>2024</v>
      </c>
      <c r="AF2139" s="29">
        <f t="shared" si="106"/>
        <v>2</v>
      </c>
      <c r="AK2139" t="e">
        <f t="shared" si="104"/>
        <v>#N/A</v>
      </c>
    </row>
    <row r="2140" spans="1:37" ht="30" x14ac:dyDescent="0.25">
      <c r="A2140" s="30">
        <v>17907425</v>
      </c>
      <c r="B2140" s="29" t="e">
        <v>#N/A</v>
      </c>
      <c r="C2140" s="29" t="s">
        <v>29</v>
      </c>
      <c r="D2140" s="29" t="s">
        <v>29</v>
      </c>
      <c r="E2140" s="31">
        <v>45382</v>
      </c>
      <c r="F2140" s="29" t="s">
        <v>31</v>
      </c>
      <c r="G2140" s="29" t="s">
        <v>51</v>
      </c>
      <c r="H2140" s="29" t="s">
        <v>30</v>
      </c>
      <c r="I2140" s="29">
        <v>1977</v>
      </c>
      <c r="J2140" s="30">
        <v>95</v>
      </c>
      <c r="K2140" s="30">
        <v>20607.5</v>
      </c>
      <c r="L2140" s="29">
        <v>1234190.2156206465</v>
      </c>
      <c r="M2140" s="29">
        <v>2533.1268194455743</v>
      </c>
      <c r="N2140" s="29">
        <v>64.302342353500208</v>
      </c>
      <c r="O2140" s="29" t="s">
        <v>31</v>
      </c>
      <c r="P2140" s="29" t="s">
        <v>31</v>
      </c>
      <c r="Q2140" s="29" t="s">
        <v>31</v>
      </c>
      <c r="R2140" s="29" t="s">
        <v>31</v>
      </c>
      <c r="S2140" s="29" t="s">
        <v>31</v>
      </c>
      <c r="T2140" s="29" t="s">
        <v>31</v>
      </c>
      <c r="U2140" s="29" t="s">
        <v>31</v>
      </c>
      <c r="V2140" s="29" t="s">
        <v>31</v>
      </c>
      <c r="W2140" s="30">
        <v>1.5838385692955763</v>
      </c>
      <c r="X2140" s="30">
        <v>1.3830420832689911</v>
      </c>
      <c r="Y2140" s="29" t="s">
        <v>31</v>
      </c>
      <c r="Z2140" s="29" t="s">
        <v>31</v>
      </c>
      <c r="AA2140" s="29" t="s">
        <v>31</v>
      </c>
      <c r="AB2140" s="29" t="s">
        <v>31</v>
      </c>
      <c r="AC2140" s="29" t="s">
        <v>31</v>
      </c>
      <c r="AD2140" s="29" t="s">
        <v>31</v>
      </c>
      <c r="AE2140" s="29">
        <f t="shared" si="105"/>
        <v>2024</v>
      </c>
      <c r="AF2140" s="29">
        <f t="shared" si="106"/>
        <v>3</v>
      </c>
      <c r="AK2140" t="e">
        <f t="shared" si="104"/>
        <v>#N/A</v>
      </c>
    </row>
    <row r="2141" spans="1:37" ht="30" x14ac:dyDescent="0.25">
      <c r="A2141" s="30">
        <v>17907425</v>
      </c>
      <c r="B2141" s="29" t="e">
        <v>#N/A</v>
      </c>
      <c r="C2141" s="29" t="s">
        <v>29</v>
      </c>
      <c r="D2141" s="29" t="s">
        <v>29</v>
      </c>
      <c r="E2141" s="31">
        <v>45412</v>
      </c>
      <c r="F2141" s="29" t="s">
        <v>31</v>
      </c>
      <c r="G2141" s="29" t="s">
        <v>51</v>
      </c>
      <c r="H2141" s="29" t="s">
        <v>30</v>
      </c>
      <c r="I2141" s="29">
        <v>1977</v>
      </c>
      <c r="J2141" s="30">
        <v>95</v>
      </c>
      <c r="K2141" s="30">
        <v>20607.5</v>
      </c>
      <c r="L2141" s="29">
        <v>1289731.6816190023</v>
      </c>
      <c r="M2141" s="29">
        <v>3079.7580388160109</v>
      </c>
      <c r="N2141" s="29">
        <v>56.054109811129017</v>
      </c>
      <c r="O2141" s="29" t="s">
        <v>31</v>
      </c>
      <c r="P2141" s="29" t="s">
        <v>31</v>
      </c>
      <c r="Q2141" s="29" t="s">
        <v>31</v>
      </c>
      <c r="R2141" s="29" t="s">
        <v>31</v>
      </c>
      <c r="S2141" s="29" t="s">
        <v>31</v>
      </c>
      <c r="T2141" s="29" t="s">
        <v>31</v>
      </c>
      <c r="U2141" s="29" t="s">
        <v>31</v>
      </c>
      <c r="V2141" s="29" t="s">
        <v>31</v>
      </c>
      <c r="W2141" s="30">
        <v>1.2535802973996728</v>
      </c>
      <c r="X2141" s="30">
        <v>2.1532037907382806</v>
      </c>
      <c r="Y2141" s="29" t="s">
        <v>31</v>
      </c>
      <c r="Z2141" s="29" t="s">
        <v>31</v>
      </c>
      <c r="AA2141" s="29" t="s">
        <v>31</v>
      </c>
      <c r="AB2141" s="29" t="s">
        <v>31</v>
      </c>
      <c r="AC2141" s="29" t="s">
        <v>31</v>
      </c>
      <c r="AD2141" s="29" t="s">
        <v>31</v>
      </c>
      <c r="AE2141" s="29">
        <f t="shared" si="105"/>
        <v>2024</v>
      </c>
      <c r="AF2141" s="29">
        <f t="shared" si="106"/>
        <v>4</v>
      </c>
      <c r="AK2141" t="e">
        <f t="shared" si="104"/>
        <v>#N/A</v>
      </c>
    </row>
    <row r="2142" spans="1:37" ht="30" x14ac:dyDescent="0.25">
      <c r="A2142" s="30">
        <v>17907425</v>
      </c>
      <c r="B2142" s="29" t="e">
        <v>#N/A</v>
      </c>
      <c r="C2142" s="29" t="s">
        <v>29</v>
      </c>
      <c r="D2142" s="29" t="s">
        <v>29</v>
      </c>
      <c r="E2142" s="31">
        <v>45443</v>
      </c>
      <c r="F2142" s="29" t="s">
        <v>31</v>
      </c>
      <c r="G2142" s="29" t="s">
        <v>51</v>
      </c>
      <c r="H2142" s="29" t="s">
        <v>30</v>
      </c>
      <c r="I2142" s="29">
        <v>1977</v>
      </c>
      <c r="J2142" s="30">
        <v>95</v>
      </c>
      <c r="K2142" s="30">
        <v>20607.5</v>
      </c>
      <c r="L2142" s="29">
        <v>806582.89968601475</v>
      </c>
      <c r="M2142" s="29">
        <v>3837.4264733002105</v>
      </c>
      <c r="N2142" s="29">
        <v>47.145998231644512</v>
      </c>
      <c r="O2142" s="29" t="s">
        <v>31</v>
      </c>
      <c r="P2142" s="29" t="s">
        <v>31</v>
      </c>
      <c r="Q2142" s="29" t="s">
        <v>31</v>
      </c>
      <c r="R2142" s="29" t="s">
        <v>31</v>
      </c>
      <c r="S2142" s="29" t="s">
        <v>31</v>
      </c>
      <c r="T2142" s="29" t="s">
        <v>31</v>
      </c>
      <c r="U2142" s="29" t="s">
        <v>31</v>
      </c>
      <c r="V2142" s="29" t="s">
        <v>31</v>
      </c>
      <c r="W2142" s="30">
        <v>1.1374094421354197</v>
      </c>
      <c r="X2142" s="30">
        <v>1.1419003120911315</v>
      </c>
      <c r="Y2142" s="29" t="s">
        <v>31</v>
      </c>
      <c r="Z2142" s="29" t="s">
        <v>31</v>
      </c>
      <c r="AA2142" s="29" t="s">
        <v>31</v>
      </c>
      <c r="AB2142" s="29" t="s">
        <v>31</v>
      </c>
      <c r="AC2142" s="29" t="s">
        <v>31</v>
      </c>
      <c r="AD2142" s="29" t="s">
        <v>31</v>
      </c>
      <c r="AE2142" s="29">
        <f t="shared" si="105"/>
        <v>2024</v>
      </c>
      <c r="AF2142" s="29">
        <f t="shared" si="106"/>
        <v>5</v>
      </c>
      <c r="AK2142" t="e">
        <f t="shared" si="104"/>
        <v>#N/A</v>
      </c>
    </row>
    <row r="2143" spans="1:37" ht="30" x14ac:dyDescent="0.25">
      <c r="A2143" s="30">
        <v>17907425</v>
      </c>
      <c r="B2143" s="29" t="e">
        <v>#N/A</v>
      </c>
      <c r="C2143" s="29" t="s">
        <v>29</v>
      </c>
      <c r="D2143" s="29" t="s">
        <v>29</v>
      </c>
      <c r="E2143" s="31">
        <v>45473</v>
      </c>
      <c r="F2143" s="29" t="s">
        <v>31</v>
      </c>
      <c r="G2143" s="29" t="s">
        <v>51</v>
      </c>
      <c r="H2143" s="29" t="s">
        <v>30</v>
      </c>
      <c r="I2143" s="29">
        <v>1977</v>
      </c>
      <c r="J2143" s="30">
        <v>95</v>
      </c>
      <c r="K2143" s="30">
        <v>20607.5</v>
      </c>
      <c r="L2143" s="29" t="s">
        <v>31</v>
      </c>
      <c r="M2143" s="29" t="s">
        <v>31</v>
      </c>
      <c r="N2143" s="29" t="s">
        <v>31</v>
      </c>
      <c r="O2143" s="29" t="s">
        <v>31</v>
      </c>
      <c r="P2143" s="29" t="s">
        <v>31</v>
      </c>
      <c r="Q2143" s="29" t="s">
        <v>31</v>
      </c>
      <c r="R2143" s="29" t="s">
        <v>31</v>
      </c>
      <c r="S2143" s="29" t="s">
        <v>31</v>
      </c>
      <c r="T2143" s="29" t="s">
        <v>31</v>
      </c>
      <c r="U2143" s="29" t="s">
        <v>31</v>
      </c>
      <c r="V2143" s="29" t="s">
        <v>31</v>
      </c>
      <c r="W2143" s="30">
        <v>1.0589459770816627</v>
      </c>
      <c r="X2143" s="30">
        <v>1.2055489889397744</v>
      </c>
      <c r="Y2143" s="29" t="s">
        <v>31</v>
      </c>
      <c r="Z2143" s="29" t="s">
        <v>31</v>
      </c>
      <c r="AA2143" s="29" t="s">
        <v>31</v>
      </c>
      <c r="AB2143" s="29" t="s">
        <v>31</v>
      </c>
      <c r="AC2143" s="29" t="s">
        <v>31</v>
      </c>
      <c r="AD2143" s="29" t="s">
        <v>31</v>
      </c>
      <c r="AE2143" s="29">
        <f t="shared" si="105"/>
        <v>2024</v>
      </c>
      <c r="AF2143" s="29">
        <f t="shared" si="106"/>
        <v>6</v>
      </c>
      <c r="AK2143" t="e">
        <f t="shared" si="104"/>
        <v>#N/A</v>
      </c>
    </row>
    <row r="2144" spans="1:37" ht="30" x14ac:dyDescent="0.25">
      <c r="A2144" s="30">
        <v>17907425</v>
      </c>
      <c r="B2144" s="29" t="e">
        <v>#N/A</v>
      </c>
      <c r="C2144" s="29" t="s">
        <v>29</v>
      </c>
      <c r="D2144" s="29" t="s">
        <v>29</v>
      </c>
      <c r="E2144" s="31">
        <v>45504</v>
      </c>
      <c r="F2144" s="29" t="s">
        <v>31</v>
      </c>
      <c r="G2144" s="29" t="s">
        <v>51</v>
      </c>
      <c r="H2144" s="29" t="s">
        <v>30</v>
      </c>
      <c r="I2144" s="29">
        <v>1977</v>
      </c>
      <c r="J2144" s="30">
        <v>95</v>
      </c>
      <c r="K2144" s="30">
        <v>20607.5</v>
      </c>
      <c r="L2144" s="29" t="s">
        <v>31</v>
      </c>
      <c r="M2144" s="29" t="s">
        <v>31</v>
      </c>
      <c r="N2144" s="29" t="s">
        <v>31</v>
      </c>
      <c r="O2144" s="29" t="s">
        <v>31</v>
      </c>
      <c r="P2144" s="29" t="s">
        <v>31</v>
      </c>
      <c r="Q2144" s="29" t="s">
        <v>31</v>
      </c>
      <c r="R2144" s="29" t="s">
        <v>31</v>
      </c>
      <c r="S2144" s="29" t="s">
        <v>31</v>
      </c>
      <c r="T2144" s="29" t="s">
        <v>31</v>
      </c>
      <c r="U2144" s="29" t="s">
        <v>31</v>
      </c>
      <c r="V2144" s="29" t="s">
        <v>31</v>
      </c>
      <c r="W2144" s="30">
        <v>1.0028079391743727</v>
      </c>
      <c r="X2144" s="30">
        <v>1.1938172362154007</v>
      </c>
      <c r="Y2144" s="29" t="s">
        <v>31</v>
      </c>
      <c r="Z2144" s="29" t="s">
        <v>31</v>
      </c>
      <c r="AA2144" s="29" t="s">
        <v>31</v>
      </c>
      <c r="AB2144" s="29" t="s">
        <v>31</v>
      </c>
      <c r="AC2144" s="29" t="s">
        <v>31</v>
      </c>
      <c r="AD2144" s="29" t="s">
        <v>31</v>
      </c>
      <c r="AE2144" s="29">
        <f t="shared" si="105"/>
        <v>2024</v>
      </c>
      <c r="AF2144" s="29">
        <f t="shared" si="106"/>
        <v>7</v>
      </c>
      <c r="AK2144" t="e">
        <f t="shared" si="104"/>
        <v>#N/A</v>
      </c>
    </row>
    <row r="2145" spans="1:37" ht="30" x14ac:dyDescent="0.25">
      <c r="A2145" s="30">
        <v>17907425</v>
      </c>
      <c r="B2145" s="29" t="e">
        <v>#N/A</v>
      </c>
      <c r="C2145" s="29" t="s">
        <v>29</v>
      </c>
      <c r="D2145" s="29" t="s">
        <v>29</v>
      </c>
      <c r="E2145" s="31">
        <v>45535</v>
      </c>
      <c r="F2145" s="29" t="s">
        <v>31</v>
      </c>
      <c r="G2145" s="29" t="s">
        <v>51</v>
      </c>
      <c r="H2145" s="29" t="s">
        <v>30</v>
      </c>
      <c r="I2145" s="29">
        <v>1977</v>
      </c>
      <c r="J2145" s="30">
        <v>95</v>
      </c>
      <c r="K2145" s="30">
        <v>20607.5</v>
      </c>
      <c r="L2145" s="29" t="s">
        <v>31</v>
      </c>
      <c r="M2145" s="29" t="s">
        <v>31</v>
      </c>
      <c r="N2145" s="29" t="s">
        <v>31</v>
      </c>
      <c r="O2145" s="29" t="s">
        <v>31</v>
      </c>
      <c r="P2145" s="29" t="s">
        <v>31</v>
      </c>
      <c r="Q2145" s="29" t="s">
        <v>31</v>
      </c>
      <c r="R2145" s="29" t="s">
        <v>31</v>
      </c>
      <c r="S2145" s="29" t="s">
        <v>31</v>
      </c>
      <c r="T2145" s="29" t="s">
        <v>31</v>
      </c>
      <c r="U2145" s="29" t="s">
        <v>31</v>
      </c>
      <c r="V2145" s="29" t="s">
        <v>31</v>
      </c>
      <c r="W2145" s="30">
        <v>0.85621237685463825</v>
      </c>
      <c r="X2145" s="30">
        <v>1.7199005608861617</v>
      </c>
      <c r="Y2145" s="29" t="s">
        <v>31</v>
      </c>
      <c r="Z2145" s="29" t="s">
        <v>31</v>
      </c>
      <c r="AA2145" s="29" t="s">
        <v>31</v>
      </c>
      <c r="AB2145" s="29" t="s">
        <v>31</v>
      </c>
      <c r="AC2145" s="29" t="s">
        <v>31</v>
      </c>
      <c r="AD2145" s="29" t="s">
        <v>31</v>
      </c>
      <c r="AE2145" s="29">
        <f t="shared" si="105"/>
        <v>2024</v>
      </c>
      <c r="AF2145" s="29">
        <f t="shared" si="106"/>
        <v>8</v>
      </c>
      <c r="AK2145" t="e">
        <f t="shared" si="104"/>
        <v>#N/A</v>
      </c>
    </row>
    <row r="2146" spans="1:37" ht="30" x14ac:dyDescent="0.25">
      <c r="A2146" s="30">
        <v>17907425</v>
      </c>
      <c r="B2146" s="29" t="e">
        <v>#N/A</v>
      </c>
      <c r="C2146" s="29" t="s">
        <v>29</v>
      </c>
      <c r="D2146" s="29" t="s">
        <v>29</v>
      </c>
      <c r="E2146" s="31">
        <v>45565</v>
      </c>
      <c r="F2146" s="29" t="s">
        <v>31</v>
      </c>
      <c r="G2146" s="29" t="s">
        <v>51</v>
      </c>
      <c r="H2146" s="29" t="s">
        <v>30</v>
      </c>
      <c r="I2146" s="29">
        <v>1977</v>
      </c>
      <c r="J2146" s="30">
        <v>95</v>
      </c>
      <c r="K2146" s="30">
        <v>20607.5</v>
      </c>
      <c r="L2146" s="29" t="s">
        <v>31</v>
      </c>
      <c r="M2146" s="29" t="s">
        <v>31</v>
      </c>
      <c r="N2146" s="29" t="s">
        <v>31</v>
      </c>
      <c r="O2146" s="29" t="s">
        <v>31</v>
      </c>
      <c r="P2146" s="29" t="s">
        <v>31</v>
      </c>
      <c r="Q2146" s="29" t="s">
        <v>31</v>
      </c>
      <c r="R2146" s="29" t="s">
        <v>31</v>
      </c>
      <c r="S2146" s="29" t="s">
        <v>31</v>
      </c>
      <c r="T2146" s="29" t="s">
        <v>31</v>
      </c>
      <c r="U2146" s="29" t="s">
        <v>31</v>
      </c>
      <c r="V2146" s="29" t="s">
        <v>31</v>
      </c>
      <c r="W2146" s="30">
        <v>1.0168392242288384</v>
      </c>
      <c r="X2146" s="30">
        <v>1.6446095383524681</v>
      </c>
      <c r="Y2146" s="29" t="s">
        <v>31</v>
      </c>
      <c r="Z2146" s="29" t="s">
        <v>31</v>
      </c>
      <c r="AA2146" s="29" t="s">
        <v>31</v>
      </c>
      <c r="AB2146" s="29" t="s">
        <v>31</v>
      </c>
      <c r="AC2146" s="29" t="s">
        <v>31</v>
      </c>
      <c r="AD2146" s="29" t="s">
        <v>31</v>
      </c>
      <c r="AE2146" s="29">
        <f t="shared" si="105"/>
        <v>2024</v>
      </c>
      <c r="AF2146" s="29">
        <f t="shared" si="106"/>
        <v>9</v>
      </c>
      <c r="AK2146" t="e">
        <f t="shared" si="104"/>
        <v>#N/A</v>
      </c>
    </row>
    <row r="2147" spans="1:37" ht="30" x14ac:dyDescent="0.25">
      <c r="A2147" s="30">
        <v>17907425</v>
      </c>
      <c r="B2147" s="29" t="e">
        <v>#N/A</v>
      </c>
      <c r="C2147" s="29" t="s">
        <v>29</v>
      </c>
      <c r="D2147" s="29" t="s">
        <v>29</v>
      </c>
      <c r="E2147" s="31">
        <v>45596</v>
      </c>
      <c r="F2147" s="29" t="s">
        <v>31</v>
      </c>
      <c r="G2147" s="29" t="s">
        <v>51</v>
      </c>
      <c r="H2147" s="29" t="s">
        <v>30</v>
      </c>
      <c r="I2147" s="29">
        <v>1977</v>
      </c>
      <c r="J2147" s="30">
        <v>95</v>
      </c>
      <c r="K2147" s="30">
        <v>20607.5</v>
      </c>
      <c r="L2147" s="29" t="s">
        <v>31</v>
      </c>
      <c r="M2147" s="29" t="s">
        <v>31</v>
      </c>
      <c r="N2147" s="29" t="s">
        <v>31</v>
      </c>
      <c r="O2147" s="29" t="s">
        <v>31</v>
      </c>
      <c r="P2147" s="29" t="s">
        <v>31</v>
      </c>
      <c r="Q2147" s="29" t="s">
        <v>31</v>
      </c>
      <c r="R2147" s="29" t="s">
        <v>31</v>
      </c>
      <c r="S2147" s="29" t="s">
        <v>31</v>
      </c>
      <c r="T2147" s="29" t="s">
        <v>31</v>
      </c>
      <c r="U2147" s="29" t="s">
        <v>31</v>
      </c>
      <c r="V2147" s="29" t="s">
        <v>31</v>
      </c>
      <c r="W2147" s="30">
        <v>1.138930840068703</v>
      </c>
      <c r="X2147" s="30">
        <v>1.7586684509815664</v>
      </c>
      <c r="Y2147" s="29" t="s">
        <v>31</v>
      </c>
      <c r="Z2147" s="29" t="s">
        <v>31</v>
      </c>
      <c r="AA2147" s="29" t="s">
        <v>31</v>
      </c>
      <c r="AB2147" s="29" t="s">
        <v>31</v>
      </c>
      <c r="AC2147" s="29" t="s">
        <v>31</v>
      </c>
      <c r="AD2147" s="29" t="s">
        <v>31</v>
      </c>
      <c r="AE2147" s="29">
        <f t="shared" si="105"/>
        <v>2024</v>
      </c>
      <c r="AF2147" s="29">
        <f t="shared" si="106"/>
        <v>10</v>
      </c>
      <c r="AK2147" t="e">
        <f t="shared" si="104"/>
        <v>#N/A</v>
      </c>
    </row>
    <row r="2148" spans="1:37" ht="30" x14ac:dyDescent="0.25">
      <c r="A2148" s="30">
        <v>17907425</v>
      </c>
      <c r="B2148" s="29" t="e">
        <v>#N/A</v>
      </c>
      <c r="C2148" s="29" t="s">
        <v>29</v>
      </c>
      <c r="D2148" s="29" t="s">
        <v>29</v>
      </c>
      <c r="E2148" s="31">
        <v>45626</v>
      </c>
      <c r="F2148" s="29" t="s">
        <v>31</v>
      </c>
      <c r="G2148" s="29" t="s">
        <v>51</v>
      </c>
      <c r="H2148" s="29" t="s">
        <v>30</v>
      </c>
      <c r="I2148" s="29">
        <v>1977</v>
      </c>
      <c r="J2148" s="30">
        <v>95</v>
      </c>
      <c r="K2148" s="30">
        <v>20607.5</v>
      </c>
      <c r="L2148" s="29" t="s">
        <v>31</v>
      </c>
      <c r="M2148" s="29" t="s">
        <v>31</v>
      </c>
      <c r="N2148" s="29" t="s">
        <v>31</v>
      </c>
      <c r="O2148" s="29" t="s">
        <v>31</v>
      </c>
      <c r="P2148" s="29" t="s">
        <v>31</v>
      </c>
      <c r="Q2148" s="29" t="s">
        <v>31</v>
      </c>
      <c r="R2148" s="29" t="s">
        <v>31</v>
      </c>
      <c r="S2148" s="29" t="s">
        <v>31</v>
      </c>
      <c r="T2148" s="29" t="s">
        <v>31</v>
      </c>
      <c r="U2148" s="29" t="s">
        <v>31</v>
      </c>
      <c r="V2148" s="29" t="s">
        <v>31</v>
      </c>
      <c r="W2148" s="30">
        <v>1.2474209562617602</v>
      </c>
      <c r="X2148" s="30">
        <v>1.9900472687642665</v>
      </c>
      <c r="Y2148" s="29" t="s">
        <v>31</v>
      </c>
      <c r="Z2148" s="29" t="s">
        <v>31</v>
      </c>
      <c r="AA2148" s="29" t="s">
        <v>31</v>
      </c>
      <c r="AB2148" s="29" t="s">
        <v>31</v>
      </c>
      <c r="AC2148" s="29" t="s">
        <v>31</v>
      </c>
      <c r="AD2148" s="29" t="s">
        <v>31</v>
      </c>
      <c r="AE2148" s="29">
        <f t="shared" si="105"/>
        <v>2024</v>
      </c>
      <c r="AF2148" s="29">
        <f t="shared" si="106"/>
        <v>11</v>
      </c>
      <c r="AK2148" t="e">
        <f t="shared" si="104"/>
        <v>#N/A</v>
      </c>
    </row>
    <row r="2149" spans="1:37" ht="30" x14ac:dyDescent="0.25">
      <c r="A2149" s="30">
        <v>17907425</v>
      </c>
      <c r="B2149" s="29" t="e">
        <v>#N/A</v>
      </c>
      <c r="C2149" s="29" t="s">
        <v>29</v>
      </c>
      <c r="D2149" s="29" t="s">
        <v>29</v>
      </c>
      <c r="E2149" s="31">
        <v>45657</v>
      </c>
      <c r="F2149" s="29" t="s">
        <v>31</v>
      </c>
      <c r="G2149" s="29" t="s">
        <v>51</v>
      </c>
      <c r="H2149" s="29" t="s">
        <v>30</v>
      </c>
      <c r="I2149" s="29">
        <v>1977</v>
      </c>
      <c r="J2149" s="30">
        <v>95</v>
      </c>
      <c r="K2149" s="30">
        <v>20607.5</v>
      </c>
      <c r="L2149" s="29" t="s">
        <v>31</v>
      </c>
      <c r="M2149" s="29" t="s">
        <v>31</v>
      </c>
      <c r="N2149" s="29" t="s">
        <v>31</v>
      </c>
      <c r="O2149" s="29" t="s">
        <v>31</v>
      </c>
      <c r="P2149" s="29" t="s">
        <v>31</v>
      </c>
      <c r="Q2149" s="29" t="s">
        <v>31</v>
      </c>
      <c r="R2149" s="29" t="s">
        <v>31</v>
      </c>
      <c r="S2149" s="29" t="s">
        <v>31</v>
      </c>
      <c r="T2149" s="29" t="s">
        <v>31</v>
      </c>
      <c r="U2149" s="29" t="s">
        <v>31</v>
      </c>
      <c r="V2149" s="29" t="s">
        <v>31</v>
      </c>
      <c r="W2149" s="30">
        <v>0.98990555861310336</v>
      </c>
      <c r="X2149" s="30">
        <v>2.1702997414495191</v>
      </c>
      <c r="Y2149" s="29" t="s">
        <v>31</v>
      </c>
      <c r="Z2149" s="29" t="s">
        <v>31</v>
      </c>
      <c r="AA2149" s="29" t="s">
        <v>31</v>
      </c>
      <c r="AB2149" s="29" t="s">
        <v>31</v>
      </c>
      <c r="AC2149" s="29" t="s">
        <v>31</v>
      </c>
      <c r="AD2149" s="29" t="s">
        <v>31</v>
      </c>
      <c r="AE2149" s="29">
        <f t="shared" si="105"/>
        <v>2024</v>
      </c>
      <c r="AF2149" s="29">
        <f t="shared" si="106"/>
        <v>12</v>
      </c>
      <c r="AK2149" t="e">
        <f t="shared" si="104"/>
        <v>#N/A</v>
      </c>
    </row>
    <row r="2150" spans="1:37" ht="30" x14ac:dyDescent="0.25">
      <c r="A2150" s="30">
        <v>17907426</v>
      </c>
      <c r="B2150" s="29" t="s">
        <v>93</v>
      </c>
      <c r="C2150" s="29" t="s">
        <v>29</v>
      </c>
      <c r="D2150" s="29" t="s">
        <v>29</v>
      </c>
      <c r="E2150" s="31">
        <v>43496</v>
      </c>
      <c r="F2150" s="29" t="s">
        <v>31</v>
      </c>
      <c r="G2150" s="29" t="s">
        <v>51</v>
      </c>
      <c r="H2150" s="29" t="s">
        <v>30</v>
      </c>
      <c r="I2150" s="29">
        <v>1978</v>
      </c>
      <c r="J2150" s="30">
        <v>95</v>
      </c>
      <c r="K2150" s="30">
        <v>6440.3</v>
      </c>
      <c r="L2150" s="29" t="s">
        <v>31</v>
      </c>
      <c r="M2150" s="29" t="s">
        <v>31</v>
      </c>
      <c r="N2150" s="29" t="s">
        <v>31</v>
      </c>
      <c r="O2150" s="29" t="s">
        <v>31</v>
      </c>
      <c r="P2150" s="29" t="s">
        <v>31</v>
      </c>
      <c r="Q2150" s="29" t="s">
        <v>31</v>
      </c>
      <c r="R2150" s="29" t="s">
        <v>31</v>
      </c>
      <c r="S2150" s="29" t="s">
        <v>31</v>
      </c>
      <c r="T2150" s="29" t="s">
        <v>31</v>
      </c>
      <c r="U2150" s="29" t="s">
        <v>31</v>
      </c>
      <c r="V2150" s="29" t="s">
        <v>31</v>
      </c>
      <c r="W2150" s="30">
        <v>1.0558945126608668</v>
      </c>
      <c r="X2150" s="30">
        <v>1.2691977309952245</v>
      </c>
      <c r="Y2150" s="29" t="s">
        <v>31</v>
      </c>
      <c r="Z2150" s="29" t="s">
        <v>31</v>
      </c>
      <c r="AA2150" s="29">
        <v>0</v>
      </c>
      <c r="AB2150" s="29">
        <v>0</v>
      </c>
      <c r="AC2150" s="29" t="s">
        <v>31</v>
      </c>
      <c r="AD2150" s="29" t="s">
        <v>31</v>
      </c>
      <c r="AE2150" s="29">
        <f t="shared" si="105"/>
        <v>2019</v>
      </c>
      <c r="AF2150" s="29">
        <f t="shared" si="106"/>
        <v>1</v>
      </c>
      <c r="AK2150" t="e">
        <f t="shared" si="104"/>
        <v>#N/A</v>
      </c>
    </row>
    <row r="2151" spans="1:37" ht="30" x14ac:dyDescent="0.25">
      <c r="A2151" s="30">
        <v>17907426</v>
      </c>
      <c r="B2151" s="29" t="s">
        <v>93</v>
      </c>
      <c r="C2151" s="29" t="s">
        <v>29</v>
      </c>
      <c r="D2151" s="29" t="s">
        <v>29</v>
      </c>
      <c r="E2151" s="31">
        <v>43524</v>
      </c>
      <c r="F2151" s="30" t="s">
        <v>31</v>
      </c>
      <c r="G2151" s="29" t="s">
        <v>51</v>
      </c>
      <c r="H2151" s="29" t="s">
        <v>30</v>
      </c>
      <c r="I2151" s="29">
        <v>1978</v>
      </c>
      <c r="J2151" s="30">
        <v>95</v>
      </c>
      <c r="K2151" s="30">
        <v>6440.3</v>
      </c>
      <c r="L2151" s="30" t="s">
        <v>31</v>
      </c>
      <c r="M2151" s="30" t="s">
        <v>31</v>
      </c>
      <c r="N2151" s="30" t="s">
        <v>31</v>
      </c>
      <c r="O2151" s="30" t="s">
        <v>31</v>
      </c>
      <c r="P2151" s="30" t="s">
        <v>31</v>
      </c>
      <c r="Q2151" s="30" t="s">
        <v>31</v>
      </c>
      <c r="R2151" s="30" t="s">
        <v>31</v>
      </c>
      <c r="S2151" s="30" t="s">
        <v>31</v>
      </c>
      <c r="T2151" s="30" t="s">
        <v>31</v>
      </c>
      <c r="U2151" s="30" t="s">
        <v>31</v>
      </c>
      <c r="V2151" s="30" t="s">
        <v>31</v>
      </c>
      <c r="W2151" s="30">
        <v>1.4495240727478962</v>
      </c>
      <c r="X2151" s="30">
        <v>2.2754016419054595</v>
      </c>
      <c r="Y2151" s="30" t="s">
        <v>31</v>
      </c>
      <c r="Z2151" s="30" t="s">
        <v>31</v>
      </c>
      <c r="AA2151" s="30">
        <v>0</v>
      </c>
      <c r="AB2151" s="30">
        <v>0</v>
      </c>
      <c r="AC2151" s="30" t="s">
        <v>31</v>
      </c>
      <c r="AD2151" s="30" t="s">
        <v>31</v>
      </c>
      <c r="AE2151" s="29">
        <f t="shared" si="105"/>
        <v>2019</v>
      </c>
      <c r="AF2151" s="29">
        <f t="shared" si="106"/>
        <v>2</v>
      </c>
      <c r="AK2151" t="e">
        <f t="shared" si="104"/>
        <v>#N/A</v>
      </c>
    </row>
    <row r="2152" spans="1:37" ht="30" x14ac:dyDescent="0.25">
      <c r="A2152" s="30">
        <v>17907426</v>
      </c>
      <c r="B2152" s="29" t="s">
        <v>93</v>
      </c>
      <c r="C2152" s="29" t="s">
        <v>29</v>
      </c>
      <c r="D2152" s="29" t="s">
        <v>29</v>
      </c>
      <c r="E2152" s="31">
        <v>43555</v>
      </c>
      <c r="F2152" s="30" t="s">
        <v>31</v>
      </c>
      <c r="G2152" s="29" t="s">
        <v>51</v>
      </c>
      <c r="H2152" s="29" t="s">
        <v>30</v>
      </c>
      <c r="I2152" s="29">
        <v>1978</v>
      </c>
      <c r="J2152" s="30">
        <v>95</v>
      </c>
      <c r="K2152" s="30">
        <v>6440.3</v>
      </c>
      <c r="L2152" s="30" t="s">
        <v>31</v>
      </c>
      <c r="M2152" s="30" t="s">
        <v>31</v>
      </c>
      <c r="N2152" s="30" t="s">
        <v>31</v>
      </c>
      <c r="O2152" s="30" t="s">
        <v>31</v>
      </c>
      <c r="P2152" s="30" t="s">
        <v>31</v>
      </c>
      <c r="Q2152" s="30" t="s">
        <v>31</v>
      </c>
      <c r="R2152" s="30" t="s">
        <v>31</v>
      </c>
      <c r="S2152" s="30" t="s">
        <v>31</v>
      </c>
      <c r="T2152" s="30" t="s">
        <v>31</v>
      </c>
      <c r="U2152" s="30" t="s">
        <v>31</v>
      </c>
      <c r="V2152" s="30" t="s">
        <v>31</v>
      </c>
      <c r="W2152" s="30">
        <v>1.3288816209495546</v>
      </c>
      <c r="X2152" s="30">
        <v>1.4216416267759255</v>
      </c>
      <c r="Y2152" s="30" t="s">
        <v>31</v>
      </c>
      <c r="Z2152" s="30" t="s">
        <v>31</v>
      </c>
      <c r="AA2152" s="30">
        <v>0</v>
      </c>
      <c r="AB2152" s="30">
        <v>0</v>
      </c>
      <c r="AC2152" s="30" t="s">
        <v>31</v>
      </c>
      <c r="AD2152" s="30" t="s">
        <v>31</v>
      </c>
      <c r="AE2152" s="29">
        <f t="shared" si="105"/>
        <v>2019</v>
      </c>
      <c r="AF2152" s="29">
        <f t="shared" si="106"/>
        <v>3</v>
      </c>
      <c r="AK2152" t="e">
        <f t="shared" si="104"/>
        <v>#N/A</v>
      </c>
    </row>
    <row r="2153" spans="1:37" ht="30" x14ac:dyDescent="0.25">
      <c r="A2153" s="30">
        <v>17907426</v>
      </c>
      <c r="B2153" s="29" t="s">
        <v>93</v>
      </c>
      <c r="C2153" s="29" t="s">
        <v>29</v>
      </c>
      <c r="D2153" s="29" t="s">
        <v>29</v>
      </c>
      <c r="E2153" s="31">
        <v>43585</v>
      </c>
      <c r="F2153" s="30" t="s">
        <v>31</v>
      </c>
      <c r="G2153" s="29" t="s">
        <v>51</v>
      </c>
      <c r="H2153" s="29" t="s">
        <v>30</v>
      </c>
      <c r="I2153" s="29">
        <v>1978</v>
      </c>
      <c r="J2153" s="30">
        <v>95</v>
      </c>
      <c r="K2153" s="30">
        <v>6440.3</v>
      </c>
      <c r="L2153" s="30" t="s">
        <v>31</v>
      </c>
      <c r="M2153" s="30" t="s">
        <v>31</v>
      </c>
      <c r="N2153" s="30" t="s">
        <v>31</v>
      </c>
      <c r="O2153" s="30" t="s">
        <v>31</v>
      </c>
      <c r="P2153" s="30" t="s">
        <v>31</v>
      </c>
      <c r="Q2153" s="30" t="s">
        <v>31</v>
      </c>
      <c r="R2153" s="30" t="s">
        <v>31</v>
      </c>
      <c r="S2153" s="30" t="s">
        <v>31</v>
      </c>
      <c r="T2153" s="30" t="s">
        <v>31</v>
      </c>
      <c r="U2153" s="30" t="s">
        <v>31</v>
      </c>
      <c r="V2153" s="30" t="s">
        <v>31</v>
      </c>
      <c r="W2153" s="30">
        <v>1.4850325820579409</v>
      </c>
      <c r="X2153" s="30">
        <v>2.1646649278487882</v>
      </c>
      <c r="Y2153" s="30" t="s">
        <v>31</v>
      </c>
      <c r="Z2153" s="30" t="s">
        <v>31</v>
      </c>
      <c r="AA2153" s="30">
        <v>0</v>
      </c>
      <c r="AB2153" s="30">
        <v>0</v>
      </c>
      <c r="AC2153" s="30" t="s">
        <v>31</v>
      </c>
      <c r="AD2153" s="30" t="s">
        <v>31</v>
      </c>
      <c r="AE2153" s="29">
        <f t="shared" si="105"/>
        <v>2019</v>
      </c>
      <c r="AF2153" s="29">
        <f t="shared" si="106"/>
        <v>4</v>
      </c>
      <c r="AK2153" t="e">
        <f t="shared" si="104"/>
        <v>#N/A</v>
      </c>
    </row>
    <row r="2154" spans="1:37" ht="30" x14ac:dyDescent="0.25">
      <c r="A2154" s="30">
        <v>17907426</v>
      </c>
      <c r="B2154" s="29" t="s">
        <v>93</v>
      </c>
      <c r="C2154" s="29" t="s">
        <v>29</v>
      </c>
      <c r="D2154" s="29" t="s">
        <v>29</v>
      </c>
      <c r="E2154" s="31">
        <v>43616</v>
      </c>
      <c r="F2154" s="30" t="s">
        <v>31</v>
      </c>
      <c r="G2154" s="29" t="s">
        <v>51</v>
      </c>
      <c r="H2154" s="29" t="s">
        <v>30</v>
      </c>
      <c r="I2154" s="29">
        <v>1978</v>
      </c>
      <c r="J2154" s="30">
        <v>95</v>
      </c>
      <c r="K2154" s="30">
        <v>6440.3</v>
      </c>
      <c r="L2154" s="30" t="s">
        <v>31</v>
      </c>
      <c r="M2154" s="30" t="s">
        <v>31</v>
      </c>
      <c r="N2154" s="30" t="s">
        <v>31</v>
      </c>
      <c r="O2154" s="30" t="s">
        <v>31</v>
      </c>
      <c r="P2154" s="30" t="s">
        <v>31</v>
      </c>
      <c r="Q2154" s="30" t="s">
        <v>31</v>
      </c>
      <c r="R2154" s="30" t="s">
        <v>31</v>
      </c>
      <c r="S2154" s="30" t="s">
        <v>31</v>
      </c>
      <c r="T2154" s="30" t="s">
        <v>31</v>
      </c>
      <c r="U2154" s="30" t="s">
        <v>31</v>
      </c>
      <c r="V2154" s="30" t="s">
        <v>31</v>
      </c>
      <c r="W2154" s="30">
        <v>0.91219110956061966</v>
      </c>
      <c r="X2154" s="30">
        <v>1.9070609397993949</v>
      </c>
      <c r="Y2154" s="30" t="s">
        <v>31</v>
      </c>
      <c r="Z2154" s="30" t="s">
        <v>31</v>
      </c>
      <c r="AA2154" s="30">
        <v>0</v>
      </c>
      <c r="AB2154" s="30">
        <v>0</v>
      </c>
      <c r="AC2154" s="30" t="s">
        <v>31</v>
      </c>
      <c r="AD2154" s="30" t="s">
        <v>31</v>
      </c>
      <c r="AE2154" s="29">
        <f t="shared" si="105"/>
        <v>2019</v>
      </c>
      <c r="AF2154" s="29">
        <f t="shared" si="106"/>
        <v>5</v>
      </c>
      <c r="AK2154" t="e">
        <f t="shared" si="104"/>
        <v>#N/A</v>
      </c>
    </row>
    <row r="2155" spans="1:37" ht="30" x14ac:dyDescent="0.25">
      <c r="A2155" s="30">
        <v>17907426</v>
      </c>
      <c r="B2155" s="29" t="s">
        <v>93</v>
      </c>
      <c r="C2155" s="29" t="s">
        <v>29</v>
      </c>
      <c r="D2155" s="29" t="s">
        <v>29</v>
      </c>
      <c r="E2155" s="31">
        <v>43646</v>
      </c>
      <c r="F2155" s="30" t="s">
        <v>31</v>
      </c>
      <c r="G2155" s="29" t="s">
        <v>51</v>
      </c>
      <c r="H2155" s="29" t="s">
        <v>30</v>
      </c>
      <c r="I2155" s="29">
        <v>1978</v>
      </c>
      <c r="J2155" s="30">
        <v>95</v>
      </c>
      <c r="K2155" s="30">
        <v>6440.3</v>
      </c>
      <c r="L2155" s="30" t="s">
        <v>31</v>
      </c>
      <c r="M2155" s="30" t="s">
        <v>31</v>
      </c>
      <c r="N2155" s="30" t="s">
        <v>31</v>
      </c>
      <c r="O2155" s="30" t="s">
        <v>31</v>
      </c>
      <c r="P2155" s="30" t="s">
        <v>31</v>
      </c>
      <c r="Q2155" s="30" t="s">
        <v>31</v>
      </c>
      <c r="R2155" s="30" t="s">
        <v>31</v>
      </c>
      <c r="S2155" s="30" t="s">
        <v>31</v>
      </c>
      <c r="T2155" s="30" t="s">
        <v>31</v>
      </c>
      <c r="U2155" s="30" t="s">
        <v>31</v>
      </c>
      <c r="V2155" s="30" t="s">
        <v>31</v>
      </c>
      <c r="W2155" s="30">
        <v>1.6367807519401449</v>
      </c>
      <c r="X2155" s="30">
        <v>1.2722546322087318</v>
      </c>
      <c r="Y2155" s="30" t="s">
        <v>31</v>
      </c>
      <c r="Z2155" s="30" t="s">
        <v>31</v>
      </c>
      <c r="AA2155" s="30">
        <v>0</v>
      </c>
      <c r="AB2155" s="30">
        <v>0</v>
      </c>
      <c r="AC2155" s="30" t="s">
        <v>31</v>
      </c>
      <c r="AD2155" s="30" t="s">
        <v>31</v>
      </c>
      <c r="AE2155" s="29">
        <f t="shared" si="105"/>
        <v>2019</v>
      </c>
      <c r="AF2155" s="29">
        <f t="shared" si="106"/>
        <v>6</v>
      </c>
      <c r="AK2155" t="e">
        <f t="shared" si="104"/>
        <v>#N/A</v>
      </c>
    </row>
    <row r="2156" spans="1:37" ht="30" x14ac:dyDescent="0.25">
      <c r="A2156" s="30">
        <v>17907426</v>
      </c>
      <c r="B2156" s="29" t="s">
        <v>93</v>
      </c>
      <c r="C2156" s="29" t="s">
        <v>29</v>
      </c>
      <c r="D2156" s="29" t="s">
        <v>29</v>
      </c>
      <c r="E2156" s="31">
        <v>43677</v>
      </c>
      <c r="F2156" s="30" t="s">
        <v>31</v>
      </c>
      <c r="G2156" s="29" t="s">
        <v>51</v>
      </c>
      <c r="H2156" s="29" t="s">
        <v>30</v>
      </c>
      <c r="I2156" s="29">
        <v>1978</v>
      </c>
      <c r="J2156" s="30">
        <v>95</v>
      </c>
      <c r="K2156" s="30">
        <v>6440.3</v>
      </c>
      <c r="L2156" s="30" t="s">
        <v>31</v>
      </c>
      <c r="M2156" s="30" t="s">
        <v>31</v>
      </c>
      <c r="N2156" s="30" t="s">
        <v>31</v>
      </c>
      <c r="O2156" s="30" t="s">
        <v>31</v>
      </c>
      <c r="P2156" s="30" t="s">
        <v>31</v>
      </c>
      <c r="Q2156" s="30" t="s">
        <v>31</v>
      </c>
      <c r="R2156" s="30" t="s">
        <v>31</v>
      </c>
      <c r="S2156" s="30" t="s">
        <v>31</v>
      </c>
      <c r="T2156" s="30" t="s">
        <v>31</v>
      </c>
      <c r="U2156" s="30" t="s">
        <v>31</v>
      </c>
      <c r="V2156" s="30" t="s">
        <v>31</v>
      </c>
      <c r="W2156" s="30">
        <v>1.5657452907856244</v>
      </c>
      <c r="X2156" s="30">
        <v>1.8579452155420459</v>
      </c>
      <c r="Y2156" s="30" t="s">
        <v>31</v>
      </c>
      <c r="Z2156" s="30" t="s">
        <v>31</v>
      </c>
      <c r="AA2156" s="30">
        <v>0</v>
      </c>
      <c r="AB2156" s="30">
        <v>0</v>
      </c>
      <c r="AC2156" s="30" t="s">
        <v>31</v>
      </c>
      <c r="AD2156" s="30" t="s">
        <v>31</v>
      </c>
      <c r="AE2156" s="29">
        <f t="shared" si="105"/>
        <v>2019</v>
      </c>
      <c r="AF2156" s="29">
        <f t="shared" si="106"/>
        <v>7</v>
      </c>
      <c r="AK2156" t="e">
        <f t="shared" si="104"/>
        <v>#N/A</v>
      </c>
    </row>
    <row r="2157" spans="1:37" ht="30" x14ac:dyDescent="0.25">
      <c r="A2157" s="30">
        <v>17907426</v>
      </c>
      <c r="B2157" s="29" t="s">
        <v>93</v>
      </c>
      <c r="C2157" s="29" t="s">
        <v>29</v>
      </c>
      <c r="D2157" s="29" t="s">
        <v>29</v>
      </c>
      <c r="E2157" s="31">
        <v>43708</v>
      </c>
      <c r="F2157" s="30" t="s">
        <v>31</v>
      </c>
      <c r="G2157" s="29" t="s">
        <v>51</v>
      </c>
      <c r="H2157" s="29" t="s">
        <v>30</v>
      </c>
      <c r="I2157" s="29">
        <v>1978</v>
      </c>
      <c r="J2157" s="30">
        <v>95</v>
      </c>
      <c r="K2157" s="30">
        <v>6440.3</v>
      </c>
      <c r="L2157" s="30" t="s">
        <v>31</v>
      </c>
      <c r="M2157" s="30" t="s">
        <v>31</v>
      </c>
      <c r="N2157" s="30" t="s">
        <v>31</v>
      </c>
      <c r="O2157" s="30" t="s">
        <v>31</v>
      </c>
      <c r="P2157" s="30" t="s">
        <v>31</v>
      </c>
      <c r="Q2157" s="30" t="s">
        <v>31</v>
      </c>
      <c r="R2157" s="30" t="s">
        <v>31</v>
      </c>
      <c r="S2157" s="30" t="s">
        <v>31</v>
      </c>
      <c r="T2157" s="30" t="s">
        <v>31</v>
      </c>
      <c r="U2157" s="30" t="s">
        <v>31</v>
      </c>
      <c r="V2157" s="30" t="s">
        <v>31</v>
      </c>
      <c r="W2157" s="30">
        <v>0.8307019980169037</v>
      </c>
      <c r="X2157" s="30">
        <v>2.2455026974816543</v>
      </c>
      <c r="Y2157" s="30" t="s">
        <v>31</v>
      </c>
      <c r="Z2157" s="30" t="s">
        <v>31</v>
      </c>
      <c r="AA2157" s="30">
        <v>0</v>
      </c>
      <c r="AB2157" s="30">
        <v>0</v>
      </c>
      <c r="AC2157" s="30" t="s">
        <v>31</v>
      </c>
      <c r="AD2157" s="30" t="s">
        <v>31</v>
      </c>
      <c r="AE2157" s="29">
        <f t="shared" si="105"/>
        <v>2019</v>
      </c>
      <c r="AF2157" s="29">
        <f t="shared" si="106"/>
        <v>8</v>
      </c>
      <c r="AK2157" t="e">
        <f t="shared" si="104"/>
        <v>#N/A</v>
      </c>
    </row>
    <row r="2158" spans="1:37" ht="30" x14ac:dyDescent="0.25">
      <c r="A2158" s="30">
        <v>17907426</v>
      </c>
      <c r="B2158" s="29" t="s">
        <v>93</v>
      </c>
      <c r="C2158" s="29" t="s">
        <v>29</v>
      </c>
      <c r="D2158" s="29" t="s">
        <v>29</v>
      </c>
      <c r="E2158" s="31">
        <v>43738</v>
      </c>
      <c r="F2158" s="30" t="s">
        <v>31</v>
      </c>
      <c r="G2158" s="29" t="s">
        <v>51</v>
      </c>
      <c r="H2158" s="29" t="s">
        <v>30</v>
      </c>
      <c r="I2158" s="29">
        <v>1978</v>
      </c>
      <c r="J2158" s="30">
        <v>95</v>
      </c>
      <c r="K2158" s="30">
        <v>6440.3</v>
      </c>
      <c r="L2158" s="30" t="s">
        <v>31</v>
      </c>
      <c r="M2158" s="30" t="s">
        <v>31</v>
      </c>
      <c r="N2158" s="30" t="s">
        <v>31</v>
      </c>
      <c r="O2158" s="30" t="s">
        <v>31</v>
      </c>
      <c r="P2158" s="30" t="s">
        <v>31</v>
      </c>
      <c r="Q2158" s="30" t="s">
        <v>31</v>
      </c>
      <c r="R2158" s="30" t="s">
        <v>31</v>
      </c>
      <c r="S2158" s="30" t="s">
        <v>31</v>
      </c>
      <c r="T2158" s="30" t="s">
        <v>31</v>
      </c>
      <c r="U2158" s="30" t="s">
        <v>31</v>
      </c>
      <c r="V2158" s="30" t="s">
        <v>31</v>
      </c>
      <c r="W2158" s="30">
        <v>1.0417664566099116</v>
      </c>
      <c r="X2158" s="30">
        <v>1.1771325832895903</v>
      </c>
      <c r="Y2158" s="30" t="s">
        <v>31</v>
      </c>
      <c r="Z2158" s="30" t="s">
        <v>31</v>
      </c>
      <c r="AA2158" s="30">
        <v>0</v>
      </c>
      <c r="AB2158" s="30">
        <v>0</v>
      </c>
      <c r="AC2158" s="30" t="s">
        <v>31</v>
      </c>
      <c r="AD2158" s="30" t="s">
        <v>31</v>
      </c>
      <c r="AE2158" s="29">
        <f t="shared" si="105"/>
        <v>2019</v>
      </c>
      <c r="AF2158" s="29">
        <f t="shared" si="106"/>
        <v>9</v>
      </c>
      <c r="AK2158" t="e">
        <f t="shared" si="104"/>
        <v>#N/A</v>
      </c>
    </row>
    <row r="2159" spans="1:37" ht="30" x14ac:dyDescent="0.25">
      <c r="A2159" s="30">
        <v>17907426</v>
      </c>
      <c r="B2159" s="29" t="s">
        <v>93</v>
      </c>
      <c r="C2159" s="29" t="s">
        <v>29</v>
      </c>
      <c r="D2159" s="29" t="s">
        <v>29</v>
      </c>
      <c r="E2159" s="31">
        <v>43769</v>
      </c>
      <c r="F2159" s="30" t="s">
        <v>31</v>
      </c>
      <c r="G2159" s="29" t="s">
        <v>51</v>
      </c>
      <c r="H2159" s="29" t="s">
        <v>30</v>
      </c>
      <c r="I2159" s="29">
        <v>1978</v>
      </c>
      <c r="J2159" s="30">
        <v>95</v>
      </c>
      <c r="K2159" s="30">
        <v>6440.3</v>
      </c>
      <c r="L2159" s="30" t="s">
        <v>31</v>
      </c>
      <c r="M2159" s="30" t="s">
        <v>31</v>
      </c>
      <c r="N2159" s="30" t="s">
        <v>31</v>
      </c>
      <c r="O2159" s="30" t="s">
        <v>31</v>
      </c>
      <c r="P2159" s="30" t="s">
        <v>31</v>
      </c>
      <c r="Q2159" s="30" t="s">
        <v>31</v>
      </c>
      <c r="R2159" s="30" t="s">
        <v>31</v>
      </c>
      <c r="S2159" s="30" t="s">
        <v>31</v>
      </c>
      <c r="T2159" s="30" t="s">
        <v>31</v>
      </c>
      <c r="U2159" s="30" t="s">
        <v>31</v>
      </c>
      <c r="V2159" s="30" t="s">
        <v>31</v>
      </c>
      <c r="W2159" s="30">
        <v>1.4379607414146864</v>
      </c>
      <c r="X2159" s="30">
        <v>2.185347589563774</v>
      </c>
      <c r="Y2159" s="30" t="s">
        <v>31</v>
      </c>
      <c r="Z2159" s="30" t="s">
        <v>31</v>
      </c>
      <c r="AA2159" s="30">
        <v>0</v>
      </c>
      <c r="AB2159" s="30">
        <v>0</v>
      </c>
      <c r="AC2159" s="30" t="s">
        <v>31</v>
      </c>
      <c r="AD2159" s="30" t="s">
        <v>31</v>
      </c>
      <c r="AE2159" s="29">
        <f t="shared" si="105"/>
        <v>2019</v>
      </c>
      <c r="AF2159" s="29">
        <f t="shared" si="106"/>
        <v>10</v>
      </c>
      <c r="AK2159" t="e">
        <f t="shared" ref="AK2159:AK2222" si="107">_xlfn.XLOOKUP(B2159, $AH$2:$AH$38,$AI$2:$AI$38)</f>
        <v>#N/A</v>
      </c>
    </row>
    <row r="2160" spans="1:37" ht="30" x14ac:dyDescent="0.25">
      <c r="A2160" s="30">
        <v>17907426</v>
      </c>
      <c r="B2160" s="29" t="s">
        <v>93</v>
      </c>
      <c r="C2160" s="29" t="s">
        <v>29</v>
      </c>
      <c r="D2160" s="29" t="s">
        <v>29</v>
      </c>
      <c r="E2160" s="31">
        <v>43799</v>
      </c>
      <c r="F2160" s="30" t="s">
        <v>31</v>
      </c>
      <c r="G2160" s="29" t="s">
        <v>51</v>
      </c>
      <c r="H2160" s="29" t="s">
        <v>30</v>
      </c>
      <c r="I2160" s="29">
        <v>1978</v>
      </c>
      <c r="J2160" s="30">
        <v>95</v>
      </c>
      <c r="K2160" s="30">
        <v>6440.3</v>
      </c>
      <c r="L2160" s="30" t="s">
        <v>31</v>
      </c>
      <c r="M2160" s="30" t="s">
        <v>31</v>
      </c>
      <c r="N2160" s="30" t="s">
        <v>31</v>
      </c>
      <c r="O2160" s="30" t="s">
        <v>31</v>
      </c>
      <c r="P2160" s="30" t="s">
        <v>31</v>
      </c>
      <c r="Q2160" s="30" t="s">
        <v>31</v>
      </c>
      <c r="R2160" s="30" t="s">
        <v>31</v>
      </c>
      <c r="S2160" s="30" t="s">
        <v>31</v>
      </c>
      <c r="T2160" s="30" t="s">
        <v>31</v>
      </c>
      <c r="U2160" s="30" t="s">
        <v>31</v>
      </c>
      <c r="V2160" s="30" t="s">
        <v>31</v>
      </c>
      <c r="W2160" s="30">
        <v>1.1985160041984528</v>
      </c>
      <c r="X2160" s="30">
        <v>1.6015364726276675</v>
      </c>
      <c r="Y2160" s="30" t="s">
        <v>31</v>
      </c>
      <c r="Z2160" s="30" t="s">
        <v>31</v>
      </c>
      <c r="AA2160" s="30">
        <v>0</v>
      </c>
      <c r="AB2160" s="30">
        <v>0</v>
      </c>
      <c r="AC2160" s="30" t="s">
        <v>31</v>
      </c>
      <c r="AD2160" s="30" t="s">
        <v>31</v>
      </c>
      <c r="AE2160" s="29">
        <f t="shared" si="105"/>
        <v>2019</v>
      </c>
      <c r="AF2160" s="29">
        <f t="shared" si="106"/>
        <v>11</v>
      </c>
      <c r="AK2160" t="e">
        <f t="shared" si="107"/>
        <v>#N/A</v>
      </c>
    </row>
    <row r="2161" spans="1:37" ht="30" x14ac:dyDescent="0.25">
      <c r="A2161" s="30">
        <v>17907426</v>
      </c>
      <c r="B2161" s="29" t="s">
        <v>93</v>
      </c>
      <c r="C2161" s="29" t="s">
        <v>29</v>
      </c>
      <c r="D2161" s="29" t="s">
        <v>29</v>
      </c>
      <c r="E2161" s="31">
        <v>43830</v>
      </c>
      <c r="F2161" s="30" t="s">
        <v>31</v>
      </c>
      <c r="G2161" s="29" t="s">
        <v>51</v>
      </c>
      <c r="H2161" s="29" t="s">
        <v>30</v>
      </c>
      <c r="I2161" s="29">
        <v>1978</v>
      </c>
      <c r="J2161" s="30">
        <v>95</v>
      </c>
      <c r="K2161" s="30">
        <v>6440.3</v>
      </c>
      <c r="L2161" s="30" t="s">
        <v>31</v>
      </c>
      <c r="M2161" s="30" t="s">
        <v>31</v>
      </c>
      <c r="N2161" s="30" t="s">
        <v>31</v>
      </c>
      <c r="O2161" s="30" t="s">
        <v>31</v>
      </c>
      <c r="P2161" s="30" t="s">
        <v>31</v>
      </c>
      <c r="Q2161" s="30" t="s">
        <v>31</v>
      </c>
      <c r="R2161" s="30" t="s">
        <v>31</v>
      </c>
      <c r="S2161" s="30" t="s">
        <v>31</v>
      </c>
      <c r="T2161" s="30" t="s">
        <v>31</v>
      </c>
      <c r="U2161" s="30" t="s">
        <v>31</v>
      </c>
      <c r="V2161" s="30" t="s">
        <v>31</v>
      </c>
      <c r="W2161" s="30">
        <v>0.85347386889851229</v>
      </c>
      <c r="X2161" s="30">
        <v>1.9447183708789786</v>
      </c>
      <c r="Y2161" s="30" t="s">
        <v>31</v>
      </c>
      <c r="Z2161" s="30" t="s">
        <v>31</v>
      </c>
      <c r="AA2161" s="30">
        <v>0</v>
      </c>
      <c r="AB2161" s="30">
        <v>0</v>
      </c>
      <c r="AC2161" s="30" t="s">
        <v>31</v>
      </c>
      <c r="AD2161" s="30" t="s">
        <v>31</v>
      </c>
      <c r="AE2161" s="29">
        <f t="shared" si="105"/>
        <v>2019</v>
      </c>
      <c r="AF2161" s="29">
        <f t="shared" si="106"/>
        <v>12</v>
      </c>
      <c r="AK2161" t="e">
        <f t="shared" si="107"/>
        <v>#N/A</v>
      </c>
    </row>
    <row r="2162" spans="1:37" ht="30" x14ac:dyDescent="0.25">
      <c r="A2162" s="30">
        <v>17907426</v>
      </c>
      <c r="B2162" s="29" t="s">
        <v>93</v>
      </c>
      <c r="C2162" s="29" t="s">
        <v>29</v>
      </c>
      <c r="D2162" s="29" t="s">
        <v>29</v>
      </c>
      <c r="E2162" s="31">
        <v>43861</v>
      </c>
      <c r="F2162" s="30" t="s">
        <v>31</v>
      </c>
      <c r="G2162" s="29" t="s">
        <v>51</v>
      </c>
      <c r="H2162" s="29" t="s">
        <v>30</v>
      </c>
      <c r="I2162" s="29">
        <v>1978</v>
      </c>
      <c r="J2162" s="30">
        <v>95</v>
      </c>
      <c r="K2162" s="30">
        <v>6440.3</v>
      </c>
      <c r="L2162" s="30" t="s">
        <v>31</v>
      </c>
      <c r="M2162" s="30" t="s">
        <v>31</v>
      </c>
      <c r="N2162" s="30" t="s">
        <v>31</v>
      </c>
      <c r="O2162" s="30" t="s">
        <v>31</v>
      </c>
      <c r="P2162" s="30" t="s">
        <v>31</v>
      </c>
      <c r="Q2162" s="30" t="s">
        <v>31</v>
      </c>
      <c r="R2162" s="30" t="s">
        <v>31</v>
      </c>
      <c r="S2162" s="30" t="s">
        <v>31</v>
      </c>
      <c r="T2162" s="30" t="s">
        <v>31</v>
      </c>
      <c r="U2162" s="30" t="s">
        <v>31</v>
      </c>
      <c r="V2162" s="30" t="s">
        <v>31</v>
      </c>
      <c r="W2162" s="30">
        <v>1.4420160416307295</v>
      </c>
      <c r="X2162" s="30">
        <v>1.9345281852825791</v>
      </c>
      <c r="Y2162" s="30" t="s">
        <v>31</v>
      </c>
      <c r="Z2162" s="30" t="s">
        <v>31</v>
      </c>
      <c r="AA2162" s="30" t="s">
        <v>31</v>
      </c>
      <c r="AB2162" s="30" t="s">
        <v>31</v>
      </c>
      <c r="AC2162" s="30" t="s">
        <v>31</v>
      </c>
      <c r="AD2162" s="30" t="s">
        <v>31</v>
      </c>
      <c r="AE2162" s="29">
        <f t="shared" si="105"/>
        <v>2020</v>
      </c>
      <c r="AF2162" s="29">
        <f t="shared" si="106"/>
        <v>1</v>
      </c>
      <c r="AK2162" t="e">
        <f t="shared" si="107"/>
        <v>#N/A</v>
      </c>
    </row>
    <row r="2163" spans="1:37" ht="30" x14ac:dyDescent="0.25">
      <c r="A2163" s="30">
        <v>17907426</v>
      </c>
      <c r="B2163" s="29" t="s">
        <v>93</v>
      </c>
      <c r="C2163" s="29" t="s">
        <v>29</v>
      </c>
      <c r="D2163" s="29" t="s">
        <v>29</v>
      </c>
      <c r="E2163" s="31">
        <v>43890</v>
      </c>
      <c r="F2163" s="30" t="s">
        <v>31</v>
      </c>
      <c r="G2163" s="29" t="s">
        <v>51</v>
      </c>
      <c r="H2163" s="29" t="s">
        <v>30</v>
      </c>
      <c r="I2163" s="29">
        <v>1978</v>
      </c>
      <c r="J2163" s="30">
        <v>95</v>
      </c>
      <c r="K2163" s="30">
        <v>6440.3</v>
      </c>
      <c r="L2163" s="30" t="s">
        <v>31</v>
      </c>
      <c r="M2163" s="30" t="s">
        <v>31</v>
      </c>
      <c r="N2163" s="30" t="s">
        <v>31</v>
      </c>
      <c r="O2163" s="30" t="s">
        <v>31</v>
      </c>
      <c r="P2163" s="30" t="s">
        <v>31</v>
      </c>
      <c r="Q2163" s="30" t="s">
        <v>31</v>
      </c>
      <c r="R2163" s="30" t="s">
        <v>31</v>
      </c>
      <c r="S2163" s="30" t="s">
        <v>31</v>
      </c>
      <c r="T2163" s="30" t="s">
        <v>31</v>
      </c>
      <c r="U2163" s="30" t="s">
        <v>31</v>
      </c>
      <c r="V2163" s="30" t="s">
        <v>31</v>
      </c>
      <c r="W2163" s="30">
        <v>1.4774730560139739</v>
      </c>
      <c r="X2163" s="30">
        <v>1.1975392567854608</v>
      </c>
      <c r="Y2163" s="30" t="s">
        <v>31</v>
      </c>
      <c r="Z2163" s="30" t="s">
        <v>31</v>
      </c>
      <c r="AA2163" s="30" t="s">
        <v>31</v>
      </c>
      <c r="AB2163" s="30" t="s">
        <v>31</v>
      </c>
      <c r="AC2163" s="30" t="s">
        <v>31</v>
      </c>
      <c r="AD2163" s="30" t="s">
        <v>31</v>
      </c>
      <c r="AE2163" s="29">
        <f t="shared" si="105"/>
        <v>2020</v>
      </c>
      <c r="AF2163" s="29">
        <f t="shared" si="106"/>
        <v>2</v>
      </c>
      <c r="AK2163" t="e">
        <f t="shared" si="107"/>
        <v>#N/A</v>
      </c>
    </row>
    <row r="2164" spans="1:37" ht="30" x14ac:dyDescent="0.25">
      <c r="A2164" s="30">
        <v>17907426</v>
      </c>
      <c r="B2164" s="29" t="s">
        <v>93</v>
      </c>
      <c r="C2164" s="29" t="s">
        <v>29</v>
      </c>
      <c r="D2164" s="29" t="s">
        <v>29</v>
      </c>
      <c r="E2164" s="31">
        <v>43921</v>
      </c>
      <c r="F2164" s="30" t="s">
        <v>31</v>
      </c>
      <c r="G2164" s="29" t="s">
        <v>51</v>
      </c>
      <c r="H2164" s="29" t="s">
        <v>30</v>
      </c>
      <c r="I2164" s="29">
        <v>1978</v>
      </c>
      <c r="J2164" s="30">
        <v>95</v>
      </c>
      <c r="K2164" s="30">
        <v>6440.3</v>
      </c>
      <c r="L2164" s="30" t="s">
        <v>31</v>
      </c>
      <c r="M2164" s="30" t="s">
        <v>31</v>
      </c>
      <c r="N2164" s="30" t="s">
        <v>31</v>
      </c>
      <c r="O2164" s="30" t="s">
        <v>31</v>
      </c>
      <c r="P2164" s="30" t="s">
        <v>31</v>
      </c>
      <c r="Q2164" s="30" t="s">
        <v>31</v>
      </c>
      <c r="R2164" s="30" t="s">
        <v>31</v>
      </c>
      <c r="S2164" s="30" t="s">
        <v>31</v>
      </c>
      <c r="T2164" s="30" t="s">
        <v>31</v>
      </c>
      <c r="U2164" s="30" t="s">
        <v>31</v>
      </c>
      <c r="V2164" s="30" t="s">
        <v>31</v>
      </c>
      <c r="W2164" s="30">
        <v>1.4792834109683355</v>
      </c>
      <c r="X2164" s="30">
        <v>2.1287801504326751</v>
      </c>
      <c r="Y2164" s="30" t="s">
        <v>31</v>
      </c>
      <c r="Z2164" s="30" t="s">
        <v>31</v>
      </c>
      <c r="AA2164" s="30" t="s">
        <v>31</v>
      </c>
      <c r="AB2164" s="30" t="s">
        <v>31</v>
      </c>
      <c r="AC2164" s="30" t="s">
        <v>31</v>
      </c>
      <c r="AD2164" s="30" t="s">
        <v>31</v>
      </c>
      <c r="AE2164" s="29">
        <f t="shared" si="105"/>
        <v>2020</v>
      </c>
      <c r="AF2164" s="29">
        <f t="shared" si="106"/>
        <v>3</v>
      </c>
      <c r="AK2164" t="e">
        <f t="shared" si="107"/>
        <v>#N/A</v>
      </c>
    </row>
    <row r="2165" spans="1:37" ht="30" x14ac:dyDescent="0.25">
      <c r="A2165" s="30">
        <v>17907426</v>
      </c>
      <c r="B2165" s="29" t="s">
        <v>93</v>
      </c>
      <c r="C2165" s="29" t="s">
        <v>29</v>
      </c>
      <c r="D2165" s="29" t="s">
        <v>29</v>
      </c>
      <c r="E2165" s="31">
        <v>43951</v>
      </c>
      <c r="F2165" s="30" t="s">
        <v>31</v>
      </c>
      <c r="G2165" s="29" t="s">
        <v>51</v>
      </c>
      <c r="H2165" s="29" t="s">
        <v>30</v>
      </c>
      <c r="I2165" s="29">
        <v>1978</v>
      </c>
      <c r="J2165" s="30">
        <v>95</v>
      </c>
      <c r="K2165" s="30">
        <v>6440.3</v>
      </c>
      <c r="L2165" s="30" t="s">
        <v>31</v>
      </c>
      <c r="M2165" s="30" t="s">
        <v>31</v>
      </c>
      <c r="N2165" s="30" t="s">
        <v>31</v>
      </c>
      <c r="O2165" s="30" t="s">
        <v>31</v>
      </c>
      <c r="P2165" s="30" t="s">
        <v>31</v>
      </c>
      <c r="Q2165" s="30" t="s">
        <v>31</v>
      </c>
      <c r="R2165" s="30" t="s">
        <v>31</v>
      </c>
      <c r="S2165" s="30" t="s">
        <v>31</v>
      </c>
      <c r="T2165" s="30" t="s">
        <v>31</v>
      </c>
      <c r="U2165" s="30" t="s">
        <v>31</v>
      </c>
      <c r="V2165" s="30" t="s">
        <v>31</v>
      </c>
      <c r="W2165" s="30">
        <v>0.98985466076466133</v>
      </c>
      <c r="X2165" s="30">
        <v>1.6835029490512903</v>
      </c>
      <c r="Y2165" s="30" t="s">
        <v>31</v>
      </c>
      <c r="Z2165" s="30" t="s">
        <v>31</v>
      </c>
      <c r="AA2165" s="30" t="s">
        <v>31</v>
      </c>
      <c r="AB2165" s="30" t="s">
        <v>31</v>
      </c>
      <c r="AC2165" s="30" t="s">
        <v>31</v>
      </c>
      <c r="AD2165" s="30" t="s">
        <v>31</v>
      </c>
      <c r="AE2165" s="29">
        <f t="shared" si="105"/>
        <v>2020</v>
      </c>
      <c r="AF2165" s="29">
        <f t="shared" si="106"/>
        <v>4</v>
      </c>
      <c r="AK2165" t="e">
        <f t="shared" si="107"/>
        <v>#N/A</v>
      </c>
    </row>
    <row r="2166" spans="1:37" ht="30" x14ac:dyDescent="0.25">
      <c r="A2166" s="30">
        <v>17907426</v>
      </c>
      <c r="B2166" s="29" t="s">
        <v>93</v>
      </c>
      <c r="C2166" s="29" t="s">
        <v>29</v>
      </c>
      <c r="D2166" s="29" t="s">
        <v>29</v>
      </c>
      <c r="E2166" s="31">
        <v>43982</v>
      </c>
      <c r="F2166" s="30" t="s">
        <v>31</v>
      </c>
      <c r="G2166" s="29" t="s">
        <v>51</v>
      </c>
      <c r="H2166" s="29" t="s">
        <v>30</v>
      </c>
      <c r="I2166" s="29">
        <v>1978</v>
      </c>
      <c r="J2166" s="30">
        <v>95</v>
      </c>
      <c r="K2166" s="30">
        <v>6440.3</v>
      </c>
      <c r="L2166" s="30" t="s">
        <v>31</v>
      </c>
      <c r="M2166" s="30" t="s">
        <v>31</v>
      </c>
      <c r="N2166" s="30" t="s">
        <v>31</v>
      </c>
      <c r="O2166" s="30" t="s">
        <v>31</v>
      </c>
      <c r="P2166" s="30" t="s">
        <v>31</v>
      </c>
      <c r="Q2166" s="30" t="s">
        <v>31</v>
      </c>
      <c r="R2166" s="30" t="s">
        <v>31</v>
      </c>
      <c r="S2166" s="30" t="s">
        <v>31</v>
      </c>
      <c r="T2166" s="30" t="s">
        <v>31</v>
      </c>
      <c r="U2166" s="30" t="s">
        <v>31</v>
      </c>
      <c r="V2166" s="30" t="s">
        <v>31</v>
      </c>
      <c r="W2166" s="30">
        <v>1.4046407489024864</v>
      </c>
      <c r="X2166" s="30">
        <v>1.9266749388129836</v>
      </c>
      <c r="Y2166" s="30" t="s">
        <v>31</v>
      </c>
      <c r="Z2166" s="30" t="s">
        <v>31</v>
      </c>
      <c r="AA2166" s="30" t="s">
        <v>31</v>
      </c>
      <c r="AB2166" s="30" t="s">
        <v>31</v>
      </c>
      <c r="AC2166" s="30" t="s">
        <v>31</v>
      </c>
      <c r="AD2166" s="30" t="s">
        <v>31</v>
      </c>
      <c r="AE2166" s="29">
        <f t="shared" si="105"/>
        <v>2020</v>
      </c>
      <c r="AF2166" s="29">
        <f t="shared" si="106"/>
        <v>5</v>
      </c>
      <c r="AK2166" t="e">
        <f t="shared" si="107"/>
        <v>#N/A</v>
      </c>
    </row>
    <row r="2167" spans="1:37" ht="30" x14ac:dyDescent="0.25">
      <c r="A2167" s="30">
        <v>17907426</v>
      </c>
      <c r="B2167" s="29" t="s">
        <v>93</v>
      </c>
      <c r="C2167" s="29" t="s">
        <v>29</v>
      </c>
      <c r="D2167" s="29" t="s">
        <v>29</v>
      </c>
      <c r="E2167" s="31">
        <v>44012</v>
      </c>
      <c r="F2167" s="30" t="s">
        <v>31</v>
      </c>
      <c r="G2167" s="29" t="s">
        <v>51</v>
      </c>
      <c r="H2167" s="29" t="s">
        <v>30</v>
      </c>
      <c r="I2167" s="29">
        <v>1978</v>
      </c>
      <c r="J2167" s="30">
        <v>95</v>
      </c>
      <c r="K2167" s="30">
        <v>6440.3</v>
      </c>
      <c r="L2167" s="30" t="s">
        <v>31</v>
      </c>
      <c r="M2167" s="30" t="s">
        <v>31</v>
      </c>
      <c r="N2167" s="30" t="s">
        <v>31</v>
      </c>
      <c r="O2167" s="30" t="s">
        <v>31</v>
      </c>
      <c r="P2167" s="30" t="s">
        <v>31</v>
      </c>
      <c r="Q2167" s="30" t="s">
        <v>31</v>
      </c>
      <c r="R2167" s="30" t="s">
        <v>31</v>
      </c>
      <c r="S2167" s="30" t="s">
        <v>31</v>
      </c>
      <c r="T2167" s="30" t="s">
        <v>31</v>
      </c>
      <c r="U2167" s="30" t="s">
        <v>31</v>
      </c>
      <c r="V2167" s="30" t="s">
        <v>31</v>
      </c>
      <c r="W2167" s="30">
        <v>1.3875637620301338</v>
      </c>
      <c r="X2167" s="30">
        <v>1.3114781043937176</v>
      </c>
      <c r="Y2167" s="30" t="s">
        <v>31</v>
      </c>
      <c r="Z2167" s="30" t="s">
        <v>31</v>
      </c>
      <c r="AA2167" s="30" t="s">
        <v>31</v>
      </c>
      <c r="AB2167" s="30" t="s">
        <v>31</v>
      </c>
      <c r="AC2167" s="30" t="s">
        <v>31</v>
      </c>
      <c r="AD2167" s="30" t="s">
        <v>31</v>
      </c>
      <c r="AE2167" s="29">
        <f t="shared" si="105"/>
        <v>2020</v>
      </c>
      <c r="AF2167" s="29">
        <f t="shared" si="106"/>
        <v>6</v>
      </c>
      <c r="AK2167" t="e">
        <f t="shared" si="107"/>
        <v>#N/A</v>
      </c>
    </row>
    <row r="2168" spans="1:37" ht="30" x14ac:dyDescent="0.25">
      <c r="A2168" s="30">
        <v>17907426</v>
      </c>
      <c r="B2168" s="29" t="s">
        <v>93</v>
      </c>
      <c r="C2168" s="29" t="s">
        <v>29</v>
      </c>
      <c r="D2168" s="29" t="s">
        <v>29</v>
      </c>
      <c r="E2168" s="31">
        <v>44043</v>
      </c>
      <c r="F2168" s="30" t="s">
        <v>31</v>
      </c>
      <c r="G2168" s="29" t="s">
        <v>51</v>
      </c>
      <c r="H2168" s="29" t="s">
        <v>30</v>
      </c>
      <c r="I2168" s="29">
        <v>1978</v>
      </c>
      <c r="J2168" s="30">
        <v>95</v>
      </c>
      <c r="K2168" s="30">
        <v>6440.3</v>
      </c>
      <c r="L2168" s="30" t="s">
        <v>31</v>
      </c>
      <c r="M2168" s="30" t="s">
        <v>31</v>
      </c>
      <c r="N2168" s="30" t="s">
        <v>31</v>
      </c>
      <c r="O2168" s="30" t="s">
        <v>31</v>
      </c>
      <c r="P2168" s="30" t="s">
        <v>31</v>
      </c>
      <c r="Q2168" s="30" t="s">
        <v>31</v>
      </c>
      <c r="R2168" s="30" t="s">
        <v>31</v>
      </c>
      <c r="S2168" s="30" t="s">
        <v>31</v>
      </c>
      <c r="T2168" s="30" t="s">
        <v>31</v>
      </c>
      <c r="U2168" s="30" t="s">
        <v>31</v>
      </c>
      <c r="V2168" s="30" t="s">
        <v>31</v>
      </c>
      <c r="W2168" s="30">
        <v>1.1488981298237206</v>
      </c>
      <c r="X2168" s="30">
        <v>1.6189017125329939</v>
      </c>
      <c r="Y2168" s="30" t="s">
        <v>31</v>
      </c>
      <c r="Z2168" s="30" t="s">
        <v>31</v>
      </c>
      <c r="AA2168" s="30" t="s">
        <v>31</v>
      </c>
      <c r="AB2168" s="30" t="s">
        <v>31</v>
      </c>
      <c r="AC2168" s="30" t="s">
        <v>31</v>
      </c>
      <c r="AD2168" s="30" t="s">
        <v>31</v>
      </c>
      <c r="AE2168" s="29">
        <f t="shared" ref="AE2168:AE2231" si="108">IF(E2168 = "", "", YEAR(E2168))</f>
        <v>2020</v>
      </c>
      <c r="AF2168" s="29">
        <f t="shared" si="106"/>
        <v>7</v>
      </c>
      <c r="AK2168" t="e">
        <f t="shared" si="107"/>
        <v>#N/A</v>
      </c>
    </row>
    <row r="2169" spans="1:37" ht="30" x14ac:dyDescent="0.25">
      <c r="A2169" s="30">
        <v>17907426</v>
      </c>
      <c r="B2169" s="29" t="s">
        <v>93</v>
      </c>
      <c r="C2169" s="29" t="s">
        <v>29</v>
      </c>
      <c r="D2169" s="29" t="s">
        <v>29</v>
      </c>
      <c r="E2169" s="31">
        <v>44074</v>
      </c>
      <c r="F2169" s="30" t="s">
        <v>31</v>
      </c>
      <c r="G2169" s="29" t="s">
        <v>51</v>
      </c>
      <c r="H2169" s="29" t="s">
        <v>30</v>
      </c>
      <c r="I2169" s="29">
        <v>1978</v>
      </c>
      <c r="J2169" s="30">
        <v>95</v>
      </c>
      <c r="K2169" s="30">
        <v>6440.3</v>
      </c>
      <c r="L2169" s="30" t="s">
        <v>31</v>
      </c>
      <c r="M2169" s="30" t="s">
        <v>31</v>
      </c>
      <c r="N2169" s="30" t="s">
        <v>31</v>
      </c>
      <c r="O2169" s="30" t="s">
        <v>31</v>
      </c>
      <c r="P2169" s="30" t="s">
        <v>31</v>
      </c>
      <c r="Q2169" s="30" t="s">
        <v>31</v>
      </c>
      <c r="R2169" s="30" t="s">
        <v>31</v>
      </c>
      <c r="S2169" s="30" t="s">
        <v>31</v>
      </c>
      <c r="T2169" s="30" t="s">
        <v>31</v>
      </c>
      <c r="U2169" s="30" t="s">
        <v>31</v>
      </c>
      <c r="V2169" s="30" t="s">
        <v>31</v>
      </c>
      <c r="W2169" s="30">
        <v>1.5699494853392812</v>
      </c>
      <c r="X2169" s="30">
        <v>1.2981069587175149</v>
      </c>
      <c r="Y2169" s="30" t="s">
        <v>31</v>
      </c>
      <c r="Z2169" s="30" t="s">
        <v>31</v>
      </c>
      <c r="AA2169" s="30" t="s">
        <v>31</v>
      </c>
      <c r="AB2169" s="30" t="s">
        <v>31</v>
      </c>
      <c r="AC2169" s="30" t="s">
        <v>31</v>
      </c>
      <c r="AD2169" s="30" t="s">
        <v>31</v>
      </c>
      <c r="AE2169" s="29">
        <f t="shared" si="108"/>
        <v>2020</v>
      </c>
      <c r="AF2169" s="29">
        <f t="shared" si="106"/>
        <v>8</v>
      </c>
      <c r="AK2169" t="e">
        <f t="shared" si="107"/>
        <v>#N/A</v>
      </c>
    </row>
    <row r="2170" spans="1:37" ht="30" x14ac:dyDescent="0.25">
      <c r="A2170" s="30">
        <v>17907426</v>
      </c>
      <c r="B2170" s="29" t="s">
        <v>93</v>
      </c>
      <c r="C2170" s="29" t="s">
        <v>29</v>
      </c>
      <c r="D2170" s="29" t="s">
        <v>29</v>
      </c>
      <c r="E2170" s="31">
        <v>44104</v>
      </c>
      <c r="F2170" s="30" t="s">
        <v>31</v>
      </c>
      <c r="G2170" s="29" t="s">
        <v>51</v>
      </c>
      <c r="H2170" s="29" t="s">
        <v>30</v>
      </c>
      <c r="I2170" s="29">
        <v>1978</v>
      </c>
      <c r="J2170" s="30">
        <v>95</v>
      </c>
      <c r="K2170" s="30">
        <v>6440.3</v>
      </c>
      <c r="L2170" s="30" t="s">
        <v>31</v>
      </c>
      <c r="M2170" s="30" t="s">
        <v>31</v>
      </c>
      <c r="N2170" s="30" t="s">
        <v>31</v>
      </c>
      <c r="O2170" s="30" t="s">
        <v>31</v>
      </c>
      <c r="P2170" s="30" t="s">
        <v>31</v>
      </c>
      <c r="Q2170" s="30" t="s">
        <v>31</v>
      </c>
      <c r="R2170" s="30" t="s">
        <v>31</v>
      </c>
      <c r="S2170" s="30" t="s">
        <v>31</v>
      </c>
      <c r="T2170" s="30" t="s">
        <v>31</v>
      </c>
      <c r="U2170" s="30" t="s">
        <v>31</v>
      </c>
      <c r="V2170" s="30" t="s">
        <v>31</v>
      </c>
      <c r="W2170" s="30">
        <v>1.2147078791795169</v>
      </c>
      <c r="X2170" s="30">
        <v>2.131791973549654</v>
      </c>
      <c r="Y2170" s="30" t="s">
        <v>31</v>
      </c>
      <c r="Z2170" s="30" t="s">
        <v>31</v>
      </c>
      <c r="AA2170" s="30" t="s">
        <v>31</v>
      </c>
      <c r="AB2170" s="30" t="s">
        <v>31</v>
      </c>
      <c r="AC2170" s="30" t="s">
        <v>31</v>
      </c>
      <c r="AD2170" s="30" t="s">
        <v>31</v>
      </c>
      <c r="AE2170" s="29">
        <f t="shared" si="108"/>
        <v>2020</v>
      </c>
      <c r="AF2170" s="29">
        <f t="shared" si="106"/>
        <v>9</v>
      </c>
      <c r="AK2170" t="e">
        <f t="shared" si="107"/>
        <v>#N/A</v>
      </c>
    </row>
    <row r="2171" spans="1:37" ht="30" x14ac:dyDescent="0.25">
      <c r="A2171" s="30">
        <v>17907426</v>
      </c>
      <c r="B2171" s="29" t="s">
        <v>93</v>
      </c>
      <c r="C2171" s="29" t="s">
        <v>29</v>
      </c>
      <c r="D2171" s="29" t="s">
        <v>29</v>
      </c>
      <c r="E2171" s="31">
        <v>44135</v>
      </c>
      <c r="F2171" s="30" t="s">
        <v>31</v>
      </c>
      <c r="G2171" s="29" t="s">
        <v>51</v>
      </c>
      <c r="H2171" s="29" t="s">
        <v>30</v>
      </c>
      <c r="I2171" s="29">
        <v>1978</v>
      </c>
      <c r="J2171" s="30">
        <v>95</v>
      </c>
      <c r="K2171" s="30">
        <v>6440.3</v>
      </c>
      <c r="L2171" s="30" t="s">
        <v>31</v>
      </c>
      <c r="M2171" s="30" t="s">
        <v>31</v>
      </c>
      <c r="N2171" s="30" t="s">
        <v>31</v>
      </c>
      <c r="O2171" s="30" t="s">
        <v>31</v>
      </c>
      <c r="P2171" s="30" t="s">
        <v>31</v>
      </c>
      <c r="Q2171" s="30" t="s">
        <v>31</v>
      </c>
      <c r="R2171" s="30" t="s">
        <v>31</v>
      </c>
      <c r="S2171" s="30" t="s">
        <v>31</v>
      </c>
      <c r="T2171" s="30" t="s">
        <v>31</v>
      </c>
      <c r="U2171" s="30" t="s">
        <v>31</v>
      </c>
      <c r="V2171" s="30" t="s">
        <v>31</v>
      </c>
      <c r="W2171" s="30">
        <v>1.4405476344539054</v>
      </c>
      <c r="X2171" s="30">
        <v>1.4609774492944951</v>
      </c>
      <c r="Y2171" s="30" t="s">
        <v>31</v>
      </c>
      <c r="Z2171" s="30" t="s">
        <v>31</v>
      </c>
      <c r="AA2171" s="30" t="s">
        <v>31</v>
      </c>
      <c r="AB2171" s="30" t="s">
        <v>31</v>
      </c>
      <c r="AC2171" s="30" t="s">
        <v>31</v>
      </c>
      <c r="AD2171" s="30" t="s">
        <v>31</v>
      </c>
      <c r="AE2171" s="29">
        <f t="shared" si="108"/>
        <v>2020</v>
      </c>
      <c r="AF2171" s="29">
        <f t="shared" si="106"/>
        <v>10</v>
      </c>
      <c r="AK2171" t="e">
        <f t="shared" si="107"/>
        <v>#N/A</v>
      </c>
    </row>
    <row r="2172" spans="1:37" ht="30" x14ac:dyDescent="0.25">
      <c r="A2172" s="30">
        <v>17907426</v>
      </c>
      <c r="B2172" s="29" t="s">
        <v>93</v>
      </c>
      <c r="C2172" s="29" t="s">
        <v>29</v>
      </c>
      <c r="D2172" s="29" t="s">
        <v>29</v>
      </c>
      <c r="E2172" s="31">
        <v>44165</v>
      </c>
      <c r="F2172" s="30" t="s">
        <v>31</v>
      </c>
      <c r="G2172" s="29" t="s">
        <v>51</v>
      </c>
      <c r="H2172" s="29" t="s">
        <v>30</v>
      </c>
      <c r="I2172" s="29">
        <v>1978</v>
      </c>
      <c r="J2172" s="30">
        <v>95</v>
      </c>
      <c r="K2172" s="30">
        <v>6440.3</v>
      </c>
      <c r="L2172" s="30" t="s">
        <v>31</v>
      </c>
      <c r="M2172" s="30" t="s">
        <v>31</v>
      </c>
      <c r="N2172" s="30" t="s">
        <v>31</v>
      </c>
      <c r="O2172" s="30" t="s">
        <v>31</v>
      </c>
      <c r="P2172" s="30" t="s">
        <v>31</v>
      </c>
      <c r="Q2172" s="30" t="s">
        <v>31</v>
      </c>
      <c r="R2172" s="30" t="s">
        <v>31</v>
      </c>
      <c r="S2172" s="30" t="s">
        <v>31</v>
      </c>
      <c r="T2172" s="30" t="s">
        <v>31</v>
      </c>
      <c r="U2172" s="30" t="s">
        <v>31</v>
      </c>
      <c r="V2172" s="30" t="s">
        <v>31</v>
      </c>
      <c r="W2172" s="30">
        <v>1.4807177065758248</v>
      </c>
      <c r="X2172" s="30">
        <v>1.758966853713319</v>
      </c>
      <c r="Y2172" s="30" t="s">
        <v>31</v>
      </c>
      <c r="Z2172" s="30" t="s">
        <v>31</v>
      </c>
      <c r="AA2172" s="30" t="s">
        <v>31</v>
      </c>
      <c r="AB2172" s="30" t="s">
        <v>31</v>
      </c>
      <c r="AC2172" s="30" t="s">
        <v>31</v>
      </c>
      <c r="AD2172" s="30" t="s">
        <v>31</v>
      </c>
      <c r="AE2172" s="29">
        <f t="shared" si="108"/>
        <v>2020</v>
      </c>
      <c r="AF2172" s="29">
        <f t="shared" si="106"/>
        <v>11</v>
      </c>
      <c r="AK2172" t="e">
        <f t="shared" si="107"/>
        <v>#N/A</v>
      </c>
    </row>
    <row r="2173" spans="1:37" ht="30" x14ac:dyDescent="0.25">
      <c r="A2173" s="30">
        <v>17907426</v>
      </c>
      <c r="B2173" s="29" t="s">
        <v>93</v>
      </c>
      <c r="C2173" s="29" t="s">
        <v>29</v>
      </c>
      <c r="D2173" s="29" t="s">
        <v>29</v>
      </c>
      <c r="E2173" s="31">
        <v>44196</v>
      </c>
      <c r="F2173" s="30">
        <v>3.8761411826974936</v>
      </c>
      <c r="G2173" s="29" t="s">
        <v>51</v>
      </c>
      <c r="H2173" s="29" t="s">
        <v>30</v>
      </c>
      <c r="I2173" s="29">
        <v>1978</v>
      </c>
      <c r="J2173" s="30">
        <v>95</v>
      </c>
      <c r="K2173" s="30">
        <v>6440.3</v>
      </c>
      <c r="L2173" s="30">
        <v>752497.45281611674</v>
      </c>
      <c r="M2173" s="30">
        <v>2953.9025761376197</v>
      </c>
      <c r="N2173" s="30">
        <v>172.26238267339068</v>
      </c>
      <c r="O2173" s="30">
        <v>9805.9012022744155</v>
      </c>
      <c r="P2173" s="30">
        <v>2.0015465801306198</v>
      </c>
      <c r="Q2173" s="30">
        <v>10810.033193504112</v>
      </c>
      <c r="R2173" s="30">
        <v>17336.694088863711</v>
      </c>
      <c r="S2173" s="30">
        <v>2.0246454799009945</v>
      </c>
      <c r="T2173" s="30">
        <v>1.954353425651757</v>
      </c>
      <c r="U2173" s="30">
        <v>2.5196514631303946</v>
      </c>
      <c r="V2173" s="30">
        <v>2.8407543867918648</v>
      </c>
      <c r="W2173" s="30">
        <v>0.99863794444689169</v>
      </c>
      <c r="X2173" s="30">
        <v>2.0385655440094443</v>
      </c>
      <c r="Y2173" s="30">
        <v>116.61337526909499</v>
      </c>
      <c r="Z2173" s="30">
        <v>124.29114154011738</v>
      </c>
      <c r="AA2173" s="30">
        <v>153.37793949612566</v>
      </c>
      <c r="AB2173" s="30">
        <v>1099.0859981604951</v>
      </c>
      <c r="AC2173" s="30">
        <v>5.6423632460223958</v>
      </c>
      <c r="AD2173" s="30">
        <v>20085.482558155956</v>
      </c>
      <c r="AE2173" s="29">
        <f t="shared" si="108"/>
        <v>2020</v>
      </c>
      <c r="AF2173" s="29">
        <f t="shared" si="106"/>
        <v>12</v>
      </c>
      <c r="AK2173" t="e">
        <f t="shared" si="107"/>
        <v>#N/A</v>
      </c>
    </row>
    <row r="2174" spans="1:37" ht="30" x14ac:dyDescent="0.25">
      <c r="A2174" s="30">
        <v>17907426</v>
      </c>
      <c r="B2174" s="29" t="s">
        <v>93</v>
      </c>
      <c r="C2174" s="29" t="s">
        <v>29</v>
      </c>
      <c r="D2174" s="29" t="s">
        <v>29</v>
      </c>
      <c r="E2174" s="31">
        <v>44227</v>
      </c>
      <c r="F2174" s="30">
        <v>2.0170860842475542</v>
      </c>
      <c r="G2174" s="29" t="s">
        <v>51</v>
      </c>
      <c r="H2174" s="29" t="s">
        <v>30</v>
      </c>
      <c r="I2174" s="29">
        <v>1978</v>
      </c>
      <c r="J2174" s="30">
        <v>95</v>
      </c>
      <c r="K2174" s="30">
        <v>6440.3</v>
      </c>
      <c r="L2174" s="30">
        <v>1002819.1654269372</v>
      </c>
      <c r="M2174" s="30">
        <v>3939.9401973331087</v>
      </c>
      <c r="N2174" s="30">
        <v>173.87804000131646</v>
      </c>
      <c r="O2174" s="30">
        <v>8363.7562948306277</v>
      </c>
      <c r="P2174" s="30">
        <v>1.2799135318881651</v>
      </c>
      <c r="Q2174" s="30">
        <v>11196.629181071969</v>
      </c>
      <c r="R2174" s="30">
        <v>16637.491694719174</v>
      </c>
      <c r="S2174" s="30">
        <v>2.742673230754626</v>
      </c>
      <c r="T2174" s="30">
        <v>2.8767778656350327</v>
      </c>
      <c r="U2174" s="30">
        <v>1.6341878460475863</v>
      </c>
      <c r="V2174" s="30">
        <v>2.098637558264302</v>
      </c>
      <c r="W2174" s="30">
        <v>0.90061976957900125</v>
      </c>
      <c r="X2174" s="30">
        <v>1.2362357510077875</v>
      </c>
      <c r="Y2174" s="30">
        <v>124.87736827909355</v>
      </c>
      <c r="Z2174" s="30">
        <v>113.14346690486209</v>
      </c>
      <c r="AA2174" s="30">
        <v>140.35319482270066</v>
      </c>
      <c r="AB2174" s="30">
        <v>971.8130296968103</v>
      </c>
      <c r="AC2174" s="30">
        <v>2.9750161463135885</v>
      </c>
      <c r="AD2174" s="30">
        <v>22593.677034148081</v>
      </c>
      <c r="AE2174" s="29">
        <f t="shared" si="108"/>
        <v>2021</v>
      </c>
      <c r="AF2174" s="29">
        <f t="shared" si="106"/>
        <v>1</v>
      </c>
      <c r="AK2174" t="e">
        <f t="shared" si="107"/>
        <v>#N/A</v>
      </c>
    </row>
    <row r="2175" spans="1:37" ht="30" x14ac:dyDescent="0.25">
      <c r="A2175" s="30">
        <v>17907426</v>
      </c>
      <c r="B2175" s="29" t="s">
        <v>93</v>
      </c>
      <c r="C2175" s="29" t="s">
        <v>29</v>
      </c>
      <c r="D2175" s="29" t="s">
        <v>29</v>
      </c>
      <c r="E2175" s="31">
        <v>44255</v>
      </c>
      <c r="F2175" s="30">
        <v>3.2248163845274789</v>
      </c>
      <c r="G2175" s="29" t="s">
        <v>51</v>
      </c>
      <c r="H2175" s="29" t="s">
        <v>30</v>
      </c>
      <c r="I2175" s="29">
        <v>1978</v>
      </c>
      <c r="J2175" s="30">
        <v>95</v>
      </c>
      <c r="K2175" s="30">
        <v>6440.3</v>
      </c>
      <c r="L2175" s="30">
        <v>855736.09649233508</v>
      </c>
      <c r="M2175" s="30">
        <v>3459.3646690258488</v>
      </c>
      <c r="N2175" s="30">
        <v>127.82101902443276</v>
      </c>
      <c r="O2175" s="30">
        <v>7880.7683584674669</v>
      </c>
      <c r="P2175" s="30">
        <v>1.8110095156916526</v>
      </c>
      <c r="Q2175" s="30">
        <v>19185.271000870958</v>
      </c>
      <c r="R2175" s="30">
        <v>14412.242049091143</v>
      </c>
      <c r="S2175" s="30">
        <v>2.2103979237617919</v>
      </c>
      <c r="T2175" s="30">
        <v>3.4357935051320858</v>
      </c>
      <c r="U2175" s="30">
        <v>2.2041767603909244</v>
      </c>
      <c r="V2175" s="30">
        <v>2.6002228026032332</v>
      </c>
      <c r="W2175" s="30">
        <v>0.968329527890465</v>
      </c>
      <c r="X2175" s="30">
        <v>2.1070069910213061</v>
      </c>
      <c r="Y2175" s="30">
        <v>89.089678475144652</v>
      </c>
      <c r="Z2175" s="30">
        <v>110.03096206771741</v>
      </c>
      <c r="AA2175" s="30">
        <v>221.46259713548829</v>
      </c>
      <c r="AB2175" s="30">
        <v>832.74498884436468</v>
      </c>
      <c r="AC2175" s="30">
        <v>4.3377740369855822</v>
      </c>
      <c r="AD2175" s="30">
        <v>26300.495166952653</v>
      </c>
      <c r="AE2175" s="29">
        <f t="shared" si="108"/>
        <v>2021</v>
      </c>
      <c r="AF2175" s="29">
        <f t="shared" si="106"/>
        <v>2</v>
      </c>
      <c r="AK2175" t="e">
        <f t="shared" si="107"/>
        <v>#N/A</v>
      </c>
    </row>
    <row r="2176" spans="1:37" ht="30" x14ac:dyDescent="0.25">
      <c r="A2176" s="30">
        <v>17907426</v>
      </c>
      <c r="B2176" s="29" t="s">
        <v>93</v>
      </c>
      <c r="C2176" s="29" t="s">
        <v>29</v>
      </c>
      <c r="D2176" s="29" t="s">
        <v>29</v>
      </c>
      <c r="E2176" s="31">
        <v>44286</v>
      </c>
      <c r="F2176" s="30">
        <v>3.3573950335941767</v>
      </c>
      <c r="G2176" s="29" t="s">
        <v>51</v>
      </c>
      <c r="H2176" s="29" t="s">
        <v>30</v>
      </c>
      <c r="I2176" s="29">
        <v>1978</v>
      </c>
      <c r="J2176" s="30">
        <v>95</v>
      </c>
      <c r="K2176" s="30">
        <v>6440.3</v>
      </c>
      <c r="L2176" s="30">
        <v>609568.54902655014</v>
      </c>
      <c r="M2176" s="30">
        <v>3798.4130221892797</v>
      </c>
      <c r="N2176" s="30">
        <v>146.31834327889021</v>
      </c>
      <c r="O2176" s="30">
        <v>12136.627203653235</v>
      </c>
      <c r="P2176" s="30">
        <v>1.6588337679112111</v>
      </c>
      <c r="Q2176" s="30">
        <v>18893.050492997885</v>
      </c>
      <c r="R2176" s="30">
        <v>13304.385370972916</v>
      </c>
      <c r="S2176" s="30">
        <v>2.239938150942987</v>
      </c>
      <c r="T2176" s="30">
        <v>3.2212701519962628</v>
      </c>
      <c r="U2176" s="30">
        <v>2.9073617893500217</v>
      </c>
      <c r="V2176" s="30">
        <v>1.9566209249071003</v>
      </c>
      <c r="W2176" s="30">
        <v>1.4968765120469412</v>
      </c>
      <c r="X2176" s="30">
        <v>1.1298316539426416</v>
      </c>
      <c r="Y2176" s="30">
        <v>147.99377559243879</v>
      </c>
      <c r="Z2176" s="30">
        <v>151.02933288944433</v>
      </c>
      <c r="AA2176" s="30">
        <v>187.26555260472443</v>
      </c>
      <c r="AB2176" s="30">
        <v>1452.4878027138745</v>
      </c>
      <c r="AC2176" s="30">
        <v>3.5588402869018858</v>
      </c>
      <c r="AD2176" s="30">
        <v>25041.927215955733</v>
      </c>
      <c r="AE2176" s="29">
        <f t="shared" si="108"/>
        <v>2021</v>
      </c>
      <c r="AF2176" s="29">
        <f t="shared" si="106"/>
        <v>3</v>
      </c>
      <c r="AK2176" t="e">
        <f t="shared" si="107"/>
        <v>#N/A</v>
      </c>
    </row>
    <row r="2177" spans="1:37" ht="30" x14ac:dyDescent="0.25">
      <c r="A2177" s="30">
        <v>17907426</v>
      </c>
      <c r="B2177" s="29" t="s">
        <v>93</v>
      </c>
      <c r="C2177" s="29" t="s">
        <v>29</v>
      </c>
      <c r="D2177" s="29" t="s">
        <v>29</v>
      </c>
      <c r="E2177" s="31">
        <v>44316</v>
      </c>
      <c r="F2177" s="30">
        <v>3.8962067532507785</v>
      </c>
      <c r="G2177" s="29" t="s">
        <v>51</v>
      </c>
      <c r="H2177" s="29" t="s">
        <v>30</v>
      </c>
      <c r="I2177" s="29">
        <v>1978</v>
      </c>
      <c r="J2177" s="30">
        <v>95</v>
      </c>
      <c r="K2177" s="30">
        <v>6440.3</v>
      </c>
      <c r="L2177" s="30">
        <v>1152002.5091251866</v>
      </c>
      <c r="M2177" s="30">
        <v>3392.3089297991978</v>
      </c>
      <c r="N2177" s="30">
        <v>158.69371263498292</v>
      </c>
      <c r="O2177" s="30">
        <v>8055.715071227547</v>
      </c>
      <c r="P2177" s="30">
        <v>1.450505799992305</v>
      </c>
      <c r="Q2177" s="30">
        <v>17122.889451963445</v>
      </c>
      <c r="R2177" s="30">
        <v>18706.362750891371</v>
      </c>
      <c r="S2177" s="30">
        <v>2.7260643288808106</v>
      </c>
      <c r="T2177" s="30">
        <v>2.9826920049650991</v>
      </c>
      <c r="U2177" s="30">
        <v>3.1063395387900559</v>
      </c>
      <c r="V2177" s="30">
        <v>3.8031968727916525</v>
      </c>
      <c r="W2177" s="30">
        <v>1.5839956645863806</v>
      </c>
      <c r="X2177" s="30">
        <v>1.3049097076801941</v>
      </c>
      <c r="Y2177" s="30">
        <v>116.21844076674111</v>
      </c>
      <c r="Z2177" s="30">
        <v>127.10770125371556</v>
      </c>
      <c r="AA2177" s="30">
        <v>164.71856171013928</v>
      </c>
      <c r="AB2177" s="30">
        <v>1455.6196008347981</v>
      </c>
      <c r="AC2177" s="30">
        <v>4.5606619642841109</v>
      </c>
      <c r="AD2177" s="30">
        <v>25287.924205004987</v>
      </c>
      <c r="AE2177" s="29">
        <f t="shared" si="108"/>
        <v>2021</v>
      </c>
      <c r="AF2177" s="29">
        <f t="shared" si="106"/>
        <v>4</v>
      </c>
      <c r="AK2177" t="e">
        <f t="shared" si="107"/>
        <v>#N/A</v>
      </c>
    </row>
    <row r="2178" spans="1:37" ht="30" x14ac:dyDescent="0.25">
      <c r="A2178" s="30">
        <v>17907426</v>
      </c>
      <c r="B2178" s="29" t="s">
        <v>93</v>
      </c>
      <c r="C2178" s="29" t="s">
        <v>29</v>
      </c>
      <c r="D2178" s="29" t="s">
        <v>29</v>
      </c>
      <c r="E2178" s="31">
        <v>44347</v>
      </c>
      <c r="F2178" s="30">
        <v>2.3589473417188422</v>
      </c>
      <c r="G2178" s="29" t="s">
        <v>51</v>
      </c>
      <c r="H2178" s="29" t="s">
        <v>30</v>
      </c>
      <c r="I2178" s="29">
        <v>1978</v>
      </c>
      <c r="J2178" s="30">
        <v>95</v>
      </c>
      <c r="K2178" s="30">
        <v>6440.3</v>
      </c>
      <c r="L2178" s="30">
        <v>761403.42649161397</v>
      </c>
      <c r="M2178" s="30">
        <v>2210.8125868076986</v>
      </c>
      <c r="N2178" s="30">
        <v>115.30072899310058</v>
      </c>
      <c r="O2178" s="30">
        <v>11735.87298859564</v>
      </c>
      <c r="P2178" s="30">
        <v>2.2425073095436767</v>
      </c>
      <c r="Q2178" s="30">
        <v>17778.573671849172</v>
      </c>
      <c r="R2178" s="30">
        <v>20595.727663207141</v>
      </c>
      <c r="S2178" s="30">
        <v>2.1546988963471287</v>
      </c>
      <c r="T2178" s="30">
        <v>1.9139844934819283</v>
      </c>
      <c r="U2178" s="30">
        <v>3.1413805370658796</v>
      </c>
      <c r="V2178" s="30">
        <v>2.7987136399749919</v>
      </c>
      <c r="W2178" s="30">
        <v>1.5229173365446014</v>
      </c>
      <c r="X2178" s="30">
        <v>1.6079394240832565</v>
      </c>
      <c r="Y2178" s="30">
        <v>88.355067958248029</v>
      </c>
      <c r="Z2178" s="30">
        <v>150.66194034565572</v>
      </c>
      <c r="AA2178" s="30">
        <v>145.35769250543743</v>
      </c>
      <c r="AB2178" s="30">
        <v>1060.4305185952421</v>
      </c>
      <c r="AC2178" s="30">
        <v>4.7114829670448595</v>
      </c>
      <c r="AD2178" s="30">
        <v>24230.737891088109</v>
      </c>
      <c r="AE2178" s="29">
        <f t="shared" si="108"/>
        <v>2021</v>
      </c>
      <c r="AF2178" s="29">
        <f t="shared" si="106"/>
        <v>5</v>
      </c>
      <c r="AK2178" t="e">
        <f t="shared" si="107"/>
        <v>#N/A</v>
      </c>
    </row>
    <row r="2179" spans="1:37" ht="30" x14ac:dyDescent="0.25">
      <c r="A2179" s="30">
        <v>17907426</v>
      </c>
      <c r="B2179" s="29" t="s">
        <v>93</v>
      </c>
      <c r="C2179" s="29" t="s">
        <v>29</v>
      </c>
      <c r="D2179" s="29" t="s">
        <v>29</v>
      </c>
      <c r="E2179" s="31">
        <v>44377</v>
      </c>
      <c r="F2179" s="30">
        <v>3.8380176777495079</v>
      </c>
      <c r="G2179" s="29" t="s">
        <v>51</v>
      </c>
      <c r="H2179" s="29" t="s">
        <v>30</v>
      </c>
      <c r="I2179" s="29">
        <v>1978</v>
      </c>
      <c r="J2179" s="30">
        <v>95</v>
      </c>
      <c r="K2179" s="30">
        <v>6440.3</v>
      </c>
      <c r="L2179" s="30">
        <v>888842.68977186724</v>
      </c>
      <c r="M2179" s="30">
        <v>3827.2107998377705</v>
      </c>
      <c r="N2179" s="30">
        <v>173.10193130160232</v>
      </c>
      <c r="O2179" s="30">
        <v>10009.190686667851</v>
      </c>
      <c r="P2179" s="30">
        <v>1.3961525950473161</v>
      </c>
      <c r="Q2179" s="30">
        <v>17020.243803857044</v>
      </c>
      <c r="R2179" s="30">
        <v>16984.207986804173</v>
      </c>
      <c r="S2179" s="30">
        <v>3.0066720698424803</v>
      </c>
      <c r="T2179" s="30">
        <v>2.5214634748470095</v>
      </c>
      <c r="U2179" s="30">
        <v>1.7374089377285848</v>
      </c>
      <c r="V2179" s="30">
        <v>2.2500976363324945</v>
      </c>
      <c r="W2179" s="30">
        <v>1.2659258371059035</v>
      </c>
      <c r="X2179" s="30">
        <v>1.6417922568296639</v>
      </c>
      <c r="Y2179" s="30">
        <v>150.5878504449968</v>
      </c>
      <c r="Z2179" s="30">
        <v>113.68454787081929</v>
      </c>
      <c r="AA2179" s="30">
        <v>136.17059124250747</v>
      </c>
      <c r="AB2179" s="30">
        <v>894.17738843067002</v>
      </c>
      <c r="AC2179" s="30">
        <v>4.0965290880073244</v>
      </c>
      <c r="AD2179" s="30">
        <v>21082.675395320224</v>
      </c>
      <c r="AE2179" s="29">
        <f t="shared" si="108"/>
        <v>2021</v>
      </c>
      <c r="AF2179" s="29">
        <f t="shared" si="106"/>
        <v>6</v>
      </c>
      <c r="AK2179" t="e">
        <f t="shared" si="107"/>
        <v>#N/A</v>
      </c>
    </row>
    <row r="2180" spans="1:37" ht="30" x14ac:dyDescent="0.25">
      <c r="A2180" s="30">
        <v>17907426</v>
      </c>
      <c r="B2180" s="29" t="s">
        <v>93</v>
      </c>
      <c r="C2180" s="29" t="s">
        <v>29</v>
      </c>
      <c r="D2180" s="29" t="s">
        <v>29</v>
      </c>
      <c r="E2180" s="31">
        <v>44408</v>
      </c>
      <c r="F2180" s="30">
        <v>2.0682580276714142</v>
      </c>
      <c r="G2180" s="29" t="s">
        <v>51</v>
      </c>
      <c r="H2180" s="29" t="s">
        <v>30</v>
      </c>
      <c r="I2180" s="29">
        <v>1978</v>
      </c>
      <c r="J2180" s="30">
        <v>95</v>
      </c>
      <c r="K2180" s="30">
        <v>6440.3</v>
      </c>
      <c r="L2180" s="30">
        <v>943215.45184841054</v>
      </c>
      <c r="M2180" s="30">
        <v>4406.9623593648594</v>
      </c>
      <c r="N2180" s="30">
        <v>131.1243229024123</v>
      </c>
      <c r="O2180" s="30">
        <v>7852.2765529386425</v>
      </c>
      <c r="P2180" s="30">
        <v>2.0388392648587828</v>
      </c>
      <c r="Q2180" s="30">
        <v>12036.785489596528</v>
      </c>
      <c r="R2180" s="30">
        <v>17720.279685553123</v>
      </c>
      <c r="S2180" s="30">
        <v>1.9179492272852088</v>
      </c>
      <c r="T2180" s="30">
        <v>2.9509204613125388</v>
      </c>
      <c r="U2180" s="30">
        <v>2.6070002805809933</v>
      </c>
      <c r="V2180" s="30">
        <v>2.5603581760418637</v>
      </c>
      <c r="W2180" s="30">
        <v>1.4408651112189481</v>
      </c>
      <c r="X2180" s="30">
        <v>1.4740031493405228</v>
      </c>
      <c r="Y2180" s="30">
        <v>105.39671665101208</v>
      </c>
      <c r="Z2180" s="30">
        <v>114.86768090600215</v>
      </c>
      <c r="AA2180" s="30">
        <v>217.76290599690552</v>
      </c>
      <c r="AB2180" s="30">
        <v>1461.8036667442109</v>
      </c>
      <c r="AC2180" s="30">
        <v>5.7688531421987816</v>
      </c>
      <c r="AD2180" s="30">
        <v>25039.896506802492</v>
      </c>
      <c r="AE2180" s="29">
        <f t="shared" si="108"/>
        <v>2021</v>
      </c>
      <c r="AF2180" s="29">
        <f t="shared" si="106"/>
        <v>7</v>
      </c>
      <c r="AK2180" t="e">
        <f t="shared" si="107"/>
        <v>#N/A</v>
      </c>
    </row>
    <row r="2181" spans="1:37" ht="30" x14ac:dyDescent="0.25">
      <c r="A2181" s="30">
        <v>17907426</v>
      </c>
      <c r="B2181" s="29" t="s">
        <v>93</v>
      </c>
      <c r="C2181" s="29" t="s">
        <v>29</v>
      </c>
      <c r="D2181" s="29" t="s">
        <v>29</v>
      </c>
      <c r="E2181" s="31">
        <v>44439</v>
      </c>
      <c r="F2181" s="30">
        <v>2.4631111920209712</v>
      </c>
      <c r="G2181" s="29" t="s">
        <v>51</v>
      </c>
      <c r="H2181" s="29" t="s">
        <v>30</v>
      </c>
      <c r="I2181" s="29">
        <v>1978</v>
      </c>
      <c r="J2181" s="30">
        <v>95</v>
      </c>
      <c r="K2181" s="30">
        <v>6440.3</v>
      </c>
      <c r="L2181" s="30">
        <v>966728.71834757423</v>
      </c>
      <c r="M2181" s="30">
        <v>3392.9122468894579</v>
      </c>
      <c r="N2181" s="30">
        <v>109.76621777873432</v>
      </c>
      <c r="O2181" s="30">
        <v>10915.731028210856</v>
      </c>
      <c r="P2181" s="30">
        <v>2.0477400384116198</v>
      </c>
      <c r="Q2181" s="30">
        <v>19303.740560198312</v>
      </c>
      <c r="R2181" s="30">
        <v>16296.558501029544</v>
      </c>
      <c r="S2181" s="30">
        <v>2.9140831747846958</v>
      </c>
      <c r="T2181" s="30">
        <v>3.5135150873947221</v>
      </c>
      <c r="U2181" s="30">
        <v>1.9666741223783526</v>
      </c>
      <c r="V2181" s="30">
        <v>3.8407567914644862</v>
      </c>
      <c r="W2181" s="30">
        <v>1.3298668391344894</v>
      </c>
      <c r="X2181" s="30">
        <v>1.5747563974602132</v>
      </c>
      <c r="Y2181" s="30">
        <v>111.71836875270658</v>
      </c>
      <c r="Z2181" s="30">
        <v>159.88242318268743</v>
      </c>
      <c r="AA2181" s="30">
        <v>200.44834343874209</v>
      </c>
      <c r="AB2181" s="30">
        <v>996.43846377909722</v>
      </c>
      <c r="AC2181" s="30">
        <v>4.0922252803445449</v>
      </c>
      <c r="AD2181" s="30">
        <v>27013.585265552945</v>
      </c>
      <c r="AE2181" s="29">
        <f t="shared" si="108"/>
        <v>2021</v>
      </c>
      <c r="AF2181" s="29">
        <f t="shared" si="106"/>
        <v>8</v>
      </c>
      <c r="AK2181" t="e">
        <f t="shared" si="107"/>
        <v>#N/A</v>
      </c>
    </row>
    <row r="2182" spans="1:37" ht="30" x14ac:dyDescent="0.25">
      <c r="A2182" s="30">
        <v>17907426</v>
      </c>
      <c r="B2182" s="29" t="s">
        <v>93</v>
      </c>
      <c r="C2182" s="29" t="s">
        <v>29</v>
      </c>
      <c r="D2182" s="29" t="s">
        <v>29</v>
      </c>
      <c r="E2182" s="31">
        <v>44469</v>
      </c>
      <c r="F2182" s="30">
        <v>3.8893446034871539</v>
      </c>
      <c r="G2182" s="29" t="s">
        <v>51</v>
      </c>
      <c r="H2182" s="29" t="s">
        <v>30</v>
      </c>
      <c r="I2182" s="29">
        <v>1978</v>
      </c>
      <c r="J2182" s="30">
        <v>95</v>
      </c>
      <c r="K2182" s="30">
        <v>6440.3</v>
      </c>
      <c r="L2182" s="30">
        <v>948328.29420786176</v>
      </c>
      <c r="M2182" s="30">
        <v>2694.0999525520524</v>
      </c>
      <c r="N2182" s="30">
        <v>133.34554532792188</v>
      </c>
      <c r="O2182" s="30">
        <v>12250.704366481821</v>
      </c>
      <c r="P2182" s="30">
        <v>1.9839528786373526</v>
      </c>
      <c r="Q2182" s="30">
        <v>16747.609411717334</v>
      </c>
      <c r="R2182" s="30">
        <v>19742.777599914934</v>
      </c>
      <c r="S2182" s="30">
        <v>1.6672534478349241</v>
      </c>
      <c r="T2182" s="30">
        <v>2.3673543679242783</v>
      </c>
      <c r="U2182" s="30">
        <v>2.7243308408495102</v>
      </c>
      <c r="V2182" s="30">
        <v>3.5414967592978979</v>
      </c>
      <c r="W2182" s="30">
        <v>1.0115198533963776</v>
      </c>
      <c r="X2182" s="30">
        <v>1.6015372657175191</v>
      </c>
      <c r="Y2182" s="30">
        <v>150.90146966427258</v>
      </c>
      <c r="Z2182" s="30">
        <v>108.80843872091188</v>
      </c>
      <c r="AA2182" s="30">
        <v>221.04532267236468</v>
      </c>
      <c r="AB2182" s="30">
        <v>1376.0373454263529</v>
      </c>
      <c r="AC2182" s="30">
        <v>3.5819742172588325</v>
      </c>
      <c r="AD2182" s="30">
        <v>36435.532119516363</v>
      </c>
      <c r="AE2182" s="29">
        <f t="shared" si="108"/>
        <v>2021</v>
      </c>
      <c r="AF2182" s="29">
        <f t="shared" si="106"/>
        <v>9</v>
      </c>
      <c r="AK2182" t="e">
        <f t="shared" si="107"/>
        <v>#N/A</v>
      </c>
    </row>
    <row r="2183" spans="1:37" ht="30" x14ac:dyDescent="0.25">
      <c r="A2183" s="30">
        <v>17907426</v>
      </c>
      <c r="B2183" s="29" t="s">
        <v>93</v>
      </c>
      <c r="C2183" s="29" t="s">
        <v>29</v>
      </c>
      <c r="D2183" s="29" t="s">
        <v>29</v>
      </c>
      <c r="E2183" s="31">
        <v>44500</v>
      </c>
      <c r="F2183" s="30">
        <v>3.1632327786826764</v>
      </c>
      <c r="G2183" s="29" t="s">
        <v>51</v>
      </c>
      <c r="H2183" s="29" t="s">
        <v>30</v>
      </c>
      <c r="I2183" s="29">
        <v>1978</v>
      </c>
      <c r="J2183" s="30">
        <v>95</v>
      </c>
      <c r="K2183" s="30">
        <v>6440.3</v>
      </c>
      <c r="L2183" s="30">
        <v>1231632.24906195</v>
      </c>
      <c r="M2183" s="30">
        <v>3646.8969944462851</v>
      </c>
      <c r="N2183" s="30">
        <v>170.80499860763294</v>
      </c>
      <c r="O2183" s="30">
        <v>12678.459596794126</v>
      </c>
      <c r="P2183" s="30">
        <v>1.871603850936103</v>
      </c>
      <c r="Q2183" s="30">
        <v>12863.34947550666</v>
      </c>
      <c r="R2183" s="30">
        <v>16941.493412589036</v>
      </c>
      <c r="S2183" s="30">
        <v>2.6177707321142045</v>
      </c>
      <c r="T2183" s="30">
        <v>1.9624948853130215</v>
      </c>
      <c r="U2183" s="30">
        <v>3.1166089251414388</v>
      </c>
      <c r="V2183" s="30">
        <v>2.2491602654465126</v>
      </c>
      <c r="W2183" s="30">
        <v>1.2590315392783993</v>
      </c>
      <c r="X2183" s="30">
        <v>1.3366248900860731</v>
      </c>
      <c r="Y2183" s="30">
        <v>154.90824665289281</v>
      </c>
      <c r="Z2183" s="30">
        <v>107.09470615041209</v>
      </c>
      <c r="AA2183" s="30">
        <v>213.1532846352261</v>
      </c>
      <c r="AB2183" s="30">
        <v>845.80426744704801</v>
      </c>
      <c r="AC2183" s="30">
        <v>3.9139924247950817</v>
      </c>
      <c r="AD2183" s="30">
        <v>29015.039336856731</v>
      </c>
      <c r="AE2183" s="29">
        <f t="shared" si="108"/>
        <v>2021</v>
      </c>
      <c r="AF2183" s="29">
        <f t="shared" si="106"/>
        <v>10</v>
      </c>
      <c r="AK2183" t="e">
        <f t="shared" si="107"/>
        <v>#N/A</v>
      </c>
    </row>
    <row r="2184" spans="1:37" ht="30" x14ac:dyDescent="0.25">
      <c r="A2184" s="30">
        <v>17907426</v>
      </c>
      <c r="B2184" s="29" t="s">
        <v>93</v>
      </c>
      <c r="C2184" s="29" t="s">
        <v>29</v>
      </c>
      <c r="D2184" s="29" t="s">
        <v>29</v>
      </c>
      <c r="E2184" s="31">
        <v>44530</v>
      </c>
      <c r="F2184" s="30">
        <v>2.0062592826954417</v>
      </c>
      <c r="G2184" s="29" t="s">
        <v>51</v>
      </c>
      <c r="H2184" s="29" t="s">
        <v>30</v>
      </c>
      <c r="I2184" s="29">
        <v>1978</v>
      </c>
      <c r="J2184" s="30">
        <v>95</v>
      </c>
      <c r="K2184" s="30">
        <v>6440.3</v>
      </c>
      <c r="L2184" s="30">
        <v>1213882.8876864458</v>
      </c>
      <c r="M2184" s="30">
        <v>3016.3498219156927</v>
      </c>
      <c r="N2184" s="30">
        <v>123.0859033324089</v>
      </c>
      <c r="O2184" s="30">
        <v>9009.1754511794916</v>
      </c>
      <c r="P2184" s="30">
        <v>2.0125717213473999</v>
      </c>
      <c r="Q2184" s="30">
        <v>12974.365055983197</v>
      </c>
      <c r="R2184" s="30">
        <v>12001.482282391858</v>
      </c>
      <c r="S2184" s="30">
        <v>2.621098529640308</v>
      </c>
      <c r="T2184" s="30">
        <v>3.454577064562061</v>
      </c>
      <c r="U2184" s="30">
        <v>2.1969112617045021</v>
      </c>
      <c r="V2184" s="30">
        <v>2.8440326589984632</v>
      </c>
      <c r="W2184" s="30">
        <v>1.0436083065393471</v>
      </c>
      <c r="X2184" s="30">
        <v>1.826098809519044</v>
      </c>
      <c r="Y2184" s="30">
        <v>159.69840868805804</v>
      </c>
      <c r="Z2184" s="30">
        <v>84.588820491371891</v>
      </c>
      <c r="AA2184" s="30">
        <v>142.92991461543537</v>
      </c>
      <c r="AB2184" s="30">
        <v>1049.1720378270015</v>
      </c>
      <c r="AC2184" s="30">
        <v>3.6367140908799471</v>
      </c>
      <c r="AD2184" s="30">
        <v>34937.466231580664</v>
      </c>
      <c r="AE2184" s="29">
        <f t="shared" si="108"/>
        <v>2021</v>
      </c>
      <c r="AF2184" s="29">
        <f t="shared" si="106"/>
        <v>11</v>
      </c>
      <c r="AK2184" t="e">
        <f t="shared" si="107"/>
        <v>#N/A</v>
      </c>
    </row>
    <row r="2185" spans="1:37" ht="30" x14ac:dyDescent="0.25">
      <c r="A2185" s="30">
        <v>17907426</v>
      </c>
      <c r="B2185" s="29" t="s">
        <v>93</v>
      </c>
      <c r="C2185" s="29" t="s">
        <v>29</v>
      </c>
      <c r="D2185" s="29" t="s">
        <v>29</v>
      </c>
      <c r="E2185" s="31">
        <v>44561</v>
      </c>
      <c r="F2185" s="30">
        <v>2.9479002440296576</v>
      </c>
      <c r="G2185" s="29" t="s">
        <v>51</v>
      </c>
      <c r="H2185" s="29" t="s">
        <v>30</v>
      </c>
      <c r="I2185" s="29">
        <v>1978</v>
      </c>
      <c r="J2185" s="30">
        <v>95</v>
      </c>
      <c r="K2185" s="30">
        <v>6440.3</v>
      </c>
      <c r="L2185" s="30">
        <v>879131.02106619242</v>
      </c>
      <c r="M2185" s="30">
        <v>3157.9021845700677</v>
      </c>
      <c r="N2185" s="30">
        <v>136.76757317610296</v>
      </c>
      <c r="O2185" s="30">
        <v>11614.560013749217</v>
      </c>
      <c r="P2185" s="30">
        <v>1.7377024359543969</v>
      </c>
      <c r="Q2185" s="30">
        <v>13904.695235726345</v>
      </c>
      <c r="R2185" s="30">
        <v>19398.571932921164</v>
      </c>
      <c r="S2185" s="30">
        <v>2.5666088226086399</v>
      </c>
      <c r="T2185" s="30">
        <v>3.2367782634655127</v>
      </c>
      <c r="U2185" s="30">
        <v>2.838160861230361</v>
      </c>
      <c r="V2185" s="30">
        <v>2.0617573523479047</v>
      </c>
      <c r="W2185" s="30">
        <v>1.008015849965155</v>
      </c>
      <c r="X2185" s="30">
        <v>1.2608940700476114</v>
      </c>
      <c r="Y2185" s="30">
        <v>98.610088413370747</v>
      </c>
      <c r="Z2185" s="30">
        <v>119.82209940433145</v>
      </c>
      <c r="AA2185" s="30">
        <v>205.00385130849051</v>
      </c>
      <c r="AB2185" s="30">
        <v>1310.5970535061654</v>
      </c>
      <c r="AC2185" s="30">
        <v>3.6915056584481896</v>
      </c>
      <c r="AD2185" s="30">
        <v>35172.365985421115</v>
      </c>
      <c r="AE2185" s="29">
        <f t="shared" si="108"/>
        <v>2021</v>
      </c>
      <c r="AF2185" s="29">
        <f t="shared" si="106"/>
        <v>12</v>
      </c>
      <c r="AK2185" t="e">
        <f t="shared" si="107"/>
        <v>#N/A</v>
      </c>
    </row>
    <row r="2186" spans="1:37" ht="30" x14ac:dyDescent="0.25">
      <c r="A2186" s="30">
        <v>17907426</v>
      </c>
      <c r="B2186" s="29" t="s">
        <v>93</v>
      </c>
      <c r="C2186" s="29" t="s">
        <v>29</v>
      </c>
      <c r="D2186" s="29" t="s">
        <v>29</v>
      </c>
      <c r="E2186" s="31">
        <v>44592</v>
      </c>
      <c r="F2186" s="30">
        <v>2.9050965833304465</v>
      </c>
      <c r="G2186" s="29" t="s">
        <v>51</v>
      </c>
      <c r="H2186" s="29" t="s">
        <v>30</v>
      </c>
      <c r="I2186" s="29">
        <v>1978</v>
      </c>
      <c r="J2186" s="30">
        <v>95</v>
      </c>
      <c r="K2186" s="30">
        <v>6440.3</v>
      </c>
      <c r="L2186" s="30">
        <v>1102851.7975699755</v>
      </c>
      <c r="M2186" s="30">
        <v>3013.1343938468103</v>
      </c>
      <c r="N2186" s="30">
        <v>119.60710719529213</v>
      </c>
      <c r="O2186" s="30">
        <v>9523.0411779674778</v>
      </c>
      <c r="P2186" s="30">
        <v>1.4288849819758513</v>
      </c>
      <c r="Q2186" s="30">
        <v>17952.004469277734</v>
      </c>
      <c r="R2186" s="30">
        <v>18123.069035211156</v>
      </c>
      <c r="S2186" s="30">
        <v>2.5588471115562688</v>
      </c>
      <c r="T2186" s="30">
        <v>2.2788081754641274</v>
      </c>
      <c r="U2186" s="30">
        <v>2.0494818041852589</v>
      </c>
      <c r="V2186" s="30">
        <v>3.0085882717426133</v>
      </c>
      <c r="W2186" s="30">
        <v>1.2033624783927321</v>
      </c>
      <c r="X2186" s="30">
        <v>2.0105822493846222</v>
      </c>
      <c r="Y2186" s="30">
        <v>112.34842635136681</v>
      </c>
      <c r="Z2186" s="30">
        <v>145.90337047187043</v>
      </c>
      <c r="AA2186" s="30">
        <v>224.55187917683045</v>
      </c>
      <c r="AB2186" s="30">
        <v>1144.8195782471764</v>
      </c>
      <c r="AC2186" s="30">
        <v>3.3264207011088036</v>
      </c>
      <c r="AD2186" s="30">
        <v>35280.101622018148</v>
      </c>
      <c r="AE2186" s="29">
        <f t="shared" si="108"/>
        <v>2022</v>
      </c>
      <c r="AF2186" s="29">
        <f t="shared" si="106"/>
        <v>1</v>
      </c>
      <c r="AK2186" t="e">
        <f t="shared" si="107"/>
        <v>#N/A</v>
      </c>
    </row>
    <row r="2187" spans="1:37" ht="30" x14ac:dyDescent="0.25">
      <c r="A2187" s="30">
        <v>17907426</v>
      </c>
      <c r="B2187" s="29" t="s">
        <v>93</v>
      </c>
      <c r="C2187" s="29" t="s">
        <v>29</v>
      </c>
      <c r="D2187" s="29" t="s">
        <v>29</v>
      </c>
      <c r="E2187" s="31">
        <v>44620</v>
      </c>
      <c r="F2187" s="30">
        <v>2.0482708491167458</v>
      </c>
      <c r="G2187" s="29" t="s">
        <v>51</v>
      </c>
      <c r="H2187" s="29" t="s">
        <v>30</v>
      </c>
      <c r="I2187" s="29">
        <v>1978</v>
      </c>
      <c r="J2187" s="30">
        <v>95</v>
      </c>
      <c r="K2187" s="30">
        <v>6440.3</v>
      </c>
      <c r="L2187" s="30">
        <v>1079207.2855378394</v>
      </c>
      <c r="M2187" s="30">
        <v>4300.4640240531307</v>
      </c>
      <c r="N2187" s="30">
        <v>100.25095261540474</v>
      </c>
      <c r="O2187" s="30">
        <v>14044.47740555798</v>
      </c>
      <c r="P2187" s="30">
        <v>1.4255730261550905</v>
      </c>
      <c r="Q2187" s="30">
        <v>17095.975909849218</v>
      </c>
      <c r="R2187" s="30">
        <v>17112.157099882705</v>
      </c>
      <c r="S2187" s="30">
        <v>1.5827816826492445</v>
      </c>
      <c r="T2187" s="30">
        <v>2.0825198215608505</v>
      </c>
      <c r="U2187" s="30">
        <v>2.8172609417942285</v>
      </c>
      <c r="V2187" s="30">
        <v>2.4921141877028536</v>
      </c>
      <c r="W2187" s="30">
        <v>1.6588318304798597</v>
      </c>
      <c r="X2187" s="30">
        <v>1.8497123079734674</v>
      </c>
      <c r="Y2187" s="30">
        <v>89.896903149360696</v>
      </c>
      <c r="Z2187" s="30">
        <v>90.279051116969711</v>
      </c>
      <c r="AA2187" s="30">
        <v>211.47855666732355</v>
      </c>
      <c r="AB2187" s="30">
        <v>1022.5058571212181</v>
      </c>
      <c r="AC2187" s="30">
        <v>4.7554355660306014</v>
      </c>
      <c r="AD2187" s="30">
        <v>21966.735031649245</v>
      </c>
      <c r="AE2187" s="29">
        <f t="shared" si="108"/>
        <v>2022</v>
      </c>
      <c r="AF2187" s="29">
        <f t="shared" si="106"/>
        <v>2</v>
      </c>
      <c r="AK2187" t="e">
        <f t="shared" si="107"/>
        <v>#N/A</v>
      </c>
    </row>
    <row r="2188" spans="1:37" ht="30" x14ac:dyDescent="0.25">
      <c r="A2188" s="30">
        <v>17907426</v>
      </c>
      <c r="B2188" s="29" t="s">
        <v>93</v>
      </c>
      <c r="C2188" s="29" t="s">
        <v>29</v>
      </c>
      <c r="D2188" s="29" t="s">
        <v>29</v>
      </c>
      <c r="E2188" s="31">
        <v>44651</v>
      </c>
      <c r="F2188" s="29">
        <v>3.5512847384810717</v>
      </c>
      <c r="G2188" s="29" t="s">
        <v>51</v>
      </c>
      <c r="H2188" s="29" t="s">
        <v>30</v>
      </c>
      <c r="I2188" s="29">
        <v>1978</v>
      </c>
      <c r="J2188" s="30">
        <v>95</v>
      </c>
      <c r="K2188" s="30">
        <v>6440.3</v>
      </c>
      <c r="L2188" s="29">
        <v>930307.92379789811</v>
      </c>
      <c r="M2188" s="29">
        <v>2123.1676298510624</v>
      </c>
      <c r="N2188" s="29">
        <v>159.38197557234855</v>
      </c>
      <c r="O2188" s="29">
        <v>9039.3366694285323</v>
      </c>
      <c r="P2188" s="29">
        <v>2.4957873151090086</v>
      </c>
      <c r="Q2188" s="29">
        <v>13207.170604872152</v>
      </c>
      <c r="R2188" s="29">
        <v>17746.179344536762</v>
      </c>
      <c r="S2188" s="29">
        <v>2.2860237253988251</v>
      </c>
      <c r="T2188" s="29">
        <v>3.4849644603350924</v>
      </c>
      <c r="U2188" s="29">
        <v>2.8665388883637348</v>
      </c>
      <c r="V2188" s="29">
        <v>3.7189179216179529</v>
      </c>
      <c r="W2188" s="30">
        <v>1.349921815695815</v>
      </c>
      <c r="X2188" s="30">
        <v>1.106756602865284</v>
      </c>
      <c r="Y2188" s="29">
        <v>115.56589377445026</v>
      </c>
      <c r="Z2188" s="29">
        <v>87.707744634677127</v>
      </c>
      <c r="AA2188" s="30">
        <v>213.27056632601577</v>
      </c>
      <c r="AB2188" s="30">
        <v>1178.2101068172458</v>
      </c>
      <c r="AC2188" s="29">
        <v>3.3880930637086313</v>
      </c>
      <c r="AD2188" s="29">
        <v>18108.145420590674</v>
      </c>
      <c r="AE2188" s="29">
        <f t="shared" si="108"/>
        <v>2022</v>
      </c>
      <c r="AF2188" s="29">
        <f t="shared" si="106"/>
        <v>3</v>
      </c>
      <c r="AK2188" t="e">
        <f t="shared" si="107"/>
        <v>#N/A</v>
      </c>
    </row>
    <row r="2189" spans="1:37" ht="30" x14ac:dyDescent="0.25">
      <c r="A2189" s="30">
        <v>17907426</v>
      </c>
      <c r="B2189" s="29" t="s">
        <v>93</v>
      </c>
      <c r="C2189" s="29" t="s">
        <v>29</v>
      </c>
      <c r="D2189" s="29" t="s">
        <v>29</v>
      </c>
      <c r="E2189" s="31">
        <v>44681</v>
      </c>
      <c r="F2189" s="29">
        <v>3.4199976201742506</v>
      </c>
      <c r="G2189" s="29" t="s">
        <v>51</v>
      </c>
      <c r="H2189" s="29" t="s">
        <v>30</v>
      </c>
      <c r="I2189" s="29">
        <v>1978</v>
      </c>
      <c r="J2189" s="30">
        <v>95</v>
      </c>
      <c r="K2189" s="30">
        <v>6440.3</v>
      </c>
      <c r="L2189" s="29">
        <v>1024234.2376097994</v>
      </c>
      <c r="M2189" s="29">
        <v>2044.9529302702529</v>
      </c>
      <c r="N2189" s="29">
        <v>121.65388131789824</v>
      </c>
      <c r="O2189" s="29">
        <v>8119.4354619054811</v>
      </c>
      <c r="P2189" s="29">
        <v>1.7152588141335481</v>
      </c>
      <c r="Q2189" s="29">
        <v>10257.067423361077</v>
      </c>
      <c r="R2189" s="29">
        <v>11992.903254023149</v>
      </c>
      <c r="S2189" s="29">
        <v>1.8876964580884494</v>
      </c>
      <c r="T2189" s="29">
        <v>2.261528824783507</v>
      </c>
      <c r="U2189" s="29">
        <v>2.8855305616728564</v>
      </c>
      <c r="V2189" s="29">
        <v>2.5541958404179326</v>
      </c>
      <c r="W2189" s="30">
        <v>1.0311560744162249</v>
      </c>
      <c r="X2189" s="30">
        <v>1.9176866536610822</v>
      </c>
      <c r="Y2189" s="29">
        <v>114.20765475743457</v>
      </c>
      <c r="Z2189" s="29">
        <v>122.4869874803566</v>
      </c>
      <c r="AA2189" s="30">
        <v>198.9582398044785</v>
      </c>
      <c r="AB2189" s="30">
        <v>797.71929317579134</v>
      </c>
      <c r="AC2189" s="29">
        <v>5.0997447644151297</v>
      </c>
      <c r="AD2189" s="29">
        <v>20742.571763509291</v>
      </c>
      <c r="AE2189" s="29">
        <f t="shared" si="108"/>
        <v>2022</v>
      </c>
      <c r="AF2189" s="29">
        <f t="shared" si="106"/>
        <v>4</v>
      </c>
      <c r="AK2189" t="e">
        <f t="shared" si="107"/>
        <v>#N/A</v>
      </c>
    </row>
    <row r="2190" spans="1:37" ht="30" x14ac:dyDescent="0.25">
      <c r="A2190" s="30">
        <v>17907426</v>
      </c>
      <c r="B2190" s="29" t="s">
        <v>93</v>
      </c>
      <c r="C2190" s="29" t="s">
        <v>29</v>
      </c>
      <c r="D2190" s="29" t="s">
        <v>29</v>
      </c>
      <c r="E2190" s="31">
        <v>44712</v>
      </c>
      <c r="F2190" s="29">
        <v>4.9871905122396969</v>
      </c>
      <c r="G2190" s="29" t="s">
        <v>51</v>
      </c>
      <c r="H2190" s="29" t="s">
        <v>30</v>
      </c>
      <c r="I2190" s="29">
        <v>1978</v>
      </c>
      <c r="J2190" s="30">
        <v>95</v>
      </c>
      <c r="K2190" s="30">
        <v>6440.3</v>
      </c>
      <c r="L2190" s="29">
        <v>996306.95166664524</v>
      </c>
      <c r="M2190" s="29">
        <v>3425.681079624625</v>
      </c>
      <c r="N2190" s="29">
        <v>128.5313949414533</v>
      </c>
      <c r="O2190" s="29">
        <v>11085.88618724566</v>
      </c>
      <c r="P2190" s="29">
        <v>1.4278950033036617</v>
      </c>
      <c r="Q2190" s="29">
        <v>18354.326552117731</v>
      </c>
      <c r="R2190" s="29">
        <v>19152.654347474414</v>
      </c>
      <c r="S2190" s="29">
        <v>1.5283861982267792</v>
      </c>
      <c r="T2190" s="29">
        <v>3.0284299836959989</v>
      </c>
      <c r="U2190" s="29">
        <v>1.7852181883313389</v>
      </c>
      <c r="V2190" s="29">
        <v>3.2835726995045662</v>
      </c>
      <c r="W2190" s="30">
        <v>1.6623040041084023</v>
      </c>
      <c r="X2190" s="30">
        <v>1.3209319294304964</v>
      </c>
      <c r="Y2190" s="29">
        <v>136.48485099658123</v>
      </c>
      <c r="Z2190" s="29">
        <v>132.96301841571488</v>
      </c>
      <c r="AA2190" s="30">
        <v>199.88637842585209</v>
      </c>
      <c r="AB2190" s="30">
        <v>943.44687858421389</v>
      </c>
      <c r="AC2190" s="29">
        <v>2.7272087197299624</v>
      </c>
      <c r="AD2190" s="29">
        <v>17695.892277217405</v>
      </c>
      <c r="AE2190" s="29">
        <f t="shared" si="108"/>
        <v>2022</v>
      </c>
      <c r="AF2190" s="29">
        <f t="shared" si="106"/>
        <v>5</v>
      </c>
      <c r="AK2190" t="e">
        <f t="shared" si="107"/>
        <v>#N/A</v>
      </c>
    </row>
    <row r="2191" spans="1:37" ht="30" x14ac:dyDescent="0.25">
      <c r="A2191" s="30">
        <v>17907426</v>
      </c>
      <c r="B2191" s="29" t="s">
        <v>93</v>
      </c>
      <c r="C2191" s="29" t="s">
        <v>29</v>
      </c>
      <c r="D2191" s="29" t="s">
        <v>29</v>
      </c>
      <c r="E2191" s="31">
        <v>44742</v>
      </c>
      <c r="F2191" s="29">
        <v>3.5927919669184112</v>
      </c>
      <c r="G2191" s="29" t="s">
        <v>51</v>
      </c>
      <c r="H2191" s="29" t="s">
        <v>30</v>
      </c>
      <c r="I2191" s="29">
        <v>1978</v>
      </c>
      <c r="J2191" s="30">
        <v>95</v>
      </c>
      <c r="K2191" s="30">
        <v>6440.3</v>
      </c>
      <c r="L2191" s="29">
        <v>816915.3300570295</v>
      </c>
      <c r="M2191" s="29">
        <v>2459.0568860384651</v>
      </c>
      <c r="N2191" s="29">
        <v>132.71560864752345</v>
      </c>
      <c r="O2191" s="29">
        <v>10536.615924074555</v>
      </c>
      <c r="P2191" s="29">
        <v>1.6914919170584315</v>
      </c>
      <c r="Q2191" s="29">
        <v>18807.447077382734</v>
      </c>
      <c r="R2191" s="29">
        <v>12282.557737615292</v>
      </c>
      <c r="S2191" s="29">
        <v>2.7590752578557605</v>
      </c>
      <c r="T2191" s="29">
        <v>2.3016055714601964</v>
      </c>
      <c r="U2191" s="29">
        <v>2.3766484177708813</v>
      </c>
      <c r="V2191" s="29">
        <v>3.1099996637923413</v>
      </c>
      <c r="W2191" s="30">
        <v>0.99668125194287649</v>
      </c>
      <c r="X2191" s="30">
        <v>1.6504786186743052</v>
      </c>
      <c r="Y2191" s="29">
        <v>93.414421801012864</v>
      </c>
      <c r="Z2191" s="29">
        <v>137.87521066011459</v>
      </c>
      <c r="AA2191" s="30">
        <v>177.17866744818127</v>
      </c>
      <c r="AB2191" s="30">
        <v>1186.2670824046547</v>
      </c>
      <c r="AC2191" s="29">
        <v>4.4797496040240201</v>
      </c>
      <c r="AD2191" s="29">
        <v>31219.300931046335</v>
      </c>
      <c r="AE2191" s="29">
        <f t="shared" si="108"/>
        <v>2022</v>
      </c>
      <c r="AF2191" s="29">
        <f t="shared" si="106"/>
        <v>6</v>
      </c>
      <c r="AK2191" t="e">
        <f t="shared" si="107"/>
        <v>#N/A</v>
      </c>
    </row>
    <row r="2192" spans="1:37" ht="30" x14ac:dyDescent="0.25">
      <c r="A2192" s="30">
        <v>17907426</v>
      </c>
      <c r="B2192" s="29" t="s">
        <v>93</v>
      </c>
      <c r="C2192" s="29" t="s">
        <v>29</v>
      </c>
      <c r="D2192" s="29" t="s">
        <v>29</v>
      </c>
      <c r="E2192" s="31">
        <v>44773</v>
      </c>
      <c r="F2192" s="29">
        <v>3.4900432564106327</v>
      </c>
      <c r="G2192" s="29" t="s">
        <v>51</v>
      </c>
      <c r="H2192" s="29" t="s">
        <v>30</v>
      </c>
      <c r="I2192" s="29">
        <v>1978</v>
      </c>
      <c r="J2192" s="30">
        <v>95</v>
      </c>
      <c r="K2192" s="30">
        <v>6440.3</v>
      </c>
      <c r="L2192" s="29">
        <v>845458.21978297492</v>
      </c>
      <c r="M2192" s="29">
        <v>2850.7599554937296</v>
      </c>
      <c r="N2192" s="29">
        <v>94.950912095415489</v>
      </c>
      <c r="O2192" s="29">
        <v>7618.1081249318759</v>
      </c>
      <c r="P2192" s="29">
        <v>1.6848986716893743</v>
      </c>
      <c r="Q2192" s="29">
        <v>16384.241230201926</v>
      </c>
      <c r="R2192" s="29">
        <v>15009.083181262491</v>
      </c>
      <c r="S2192" s="29">
        <v>1.489634778253222</v>
      </c>
      <c r="T2192" s="29">
        <v>2.9789326495895208</v>
      </c>
      <c r="U2192" s="29">
        <v>2.074107678434411</v>
      </c>
      <c r="V2192" s="29">
        <v>3.5785523836960009</v>
      </c>
      <c r="W2192" s="30">
        <v>1.4048875263100689</v>
      </c>
      <c r="X2192" s="30">
        <v>1.4395847164340549</v>
      </c>
      <c r="Y2192" s="29">
        <v>96.239643277455357</v>
      </c>
      <c r="Z2192" s="29">
        <v>72.304409250540331</v>
      </c>
      <c r="AA2192" s="30">
        <v>206.9366724794827</v>
      </c>
      <c r="AB2192" s="30">
        <v>1142.9976150297655</v>
      </c>
      <c r="AC2192" s="29">
        <v>4.7936069539416257</v>
      </c>
      <c r="AD2192" s="29">
        <v>26562.170719855734</v>
      </c>
      <c r="AE2192" s="29">
        <f t="shared" si="108"/>
        <v>2022</v>
      </c>
      <c r="AF2192" s="29">
        <f t="shared" si="106"/>
        <v>7</v>
      </c>
      <c r="AK2192" t="e">
        <f t="shared" si="107"/>
        <v>#N/A</v>
      </c>
    </row>
    <row r="2193" spans="1:37" ht="30" x14ac:dyDescent="0.25">
      <c r="A2193" s="30">
        <v>17907426</v>
      </c>
      <c r="B2193" s="29" t="s">
        <v>93</v>
      </c>
      <c r="C2193" s="29" t="s">
        <v>29</v>
      </c>
      <c r="D2193" s="29" t="s">
        <v>29</v>
      </c>
      <c r="E2193" s="31">
        <v>44804</v>
      </c>
      <c r="F2193" s="29">
        <v>5.4181491152816079</v>
      </c>
      <c r="G2193" s="29" t="s">
        <v>51</v>
      </c>
      <c r="H2193" s="29" t="s">
        <v>30</v>
      </c>
      <c r="I2193" s="29">
        <v>1978</v>
      </c>
      <c r="J2193" s="30">
        <v>95</v>
      </c>
      <c r="K2193" s="30">
        <v>6440.3</v>
      </c>
      <c r="L2193" s="29">
        <v>752026.160570279</v>
      </c>
      <c r="M2193" s="29">
        <v>2727.3043636959856</v>
      </c>
      <c r="N2193" s="29">
        <v>84.374015775124093</v>
      </c>
      <c r="O2193" s="29">
        <v>11801.21540802422</v>
      </c>
      <c r="P2193" s="29">
        <v>1.8954434690747772</v>
      </c>
      <c r="Q2193" s="29">
        <v>11172.839742666574</v>
      </c>
      <c r="R2193" s="29">
        <v>21500.247574913112</v>
      </c>
      <c r="S2193" s="29">
        <v>1.7837194123491964</v>
      </c>
      <c r="T2193" s="29">
        <v>2.0156963358297584</v>
      </c>
      <c r="U2193" s="29">
        <v>1.9882747974952848</v>
      </c>
      <c r="V2193" s="29">
        <v>3.3036855419002906</v>
      </c>
      <c r="W2193" s="30">
        <v>1.5767183787850987</v>
      </c>
      <c r="X2193" s="30">
        <v>1.5858741553524733</v>
      </c>
      <c r="Y2193" s="29">
        <v>95.909537000867928</v>
      </c>
      <c r="Z2193" s="29">
        <v>68.078448819749511</v>
      </c>
      <c r="AA2193" s="30">
        <v>189.7540649508376</v>
      </c>
      <c r="AB2193" s="30">
        <v>1116.8589395694255</v>
      </c>
      <c r="AC2193" s="29">
        <v>4.5808787310364556</v>
      </c>
      <c r="AD2193" s="29">
        <v>22600.933006709922</v>
      </c>
      <c r="AE2193" s="29">
        <f t="shared" si="108"/>
        <v>2022</v>
      </c>
      <c r="AF2193" s="29">
        <f t="shared" si="106"/>
        <v>8</v>
      </c>
      <c r="AK2193" t="e">
        <f t="shared" si="107"/>
        <v>#N/A</v>
      </c>
    </row>
    <row r="2194" spans="1:37" ht="30" x14ac:dyDescent="0.25">
      <c r="A2194" s="30">
        <v>17907426</v>
      </c>
      <c r="B2194" s="29" t="s">
        <v>93</v>
      </c>
      <c r="C2194" s="29" t="s">
        <v>29</v>
      </c>
      <c r="D2194" s="29" t="s">
        <v>29</v>
      </c>
      <c r="E2194" s="31">
        <v>44834</v>
      </c>
      <c r="F2194" s="29">
        <v>6.9478546452287215</v>
      </c>
      <c r="G2194" s="29" t="s">
        <v>51</v>
      </c>
      <c r="H2194" s="29" t="s">
        <v>30</v>
      </c>
      <c r="I2194" s="29">
        <v>1978</v>
      </c>
      <c r="J2194" s="30">
        <v>95</v>
      </c>
      <c r="K2194" s="30">
        <v>6440.3</v>
      </c>
      <c r="L2194" s="29">
        <v>800827.48803618562</v>
      </c>
      <c r="M2194" s="29">
        <v>1765.3912912655808</v>
      </c>
      <c r="N2194" s="29">
        <v>86.464460278003529</v>
      </c>
      <c r="O2194" s="29">
        <v>9677.0070830571804</v>
      </c>
      <c r="P2194" s="29">
        <v>2.0911392048814377</v>
      </c>
      <c r="Q2194" s="29">
        <v>12759.547527500219</v>
      </c>
      <c r="R2194" s="29">
        <v>18712.737220600189</v>
      </c>
      <c r="S2194" s="29">
        <v>2.7524457729291543</v>
      </c>
      <c r="T2194" s="29">
        <v>2.8303933048791996</v>
      </c>
      <c r="U2194" s="29">
        <v>1.5891118509415876</v>
      </c>
      <c r="V2194" s="29">
        <v>2.8126427266021343</v>
      </c>
      <c r="W2194" s="30">
        <v>1.19337100392335</v>
      </c>
      <c r="X2194" s="30">
        <v>1.9561489453563845</v>
      </c>
      <c r="Y2194" s="29">
        <v>84.241378246012701</v>
      </c>
      <c r="Z2194" s="29">
        <v>108.80482681666129</v>
      </c>
      <c r="AA2194" s="30">
        <v>106.76481208855155</v>
      </c>
      <c r="AB2194" s="30">
        <v>1303.0765194729063</v>
      </c>
      <c r="AC2194" s="29">
        <v>2.8361692209093272</v>
      </c>
      <c r="AD2194" s="29">
        <v>18651.999230797192</v>
      </c>
      <c r="AE2194" s="29">
        <f t="shared" si="108"/>
        <v>2022</v>
      </c>
      <c r="AF2194" s="29">
        <f t="shared" si="106"/>
        <v>9</v>
      </c>
      <c r="AK2194" t="e">
        <f t="shared" si="107"/>
        <v>#N/A</v>
      </c>
    </row>
    <row r="2195" spans="1:37" ht="30" x14ac:dyDescent="0.25">
      <c r="A2195" s="30">
        <v>17907426</v>
      </c>
      <c r="B2195" s="29" t="s">
        <v>93</v>
      </c>
      <c r="C2195" s="29" t="s">
        <v>29</v>
      </c>
      <c r="D2195" s="29" t="s">
        <v>29</v>
      </c>
      <c r="E2195" s="31">
        <v>44865</v>
      </c>
      <c r="F2195" s="29">
        <v>8.4902020564369245</v>
      </c>
      <c r="G2195" s="29" t="s">
        <v>51</v>
      </c>
      <c r="H2195" s="29" t="s">
        <v>30</v>
      </c>
      <c r="I2195" s="29">
        <v>1978</v>
      </c>
      <c r="J2195" s="30">
        <v>95</v>
      </c>
      <c r="K2195" s="30">
        <v>6440.3</v>
      </c>
      <c r="L2195" s="29">
        <v>615809.85028961254</v>
      </c>
      <c r="M2195" s="29">
        <v>1751.8626952460195</v>
      </c>
      <c r="N2195" s="29">
        <v>81.787395390794771</v>
      </c>
      <c r="O2195" s="29">
        <v>9945.7031825089507</v>
      </c>
      <c r="P2195" s="29">
        <v>2.3475100236642388</v>
      </c>
      <c r="Q2195" s="29">
        <v>10579.225808830239</v>
      </c>
      <c r="R2195" s="29">
        <v>11984.627694546882</v>
      </c>
      <c r="S2195" s="29">
        <v>2.3201330138985377</v>
      </c>
      <c r="T2195" s="29">
        <v>1.8787065539612939</v>
      </c>
      <c r="U2195" s="29">
        <v>2.6651969970184535</v>
      </c>
      <c r="V2195" s="29">
        <v>3.1464717753483682</v>
      </c>
      <c r="W2195" s="30">
        <v>1.3120888606884564</v>
      </c>
      <c r="X2195" s="30">
        <v>1.2066669438971995</v>
      </c>
      <c r="Y2195" s="29">
        <v>102.9442796916079</v>
      </c>
      <c r="Z2195" s="29">
        <v>97.232064004500913</v>
      </c>
      <c r="AA2195" s="30">
        <v>128.0635264449856</v>
      </c>
      <c r="AB2195" s="30">
        <v>1054.7539735642338</v>
      </c>
      <c r="AC2195" s="29">
        <v>3.9732893324927141</v>
      </c>
      <c r="AD2195" s="29">
        <v>32491.58489011303</v>
      </c>
      <c r="AE2195" s="29">
        <f t="shared" si="108"/>
        <v>2022</v>
      </c>
      <c r="AF2195" s="29">
        <f t="shared" si="106"/>
        <v>10</v>
      </c>
      <c r="AK2195" t="e">
        <f t="shared" si="107"/>
        <v>#N/A</v>
      </c>
    </row>
    <row r="2196" spans="1:37" ht="30" x14ac:dyDescent="0.25">
      <c r="A2196" s="30">
        <v>17907426</v>
      </c>
      <c r="B2196" s="29" t="s">
        <v>93</v>
      </c>
      <c r="C2196" s="29" t="s">
        <v>29</v>
      </c>
      <c r="D2196" s="29" t="s">
        <v>29</v>
      </c>
      <c r="E2196" s="31">
        <v>44895</v>
      </c>
      <c r="F2196" s="29">
        <v>7.7745051759517283</v>
      </c>
      <c r="G2196" s="29" t="s">
        <v>51</v>
      </c>
      <c r="H2196" s="29" t="s">
        <v>30</v>
      </c>
      <c r="I2196" s="29">
        <v>1978</v>
      </c>
      <c r="J2196" s="30">
        <v>95</v>
      </c>
      <c r="K2196" s="30">
        <v>6440.3</v>
      </c>
      <c r="L2196" s="29">
        <v>759729.28410950291</v>
      </c>
      <c r="M2196" s="29">
        <v>2322.1727038701629</v>
      </c>
      <c r="N2196" s="29">
        <v>64.881914434888628</v>
      </c>
      <c r="O2196" s="29">
        <v>11502.531996284619</v>
      </c>
      <c r="P2196" s="29">
        <v>1.7897933223277056</v>
      </c>
      <c r="Q2196" s="29">
        <v>9266.2288448758009</v>
      </c>
      <c r="R2196" s="29">
        <v>20947.556406573203</v>
      </c>
      <c r="S2196" s="29">
        <v>2.6016152724806165</v>
      </c>
      <c r="T2196" s="29">
        <v>3.0718547131084422</v>
      </c>
      <c r="U2196" s="29">
        <v>2.7487539468116453</v>
      </c>
      <c r="V2196" s="29">
        <v>2.2405293309905439</v>
      </c>
      <c r="W2196" s="30">
        <v>1.6240640625083036</v>
      </c>
      <c r="X2196" s="30">
        <v>1.2619531933391968</v>
      </c>
      <c r="Y2196" s="29">
        <v>91.591925645133529</v>
      </c>
      <c r="Z2196" s="29">
        <v>71.689477640778236</v>
      </c>
      <c r="AA2196" s="30">
        <v>151.05346395797702</v>
      </c>
      <c r="AB2196" s="30">
        <v>1057.7550507499082</v>
      </c>
      <c r="AC2196" s="29">
        <v>2.9806392233996815</v>
      </c>
      <c r="AD2196" s="29">
        <v>18866.356724657326</v>
      </c>
      <c r="AE2196" s="29">
        <f t="shared" si="108"/>
        <v>2022</v>
      </c>
      <c r="AF2196" s="29">
        <f t="shared" si="106"/>
        <v>11</v>
      </c>
      <c r="AK2196" t="e">
        <f t="shared" si="107"/>
        <v>#N/A</v>
      </c>
    </row>
    <row r="2197" spans="1:37" ht="30" x14ac:dyDescent="0.25">
      <c r="A2197" s="30">
        <v>17907426</v>
      </c>
      <c r="B2197" s="29" t="s">
        <v>93</v>
      </c>
      <c r="C2197" s="29" t="s">
        <v>29</v>
      </c>
      <c r="D2197" s="29" t="s">
        <v>29</v>
      </c>
      <c r="E2197" s="31">
        <v>44926</v>
      </c>
      <c r="F2197" s="29">
        <v>9.6645125120580797</v>
      </c>
      <c r="G2197" s="29" t="s">
        <v>51</v>
      </c>
      <c r="H2197" s="29" t="s">
        <v>30</v>
      </c>
      <c r="I2197" s="29">
        <v>1978</v>
      </c>
      <c r="J2197" s="30">
        <v>95</v>
      </c>
      <c r="K2197" s="30">
        <v>6440.3</v>
      </c>
      <c r="L2197" s="29">
        <v>702288.80767913489</v>
      </c>
      <c r="M2197" s="29">
        <v>2586.7759845655282</v>
      </c>
      <c r="N2197" s="29">
        <v>69.391424172688602</v>
      </c>
      <c r="O2197" s="29">
        <v>11901.911077142064</v>
      </c>
      <c r="P2197" s="29">
        <v>1.3050115331748826</v>
      </c>
      <c r="Q2197" s="29">
        <v>13365.130520012739</v>
      </c>
      <c r="R2197" s="29">
        <v>18706.986627638897</v>
      </c>
      <c r="S2197" s="29">
        <v>2.0883587582646981</v>
      </c>
      <c r="T2197" s="29">
        <v>2.0314315466112296</v>
      </c>
      <c r="U2197" s="29">
        <v>1.9997669606547985</v>
      </c>
      <c r="V2197" s="29">
        <v>2.5642117605283632</v>
      </c>
      <c r="W2197" s="30">
        <v>1.4757847408626128</v>
      </c>
      <c r="X2197" s="30">
        <v>2.0487159857183226</v>
      </c>
      <c r="Y2197" s="29">
        <v>89.805529548233324</v>
      </c>
      <c r="Z2197" s="29">
        <v>84.899034889821749</v>
      </c>
      <c r="AA2197" s="30">
        <v>114.17981905626436</v>
      </c>
      <c r="AB2197" s="30">
        <v>1141.6055651465185</v>
      </c>
      <c r="AC2197" s="29">
        <v>3.3790119758905468</v>
      </c>
      <c r="AD2197" s="29">
        <v>20964.445660082543</v>
      </c>
      <c r="AE2197" s="29">
        <f t="shared" si="108"/>
        <v>2022</v>
      </c>
      <c r="AF2197" s="29">
        <f t="shared" si="106"/>
        <v>12</v>
      </c>
      <c r="AK2197" t="e">
        <f t="shared" si="107"/>
        <v>#N/A</v>
      </c>
    </row>
    <row r="2198" spans="1:37" ht="30" x14ac:dyDescent="0.25">
      <c r="A2198" s="30">
        <v>17907426</v>
      </c>
      <c r="B2198" s="29" t="s">
        <v>93</v>
      </c>
      <c r="C2198" s="29" t="s">
        <v>29</v>
      </c>
      <c r="D2198" s="29" t="s">
        <v>29</v>
      </c>
      <c r="E2198" s="31">
        <v>44957</v>
      </c>
      <c r="F2198" s="29">
        <v>9.1785075221017394</v>
      </c>
      <c r="G2198" s="29" t="s">
        <v>51</v>
      </c>
      <c r="H2198" s="29" t="s">
        <v>30</v>
      </c>
      <c r="I2198" s="29">
        <v>1978</v>
      </c>
      <c r="J2198" s="30">
        <v>95</v>
      </c>
      <c r="K2198" s="30">
        <v>6440.3</v>
      </c>
      <c r="L2198" s="29">
        <v>733796.5533363173</v>
      </c>
      <c r="M2198" s="29">
        <v>2558.1668066138586</v>
      </c>
      <c r="N2198" s="29">
        <v>75.29598563605866</v>
      </c>
      <c r="O2198" s="29">
        <v>12264.09728321932</v>
      </c>
      <c r="P2198" s="29">
        <v>2.0214470637063062</v>
      </c>
      <c r="Q2198" s="29">
        <v>11081.427746506684</v>
      </c>
      <c r="R2198" s="29">
        <v>14316.459179585503</v>
      </c>
      <c r="S2198" s="29">
        <v>2.0978455590912382</v>
      </c>
      <c r="T2198" s="29">
        <v>2.0879075699738805</v>
      </c>
      <c r="U2198" s="29">
        <v>1.7269475592129591</v>
      </c>
      <c r="V2198" s="29">
        <v>2.5799159559726306</v>
      </c>
      <c r="W2198" s="30">
        <v>1.5929830303465495</v>
      </c>
      <c r="X2198" s="30">
        <v>1.7170021264859132</v>
      </c>
      <c r="Y2198" s="29">
        <v>55.309543486275402</v>
      </c>
      <c r="Z2198" s="29">
        <v>62.961245175553486</v>
      </c>
      <c r="AA2198" s="30">
        <v>130.99902260689638</v>
      </c>
      <c r="AB2198" s="30">
        <v>941.74151981444641</v>
      </c>
      <c r="AC2198" s="29">
        <v>4.0297227273316407</v>
      </c>
      <c r="AD2198" s="29">
        <v>29266.664921044627</v>
      </c>
      <c r="AE2198" s="29">
        <f t="shared" si="108"/>
        <v>2023</v>
      </c>
      <c r="AF2198" s="29">
        <f t="shared" si="106"/>
        <v>1</v>
      </c>
      <c r="AK2198" t="e">
        <f t="shared" si="107"/>
        <v>#N/A</v>
      </c>
    </row>
    <row r="2199" spans="1:37" ht="30" x14ac:dyDescent="0.25">
      <c r="A2199" s="30">
        <v>17907426</v>
      </c>
      <c r="B2199" s="29" t="s">
        <v>93</v>
      </c>
      <c r="C2199" s="29" t="s">
        <v>29</v>
      </c>
      <c r="D2199" s="29" t="s">
        <v>29</v>
      </c>
      <c r="E2199" s="31">
        <v>44985</v>
      </c>
      <c r="F2199" s="29">
        <v>5.9546481499040649</v>
      </c>
      <c r="G2199" s="29" t="s">
        <v>51</v>
      </c>
      <c r="H2199" s="29" t="s">
        <v>30</v>
      </c>
      <c r="I2199" s="29">
        <v>1978</v>
      </c>
      <c r="J2199" s="30">
        <v>95</v>
      </c>
      <c r="K2199" s="30">
        <v>6440.3</v>
      </c>
      <c r="L2199" s="29">
        <v>718821.99247420765</v>
      </c>
      <c r="M2199" s="29">
        <v>2066.9026202794284</v>
      </c>
      <c r="N2199" s="29">
        <v>99.523610815591937</v>
      </c>
      <c r="O2199" s="29">
        <v>13632.895864451028</v>
      </c>
      <c r="P2199" s="29">
        <v>1.7309691491213097</v>
      </c>
      <c r="Q2199" s="29">
        <v>10581.517085801757</v>
      </c>
      <c r="R2199" s="29">
        <v>18184.561919312728</v>
      </c>
      <c r="S2199" s="29">
        <v>2.2901003921335596</v>
      </c>
      <c r="T2199" s="29">
        <v>2.7796794768399544</v>
      </c>
      <c r="U2199" s="29">
        <v>1.6285957190942981</v>
      </c>
      <c r="V2199" s="29">
        <v>2.5547974684702308</v>
      </c>
      <c r="W2199" s="30">
        <v>1.3854125465608766</v>
      </c>
      <c r="X2199" s="30">
        <v>1.2530587247661569</v>
      </c>
      <c r="Y2199" s="29">
        <v>84.88588811097496</v>
      </c>
      <c r="Z2199" s="29">
        <v>107.21292210734437</v>
      </c>
      <c r="AA2199" s="30">
        <v>192.63782472113482</v>
      </c>
      <c r="AB2199" s="30">
        <v>1026.8095459411074</v>
      </c>
      <c r="AC2199" s="29">
        <v>5.0130943920450743</v>
      </c>
      <c r="AD2199" s="29">
        <v>36229.421551293628</v>
      </c>
      <c r="AE2199" s="29">
        <f t="shared" si="108"/>
        <v>2023</v>
      </c>
      <c r="AF2199" s="29">
        <f t="shared" ref="AF2199:AF2262" si="109">IF(E2199 = "", "", MONTH(E2199))</f>
        <v>2</v>
      </c>
      <c r="AK2199" t="e">
        <f t="shared" si="107"/>
        <v>#N/A</v>
      </c>
    </row>
    <row r="2200" spans="1:37" ht="30" x14ac:dyDescent="0.25">
      <c r="A2200" s="30">
        <v>17907426</v>
      </c>
      <c r="B2200" s="29" t="s">
        <v>93</v>
      </c>
      <c r="C2200" s="29" t="s">
        <v>29</v>
      </c>
      <c r="D2200" s="29" t="s">
        <v>29</v>
      </c>
      <c r="E2200" s="31">
        <v>45016</v>
      </c>
      <c r="F2200" s="29">
        <v>8.1371401634489438</v>
      </c>
      <c r="G2200" s="29" t="s">
        <v>51</v>
      </c>
      <c r="H2200" s="29" t="s">
        <v>30</v>
      </c>
      <c r="I2200" s="29">
        <v>1978</v>
      </c>
      <c r="J2200" s="30">
        <v>95</v>
      </c>
      <c r="K2200" s="30">
        <v>6440.3</v>
      </c>
      <c r="L2200" s="29">
        <v>550180.89142097428</v>
      </c>
      <c r="M2200" s="29">
        <v>2982.1216665344509</v>
      </c>
      <c r="N2200" s="29">
        <v>108.31709099548971</v>
      </c>
      <c r="O2200" s="29">
        <v>11124.430798898054</v>
      </c>
      <c r="P2200" s="29">
        <v>1.1938067491459612</v>
      </c>
      <c r="Q2200" s="29">
        <v>14960.766162341648</v>
      </c>
      <c r="R2200" s="29">
        <v>18331.466178657316</v>
      </c>
      <c r="S2200" s="29">
        <v>2.5458137338551805</v>
      </c>
      <c r="T2200" s="29">
        <v>1.8141525834463386</v>
      </c>
      <c r="U2200" s="29">
        <v>2.6221900801628371</v>
      </c>
      <c r="V2200" s="29">
        <v>3.0958713648143128</v>
      </c>
      <c r="W2200" s="30">
        <v>1.690580294459779</v>
      </c>
      <c r="X2200" s="30">
        <v>1.4343908900688178</v>
      </c>
      <c r="Y2200" s="29">
        <v>65.886274748839298</v>
      </c>
      <c r="Z2200" s="29">
        <v>74.505082385746732</v>
      </c>
      <c r="AA2200" s="29">
        <v>193.39682143910238</v>
      </c>
      <c r="AB2200" s="29">
        <v>1301.4244031321696</v>
      </c>
      <c r="AC2200" s="29">
        <v>5.4677995749373398</v>
      </c>
      <c r="AD2200" s="29">
        <v>20428.989968637237</v>
      </c>
      <c r="AE2200" s="29">
        <f t="shared" si="108"/>
        <v>2023</v>
      </c>
      <c r="AF2200" s="29">
        <f t="shared" si="109"/>
        <v>3</v>
      </c>
      <c r="AK2200" t="e">
        <f t="shared" si="107"/>
        <v>#N/A</v>
      </c>
    </row>
    <row r="2201" spans="1:37" ht="30" x14ac:dyDescent="0.25">
      <c r="A2201" s="30">
        <v>17907426</v>
      </c>
      <c r="B2201" s="29" t="s">
        <v>93</v>
      </c>
      <c r="C2201" s="29" t="s">
        <v>29</v>
      </c>
      <c r="D2201" s="29" t="s">
        <v>29</v>
      </c>
      <c r="E2201" s="31">
        <v>45046</v>
      </c>
      <c r="F2201" s="29">
        <v>7.6383627183187492</v>
      </c>
      <c r="G2201" s="29" t="s">
        <v>51</v>
      </c>
      <c r="H2201" s="29" t="s">
        <v>30</v>
      </c>
      <c r="I2201" s="29">
        <v>1978</v>
      </c>
      <c r="J2201" s="30">
        <v>95</v>
      </c>
      <c r="K2201" s="30">
        <v>6440.3</v>
      </c>
      <c r="L2201" s="29">
        <v>829012.60396781284</v>
      </c>
      <c r="M2201" s="29">
        <v>2113.2584185174087</v>
      </c>
      <c r="N2201" s="29">
        <v>86.084736313506681</v>
      </c>
      <c r="O2201" s="29">
        <v>11347.399595951456</v>
      </c>
      <c r="P2201" s="29">
        <v>2.2856298917877207</v>
      </c>
      <c r="Q2201" s="29">
        <v>17544.225545901576</v>
      </c>
      <c r="R2201" s="29">
        <v>18290.485177366878</v>
      </c>
      <c r="S2201" s="29">
        <v>2.2395181309676224</v>
      </c>
      <c r="T2201" s="29">
        <v>2.6607209382136574</v>
      </c>
      <c r="U2201" s="29">
        <v>1.8140035922604227</v>
      </c>
      <c r="V2201" s="29">
        <v>3.2977906692662318</v>
      </c>
      <c r="W2201" s="30">
        <v>1.2439934243206443</v>
      </c>
      <c r="X2201" s="30">
        <v>1.5115815927825105</v>
      </c>
      <c r="Y2201" s="29">
        <v>102.20669770876688</v>
      </c>
      <c r="Z2201" s="29">
        <v>102.42765058105847</v>
      </c>
      <c r="AA2201" s="29">
        <v>129.49096652556437</v>
      </c>
      <c r="AB2201" s="29">
        <v>1288.7133388373325</v>
      </c>
      <c r="AC2201" s="29">
        <v>5.4962318703690283</v>
      </c>
      <c r="AD2201" s="29">
        <v>19838.570486474586</v>
      </c>
      <c r="AE2201" s="29">
        <f t="shared" si="108"/>
        <v>2023</v>
      </c>
      <c r="AF2201" s="29">
        <f t="shared" si="109"/>
        <v>4</v>
      </c>
      <c r="AK2201" t="e">
        <f t="shared" si="107"/>
        <v>#N/A</v>
      </c>
    </row>
    <row r="2202" spans="1:37" ht="30" x14ac:dyDescent="0.25">
      <c r="A2202" s="30">
        <v>17907426</v>
      </c>
      <c r="B2202" s="29" t="s">
        <v>93</v>
      </c>
      <c r="C2202" s="29" t="s">
        <v>29</v>
      </c>
      <c r="D2202" s="29" t="s">
        <v>29</v>
      </c>
      <c r="E2202" s="31">
        <v>45077</v>
      </c>
      <c r="F2202" s="29">
        <v>5.3828978262181533</v>
      </c>
      <c r="G2202" s="29" t="s">
        <v>51</v>
      </c>
      <c r="H2202" s="29" t="s">
        <v>30</v>
      </c>
      <c r="I2202" s="29">
        <v>1978</v>
      </c>
      <c r="J2202" s="30">
        <v>95</v>
      </c>
      <c r="K2202" s="30">
        <v>6440.3</v>
      </c>
      <c r="L2202" s="29">
        <v>532391.65284881287</v>
      </c>
      <c r="M2202" s="29">
        <v>2469.0407795882015</v>
      </c>
      <c r="N2202" s="29">
        <v>112.36040456507632</v>
      </c>
      <c r="O2202" s="29">
        <v>14044.477986791857</v>
      </c>
      <c r="P2202" s="29">
        <v>1.537114626347813</v>
      </c>
      <c r="Q2202" s="29">
        <v>15921.649695658391</v>
      </c>
      <c r="R2202" s="29">
        <v>13419.50584105597</v>
      </c>
      <c r="S2202" s="29">
        <v>2.712466158280149</v>
      </c>
      <c r="T2202" s="29">
        <v>1.7067630895117905</v>
      </c>
      <c r="U2202" s="29">
        <v>2.2639070523419353</v>
      </c>
      <c r="V2202" s="29">
        <v>2.8552301589352762</v>
      </c>
      <c r="W2202" s="30">
        <v>0.90884586640540199</v>
      </c>
      <c r="X2202" s="30">
        <v>1.7404130951291064</v>
      </c>
      <c r="Y2202" s="29">
        <v>81.064652997669825</v>
      </c>
      <c r="Z2202" s="29">
        <v>104.47058773085053</v>
      </c>
      <c r="AA2202" s="29">
        <v>158.11108670122997</v>
      </c>
      <c r="AB2202" s="29">
        <v>1079.7876145857767</v>
      </c>
      <c r="AC2202" s="29">
        <v>6.115980145072335</v>
      </c>
      <c r="AD2202" s="29">
        <v>31012.992243390203</v>
      </c>
      <c r="AE2202" s="29">
        <f t="shared" si="108"/>
        <v>2023</v>
      </c>
      <c r="AF2202" s="29">
        <f t="shared" si="109"/>
        <v>5</v>
      </c>
      <c r="AK2202" t="e">
        <f t="shared" si="107"/>
        <v>#N/A</v>
      </c>
    </row>
    <row r="2203" spans="1:37" ht="30" x14ac:dyDescent="0.25">
      <c r="A2203" s="30">
        <v>17907426</v>
      </c>
      <c r="B2203" s="29" t="s">
        <v>93</v>
      </c>
      <c r="C2203" s="29" t="s">
        <v>29</v>
      </c>
      <c r="D2203" s="29" t="s">
        <v>29</v>
      </c>
      <c r="E2203" s="31">
        <v>45107</v>
      </c>
      <c r="F2203" s="29">
        <v>6.6456617134082032</v>
      </c>
      <c r="G2203" s="29" t="s">
        <v>51</v>
      </c>
      <c r="H2203" s="29" t="s">
        <v>30</v>
      </c>
      <c r="I2203" s="29">
        <v>1978</v>
      </c>
      <c r="J2203" s="30">
        <v>95</v>
      </c>
      <c r="K2203" s="30">
        <v>6440.3</v>
      </c>
      <c r="L2203" s="29">
        <v>899135.18836624187</v>
      </c>
      <c r="M2203" s="29">
        <v>2040.2557908487213</v>
      </c>
      <c r="N2203" s="29">
        <v>121.59925842640217</v>
      </c>
      <c r="O2203" s="29">
        <v>7547.1247080073836</v>
      </c>
      <c r="P2203" s="29">
        <v>1.7808034741247831</v>
      </c>
      <c r="Q2203" s="29">
        <v>9445.0461247309249</v>
      </c>
      <c r="R2203" s="29">
        <v>19301.971238077123</v>
      </c>
      <c r="S2203" s="29">
        <v>2.262417076682127</v>
      </c>
      <c r="T2203" s="29">
        <v>2.0743514866465667</v>
      </c>
      <c r="U2203" s="29">
        <v>2.093270111651615</v>
      </c>
      <c r="V2203" s="29">
        <v>2.4315884304097164</v>
      </c>
      <c r="W2203" s="30">
        <v>1.2950806101148729</v>
      </c>
      <c r="X2203" s="30">
        <v>1.2102243154291725</v>
      </c>
      <c r="Y2203" s="29">
        <v>92.039596368307585</v>
      </c>
      <c r="Z2203" s="29">
        <v>72.754564731061436</v>
      </c>
      <c r="AA2203" s="29">
        <v>135.97625827383541</v>
      </c>
      <c r="AB2203" s="29">
        <v>1242.3602755036545</v>
      </c>
      <c r="AC2203" s="29">
        <v>4.5896789465443444</v>
      </c>
      <c r="AD2203" s="29">
        <v>32371.354093823666</v>
      </c>
      <c r="AE2203" s="29">
        <f t="shared" si="108"/>
        <v>2023</v>
      </c>
      <c r="AF2203" s="29">
        <f t="shared" si="109"/>
        <v>6</v>
      </c>
      <c r="AK2203" t="e">
        <f t="shared" si="107"/>
        <v>#N/A</v>
      </c>
    </row>
    <row r="2204" spans="1:37" ht="30" x14ac:dyDescent="0.25">
      <c r="A2204" s="30">
        <v>17907426</v>
      </c>
      <c r="B2204" s="29" t="s">
        <v>93</v>
      </c>
      <c r="C2204" s="29" t="s">
        <v>29</v>
      </c>
      <c r="D2204" s="29" t="s">
        <v>29</v>
      </c>
      <c r="E2204" s="31">
        <v>45138</v>
      </c>
      <c r="F2204" s="29">
        <v>5.8182340479083843</v>
      </c>
      <c r="G2204" s="29" t="s">
        <v>51</v>
      </c>
      <c r="H2204" s="29" t="s">
        <v>30</v>
      </c>
      <c r="I2204" s="29">
        <v>1978</v>
      </c>
      <c r="J2204" s="30">
        <v>95</v>
      </c>
      <c r="K2204" s="30">
        <v>6440.3</v>
      </c>
      <c r="L2204" s="29">
        <v>792366.2713385364</v>
      </c>
      <c r="M2204" s="29">
        <v>2562.7275882648782</v>
      </c>
      <c r="N2204" s="29">
        <v>118.03784602051383</v>
      </c>
      <c r="O2204" s="29">
        <v>9096.9092241089256</v>
      </c>
      <c r="P2204" s="29">
        <v>1.8971429513418341</v>
      </c>
      <c r="Q2204" s="29">
        <v>12105.242949334473</v>
      </c>
      <c r="R2204" s="29">
        <v>19510.264465350661</v>
      </c>
      <c r="S2204" s="29">
        <v>1.9113890505065385</v>
      </c>
      <c r="T2204" s="29">
        <v>1.7731447372691762</v>
      </c>
      <c r="U2204" s="29">
        <v>1.7862222315431346</v>
      </c>
      <c r="V2204" s="29">
        <v>2.9737339582458313</v>
      </c>
      <c r="W2204" s="30">
        <v>1.1580568399926077</v>
      </c>
      <c r="X2204" s="30">
        <v>1.1047736509791559</v>
      </c>
      <c r="Y2204" s="29">
        <v>109.57027425323916</v>
      </c>
      <c r="Z2204" s="29">
        <v>71.805185547806559</v>
      </c>
      <c r="AA2204" s="29">
        <v>114.59491461633282</v>
      </c>
      <c r="AB2204" s="29">
        <v>1283.0292420764647</v>
      </c>
      <c r="AC2204" s="29">
        <v>5.2659263772408238</v>
      </c>
      <c r="AD2204" s="29">
        <v>30268.398734844595</v>
      </c>
      <c r="AE2204" s="29">
        <f t="shared" si="108"/>
        <v>2023</v>
      </c>
      <c r="AF2204" s="29">
        <f t="shared" si="109"/>
        <v>7</v>
      </c>
      <c r="AK2204" t="e">
        <f t="shared" si="107"/>
        <v>#N/A</v>
      </c>
    </row>
    <row r="2205" spans="1:37" ht="30" x14ac:dyDescent="0.25">
      <c r="A2205" s="30">
        <v>17907426</v>
      </c>
      <c r="B2205" s="29" t="s">
        <v>93</v>
      </c>
      <c r="C2205" s="29" t="s">
        <v>29</v>
      </c>
      <c r="D2205" s="29" t="s">
        <v>29</v>
      </c>
      <c r="E2205" s="31">
        <v>45169</v>
      </c>
      <c r="F2205" s="29">
        <v>3.1334509079697543</v>
      </c>
      <c r="G2205" s="29" t="s">
        <v>51</v>
      </c>
      <c r="H2205" s="29" t="s">
        <v>30</v>
      </c>
      <c r="I2205" s="29">
        <v>1978</v>
      </c>
      <c r="J2205" s="30">
        <v>95</v>
      </c>
      <c r="K2205" s="30">
        <v>6440.3</v>
      </c>
      <c r="L2205" s="29">
        <v>1095903.4853476293</v>
      </c>
      <c r="M2205" s="29">
        <v>2913.6704202608958</v>
      </c>
      <c r="N2205" s="29">
        <v>169.79872156818919</v>
      </c>
      <c r="O2205" s="29">
        <v>9806.7165311043045</v>
      </c>
      <c r="P2205" s="29">
        <v>2.0580487850320397</v>
      </c>
      <c r="Q2205" s="29">
        <v>16291.150391822819</v>
      </c>
      <c r="R2205" s="29">
        <v>20272.142115556893</v>
      </c>
      <c r="S2205" s="29">
        <v>2.4081324093711856</v>
      </c>
      <c r="T2205" s="29">
        <v>1.9084962880703142</v>
      </c>
      <c r="U2205" s="29">
        <v>1.5683057505460856</v>
      </c>
      <c r="V2205" s="29">
        <v>2.7413162782979921</v>
      </c>
      <c r="W2205" s="30">
        <v>1.6702943012169895</v>
      </c>
      <c r="X2205" s="30">
        <v>1.8114985824139762</v>
      </c>
      <c r="Y2205" s="29">
        <v>97.949133963609185</v>
      </c>
      <c r="Z2205" s="29">
        <v>72.53623812089684</v>
      </c>
      <c r="AA2205" s="29">
        <v>171.81640664644556</v>
      </c>
      <c r="AB2205" s="29">
        <v>807.49505778892876</v>
      </c>
      <c r="AC2205" s="29">
        <v>4.8101452528169624</v>
      </c>
      <c r="AD2205" s="29">
        <v>37288.192338681292</v>
      </c>
      <c r="AE2205" s="29">
        <f t="shared" si="108"/>
        <v>2023</v>
      </c>
      <c r="AF2205" s="29">
        <f t="shared" si="109"/>
        <v>8</v>
      </c>
      <c r="AK2205" t="e">
        <f t="shared" si="107"/>
        <v>#N/A</v>
      </c>
    </row>
    <row r="2206" spans="1:37" ht="30" x14ac:dyDescent="0.25">
      <c r="A2206" s="30">
        <v>17907426</v>
      </c>
      <c r="B2206" s="29" t="s">
        <v>93</v>
      </c>
      <c r="C2206" s="29" t="s">
        <v>29</v>
      </c>
      <c r="D2206" s="29" t="s">
        <v>29</v>
      </c>
      <c r="E2206" s="31">
        <v>45199</v>
      </c>
      <c r="F2206" s="29">
        <v>5.0111099168294864</v>
      </c>
      <c r="G2206" s="29" t="s">
        <v>51</v>
      </c>
      <c r="H2206" s="29" t="s">
        <v>30</v>
      </c>
      <c r="I2206" s="29">
        <v>1978</v>
      </c>
      <c r="J2206" s="30">
        <v>95</v>
      </c>
      <c r="K2206" s="30">
        <v>6440.3</v>
      </c>
      <c r="L2206" s="29">
        <v>905907.5565755479</v>
      </c>
      <c r="M2206" s="29">
        <v>3692.0812444845778</v>
      </c>
      <c r="N2206" s="29">
        <v>109.58621604569696</v>
      </c>
      <c r="O2206" s="29">
        <v>10024.907616414182</v>
      </c>
      <c r="P2206" s="29">
        <v>2.3249275949421526</v>
      </c>
      <c r="Q2206" s="29">
        <v>11204.586886230576</v>
      </c>
      <c r="R2206" s="29">
        <v>13866.529686058349</v>
      </c>
      <c r="S2206" s="29">
        <v>1.6941841187759572</v>
      </c>
      <c r="T2206" s="29">
        <v>1.8065737837480975</v>
      </c>
      <c r="U2206" s="29">
        <v>2.8894971316517939</v>
      </c>
      <c r="V2206" s="29">
        <v>1.8961743810926861</v>
      </c>
      <c r="W2206" s="30">
        <v>0.88841517820725835</v>
      </c>
      <c r="X2206" s="30">
        <v>1.6037916001944497</v>
      </c>
      <c r="Y2206" s="29">
        <v>73.303376849611411</v>
      </c>
      <c r="Z2206" s="29">
        <v>104.80116526455849</v>
      </c>
      <c r="AA2206" s="29">
        <v>175.81682001046519</v>
      </c>
      <c r="AB2206" s="29">
        <v>871.46588397573464</v>
      </c>
      <c r="AC2206" s="29">
        <v>3.7047970822212939</v>
      </c>
      <c r="AD2206" s="29">
        <v>26623.88633172664</v>
      </c>
      <c r="AE2206" s="29">
        <f t="shared" si="108"/>
        <v>2023</v>
      </c>
      <c r="AF2206" s="29">
        <f t="shared" si="109"/>
        <v>9</v>
      </c>
      <c r="AK2206" t="e">
        <f t="shared" si="107"/>
        <v>#N/A</v>
      </c>
    </row>
    <row r="2207" spans="1:37" ht="30" x14ac:dyDescent="0.25">
      <c r="A2207" s="30">
        <v>17907426</v>
      </c>
      <c r="B2207" s="29" t="s">
        <v>93</v>
      </c>
      <c r="C2207" s="29" t="s">
        <v>29</v>
      </c>
      <c r="D2207" s="29" t="s">
        <v>29</v>
      </c>
      <c r="E2207" s="31">
        <v>45230</v>
      </c>
      <c r="F2207" s="29">
        <v>4.4227421193805156</v>
      </c>
      <c r="G2207" s="29" t="s">
        <v>51</v>
      </c>
      <c r="H2207" s="29" t="s">
        <v>30</v>
      </c>
      <c r="I2207" s="29">
        <v>1978</v>
      </c>
      <c r="J2207" s="30">
        <v>95</v>
      </c>
      <c r="K2207" s="30">
        <v>6440.3</v>
      </c>
      <c r="L2207" s="29">
        <v>769246.4949104382</v>
      </c>
      <c r="M2207" s="29">
        <v>3414.5582852128359</v>
      </c>
      <c r="N2207" s="29">
        <v>158.67705879299078</v>
      </c>
      <c r="O2207" s="29">
        <v>11231.025038490885</v>
      </c>
      <c r="P2207" s="29">
        <v>1.6329545824448306</v>
      </c>
      <c r="Q2207" s="29">
        <v>17836.498101790392</v>
      </c>
      <c r="R2207" s="29">
        <v>15272.263693691282</v>
      </c>
      <c r="S2207" s="29">
        <v>1.794558629577895</v>
      </c>
      <c r="T2207" s="29">
        <v>3.5650899579302426</v>
      </c>
      <c r="U2207" s="29">
        <v>2.6416910520417445</v>
      </c>
      <c r="V2207" s="29">
        <v>2.4879007529996344</v>
      </c>
      <c r="W2207" s="30">
        <v>1.6844775266973533</v>
      </c>
      <c r="X2207" s="30">
        <v>1.2312377547330871</v>
      </c>
      <c r="Y2207" s="29">
        <v>103.81101016345335</v>
      </c>
      <c r="Z2207" s="29">
        <v>130.50126004796979</v>
      </c>
      <c r="AA2207" s="29">
        <v>163.73421183949355</v>
      </c>
      <c r="AB2207" s="29">
        <v>1454.7952701821887</v>
      </c>
      <c r="AC2207" s="29">
        <v>4.356712238649183</v>
      </c>
      <c r="AD2207" s="29">
        <v>34355.60126987398</v>
      </c>
      <c r="AE2207" s="29">
        <f t="shared" si="108"/>
        <v>2023</v>
      </c>
      <c r="AF2207" s="29">
        <f t="shared" si="109"/>
        <v>10</v>
      </c>
      <c r="AK2207" t="e">
        <f t="shared" si="107"/>
        <v>#N/A</v>
      </c>
    </row>
    <row r="2208" spans="1:37" ht="30" x14ac:dyDescent="0.25">
      <c r="A2208" s="30">
        <v>17907426</v>
      </c>
      <c r="B2208" s="29" t="s">
        <v>93</v>
      </c>
      <c r="C2208" s="29" t="s">
        <v>29</v>
      </c>
      <c r="D2208" s="29" t="s">
        <v>29</v>
      </c>
      <c r="E2208" s="31">
        <v>45260</v>
      </c>
      <c r="F2208" s="29">
        <v>3.1162749763316198</v>
      </c>
      <c r="G2208" s="29" t="s">
        <v>51</v>
      </c>
      <c r="H2208" s="29" t="s">
        <v>30</v>
      </c>
      <c r="I2208" s="29">
        <v>1978</v>
      </c>
      <c r="J2208" s="30">
        <v>95</v>
      </c>
      <c r="K2208" s="30">
        <v>6440.3</v>
      </c>
      <c r="L2208" s="29">
        <v>1054196.4837216916</v>
      </c>
      <c r="M2208" s="29">
        <v>2379.4434220556118</v>
      </c>
      <c r="N2208" s="29">
        <v>137.87875223293352</v>
      </c>
      <c r="O2208" s="29">
        <v>13165.443512654218</v>
      </c>
      <c r="P2208" s="29">
        <v>1.6061763632619288</v>
      </c>
      <c r="Q2208" s="29">
        <v>13897.217323572191</v>
      </c>
      <c r="R2208" s="29">
        <v>16665.762224112132</v>
      </c>
      <c r="S2208" s="29">
        <v>2.1766679025632314</v>
      </c>
      <c r="T2208" s="29">
        <v>1.8338065549659257</v>
      </c>
      <c r="U2208" s="29">
        <v>2.5323947075983444</v>
      </c>
      <c r="V2208" s="29">
        <v>3.0213163491575208</v>
      </c>
      <c r="W2208" s="30">
        <v>0.9189537621096836</v>
      </c>
      <c r="X2208" s="30">
        <v>1.9696243831688933</v>
      </c>
      <c r="Y2208" s="29">
        <v>85.971070922549089</v>
      </c>
      <c r="Z2208" s="29">
        <v>109.31716808981399</v>
      </c>
      <c r="AA2208" s="29">
        <v>173.65434224225299</v>
      </c>
      <c r="AB2208" s="29">
        <v>861.04976927805001</v>
      </c>
      <c r="AC2208" s="29">
        <v>7.1419664199582531</v>
      </c>
      <c r="AD2208" s="29">
        <v>26158.255783134155</v>
      </c>
      <c r="AE2208" s="29">
        <f t="shared" si="108"/>
        <v>2023</v>
      </c>
      <c r="AF2208" s="29">
        <f t="shared" si="109"/>
        <v>11</v>
      </c>
      <c r="AK2208" t="e">
        <f t="shared" si="107"/>
        <v>#N/A</v>
      </c>
    </row>
    <row r="2209" spans="1:37" ht="30" x14ac:dyDescent="0.25">
      <c r="A2209" s="30">
        <v>17907426</v>
      </c>
      <c r="B2209" s="29" t="s">
        <v>93</v>
      </c>
      <c r="C2209" s="29" t="s">
        <v>29</v>
      </c>
      <c r="D2209" s="29" t="s">
        <v>29</v>
      </c>
      <c r="E2209" s="31">
        <v>45291</v>
      </c>
      <c r="F2209" s="29">
        <v>5.6588666655081958</v>
      </c>
      <c r="G2209" s="29" t="s">
        <v>51</v>
      </c>
      <c r="H2209" s="29" t="s">
        <v>30</v>
      </c>
      <c r="I2209" s="29">
        <v>1978</v>
      </c>
      <c r="J2209" s="30">
        <v>95</v>
      </c>
      <c r="K2209" s="30">
        <v>6440.3</v>
      </c>
      <c r="L2209" s="29">
        <v>1007451.8756784083</v>
      </c>
      <c r="M2209" s="29">
        <v>3740.8150170955646</v>
      </c>
      <c r="N2209" s="29">
        <v>171.83811042460152</v>
      </c>
      <c r="O2209" s="29">
        <v>9779.2316974092191</v>
      </c>
      <c r="P2209" s="29">
        <v>1.7092560399321057</v>
      </c>
      <c r="Q2209" s="29">
        <v>15513.096198644593</v>
      </c>
      <c r="R2209" s="29">
        <v>11925.484337011836</v>
      </c>
      <c r="S2209" s="29">
        <v>2.2837224245778982</v>
      </c>
      <c r="T2209" s="29">
        <v>3.470425398960483</v>
      </c>
      <c r="U2209" s="29">
        <v>1.6179955781564102</v>
      </c>
      <c r="V2209" s="29">
        <v>3.5184317877074527</v>
      </c>
      <c r="W2209" s="30">
        <v>1.588482289874968</v>
      </c>
      <c r="X2209" s="30">
        <v>1.1730801528556585</v>
      </c>
      <c r="Y2209" s="29">
        <v>94.556943450805718</v>
      </c>
      <c r="Z2209" s="29">
        <v>104.60409928622903</v>
      </c>
      <c r="AA2209" s="29">
        <v>152.96181079054421</v>
      </c>
      <c r="AB2209" s="29">
        <v>799.76125143304046</v>
      </c>
      <c r="AC2209" s="29">
        <v>3.9116770739211826</v>
      </c>
      <c r="AD2209" s="29">
        <v>32413.02622720438</v>
      </c>
      <c r="AE2209" s="29">
        <f t="shared" si="108"/>
        <v>2023</v>
      </c>
      <c r="AF2209" s="29">
        <f t="shared" si="109"/>
        <v>12</v>
      </c>
      <c r="AK2209" t="e">
        <f t="shared" si="107"/>
        <v>#N/A</v>
      </c>
    </row>
    <row r="2210" spans="1:37" ht="30" x14ac:dyDescent="0.25">
      <c r="A2210" s="30">
        <v>17907426</v>
      </c>
      <c r="B2210" s="29" t="s">
        <v>93</v>
      </c>
      <c r="C2210" s="29" t="s">
        <v>29</v>
      </c>
      <c r="D2210" s="29" t="s">
        <v>29</v>
      </c>
      <c r="E2210" s="31">
        <v>45322</v>
      </c>
      <c r="F2210" s="29">
        <v>3.5490228009664841</v>
      </c>
      <c r="G2210" s="29" t="s">
        <v>51</v>
      </c>
      <c r="H2210" s="29" t="s">
        <v>30</v>
      </c>
      <c r="I2210" s="29">
        <v>1978</v>
      </c>
      <c r="J2210" s="30">
        <v>95</v>
      </c>
      <c r="K2210" s="30">
        <v>6440.3</v>
      </c>
      <c r="L2210" s="29">
        <v>947597.20299187617</v>
      </c>
      <c r="M2210" s="29">
        <v>4278.1256790462721</v>
      </c>
      <c r="N2210" s="29">
        <v>133.86462125051867</v>
      </c>
      <c r="O2210" s="29">
        <v>12950.71664935996</v>
      </c>
      <c r="P2210" s="29">
        <v>2.3436364217921382</v>
      </c>
      <c r="Q2210" s="29">
        <v>15128.060956189427</v>
      </c>
      <c r="R2210" s="29">
        <v>19719.229041256931</v>
      </c>
      <c r="S2210" s="29">
        <v>2.0712934860514687</v>
      </c>
      <c r="T2210" s="29">
        <v>2.5141904593954836</v>
      </c>
      <c r="U2210" s="29">
        <v>1.9411339239091905</v>
      </c>
      <c r="V2210" s="29">
        <v>2.8613661220275448</v>
      </c>
      <c r="W2210" s="30">
        <v>1.0784477644044019</v>
      </c>
      <c r="X2210" s="30">
        <v>1.102461614982112</v>
      </c>
      <c r="Y2210" s="29">
        <v>109.64714078738007</v>
      </c>
      <c r="Z2210" s="29">
        <v>96.583839470712462</v>
      </c>
      <c r="AA2210" s="29">
        <v>226.18522389757283</v>
      </c>
      <c r="AB2210" s="29">
        <v>924.8851597445863</v>
      </c>
      <c r="AC2210" s="29" t="s">
        <v>31</v>
      </c>
      <c r="AD2210" s="29" t="s">
        <v>31</v>
      </c>
      <c r="AE2210" s="29">
        <f t="shared" si="108"/>
        <v>2024</v>
      </c>
      <c r="AF2210" s="29">
        <f t="shared" si="109"/>
        <v>1</v>
      </c>
      <c r="AK2210" t="e">
        <f t="shared" si="107"/>
        <v>#N/A</v>
      </c>
    </row>
    <row r="2211" spans="1:37" ht="30" x14ac:dyDescent="0.25">
      <c r="A2211" s="30">
        <v>17907426</v>
      </c>
      <c r="B2211" s="29" t="s">
        <v>93</v>
      </c>
      <c r="C2211" s="29" t="s">
        <v>29</v>
      </c>
      <c r="D2211" s="29" t="s">
        <v>29</v>
      </c>
      <c r="E2211" s="31">
        <v>45351</v>
      </c>
      <c r="F2211" s="30">
        <v>2.4148644302193207</v>
      </c>
      <c r="G2211" s="29" t="s">
        <v>51</v>
      </c>
      <c r="H2211" s="29" t="s">
        <v>30</v>
      </c>
      <c r="I2211" s="29">
        <v>1978</v>
      </c>
      <c r="J2211" s="30">
        <v>95</v>
      </c>
      <c r="K2211" s="30">
        <v>6440.3</v>
      </c>
      <c r="L2211" s="30">
        <v>993614.71987927007</v>
      </c>
      <c r="M2211" s="30">
        <v>2267.0324105669183</v>
      </c>
      <c r="N2211" s="30">
        <v>114.2078149009551</v>
      </c>
      <c r="O2211" s="30">
        <v>7926.9463183788839</v>
      </c>
      <c r="P2211" s="30">
        <v>2.0710956957308335</v>
      </c>
      <c r="Q2211" s="30">
        <v>13072.434795165835</v>
      </c>
      <c r="R2211" s="30">
        <v>12929.214709056965</v>
      </c>
      <c r="S2211" s="30">
        <v>2.6829753999222103</v>
      </c>
      <c r="T2211" s="30">
        <v>2.8607767899634586</v>
      </c>
      <c r="U2211" s="30">
        <v>3.0544088391995192</v>
      </c>
      <c r="V2211" s="30">
        <v>2.7462814527229553</v>
      </c>
      <c r="W2211" s="30">
        <v>1.2702080986465547</v>
      </c>
      <c r="X2211" s="30">
        <v>1.9068651450196155</v>
      </c>
      <c r="Y2211" s="30">
        <v>143.95795565288645</v>
      </c>
      <c r="Z2211" s="30">
        <v>122.2954147115688</v>
      </c>
      <c r="AA2211" s="30">
        <v>218.35248500694695</v>
      </c>
      <c r="AB2211" s="30">
        <v>1359.7036645175456</v>
      </c>
      <c r="AC2211" s="30" t="s">
        <v>31</v>
      </c>
      <c r="AD2211" s="30" t="s">
        <v>31</v>
      </c>
      <c r="AE2211" s="29">
        <f t="shared" si="108"/>
        <v>2024</v>
      </c>
      <c r="AF2211" s="29">
        <f t="shared" si="109"/>
        <v>2</v>
      </c>
      <c r="AK2211" t="e">
        <f t="shared" si="107"/>
        <v>#N/A</v>
      </c>
    </row>
    <row r="2212" spans="1:37" ht="30" x14ac:dyDescent="0.25">
      <c r="A2212" s="30">
        <v>17907426</v>
      </c>
      <c r="B2212" s="29" t="s">
        <v>93</v>
      </c>
      <c r="C2212" s="29" t="s">
        <v>29</v>
      </c>
      <c r="D2212" s="29" t="s">
        <v>29</v>
      </c>
      <c r="E2212" s="31">
        <v>45382</v>
      </c>
      <c r="F2212" s="30">
        <v>3.0958178046539135</v>
      </c>
      <c r="G2212" s="29" t="s">
        <v>51</v>
      </c>
      <c r="H2212" s="29" t="s">
        <v>30</v>
      </c>
      <c r="I2212" s="29">
        <v>1978</v>
      </c>
      <c r="J2212" s="30">
        <v>95</v>
      </c>
      <c r="K2212" s="30">
        <v>6440.3</v>
      </c>
      <c r="L2212" s="30">
        <v>723072.38604729844</v>
      </c>
      <c r="M2212" s="30">
        <v>3183.6447831397277</v>
      </c>
      <c r="N2212" s="30">
        <v>174.81653273561415</v>
      </c>
      <c r="O2212" s="30">
        <v>10361.92791217448</v>
      </c>
      <c r="P2212" s="30">
        <v>1.4829868182394907</v>
      </c>
      <c r="Q2212" s="30">
        <v>10753.878573218135</v>
      </c>
      <c r="R2212" s="30">
        <v>18081.622001100317</v>
      </c>
      <c r="S2212" s="30">
        <v>2.3869228276213934</v>
      </c>
      <c r="T2212" s="30">
        <v>1.834852772101278</v>
      </c>
      <c r="U2212" s="30">
        <v>2.8938196728036885</v>
      </c>
      <c r="V2212" s="30">
        <v>2.091350858626388</v>
      </c>
      <c r="W2212" s="30">
        <v>1.3682996286688225</v>
      </c>
      <c r="X2212" s="30">
        <v>1.0972270578510148</v>
      </c>
      <c r="Y2212" s="30">
        <v>83.000637023090377</v>
      </c>
      <c r="Z2212" s="30">
        <v>120.6289723229691</v>
      </c>
      <c r="AA2212" s="30">
        <v>129.7705057986841</v>
      </c>
      <c r="AB2212" s="30">
        <v>954.95055932499463</v>
      </c>
      <c r="AC2212" s="30" t="s">
        <v>31</v>
      </c>
      <c r="AD2212" s="30" t="s">
        <v>31</v>
      </c>
      <c r="AE2212" s="29">
        <f t="shared" si="108"/>
        <v>2024</v>
      </c>
      <c r="AF2212" s="29">
        <f t="shared" si="109"/>
        <v>3</v>
      </c>
      <c r="AK2212" t="e">
        <f t="shared" si="107"/>
        <v>#N/A</v>
      </c>
    </row>
    <row r="2213" spans="1:37" ht="30" x14ac:dyDescent="0.25">
      <c r="A2213" s="30">
        <v>17907426</v>
      </c>
      <c r="B2213" s="29" t="s">
        <v>93</v>
      </c>
      <c r="C2213" s="29" t="s">
        <v>29</v>
      </c>
      <c r="D2213" s="29" t="s">
        <v>29</v>
      </c>
      <c r="E2213" s="31">
        <v>45412</v>
      </c>
      <c r="F2213" s="30">
        <v>3.0638765192521364</v>
      </c>
      <c r="G2213" s="29" t="s">
        <v>51</v>
      </c>
      <c r="H2213" s="29" t="s">
        <v>30</v>
      </c>
      <c r="I2213" s="29">
        <v>1978</v>
      </c>
      <c r="J2213" s="30">
        <v>95</v>
      </c>
      <c r="K2213" s="30">
        <v>6440.3</v>
      </c>
      <c r="L2213" s="30">
        <v>696591.89205767959</v>
      </c>
      <c r="M2213" s="30">
        <v>4427.3102890572691</v>
      </c>
      <c r="N2213" s="30">
        <v>137.3137806660728</v>
      </c>
      <c r="O2213" s="30">
        <v>10195.826821543602</v>
      </c>
      <c r="P2213" s="30">
        <v>2.3029560309839563</v>
      </c>
      <c r="Q2213" s="30">
        <v>11570.615911626073</v>
      </c>
      <c r="R2213" s="30">
        <v>16702.626133206359</v>
      </c>
      <c r="S2213" s="30">
        <v>1.9211060518641054</v>
      </c>
      <c r="T2213" s="30">
        <v>3.0216707060801005</v>
      </c>
      <c r="U2213" s="30">
        <v>2.2852255062733779</v>
      </c>
      <c r="V2213" s="30">
        <v>2.8710655441189123</v>
      </c>
      <c r="W2213" s="30">
        <v>1.0363902475582674</v>
      </c>
      <c r="X2213" s="30">
        <v>1.4415064814125205</v>
      </c>
      <c r="Y2213" s="30">
        <v>126.5304106871815</v>
      </c>
      <c r="Z2213" s="30">
        <v>141.84632410415992</v>
      </c>
      <c r="AA2213" s="30">
        <v>225.30095312754321</v>
      </c>
      <c r="AB2213" s="30">
        <v>1235.3728729784709</v>
      </c>
      <c r="AC2213" s="30" t="s">
        <v>31</v>
      </c>
      <c r="AD2213" s="30" t="s">
        <v>31</v>
      </c>
      <c r="AE2213" s="29">
        <f t="shared" si="108"/>
        <v>2024</v>
      </c>
      <c r="AF2213" s="29">
        <f t="shared" si="109"/>
        <v>4</v>
      </c>
      <c r="AK2213" t="e">
        <f t="shared" si="107"/>
        <v>#N/A</v>
      </c>
    </row>
    <row r="2214" spans="1:37" ht="30" x14ac:dyDescent="0.25">
      <c r="A2214" s="30">
        <v>17907426</v>
      </c>
      <c r="B2214" s="29" t="s">
        <v>93</v>
      </c>
      <c r="C2214" s="29" t="s">
        <v>29</v>
      </c>
      <c r="D2214" s="29" t="s">
        <v>29</v>
      </c>
      <c r="E2214" s="31">
        <v>45443</v>
      </c>
      <c r="F2214" s="30">
        <v>3.4246349949465515</v>
      </c>
      <c r="G2214" s="29" t="s">
        <v>51</v>
      </c>
      <c r="H2214" s="29" t="s">
        <v>30</v>
      </c>
      <c r="I2214" s="29">
        <v>1978</v>
      </c>
      <c r="J2214" s="30">
        <v>95</v>
      </c>
      <c r="K2214" s="30">
        <v>6440.3</v>
      </c>
      <c r="L2214" s="30">
        <v>853311.58635646699</v>
      </c>
      <c r="M2214" s="30">
        <v>3330.8922980441412</v>
      </c>
      <c r="N2214" s="30">
        <v>112.700254374352</v>
      </c>
      <c r="O2214" s="30">
        <v>9516.3204819879338</v>
      </c>
      <c r="P2214" s="30">
        <v>1.7054408492367727</v>
      </c>
      <c r="Q2214" s="30">
        <v>17527.469459054824</v>
      </c>
      <c r="R2214" s="30">
        <v>13057.576530594179</v>
      </c>
      <c r="S2214" s="30">
        <v>2.5376326878133755</v>
      </c>
      <c r="T2214" s="30">
        <v>2.3215041702452583</v>
      </c>
      <c r="U2214" s="30">
        <v>2.8883856846992875</v>
      </c>
      <c r="V2214" s="30">
        <v>3.3490959380691256</v>
      </c>
      <c r="W2214" s="30">
        <v>1.5121758168650896</v>
      </c>
      <c r="X2214" s="30">
        <v>1.885844984776115</v>
      </c>
      <c r="Y2214" s="30">
        <v>125.10638015592261</v>
      </c>
      <c r="Z2214" s="30">
        <v>109.07608880145301</v>
      </c>
      <c r="AA2214" s="30">
        <v>172.43046663041198</v>
      </c>
      <c r="AB2214" s="30">
        <v>1066.4983732143098</v>
      </c>
      <c r="AC2214" s="30" t="s">
        <v>31</v>
      </c>
      <c r="AD2214" s="30" t="s">
        <v>31</v>
      </c>
      <c r="AE2214" s="29">
        <f t="shared" si="108"/>
        <v>2024</v>
      </c>
      <c r="AF2214" s="29">
        <f t="shared" si="109"/>
        <v>5</v>
      </c>
      <c r="AK2214" t="e">
        <f t="shared" si="107"/>
        <v>#N/A</v>
      </c>
    </row>
    <row r="2215" spans="1:37" ht="30" x14ac:dyDescent="0.25">
      <c r="A2215" s="30">
        <v>17907426</v>
      </c>
      <c r="B2215" s="29" t="s">
        <v>93</v>
      </c>
      <c r="C2215" s="29" t="s">
        <v>29</v>
      </c>
      <c r="D2215" s="29" t="s">
        <v>29</v>
      </c>
      <c r="E2215" s="31">
        <v>45473</v>
      </c>
      <c r="F2215" s="30">
        <v>3.5403480867318464</v>
      </c>
      <c r="G2215" s="29" t="s">
        <v>51</v>
      </c>
      <c r="H2215" s="29" t="s">
        <v>30</v>
      </c>
      <c r="I2215" s="29">
        <v>1978</v>
      </c>
      <c r="J2215" s="30">
        <v>95</v>
      </c>
      <c r="K2215" s="30">
        <v>6440.3</v>
      </c>
      <c r="L2215" s="30">
        <v>915571.38642489316</v>
      </c>
      <c r="M2215" s="30">
        <v>4396.0060199546779</v>
      </c>
      <c r="N2215" s="30">
        <v>185.60539114392589</v>
      </c>
      <c r="O2215" s="30">
        <v>8202.1689236224083</v>
      </c>
      <c r="P2215" s="30">
        <v>1.4282037716097258</v>
      </c>
      <c r="Q2215" s="30">
        <v>17072.793445020234</v>
      </c>
      <c r="R2215" s="30">
        <v>16490.422312189952</v>
      </c>
      <c r="S2215" s="30">
        <v>2.6357280525772633</v>
      </c>
      <c r="T2215" s="30">
        <v>2.5298057987698166</v>
      </c>
      <c r="U2215" s="30">
        <v>2.2395980752676592</v>
      </c>
      <c r="V2215" s="30">
        <v>2.7367430256072329</v>
      </c>
      <c r="W2215" s="30">
        <v>0.93670695721679287</v>
      </c>
      <c r="X2215" s="30">
        <v>1.7694813767931608</v>
      </c>
      <c r="Y2215" s="30">
        <v>106.91421682496593</v>
      </c>
      <c r="Z2215" s="30">
        <v>88.077567969025665</v>
      </c>
      <c r="AA2215" s="30">
        <v>133.46189336571186</v>
      </c>
      <c r="AB2215" s="30">
        <v>1256.4361335189426</v>
      </c>
      <c r="AC2215" s="30" t="s">
        <v>31</v>
      </c>
      <c r="AD2215" s="30" t="s">
        <v>31</v>
      </c>
      <c r="AE2215" s="29">
        <f t="shared" si="108"/>
        <v>2024</v>
      </c>
      <c r="AF2215" s="29">
        <f t="shared" si="109"/>
        <v>6</v>
      </c>
      <c r="AK2215" t="e">
        <f t="shared" si="107"/>
        <v>#N/A</v>
      </c>
    </row>
    <row r="2216" spans="1:37" ht="30" x14ac:dyDescent="0.25">
      <c r="A2216" s="30">
        <v>17907426</v>
      </c>
      <c r="B2216" s="29" t="s">
        <v>93</v>
      </c>
      <c r="C2216" s="29" t="s">
        <v>29</v>
      </c>
      <c r="D2216" s="29" t="s">
        <v>29</v>
      </c>
      <c r="E2216" s="31">
        <v>45504</v>
      </c>
      <c r="F2216" s="30" t="s">
        <v>31</v>
      </c>
      <c r="G2216" s="29" t="s">
        <v>51</v>
      </c>
      <c r="H2216" s="29" t="s">
        <v>30</v>
      </c>
      <c r="I2216" s="29">
        <v>1978</v>
      </c>
      <c r="J2216" s="30">
        <v>95</v>
      </c>
      <c r="K2216" s="30">
        <v>6440.3</v>
      </c>
      <c r="L2216" s="30" t="s">
        <v>31</v>
      </c>
      <c r="M2216" s="30" t="s">
        <v>31</v>
      </c>
      <c r="N2216" s="30" t="s">
        <v>31</v>
      </c>
      <c r="O2216" s="30" t="s">
        <v>31</v>
      </c>
      <c r="P2216" s="30" t="s">
        <v>31</v>
      </c>
      <c r="Q2216" s="30" t="s">
        <v>31</v>
      </c>
      <c r="R2216" s="30" t="s">
        <v>31</v>
      </c>
      <c r="S2216" s="30" t="s">
        <v>31</v>
      </c>
      <c r="T2216" s="30" t="s">
        <v>31</v>
      </c>
      <c r="U2216" s="30" t="s">
        <v>31</v>
      </c>
      <c r="V2216" s="30" t="s">
        <v>31</v>
      </c>
      <c r="W2216" s="30">
        <v>1.0791355616489038</v>
      </c>
      <c r="X2216" s="30">
        <v>1.4315836286738601</v>
      </c>
      <c r="Y2216" s="30" t="s">
        <v>31</v>
      </c>
      <c r="Z2216" s="30" t="s">
        <v>31</v>
      </c>
      <c r="AA2216" s="30" t="s">
        <v>31</v>
      </c>
      <c r="AB2216" s="30" t="s">
        <v>31</v>
      </c>
      <c r="AC2216" s="30" t="s">
        <v>31</v>
      </c>
      <c r="AD2216" s="30" t="s">
        <v>31</v>
      </c>
      <c r="AE2216" s="29">
        <f t="shared" si="108"/>
        <v>2024</v>
      </c>
      <c r="AF2216" s="29">
        <f t="shared" si="109"/>
        <v>7</v>
      </c>
      <c r="AK2216" t="e">
        <f t="shared" si="107"/>
        <v>#N/A</v>
      </c>
    </row>
    <row r="2217" spans="1:37" ht="30" x14ac:dyDescent="0.25">
      <c r="A2217" s="30">
        <v>17907426</v>
      </c>
      <c r="B2217" s="29" t="s">
        <v>93</v>
      </c>
      <c r="C2217" s="29" t="s">
        <v>29</v>
      </c>
      <c r="D2217" s="29" t="s">
        <v>29</v>
      </c>
      <c r="E2217" s="31">
        <v>45535</v>
      </c>
      <c r="F2217" s="30" t="s">
        <v>31</v>
      </c>
      <c r="G2217" s="29" t="s">
        <v>51</v>
      </c>
      <c r="H2217" s="29" t="s">
        <v>30</v>
      </c>
      <c r="I2217" s="29">
        <v>1978</v>
      </c>
      <c r="J2217" s="30">
        <v>95</v>
      </c>
      <c r="K2217" s="30">
        <v>6440.3</v>
      </c>
      <c r="L2217" s="30" t="s">
        <v>31</v>
      </c>
      <c r="M2217" s="30" t="s">
        <v>31</v>
      </c>
      <c r="N2217" s="30" t="s">
        <v>31</v>
      </c>
      <c r="O2217" s="30" t="s">
        <v>31</v>
      </c>
      <c r="P2217" s="30" t="s">
        <v>31</v>
      </c>
      <c r="Q2217" s="30" t="s">
        <v>31</v>
      </c>
      <c r="R2217" s="30" t="s">
        <v>31</v>
      </c>
      <c r="S2217" s="30" t="s">
        <v>31</v>
      </c>
      <c r="T2217" s="30" t="s">
        <v>31</v>
      </c>
      <c r="U2217" s="30" t="s">
        <v>31</v>
      </c>
      <c r="V2217" s="30" t="s">
        <v>31</v>
      </c>
      <c r="W2217" s="30">
        <v>1.6330770548797169</v>
      </c>
      <c r="X2217" s="30">
        <v>1.2064758525719019</v>
      </c>
      <c r="Y2217" s="30" t="s">
        <v>31</v>
      </c>
      <c r="Z2217" s="30" t="s">
        <v>31</v>
      </c>
      <c r="AA2217" s="30" t="s">
        <v>31</v>
      </c>
      <c r="AB2217" s="30" t="s">
        <v>31</v>
      </c>
      <c r="AC2217" s="30" t="s">
        <v>31</v>
      </c>
      <c r="AD2217" s="30" t="s">
        <v>31</v>
      </c>
      <c r="AE2217" s="29">
        <f t="shared" si="108"/>
        <v>2024</v>
      </c>
      <c r="AF2217" s="29">
        <f t="shared" si="109"/>
        <v>8</v>
      </c>
      <c r="AK2217" t="e">
        <f t="shared" si="107"/>
        <v>#N/A</v>
      </c>
    </row>
    <row r="2218" spans="1:37" ht="30" x14ac:dyDescent="0.25">
      <c r="A2218" s="30">
        <v>17907426</v>
      </c>
      <c r="B2218" s="29" t="s">
        <v>93</v>
      </c>
      <c r="C2218" s="29" t="s">
        <v>29</v>
      </c>
      <c r="D2218" s="29" t="s">
        <v>29</v>
      </c>
      <c r="E2218" s="31">
        <v>45565</v>
      </c>
      <c r="F2218" s="30" t="s">
        <v>31</v>
      </c>
      <c r="G2218" s="29" t="s">
        <v>51</v>
      </c>
      <c r="H2218" s="29" t="s">
        <v>30</v>
      </c>
      <c r="I2218" s="29">
        <v>1978</v>
      </c>
      <c r="J2218" s="30">
        <v>95</v>
      </c>
      <c r="K2218" s="30">
        <v>6440.3</v>
      </c>
      <c r="L2218" s="30" t="s">
        <v>31</v>
      </c>
      <c r="M2218" s="30" t="s">
        <v>31</v>
      </c>
      <c r="N2218" s="30" t="s">
        <v>31</v>
      </c>
      <c r="O2218" s="30" t="s">
        <v>31</v>
      </c>
      <c r="P2218" s="30" t="s">
        <v>31</v>
      </c>
      <c r="Q2218" s="30" t="s">
        <v>31</v>
      </c>
      <c r="R2218" s="30" t="s">
        <v>31</v>
      </c>
      <c r="S2218" s="30" t="s">
        <v>31</v>
      </c>
      <c r="T2218" s="30" t="s">
        <v>31</v>
      </c>
      <c r="U2218" s="30" t="s">
        <v>31</v>
      </c>
      <c r="V2218" s="30" t="s">
        <v>31</v>
      </c>
      <c r="W2218" s="30">
        <v>0.89536108670769254</v>
      </c>
      <c r="X2218" s="30">
        <v>1.1949658332183661</v>
      </c>
      <c r="Y2218" s="30" t="s">
        <v>31</v>
      </c>
      <c r="Z2218" s="30" t="s">
        <v>31</v>
      </c>
      <c r="AA2218" s="30" t="s">
        <v>31</v>
      </c>
      <c r="AB2218" s="30" t="s">
        <v>31</v>
      </c>
      <c r="AC2218" s="30" t="s">
        <v>31</v>
      </c>
      <c r="AD2218" s="30" t="s">
        <v>31</v>
      </c>
      <c r="AE2218" s="29">
        <f t="shared" si="108"/>
        <v>2024</v>
      </c>
      <c r="AF2218" s="29">
        <f t="shared" si="109"/>
        <v>9</v>
      </c>
      <c r="AK2218" t="e">
        <f t="shared" si="107"/>
        <v>#N/A</v>
      </c>
    </row>
    <row r="2219" spans="1:37" ht="30" x14ac:dyDescent="0.25">
      <c r="A2219" s="30">
        <v>17907426</v>
      </c>
      <c r="B2219" s="29" t="s">
        <v>93</v>
      </c>
      <c r="C2219" s="29" t="s">
        <v>29</v>
      </c>
      <c r="D2219" s="29" t="s">
        <v>29</v>
      </c>
      <c r="E2219" s="31">
        <v>45596</v>
      </c>
      <c r="F2219" s="30" t="s">
        <v>31</v>
      </c>
      <c r="G2219" s="29" t="s">
        <v>51</v>
      </c>
      <c r="H2219" s="29" t="s">
        <v>30</v>
      </c>
      <c r="I2219" s="29">
        <v>1978</v>
      </c>
      <c r="J2219" s="30">
        <v>95</v>
      </c>
      <c r="K2219" s="30">
        <v>6440.3</v>
      </c>
      <c r="L2219" s="30" t="s">
        <v>31</v>
      </c>
      <c r="M2219" s="30" t="s">
        <v>31</v>
      </c>
      <c r="N2219" s="30" t="s">
        <v>31</v>
      </c>
      <c r="O2219" s="30" t="s">
        <v>31</v>
      </c>
      <c r="P2219" s="30" t="s">
        <v>31</v>
      </c>
      <c r="Q2219" s="30" t="s">
        <v>31</v>
      </c>
      <c r="R2219" s="30" t="s">
        <v>31</v>
      </c>
      <c r="S2219" s="30" t="s">
        <v>31</v>
      </c>
      <c r="T2219" s="30" t="s">
        <v>31</v>
      </c>
      <c r="U2219" s="30" t="s">
        <v>31</v>
      </c>
      <c r="V2219" s="30" t="s">
        <v>31</v>
      </c>
      <c r="W2219" s="30">
        <v>1.2455514383914117</v>
      </c>
      <c r="X2219" s="30">
        <v>2.0453915947957064</v>
      </c>
      <c r="Y2219" s="30" t="s">
        <v>31</v>
      </c>
      <c r="Z2219" s="30" t="s">
        <v>31</v>
      </c>
      <c r="AA2219" s="30" t="s">
        <v>31</v>
      </c>
      <c r="AB2219" s="30" t="s">
        <v>31</v>
      </c>
      <c r="AC2219" s="30" t="s">
        <v>31</v>
      </c>
      <c r="AD2219" s="30" t="s">
        <v>31</v>
      </c>
      <c r="AE2219" s="29">
        <f t="shared" si="108"/>
        <v>2024</v>
      </c>
      <c r="AF2219" s="29">
        <f t="shared" si="109"/>
        <v>10</v>
      </c>
      <c r="AK2219" t="e">
        <f t="shared" si="107"/>
        <v>#N/A</v>
      </c>
    </row>
    <row r="2220" spans="1:37" ht="30" x14ac:dyDescent="0.25">
      <c r="A2220" s="30">
        <v>17907426</v>
      </c>
      <c r="B2220" s="29" t="s">
        <v>93</v>
      </c>
      <c r="C2220" s="29" t="s">
        <v>29</v>
      </c>
      <c r="D2220" s="29" t="s">
        <v>29</v>
      </c>
      <c r="E2220" s="31">
        <v>45626</v>
      </c>
      <c r="F2220" s="30" t="s">
        <v>31</v>
      </c>
      <c r="G2220" s="29" t="s">
        <v>51</v>
      </c>
      <c r="H2220" s="29" t="s">
        <v>30</v>
      </c>
      <c r="I2220" s="29">
        <v>1978</v>
      </c>
      <c r="J2220" s="30">
        <v>95</v>
      </c>
      <c r="K2220" s="30">
        <v>6440.3</v>
      </c>
      <c r="L2220" s="30" t="s">
        <v>31</v>
      </c>
      <c r="M2220" s="30" t="s">
        <v>31</v>
      </c>
      <c r="N2220" s="30" t="s">
        <v>31</v>
      </c>
      <c r="O2220" s="30" t="s">
        <v>31</v>
      </c>
      <c r="P2220" s="30" t="s">
        <v>31</v>
      </c>
      <c r="Q2220" s="30" t="s">
        <v>31</v>
      </c>
      <c r="R2220" s="30" t="s">
        <v>31</v>
      </c>
      <c r="S2220" s="30" t="s">
        <v>31</v>
      </c>
      <c r="T2220" s="30" t="s">
        <v>31</v>
      </c>
      <c r="U2220" s="30" t="s">
        <v>31</v>
      </c>
      <c r="V2220" s="30" t="s">
        <v>31</v>
      </c>
      <c r="W2220" s="30">
        <v>1.247268401952383</v>
      </c>
      <c r="X2220" s="30">
        <v>1.4469049244456487</v>
      </c>
      <c r="Y2220" s="30" t="s">
        <v>31</v>
      </c>
      <c r="Z2220" s="30" t="s">
        <v>31</v>
      </c>
      <c r="AA2220" s="30" t="s">
        <v>31</v>
      </c>
      <c r="AB2220" s="30" t="s">
        <v>31</v>
      </c>
      <c r="AC2220" s="30" t="s">
        <v>31</v>
      </c>
      <c r="AD2220" s="30" t="s">
        <v>31</v>
      </c>
      <c r="AE2220" s="29">
        <f t="shared" si="108"/>
        <v>2024</v>
      </c>
      <c r="AF2220" s="29">
        <f t="shared" si="109"/>
        <v>11</v>
      </c>
      <c r="AK2220" t="e">
        <f t="shared" si="107"/>
        <v>#N/A</v>
      </c>
    </row>
    <row r="2221" spans="1:37" ht="30" x14ac:dyDescent="0.25">
      <c r="A2221" s="30">
        <v>17907426</v>
      </c>
      <c r="B2221" s="29" t="s">
        <v>93</v>
      </c>
      <c r="C2221" s="29" t="s">
        <v>29</v>
      </c>
      <c r="D2221" s="29" t="s">
        <v>29</v>
      </c>
      <c r="E2221" s="31">
        <v>45657</v>
      </c>
      <c r="F2221" s="30" t="s">
        <v>31</v>
      </c>
      <c r="G2221" s="29" t="s">
        <v>51</v>
      </c>
      <c r="H2221" s="29" t="s">
        <v>30</v>
      </c>
      <c r="I2221" s="29">
        <v>1978</v>
      </c>
      <c r="J2221" s="30">
        <v>95</v>
      </c>
      <c r="K2221" s="30">
        <v>6440.3</v>
      </c>
      <c r="L2221" s="30" t="s">
        <v>31</v>
      </c>
      <c r="M2221" s="30" t="s">
        <v>31</v>
      </c>
      <c r="N2221" s="30" t="s">
        <v>31</v>
      </c>
      <c r="O2221" s="30" t="s">
        <v>31</v>
      </c>
      <c r="P2221" s="30" t="s">
        <v>31</v>
      </c>
      <c r="Q2221" s="30" t="s">
        <v>31</v>
      </c>
      <c r="R2221" s="30" t="s">
        <v>31</v>
      </c>
      <c r="S2221" s="30" t="s">
        <v>31</v>
      </c>
      <c r="T2221" s="30" t="s">
        <v>31</v>
      </c>
      <c r="U2221" s="30" t="s">
        <v>31</v>
      </c>
      <c r="V2221" s="30" t="s">
        <v>31</v>
      </c>
      <c r="W2221" s="30">
        <v>1.4615414286426176</v>
      </c>
      <c r="X2221" s="30">
        <v>1.8714491265944588</v>
      </c>
      <c r="Y2221" s="30" t="s">
        <v>31</v>
      </c>
      <c r="Z2221" s="30" t="s">
        <v>31</v>
      </c>
      <c r="AA2221" s="30" t="s">
        <v>31</v>
      </c>
      <c r="AB2221" s="30" t="s">
        <v>31</v>
      </c>
      <c r="AC2221" s="30" t="s">
        <v>31</v>
      </c>
      <c r="AD2221" s="30" t="s">
        <v>31</v>
      </c>
      <c r="AE2221" s="29">
        <f t="shared" si="108"/>
        <v>2024</v>
      </c>
      <c r="AF2221" s="29">
        <f t="shared" si="109"/>
        <v>12</v>
      </c>
      <c r="AK2221" t="e">
        <f t="shared" si="107"/>
        <v>#N/A</v>
      </c>
    </row>
    <row r="2222" spans="1:37" ht="30" x14ac:dyDescent="0.25">
      <c r="A2222" s="30">
        <v>17907427</v>
      </c>
      <c r="B2222" s="29" t="e">
        <v>#N/A</v>
      </c>
      <c r="C2222" s="29" t="s">
        <v>29</v>
      </c>
      <c r="D2222" s="29" t="s">
        <v>29</v>
      </c>
      <c r="E2222" s="31">
        <v>43496</v>
      </c>
      <c r="F2222" s="30" t="s">
        <v>31</v>
      </c>
      <c r="G2222" s="29" t="s">
        <v>51</v>
      </c>
      <c r="H2222" s="29" t="s">
        <v>30</v>
      </c>
      <c r="I2222" s="29">
        <v>1978</v>
      </c>
      <c r="J2222" s="30">
        <v>100</v>
      </c>
      <c r="K2222" s="30">
        <v>17903.7</v>
      </c>
      <c r="L2222" s="30" t="s">
        <v>31</v>
      </c>
      <c r="M2222" s="30" t="s">
        <v>31</v>
      </c>
      <c r="N2222" s="30" t="s">
        <v>31</v>
      </c>
      <c r="O2222" s="30" t="s">
        <v>31</v>
      </c>
      <c r="P2222" s="30" t="s">
        <v>31</v>
      </c>
      <c r="Q2222" s="30" t="s">
        <v>31</v>
      </c>
      <c r="R2222" s="30" t="s">
        <v>31</v>
      </c>
      <c r="S2222" s="30" t="s">
        <v>31</v>
      </c>
      <c r="T2222" s="30" t="s">
        <v>31</v>
      </c>
      <c r="U2222" s="30" t="s">
        <v>31</v>
      </c>
      <c r="V2222" s="30" t="s">
        <v>31</v>
      </c>
      <c r="W2222" s="30">
        <v>0.98136333943229193</v>
      </c>
      <c r="X2222" s="30">
        <v>1.9230391069220725</v>
      </c>
      <c r="Y2222" s="30" t="s">
        <v>31</v>
      </c>
      <c r="Z2222" s="30" t="s">
        <v>31</v>
      </c>
      <c r="AA2222" s="30">
        <v>0</v>
      </c>
      <c r="AB2222" s="30">
        <v>0</v>
      </c>
      <c r="AC2222" s="30" t="s">
        <v>31</v>
      </c>
      <c r="AD2222" s="30" t="s">
        <v>31</v>
      </c>
      <c r="AE2222" s="29">
        <f t="shared" si="108"/>
        <v>2019</v>
      </c>
      <c r="AF2222" s="29">
        <f t="shared" si="109"/>
        <v>1</v>
      </c>
      <c r="AK2222" t="e">
        <f t="shared" si="107"/>
        <v>#N/A</v>
      </c>
    </row>
    <row r="2223" spans="1:37" ht="30" x14ac:dyDescent="0.25">
      <c r="A2223" s="30">
        <v>17907427</v>
      </c>
      <c r="B2223" s="29" t="e">
        <v>#N/A</v>
      </c>
      <c r="C2223" s="29" t="s">
        <v>29</v>
      </c>
      <c r="D2223" s="29" t="s">
        <v>29</v>
      </c>
      <c r="E2223" s="31">
        <v>43524</v>
      </c>
      <c r="F2223" s="30" t="s">
        <v>31</v>
      </c>
      <c r="G2223" s="29" t="s">
        <v>51</v>
      </c>
      <c r="H2223" s="29" t="s">
        <v>30</v>
      </c>
      <c r="I2223" s="29">
        <v>1978</v>
      </c>
      <c r="J2223" s="30">
        <v>100</v>
      </c>
      <c r="K2223" s="30">
        <v>17903.7</v>
      </c>
      <c r="L2223" s="30" t="s">
        <v>31</v>
      </c>
      <c r="M2223" s="30" t="s">
        <v>31</v>
      </c>
      <c r="N2223" s="30" t="s">
        <v>31</v>
      </c>
      <c r="O2223" s="30" t="s">
        <v>31</v>
      </c>
      <c r="P2223" s="30" t="s">
        <v>31</v>
      </c>
      <c r="Q2223" s="30" t="s">
        <v>31</v>
      </c>
      <c r="R2223" s="30" t="s">
        <v>31</v>
      </c>
      <c r="S2223" s="30" t="s">
        <v>31</v>
      </c>
      <c r="T2223" s="30" t="s">
        <v>31</v>
      </c>
      <c r="U2223" s="30" t="s">
        <v>31</v>
      </c>
      <c r="V2223" s="30" t="s">
        <v>31</v>
      </c>
      <c r="W2223" s="30">
        <v>1.2029277757014327</v>
      </c>
      <c r="X2223" s="30">
        <v>2.1592099246983776</v>
      </c>
      <c r="Y2223" s="30" t="s">
        <v>31</v>
      </c>
      <c r="Z2223" s="30" t="s">
        <v>31</v>
      </c>
      <c r="AA2223" s="30">
        <v>0</v>
      </c>
      <c r="AB2223" s="30">
        <v>0</v>
      </c>
      <c r="AC2223" s="30" t="s">
        <v>31</v>
      </c>
      <c r="AD2223" s="30" t="s">
        <v>31</v>
      </c>
      <c r="AE2223" s="29">
        <f t="shared" si="108"/>
        <v>2019</v>
      </c>
      <c r="AF2223" s="29">
        <f t="shared" si="109"/>
        <v>2</v>
      </c>
      <c r="AK2223" t="e">
        <f t="shared" ref="AK2223:AK2286" si="110">_xlfn.XLOOKUP(B2223, $AH$2:$AH$38,$AI$2:$AI$38)</f>
        <v>#N/A</v>
      </c>
    </row>
    <row r="2224" spans="1:37" ht="30" x14ac:dyDescent="0.25">
      <c r="A2224" s="30">
        <v>17907427</v>
      </c>
      <c r="B2224" s="29" t="e">
        <v>#N/A</v>
      </c>
      <c r="C2224" s="29" t="s">
        <v>29</v>
      </c>
      <c r="D2224" s="29" t="s">
        <v>29</v>
      </c>
      <c r="E2224" s="31">
        <v>43555</v>
      </c>
      <c r="F2224" s="30" t="s">
        <v>31</v>
      </c>
      <c r="G2224" s="29" t="s">
        <v>51</v>
      </c>
      <c r="H2224" s="29" t="s">
        <v>30</v>
      </c>
      <c r="I2224" s="29">
        <v>1978</v>
      </c>
      <c r="J2224" s="30">
        <v>100</v>
      </c>
      <c r="K2224" s="30">
        <v>17903.7</v>
      </c>
      <c r="L2224" s="30" t="s">
        <v>31</v>
      </c>
      <c r="M2224" s="30" t="s">
        <v>31</v>
      </c>
      <c r="N2224" s="30" t="s">
        <v>31</v>
      </c>
      <c r="O2224" s="30" t="s">
        <v>31</v>
      </c>
      <c r="P2224" s="30" t="s">
        <v>31</v>
      </c>
      <c r="Q2224" s="30" t="s">
        <v>31</v>
      </c>
      <c r="R2224" s="30" t="s">
        <v>31</v>
      </c>
      <c r="S2224" s="30" t="s">
        <v>31</v>
      </c>
      <c r="T2224" s="30" t="s">
        <v>31</v>
      </c>
      <c r="U2224" s="30" t="s">
        <v>31</v>
      </c>
      <c r="V2224" s="30" t="s">
        <v>31</v>
      </c>
      <c r="W2224" s="30">
        <v>1.3893023142339658</v>
      </c>
      <c r="X2224" s="30">
        <v>2.2643311214666002</v>
      </c>
      <c r="Y2224" s="30" t="s">
        <v>31</v>
      </c>
      <c r="Z2224" s="30" t="s">
        <v>31</v>
      </c>
      <c r="AA2224" s="30">
        <v>0</v>
      </c>
      <c r="AB2224" s="30">
        <v>0</v>
      </c>
      <c r="AC2224" s="30" t="s">
        <v>31</v>
      </c>
      <c r="AD2224" s="30" t="s">
        <v>31</v>
      </c>
      <c r="AE2224" s="29">
        <f t="shared" si="108"/>
        <v>2019</v>
      </c>
      <c r="AF2224" s="29">
        <f t="shared" si="109"/>
        <v>3</v>
      </c>
      <c r="AK2224" t="e">
        <f t="shared" si="110"/>
        <v>#N/A</v>
      </c>
    </row>
    <row r="2225" spans="1:37" ht="30" x14ac:dyDescent="0.25">
      <c r="A2225" s="30">
        <v>17907427</v>
      </c>
      <c r="B2225" s="29" t="e">
        <v>#N/A</v>
      </c>
      <c r="C2225" s="29" t="s">
        <v>29</v>
      </c>
      <c r="D2225" s="29" t="s">
        <v>29</v>
      </c>
      <c r="E2225" s="31">
        <v>43585</v>
      </c>
      <c r="F2225" s="30" t="s">
        <v>31</v>
      </c>
      <c r="G2225" s="29" t="s">
        <v>51</v>
      </c>
      <c r="H2225" s="29" t="s">
        <v>30</v>
      </c>
      <c r="I2225" s="29">
        <v>1978</v>
      </c>
      <c r="J2225" s="30">
        <v>100</v>
      </c>
      <c r="K2225" s="30">
        <v>17903.7</v>
      </c>
      <c r="L2225" s="30" t="s">
        <v>31</v>
      </c>
      <c r="M2225" s="30" t="s">
        <v>31</v>
      </c>
      <c r="N2225" s="30" t="s">
        <v>31</v>
      </c>
      <c r="O2225" s="30" t="s">
        <v>31</v>
      </c>
      <c r="P2225" s="30" t="s">
        <v>31</v>
      </c>
      <c r="Q2225" s="30" t="s">
        <v>31</v>
      </c>
      <c r="R2225" s="30" t="s">
        <v>31</v>
      </c>
      <c r="S2225" s="30" t="s">
        <v>31</v>
      </c>
      <c r="T2225" s="30" t="s">
        <v>31</v>
      </c>
      <c r="U2225" s="30" t="s">
        <v>31</v>
      </c>
      <c r="V2225" s="30" t="s">
        <v>31</v>
      </c>
      <c r="W2225" s="30">
        <v>1.5376225826190857</v>
      </c>
      <c r="X2225" s="30">
        <v>1.4414746985585951</v>
      </c>
      <c r="Y2225" s="30" t="s">
        <v>31</v>
      </c>
      <c r="Z2225" s="30" t="s">
        <v>31</v>
      </c>
      <c r="AA2225" s="30">
        <v>0</v>
      </c>
      <c r="AB2225" s="30">
        <v>0</v>
      </c>
      <c r="AC2225" s="30" t="s">
        <v>31</v>
      </c>
      <c r="AD2225" s="30" t="s">
        <v>31</v>
      </c>
      <c r="AE2225" s="29">
        <f t="shared" si="108"/>
        <v>2019</v>
      </c>
      <c r="AF2225" s="29">
        <f t="shared" si="109"/>
        <v>4</v>
      </c>
      <c r="AK2225" t="e">
        <f t="shared" si="110"/>
        <v>#N/A</v>
      </c>
    </row>
    <row r="2226" spans="1:37" ht="30" x14ac:dyDescent="0.25">
      <c r="A2226" s="30">
        <v>17907427</v>
      </c>
      <c r="B2226" s="29" t="e">
        <v>#N/A</v>
      </c>
      <c r="C2226" s="29" t="s">
        <v>29</v>
      </c>
      <c r="D2226" s="29" t="s">
        <v>29</v>
      </c>
      <c r="E2226" s="31">
        <v>43616</v>
      </c>
      <c r="F2226" s="30" t="s">
        <v>31</v>
      </c>
      <c r="G2226" s="29" t="s">
        <v>51</v>
      </c>
      <c r="H2226" s="29" t="s">
        <v>30</v>
      </c>
      <c r="I2226" s="29">
        <v>1978</v>
      </c>
      <c r="J2226" s="30">
        <v>100</v>
      </c>
      <c r="K2226" s="30">
        <v>17903.7</v>
      </c>
      <c r="L2226" s="30" t="s">
        <v>31</v>
      </c>
      <c r="M2226" s="30" t="s">
        <v>31</v>
      </c>
      <c r="N2226" s="30" t="s">
        <v>31</v>
      </c>
      <c r="O2226" s="30" t="s">
        <v>31</v>
      </c>
      <c r="P2226" s="30" t="s">
        <v>31</v>
      </c>
      <c r="Q2226" s="30" t="s">
        <v>31</v>
      </c>
      <c r="R2226" s="30" t="s">
        <v>31</v>
      </c>
      <c r="S2226" s="30" t="s">
        <v>31</v>
      </c>
      <c r="T2226" s="30" t="s">
        <v>31</v>
      </c>
      <c r="U2226" s="30" t="s">
        <v>31</v>
      </c>
      <c r="V2226" s="30" t="s">
        <v>31</v>
      </c>
      <c r="W2226" s="30">
        <v>1.1785684444164695</v>
      </c>
      <c r="X2226" s="30">
        <v>2.1101994286377566</v>
      </c>
      <c r="Y2226" s="30" t="s">
        <v>31</v>
      </c>
      <c r="Z2226" s="30" t="s">
        <v>31</v>
      </c>
      <c r="AA2226" s="30">
        <v>0</v>
      </c>
      <c r="AB2226" s="30">
        <v>0</v>
      </c>
      <c r="AC2226" s="30" t="s">
        <v>31</v>
      </c>
      <c r="AD2226" s="30" t="s">
        <v>31</v>
      </c>
      <c r="AE2226" s="29">
        <f t="shared" si="108"/>
        <v>2019</v>
      </c>
      <c r="AF2226" s="29">
        <f t="shared" si="109"/>
        <v>5</v>
      </c>
      <c r="AK2226" t="e">
        <f t="shared" si="110"/>
        <v>#N/A</v>
      </c>
    </row>
    <row r="2227" spans="1:37" ht="30" x14ac:dyDescent="0.25">
      <c r="A2227" s="30">
        <v>17907427</v>
      </c>
      <c r="B2227" s="29" t="e">
        <v>#N/A</v>
      </c>
      <c r="C2227" s="29" t="s">
        <v>29</v>
      </c>
      <c r="D2227" s="29" t="s">
        <v>29</v>
      </c>
      <c r="E2227" s="31">
        <v>43646</v>
      </c>
      <c r="F2227" s="30" t="s">
        <v>31</v>
      </c>
      <c r="G2227" s="29" t="s">
        <v>51</v>
      </c>
      <c r="H2227" s="29" t="s">
        <v>30</v>
      </c>
      <c r="I2227" s="29">
        <v>1978</v>
      </c>
      <c r="J2227" s="30">
        <v>100</v>
      </c>
      <c r="K2227" s="30">
        <v>17903.7</v>
      </c>
      <c r="L2227" s="30" t="s">
        <v>31</v>
      </c>
      <c r="M2227" s="30" t="s">
        <v>31</v>
      </c>
      <c r="N2227" s="30" t="s">
        <v>31</v>
      </c>
      <c r="O2227" s="30" t="s">
        <v>31</v>
      </c>
      <c r="P2227" s="30" t="s">
        <v>31</v>
      </c>
      <c r="Q2227" s="30" t="s">
        <v>31</v>
      </c>
      <c r="R2227" s="30" t="s">
        <v>31</v>
      </c>
      <c r="S2227" s="30" t="s">
        <v>31</v>
      </c>
      <c r="T2227" s="30" t="s">
        <v>31</v>
      </c>
      <c r="U2227" s="30" t="s">
        <v>31</v>
      </c>
      <c r="V2227" s="30" t="s">
        <v>31</v>
      </c>
      <c r="W2227" s="30">
        <v>1.5935594601705512</v>
      </c>
      <c r="X2227" s="30">
        <v>1.6220535910146396</v>
      </c>
      <c r="Y2227" s="30" t="s">
        <v>31</v>
      </c>
      <c r="Z2227" s="30" t="s">
        <v>31</v>
      </c>
      <c r="AA2227" s="30">
        <v>0</v>
      </c>
      <c r="AB2227" s="30">
        <v>0</v>
      </c>
      <c r="AC2227" s="30" t="s">
        <v>31</v>
      </c>
      <c r="AD2227" s="30" t="s">
        <v>31</v>
      </c>
      <c r="AE2227" s="29">
        <f t="shared" si="108"/>
        <v>2019</v>
      </c>
      <c r="AF2227" s="29">
        <f t="shared" si="109"/>
        <v>6</v>
      </c>
      <c r="AK2227" t="e">
        <f t="shared" si="110"/>
        <v>#N/A</v>
      </c>
    </row>
    <row r="2228" spans="1:37" ht="30" x14ac:dyDescent="0.25">
      <c r="A2228" s="30">
        <v>17907427</v>
      </c>
      <c r="B2228" s="29" t="e">
        <v>#N/A</v>
      </c>
      <c r="C2228" s="29" t="s">
        <v>29</v>
      </c>
      <c r="D2228" s="29" t="s">
        <v>29</v>
      </c>
      <c r="E2228" s="31">
        <v>43677</v>
      </c>
      <c r="F2228" s="30" t="s">
        <v>31</v>
      </c>
      <c r="G2228" s="29" t="s">
        <v>51</v>
      </c>
      <c r="H2228" s="29" t="s">
        <v>30</v>
      </c>
      <c r="I2228" s="29">
        <v>1978</v>
      </c>
      <c r="J2228" s="30">
        <v>100</v>
      </c>
      <c r="K2228" s="30">
        <v>17903.7</v>
      </c>
      <c r="L2228" s="30" t="s">
        <v>31</v>
      </c>
      <c r="M2228" s="30" t="s">
        <v>31</v>
      </c>
      <c r="N2228" s="30" t="s">
        <v>31</v>
      </c>
      <c r="O2228" s="30" t="s">
        <v>31</v>
      </c>
      <c r="P2228" s="30" t="s">
        <v>31</v>
      </c>
      <c r="Q2228" s="30" t="s">
        <v>31</v>
      </c>
      <c r="R2228" s="30" t="s">
        <v>31</v>
      </c>
      <c r="S2228" s="30" t="s">
        <v>31</v>
      </c>
      <c r="T2228" s="30" t="s">
        <v>31</v>
      </c>
      <c r="U2228" s="30" t="s">
        <v>31</v>
      </c>
      <c r="V2228" s="30" t="s">
        <v>31</v>
      </c>
      <c r="W2228" s="30">
        <v>1.1911977890658925</v>
      </c>
      <c r="X2228" s="30">
        <v>2.2514257726218969</v>
      </c>
      <c r="Y2228" s="30" t="s">
        <v>31</v>
      </c>
      <c r="Z2228" s="30" t="s">
        <v>31</v>
      </c>
      <c r="AA2228" s="30">
        <v>0</v>
      </c>
      <c r="AB2228" s="30">
        <v>0</v>
      </c>
      <c r="AC2228" s="30" t="s">
        <v>31</v>
      </c>
      <c r="AD2228" s="30" t="s">
        <v>31</v>
      </c>
      <c r="AE2228" s="29">
        <f t="shared" si="108"/>
        <v>2019</v>
      </c>
      <c r="AF2228" s="29">
        <f t="shared" si="109"/>
        <v>7</v>
      </c>
      <c r="AK2228" t="e">
        <f t="shared" si="110"/>
        <v>#N/A</v>
      </c>
    </row>
    <row r="2229" spans="1:37" ht="30" x14ac:dyDescent="0.25">
      <c r="A2229" s="30">
        <v>17907427</v>
      </c>
      <c r="B2229" s="29" t="e">
        <v>#N/A</v>
      </c>
      <c r="C2229" s="29" t="s">
        <v>29</v>
      </c>
      <c r="D2229" s="29" t="s">
        <v>29</v>
      </c>
      <c r="E2229" s="31">
        <v>43708</v>
      </c>
      <c r="F2229" s="30" t="s">
        <v>31</v>
      </c>
      <c r="G2229" s="29" t="s">
        <v>51</v>
      </c>
      <c r="H2229" s="29" t="s">
        <v>30</v>
      </c>
      <c r="I2229" s="29">
        <v>1978</v>
      </c>
      <c r="J2229" s="30">
        <v>100</v>
      </c>
      <c r="K2229" s="30">
        <v>17903.7</v>
      </c>
      <c r="L2229" s="30" t="s">
        <v>31</v>
      </c>
      <c r="M2229" s="30" t="s">
        <v>31</v>
      </c>
      <c r="N2229" s="30" t="s">
        <v>31</v>
      </c>
      <c r="O2229" s="30" t="s">
        <v>31</v>
      </c>
      <c r="P2229" s="30" t="s">
        <v>31</v>
      </c>
      <c r="Q2229" s="30" t="s">
        <v>31</v>
      </c>
      <c r="R2229" s="30" t="s">
        <v>31</v>
      </c>
      <c r="S2229" s="30" t="s">
        <v>31</v>
      </c>
      <c r="T2229" s="30" t="s">
        <v>31</v>
      </c>
      <c r="U2229" s="30" t="s">
        <v>31</v>
      </c>
      <c r="V2229" s="30" t="s">
        <v>31</v>
      </c>
      <c r="W2229" s="30">
        <v>1.3324079875253807</v>
      </c>
      <c r="X2229" s="30">
        <v>1.4545237326054101</v>
      </c>
      <c r="Y2229" s="30" t="s">
        <v>31</v>
      </c>
      <c r="Z2229" s="30" t="s">
        <v>31</v>
      </c>
      <c r="AA2229" s="30">
        <v>0</v>
      </c>
      <c r="AB2229" s="30">
        <v>0</v>
      </c>
      <c r="AC2229" s="30" t="s">
        <v>31</v>
      </c>
      <c r="AD2229" s="30" t="s">
        <v>31</v>
      </c>
      <c r="AE2229" s="29">
        <f t="shared" si="108"/>
        <v>2019</v>
      </c>
      <c r="AF2229" s="29">
        <f t="shared" si="109"/>
        <v>8</v>
      </c>
      <c r="AK2229" t="e">
        <f t="shared" si="110"/>
        <v>#N/A</v>
      </c>
    </row>
    <row r="2230" spans="1:37" ht="30" x14ac:dyDescent="0.25">
      <c r="A2230" s="30">
        <v>17907427</v>
      </c>
      <c r="B2230" s="29" t="e">
        <v>#N/A</v>
      </c>
      <c r="C2230" s="29" t="s">
        <v>29</v>
      </c>
      <c r="D2230" s="29" t="s">
        <v>29</v>
      </c>
      <c r="E2230" s="31">
        <v>43738</v>
      </c>
      <c r="F2230" s="30" t="s">
        <v>31</v>
      </c>
      <c r="G2230" s="29" t="s">
        <v>51</v>
      </c>
      <c r="H2230" s="29" t="s">
        <v>30</v>
      </c>
      <c r="I2230" s="29">
        <v>1978</v>
      </c>
      <c r="J2230" s="30">
        <v>100</v>
      </c>
      <c r="K2230" s="30">
        <v>17903.7</v>
      </c>
      <c r="L2230" s="30" t="s">
        <v>31</v>
      </c>
      <c r="M2230" s="30" t="s">
        <v>31</v>
      </c>
      <c r="N2230" s="30" t="s">
        <v>31</v>
      </c>
      <c r="O2230" s="30" t="s">
        <v>31</v>
      </c>
      <c r="P2230" s="30" t="s">
        <v>31</v>
      </c>
      <c r="Q2230" s="30" t="s">
        <v>31</v>
      </c>
      <c r="R2230" s="30" t="s">
        <v>31</v>
      </c>
      <c r="S2230" s="30" t="s">
        <v>31</v>
      </c>
      <c r="T2230" s="30" t="s">
        <v>31</v>
      </c>
      <c r="U2230" s="30" t="s">
        <v>31</v>
      </c>
      <c r="V2230" s="30" t="s">
        <v>31</v>
      </c>
      <c r="W2230" s="30">
        <v>1.5896175656233278</v>
      </c>
      <c r="X2230" s="30">
        <v>2.1374975453641989</v>
      </c>
      <c r="Y2230" s="30" t="s">
        <v>31</v>
      </c>
      <c r="Z2230" s="30" t="s">
        <v>31</v>
      </c>
      <c r="AA2230" s="30">
        <v>0</v>
      </c>
      <c r="AB2230" s="30">
        <v>0</v>
      </c>
      <c r="AC2230" s="30" t="s">
        <v>31</v>
      </c>
      <c r="AD2230" s="30" t="s">
        <v>31</v>
      </c>
      <c r="AE2230" s="29">
        <f t="shared" si="108"/>
        <v>2019</v>
      </c>
      <c r="AF2230" s="29">
        <f t="shared" si="109"/>
        <v>9</v>
      </c>
      <c r="AK2230" t="e">
        <f t="shared" si="110"/>
        <v>#N/A</v>
      </c>
    </row>
    <row r="2231" spans="1:37" ht="30" x14ac:dyDescent="0.25">
      <c r="A2231" s="30">
        <v>17907427</v>
      </c>
      <c r="B2231" s="29" t="e">
        <v>#N/A</v>
      </c>
      <c r="C2231" s="29" t="s">
        <v>29</v>
      </c>
      <c r="D2231" s="29" t="s">
        <v>29</v>
      </c>
      <c r="E2231" s="31">
        <v>43769</v>
      </c>
      <c r="F2231" s="30" t="s">
        <v>31</v>
      </c>
      <c r="G2231" s="29" t="s">
        <v>51</v>
      </c>
      <c r="H2231" s="29" t="s">
        <v>30</v>
      </c>
      <c r="I2231" s="29">
        <v>1978</v>
      </c>
      <c r="J2231" s="30">
        <v>100</v>
      </c>
      <c r="K2231" s="30">
        <v>17903.7</v>
      </c>
      <c r="L2231" s="30" t="s">
        <v>31</v>
      </c>
      <c r="M2231" s="30" t="s">
        <v>31</v>
      </c>
      <c r="N2231" s="30" t="s">
        <v>31</v>
      </c>
      <c r="O2231" s="30" t="s">
        <v>31</v>
      </c>
      <c r="P2231" s="30" t="s">
        <v>31</v>
      </c>
      <c r="Q2231" s="30" t="s">
        <v>31</v>
      </c>
      <c r="R2231" s="30" t="s">
        <v>31</v>
      </c>
      <c r="S2231" s="30" t="s">
        <v>31</v>
      </c>
      <c r="T2231" s="30" t="s">
        <v>31</v>
      </c>
      <c r="U2231" s="30" t="s">
        <v>31</v>
      </c>
      <c r="V2231" s="30" t="s">
        <v>31</v>
      </c>
      <c r="W2231" s="30">
        <v>1.5118880734469022</v>
      </c>
      <c r="X2231" s="30">
        <v>1.2266196352913752</v>
      </c>
      <c r="Y2231" s="30" t="s">
        <v>31</v>
      </c>
      <c r="Z2231" s="30" t="s">
        <v>31</v>
      </c>
      <c r="AA2231" s="30">
        <v>0</v>
      </c>
      <c r="AB2231" s="30">
        <v>0</v>
      </c>
      <c r="AC2231" s="30" t="s">
        <v>31</v>
      </c>
      <c r="AD2231" s="30" t="s">
        <v>31</v>
      </c>
      <c r="AE2231" s="29">
        <f t="shared" si="108"/>
        <v>2019</v>
      </c>
      <c r="AF2231" s="29">
        <f t="shared" si="109"/>
        <v>10</v>
      </c>
      <c r="AK2231" t="e">
        <f t="shared" si="110"/>
        <v>#N/A</v>
      </c>
    </row>
    <row r="2232" spans="1:37" ht="30" x14ac:dyDescent="0.25">
      <c r="A2232" s="30">
        <v>17907427</v>
      </c>
      <c r="B2232" s="29" t="e">
        <v>#N/A</v>
      </c>
      <c r="C2232" s="29" t="s">
        <v>29</v>
      </c>
      <c r="D2232" s="29" t="s">
        <v>29</v>
      </c>
      <c r="E2232" s="31">
        <v>43799</v>
      </c>
      <c r="F2232" s="30" t="s">
        <v>31</v>
      </c>
      <c r="G2232" s="29" t="s">
        <v>51</v>
      </c>
      <c r="H2232" s="29" t="s">
        <v>30</v>
      </c>
      <c r="I2232" s="29">
        <v>1978</v>
      </c>
      <c r="J2232" s="30">
        <v>100</v>
      </c>
      <c r="K2232" s="30">
        <v>17903.7</v>
      </c>
      <c r="L2232" s="30" t="s">
        <v>31</v>
      </c>
      <c r="M2232" s="30" t="s">
        <v>31</v>
      </c>
      <c r="N2232" s="30" t="s">
        <v>31</v>
      </c>
      <c r="O2232" s="30" t="s">
        <v>31</v>
      </c>
      <c r="P2232" s="30" t="s">
        <v>31</v>
      </c>
      <c r="Q2232" s="30" t="s">
        <v>31</v>
      </c>
      <c r="R2232" s="30" t="s">
        <v>31</v>
      </c>
      <c r="S2232" s="30" t="s">
        <v>31</v>
      </c>
      <c r="T2232" s="30" t="s">
        <v>31</v>
      </c>
      <c r="U2232" s="30" t="s">
        <v>31</v>
      </c>
      <c r="V2232" s="30" t="s">
        <v>31</v>
      </c>
      <c r="W2232" s="30">
        <v>1.560471009542304</v>
      </c>
      <c r="X2232" s="30">
        <v>1.5509399230723033</v>
      </c>
      <c r="Y2232" s="30" t="s">
        <v>31</v>
      </c>
      <c r="Z2232" s="30" t="s">
        <v>31</v>
      </c>
      <c r="AA2232" s="30">
        <v>0</v>
      </c>
      <c r="AB2232" s="30">
        <v>0</v>
      </c>
      <c r="AC2232" s="30" t="s">
        <v>31</v>
      </c>
      <c r="AD2232" s="30" t="s">
        <v>31</v>
      </c>
      <c r="AE2232" s="29">
        <f t="shared" ref="AE2232:AE2295" si="111">IF(E2232 = "", "", YEAR(E2232))</f>
        <v>2019</v>
      </c>
      <c r="AF2232" s="29">
        <f t="shared" si="109"/>
        <v>11</v>
      </c>
      <c r="AK2232" t="e">
        <f t="shared" si="110"/>
        <v>#N/A</v>
      </c>
    </row>
    <row r="2233" spans="1:37" ht="30" x14ac:dyDescent="0.25">
      <c r="A2233" s="30">
        <v>17907427</v>
      </c>
      <c r="B2233" s="29" t="e">
        <v>#N/A</v>
      </c>
      <c r="C2233" s="29" t="s">
        <v>29</v>
      </c>
      <c r="D2233" s="29" t="s">
        <v>29</v>
      </c>
      <c r="E2233" s="31">
        <v>43830</v>
      </c>
      <c r="F2233" s="30" t="s">
        <v>31</v>
      </c>
      <c r="G2233" s="29" t="s">
        <v>51</v>
      </c>
      <c r="H2233" s="29" t="s">
        <v>30</v>
      </c>
      <c r="I2233" s="29">
        <v>1978</v>
      </c>
      <c r="J2233" s="30">
        <v>100</v>
      </c>
      <c r="K2233" s="30">
        <v>17903.7</v>
      </c>
      <c r="L2233" s="30" t="s">
        <v>31</v>
      </c>
      <c r="M2233" s="30" t="s">
        <v>31</v>
      </c>
      <c r="N2233" s="30" t="s">
        <v>31</v>
      </c>
      <c r="O2233" s="30" t="s">
        <v>31</v>
      </c>
      <c r="P2233" s="30" t="s">
        <v>31</v>
      </c>
      <c r="Q2233" s="30" t="s">
        <v>31</v>
      </c>
      <c r="R2233" s="30" t="s">
        <v>31</v>
      </c>
      <c r="S2233" s="30" t="s">
        <v>31</v>
      </c>
      <c r="T2233" s="30" t="s">
        <v>31</v>
      </c>
      <c r="U2233" s="30" t="s">
        <v>31</v>
      </c>
      <c r="V2233" s="30" t="s">
        <v>31</v>
      </c>
      <c r="W2233" s="30">
        <v>0.99814024527591094</v>
      </c>
      <c r="X2233" s="30">
        <v>1.9252174717393549</v>
      </c>
      <c r="Y2233" s="30" t="s">
        <v>31</v>
      </c>
      <c r="Z2233" s="30" t="s">
        <v>31</v>
      </c>
      <c r="AA2233" s="30">
        <v>0</v>
      </c>
      <c r="AB2233" s="30">
        <v>0</v>
      </c>
      <c r="AC2233" s="30" t="s">
        <v>31</v>
      </c>
      <c r="AD2233" s="30" t="s">
        <v>31</v>
      </c>
      <c r="AE2233" s="29">
        <f t="shared" si="111"/>
        <v>2019</v>
      </c>
      <c r="AF2233" s="29">
        <f t="shared" si="109"/>
        <v>12</v>
      </c>
      <c r="AK2233" t="e">
        <f t="shared" si="110"/>
        <v>#N/A</v>
      </c>
    </row>
    <row r="2234" spans="1:37" ht="30" x14ac:dyDescent="0.25">
      <c r="A2234" s="30">
        <v>17907427</v>
      </c>
      <c r="B2234" s="29" t="e">
        <v>#N/A</v>
      </c>
      <c r="C2234" s="29" t="s">
        <v>29</v>
      </c>
      <c r="D2234" s="29" t="s">
        <v>29</v>
      </c>
      <c r="E2234" s="31">
        <v>43861</v>
      </c>
      <c r="F2234" s="30" t="s">
        <v>31</v>
      </c>
      <c r="G2234" s="29" t="s">
        <v>51</v>
      </c>
      <c r="H2234" s="29" t="s">
        <v>30</v>
      </c>
      <c r="I2234" s="29">
        <v>1978</v>
      </c>
      <c r="J2234" s="30">
        <v>100</v>
      </c>
      <c r="K2234" s="30">
        <v>17903.7</v>
      </c>
      <c r="L2234" s="30" t="s">
        <v>31</v>
      </c>
      <c r="M2234" s="30" t="s">
        <v>31</v>
      </c>
      <c r="N2234" s="30" t="s">
        <v>31</v>
      </c>
      <c r="O2234" s="30" t="s">
        <v>31</v>
      </c>
      <c r="P2234" s="30" t="s">
        <v>31</v>
      </c>
      <c r="Q2234" s="30" t="s">
        <v>31</v>
      </c>
      <c r="R2234" s="30" t="s">
        <v>31</v>
      </c>
      <c r="S2234" s="30" t="s">
        <v>31</v>
      </c>
      <c r="T2234" s="30" t="s">
        <v>31</v>
      </c>
      <c r="U2234" s="30" t="s">
        <v>31</v>
      </c>
      <c r="V2234" s="30" t="s">
        <v>31</v>
      </c>
      <c r="W2234" s="30">
        <v>1.5383741902191554</v>
      </c>
      <c r="X2234" s="30">
        <v>1.5865144154864252</v>
      </c>
      <c r="Y2234" s="30" t="s">
        <v>31</v>
      </c>
      <c r="Z2234" s="30" t="s">
        <v>31</v>
      </c>
      <c r="AA2234" s="30" t="s">
        <v>31</v>
      </c>
      <c r="AB2234" s="30" t="s">
        <v>31</v>
      </c>
      <c r="AC2234" s="30" t="s">
        <v>31</v>
      </c>
      <c r="AD2234" s="30" t="s">
        <v>31</v>
      </c>
      <c r="AE2234" s="29">
        <f t="shared" si="111"/>
        <v>2020</v>
      </c>
      <c r="AF2234" s="29">
        <f t="shared" si="109"/>
        <v>1</v>
      </c>
      <c r="AK2234" t="e">
        <f t="shared" si="110"/>
        <v>#N/A</v>
      </c>
    </row>
    <row r="2235" spans="1:37" ht="30" x14ac:dyDescent="0.25">
      <c r="A2235" s="30">
        <v>17907427</v>
      </c>
      <c r="B2235" s="29" t="e">
        <v>#N/A</v>
      </c>
      <c r="C2235" s="29" t="s">
        <v>29</v>
      </c>
      <c r="D2235" s="29" t="s">
        <v>29</v>
      </c>
      <c r="E2235" s="31">
        <v>43890</v>
      </c>
      <c r="F2235" s="30" t="s">
        <v>31</v>
      </c>
      <c r="G2235" s="29" t="s">
        <v>51</v>
      </c>
      <c r="H2235" s="29" t="s">
        <v>30</v>
      </c>
      <c r="I2235" s="29">
        <v>1978</v>
      </c>
      <c r="J2235" s="30">
        <v>100</v>
      </c>
      <c r="K2235" s="30">
        <v>17903.7</v>
      </c>
      <c r="L2235" s="30" t="s">
        <v>31</v>
      </c>
      <c r="M2235" s="30" t="s">
        <v>31</v>
      </c>
      <c r="N2235" s="30" t="s">
        <v>31</v>
      </c>
      <c r="O2235" s="30" t="s">
        <v>31</v>
      </c>
      <c r="P2235" s="30" t="s">
        <v>31</v>
      </c>
      <c r="Q2235" s="30" t="s">
        <v>31</v>
      </c>
      <c r="R2235" s="30" t="s">
        <v>31</v>
      </c>
      <c r="S2235" s="30" t="s">
        <v>31</v>
      </c>
      <c r="T2235" s="30" t="s">
        <v>31</v>
      </c>
      <c r="U2235" s="30" t="s">
        <v>31</v>
      </c>
      <c r="V2235" s="30" t="s">
        <v>31</v>
      </c>
      <c r="W2235" s="30">
        <v>1.4637696505177105</v>
      </c>
      <c r="X2235" s="30">
        <v>1.900689264865205</v>
      </c>
      <c r="Y2235" s="30" t="s">
        <v>31</v>
      </c>
      <c r="Z2235" s="30" t="s">
        <v>31</v>
      </c>
      <c r="AA2235" s="30" t="s">
        <v>31</v>
      </c>
      <c r="AB2235" s="30" t="s">
        <v>31</v>
      </c>
      <c r="AC2235" s="30" t="s">
        <v>31</v>
      </c>
      <c r="AD2235" s="30" t="s">
        <v>31</v>
      </c>
      <c r="AE2235" s="29">
        <f t="shared" si="111"/>
        <v>2020</v>
      </c>
      <c r="AF2235" s="29">
        <f t="shared" si="109"/>
        <v>2</v>
      </c>
      <c r="AK2235" t="e">
        <f t="shared" si="110"/>
        <v>#N/A</v>
      </c>
    </row>
    <row r="2236" spans="1:37" ht="30" x14ac:dyDescent="0.25">
      <c r="A2236" s="30">
        <v>17907427</v>
      </c>
      <c r="B2236" s="29" t="e">
        <v>#N/A</v>
      </c>
      <c r="C2236" s="29" t="s">
        <v>29</v>
      </c>
      <c r="D2236" s="29" t="s">
        <v>29</v>
      </c>
      <c r="E2236" s="31">
        <v>43921</v>
      </c>
      <c r="F2236" s="30" t="s">
        <v>31</v>
      </c>
      <c r="G2236" s="29" t="s">
        <v>51</v>
      </c>
      <c r="H2236" s="29" t="s">
        <v>30</v>
      </c>
      <c r="I2236" s="29">
        <v>1978</v>
      </c>
      <c r="J2236" s="30">
        <v>100</v>
      </c>
      <c r="K2236" s="30">
        <v>17903.7</v>
      </c>
      <c r="L2236" s="30" t="s">
        <v>31</v>
      </c>
      <c r="M2236" s="30" t="s">
        <v>31</v>
      </c>
      <c r="N2236" s="30" t="s">
        <v>31</v>
      </c>
      <c r="O2236" s="30" t="s">
        <v>31</v>
      </c>
      <c r="P2236" s="30" t="s">
        <v>31</v>
      </c>
      <c r="Q2236" s="30" t="s">
        <v>31</v>
      </c>
      <c r="R2236" s="30" t="s">
        <v>31</v>
      </c>
      <c r="S2236" s="30" t="s">
        <v>31</v>
      </c>
      <c r="T2236" s="30" t="s">
        <v>31</v>
      </c>
      <c r="U2236" s="30" t="s">
        <v>31</v>
      </c>
      <c r="V2236" s="30" t="s">
        <v>31</v>
      </c>
      <c r="W2236" s="30">
        <v>1.4957540982373894</v>
      </c>
      <c r="X2236" s="30">
        <v>1.2294419047407934</v>
      </c>
      <c r="Y2236" s="30" t="s">
        <v>31</v>
      </c>
      <c r="Z2236" s="30" t="s">
        <v>31</v>
      </c>
      <c r="AA2236" s="30" t="s">
        <v>31</v>
      </c>
      <c r="AB2236" s="30" t="s">
        <v>31</v>
      </c>
      <c r="AC2236" s="30" t="s">
        <v>31</v>
      </c>
      <c r="AD2236" s="30" t="s">
        <v>31</v>
      </c>
      <c r="AE2236" s="29">
        <f t="shared" si="111"/>
        <v>2020</v>
      </c>
      <c r="AF2236" s="29">
        <f t="shared" si="109"/>
        <v>3</v>
      </c>
      <c r="AK2236" t="e">
        <f t="shared" si="110"/>
        <v>#N/A</v>
      </c>
    </row>
    <row r="2237" spans="1:37" ht="30" x14ac:dyDescent="0.25">
      <c r="A2237" s="30">
        <v>17907427</v>
      </c>
      <c r="B2237" s="29" t="e">
        <v>#N/A</v>
      </c>
      <c r="C2237" s="29" t="s">
        <v>29</v>
      </c>
      <c r="D2237" s="29" t="s">
        <v>29</v>
      </c>
      <c r="E2237" s="31">
        <v>43951</v>
      </c>
      <c r="F2237" s="30" t="s">
        <v>31</v>
      </c>
      <c r="G2237" s="29" t="s">
        <v>51</v>
      </c>
      <c r="H2237" s="29" t="s">
        <v>30</v>
      </c>
      <c r="I2237" s="29">
        <v>1978</v>
      </c>
      <c r="J2237" s="30">
        <v>100</v>
      </c>
      <c r="K2237" s="30">
        <v>17903.7</v>
      </c>
      <c r="L2237" s="30" t="s">
        <v>31</v>
      </c>
      <c r="M2237" s="30" t="s">
        <v>31</v>
      </c>
      <c r="N2237" s="30" t="s">
        <v>31</v>
      </c>
      <c r="O2237" s="30" t="s">
        <v>31</v>
      </c>
      <c r="P2237" s="30" t="s">
        <v>31</v>
      </c>
      <c r="Q2237" s="30" t="s">
        <v>31</v>
      </c>
      <c r="R2237" s="30" t="s">
        <v>31</v>
      </c>
      <c r="S2237" s="30" t="s">
        <v>31</v>
      </c>
      <c r="T2237" s="30" t="s">
        <v>31</v>
      </c>
      <c r="U2237" s="30" t="s">
        <v>31</v>
      </c>
      <c r="V2237" s="30" t="s">
        <v>31</v>
      </c>
      <c r="W2237" s="30">
        <v>0.95605678293100615</v>
      </c>
      <c r="X2237" s="30">
        <v>2.1920275939207845</v>
      </c>
      <c r="Y2237" s="30" t="s">
        <v>31</v>
      </c>
      <c r="Z2237" s="30" t="s">
        <v>31</v>
      </c>
      <c r="AA2237" s="30" t="s">
        <v>31</v>
      </c>
      <c r="AB2237" s="30" t="s">
        <v>31</v>
      </c>
      <c r="AC2237" s="30" t="s">
        <v>31</v>
      </c>
      <c r="AD2237" s="30" t="s">
        <v>31</v>
      </c>
      <c r="AE2237" s="29">
        <f t="shared" si="111"/>
        <v>2020</v>
      </c>
      <c r="AF2237" s="29">
        <f t="shared" si="109"/>
        <v>4</v>
      </c>
      <c r="AK2237" t="e">
        <f t="shared" si="110"/>
        <v>#N/A</v>
      </c>
    </row>
    <row r="2238" spans="1:37" ht="30" x14ac:dyDescent="0.25">
      <c r="A2238" s="30">
        <v>17907427</v>
      </c>
      <c r="B2238" s="29" t="e">
        <v>#N/A</v>
      </c>
      <c r="C2238" s="29" t="s">
        <v>29</v>
      </c>
      <c r="D2238" s="29" t="s">
        <v>29</v>
      </c>
      <c r="E2238" s="31">
        <v>43982</v>
      </c>
      <c r="F2238" s="30" t="s">
        <v>31</v>
      </c>
      <c r="G2238" s="29" t="s">
        <v>51</v>
      </c>
      <c r="H2238" s="29" t="s">
        <v>30</v>
      </c>
      <c r="I2238" s="29">
        <v>1978</v>
      </c>
      <c r="J2238" s="30">
        <v>100</v>
      </c>
      <c r="K2238" s="30">
        <v>17903.7</v>
      </c>
      <c r="L2238" s="30" t="s">
        <v>31</v>
      </c>
      <c r="M2238" s="30" t="s">
        <v>31</v>
      </c>
      <c r="N2238" s="30" t="s">
        <v>31</v>
      </c>
      <c r="O2238" s="30" t="s">
        <v>31</v>
      </c>
      <c r="P2238" s="30" t="s">
        <v>31</v>
      </c>
      <c r="Q2238" s="30" t="s">
        <v>31</v>
      </c>
      <c r="R2238" s="30" t="s">
        <v>31</v>
      </c>
      <c r="S2238" s="30" t="s">
        <v>31</v>
      </c>
      <c r="T2238" s="30" t="s">
        <v>31</v>
      </c>
      <c r="U2238" s="30" t="s">
        <v>31</v>
      </c>
      <c r="V2238" s="30" t="s">
        <v>31</v>
      </c>
      <c r="W2238" s="30">
        <v>1.1660283212390938</v>
      </c>
      <c r="X2238" s="30">
        <v>1.9591506418537565</v>
      </c>
      <c r="Y2238" s="30" t="s">
        <v>31</v>
      </c>
      <c r="Z2238" s="30" t="s">
        <v>31</v>
      </c>
      <c r="AA2238" s="30" t="s">
        <v>31</v>
      </c>
      <c r="AB2238" s="30" t="s">
        <v>31</v>
      </c>
      <c r="AC2238" s="30" t="s">
        <v>31</v>
      </c>
      <c r="AD2238" s="30" t="s">
        <v>31</v>
      </c>
      <c r="AE2238" s="29">
        <f t="shared" si="111"/>
        <v>2020</v>
      </c>
      <c r="AF2238" s="29">
        <f t="shared" si="109"/>
        <v>5</v>
      </c>
      <c r="AK2238" t="e">
        <f t="shared" si="110"/>
        <v>#N/A</v>
      </c>
    </row>
    <row r="2239" spans="1:37" ht="30" x14ac:dyDescent="0.25">
      <c r="A2239" s="30">
        <v>17907427</v>
      </c>
      <c r="B2239" s="29" t="e">
        <v>#N/A</v>
      </c>
      <c r="C2239" s="29" t="s">
        <v>29</v>
      </c>
      <c r="D2239" s="29" t="s">
        <v>29</v>
      </c>
      <c r="E2239" s="31">
        <v>44012</v>
      </c>
      <c r="F2239" s="30" t="s">
        <v>31</v>
      </c>
      <c r="G2239" s="29" t="s">
        <v>51</v>
      </c>
      <c r="H2239" s="29" t="s">
        <v>30</v>
      </c>
      <c r="I2239" s="29">
        <v>1978</v>
      </c>
      <c r="J2239" s="30">
        <v>100</v>
      </c>
      <c r="K2239" s="30">
        <v>17903.7</v>
      </c>
      <c r="L2239" s="30" t="s">
        <v>31</v>
      </c>
      <c r="M2239" s="30" t="s">
        <v>31</v>
      </c>
      <c r="N2239" s="30" t="s">
        <v>31</v>
      </c>
      <c r="O2239" s="30" t="s">
        <v>31</v>
      </c>
      <c r="P2239" s="30" t="s">
        <v>31</v>
      </c>
      <c r="Q2239" s="30" t="s">
        <v>31</v>
      </c>
      <c r="R2239" s="30" t="s">
        <v>31</v>
      </c>
      <c r="S2239" s="30" t="s">
        <v>31</v>
      </c>
      <c r="T2239" s="30" t="s">
        <v>31</v>
      </c>
      <c r="U2239" s="30" t="s">
        <v>31</v>
      </c>
      <c r="V2239" s="30" t="s">
        <v>31</v>
      </c>
      <c r="W2239" s="30">
        <v>1.0276927179133819</v>
      </c>
      <c r="X2239" s="30">
        <v>2.1749185193058556</v>
      </c>
      <c r="Y2239" s="30" t="s">
        <v>31</v>
      </c>
      <c r="Z2239" s="30" t="s">
        <v>31</v>
      </c>
      <c r="AA2239" s="30" t="s">
        <v>31</v>
      </c>
      <c r="AB2239" s="30" t="s">
        <v>31</v>
      </c>
      <c r="AC2239" s="30" t="s">
        <v>31</v>
      </c>
      <c r="AD2239" s="30" t="s">
        <v>31</v>
      </c>
      <c r="AE2239" s="29">
        <f t="shared" si="111"/>
        <v>2020</v>
      </c>
      <c r="AF2239" s="29">
        <f t="shared" si="109"/>
        <v>6</v>
      </c>
      <c r="AK2239" t="e">
        <f t="shared" si="110"/>
        <v>#N/A</v>
      </c>
    </row>
    <row r="2240" spans="1:37" ht="30" x14ac:dyDescent="0.25">
      <c r="A2240" s="30">
        <v>17907427</v>
      </c>
      <c r="B2240" s="29" t="e">
        <v>#N/A</v>
      </c>
      <c r="C2240" s="29" t="s">
        <v>29</v>
      </c>
      <c r="D2240" s="29" t="s">
        <v>29</v>
      </c>
      <c r="E2240" s="31">
        <v>44043</v>
      </c>
      <c r="F2240" s="30" t="s">
        <v>31</v>
      </c>
      <c r="G2240" s="29" t="s">
        <v>51</v>
      </c>
      <c r="H2240" s="29" t="s">
        <v>30</v>
      </c>
      <c r="I2240" s="29">
        <v>1978</v>
      </c>
      <c r="J2240" s="30">
        <v>100</v>
      </c>
      <c r="K2240" s="30">
        <v>17903.7</v>
      </c>
      <c r="L2240" s="30" t="s">
        <v>31</v>
      </c>
      <c r="M2240" s="30" t="s">
        <v>31</v>
      </c>
      <c r="N2240" s="30" t="s">
        <v>31</v>
      </c>
      <c r="O2240" s="30" t="s">
        <v>31</v>
      </c>
      <c r="P2240" s="30" t="s">
        <v>31</v>
      </c>
      <c r="Q2240" s="30" t="s">
        <v>31</v>
      </c>
      <c r="R2240" s="30" t="s">
        <v>31</v>
      </c>
      <c r="S2240" s="30" t="s">
        <v>31</v>
      </c>
      <c r="T2240" s="30" t="s">
        <v>31</v>
      </c>
      <c r="U2240" s="30" t="s">
        <v>31</v>
      </c>
      <c r="V2240" s="30" t="s">
        <v>31</v>
      </c>
      <c r="W2240" s="30">
        <v>1.5487741514049336</v>
      </c>
      <c r="X2240" s="30">
        <v>1.6084324269595112</v>
      </c>
      <c r="Y2240" s="30" t="s">
        <v>31</v>
      </c>
      <c r="Z2240" s="30" t="s">
        <v>31</v>
      </c>
      <c r="AA2240" s="30" t="s">
        <v>31</v>
      </c>
      <c r="AB2240" s="30" t="s">
        <v>31</v>
      </c>
      <c r="AC2240" s="30" t="s">
        <v>31</v>
      </c>
      <c r="AD2240" s="30" t="s">
        <v>31</v>
      </c>
      <c r="AE2240" s="29">
        <f t="shared" si="111"/>
        <v>2020</v>
      </c>
      <c r="AF2240" s="29">
        <f t="shared" si="109"/>
        <v>7</v>
      </c>
      <c r="AK2240" t="e">
        <f t="shared" si="110"/>
        <v>#N/A</v>
      </c>
    </row>
    <row r="2241" spans="1:37" ht="30" x14ac:dyDescent="0.25">
      <c r="A2241" s="30">
        <v>17907427</v>
      </c>
      <c r="B2241" s="29" t="e">
        <v>#N/A</v>
      </c>
      <c r="C2241" s="29" t="s">
        <v>29</v>
      </c>
      <c r="D2241" s="29" t="s">
        <v>29</v>
      </c>
      <c r="E2241" s="31">
        <v>44074</v>
      </c>
      <c r="F2241" s="30" t="s">
        <v>31</v>
      </c>
      <c r="G2241" s="29" t="s">
        <v>51</v>
      </c>
      <c r="H2241" s="29" t="s">
        <v>30</v>
      </c>
      <c r="I2241" s="29">
        <v>1978</v>
      </c>
      <c r="J2241" s="30">
        <v>100</v>
      </c>
      <c r="K2241" s="30">
        <v>17903.7</v>
      </c>
      <c r="L2241" s="30" t="s">
        <v>31</v>
      </c>
      <c r="M2241" s="30" t="s">
        <v>31</v>
      </c>
      <c r="N2241" s="30" t="s">
        <v>31</v>
      </c>
      <c r="O2241" s="30" t="s">
        <v>31</v>
      </c>
      <c r="P2241" s="30" t="s">
        <v>31</v>
      </c>
      <c r="Q2241" s="30" t="s">
        <v>31</v>
      </c>
      <c r="R2241" s="30" t="s">
        <v>31</v>
      </c>
      <c r="S2241" s="30" t="s">
        <v>31</v>
      </c>
      <c r="T2241" s="30" t="s">
        <v>31</v>
      </c>
      <c r="U2241" s="30" t="s">
        <v>31</v>
      </c>
      <c r="V2241" s="30" t="s">
        <v>31</v>
      </c>
      <c r="W2241" s="30">
        <v>1.3243482862480489</v>
      </c>
      <c r="X2241" s="30">
        <v>1.4049867623776811</v>
      </c>
      <c r="Y2241" s="30" t="s">
        <v>31</v>
      </c>
      <c r="Z2241" s="30" t="s">
        <v>31</v>
      </c>
      <c r="AA2241" s="30" t="s">
        <v>31</v>
      </c>
      <c r="AB2241" s="30" t="s">
        <v>31</v>
      </c>
      <c r="AC2241" s="30" t="s">
        <v>31</v>
      </c>
      <c r="AD2241" s="30" t="s">
        <v>31</v>
      </c>
      <c r="AE2241" s="29">
        <f t="shared" si="111"/>
        <v>2020</v>
      </c>
      <c r="AF2241" s="29">
        <f t="shared" si="109"/>
        <v>8</v>
      </c>
      <c r="AK2241" t="e">
        <f t="shared" si="110"/>
        <v>#N/A</v>
      </c>
    </row>
    <row r="2242" spans="1:37" ht="30" x14ac:dyDescent="0.25">
      <c r="A2242" s="30">
        <v>17907427</v>
      </c>
      <c r="B2242" s="29" t="e">
        <v>#N/A</v>
      </c>
      <c r="C2242" s="29" t="s">
        <v>29</v>
      </c>
      <c r="D2242" s="29" t="s">
        <v>29</v>
      </c>
      <c r="E2242" s="31">
        <v>44104</v>
      </c>
      <c r="F2242" s="30" t="s">
        <v>31</v>
      </c>
      <c r="G2242" s="29" t="s">
        <v>51</v>
      </c>
      <c r="H2242" s="29" t="s">
        <v>30</v>
      </c>
      <c r="I2242" s="29">
        <v>1978</v>
      </c>
      <c r="J2242" s="30">
        <v>100</v>
      </c>
      <c r="K2242" s="30">
        <v>17903.7</v>
      </c>
      <c r="L2242" s="30" t="s">
        <v>31</v>
      </c>
      <c r="M2242" s="30" t="s">
        <v>31</v>
      </c>
      <c r="N2242" s="30" t="s">
        <v>31</v>
      </c>
      <c r="O2242" s="30" t="s">
        <v>31</v>
      </c>
      <c r="P2242" s="30" t="s">
        <v>31</v>
      </c>
      <c r="Q2242" s="30" t="s">
        <v>31</v>
      </c>
      <c r="R2242" s="30" t="s">
        <v>31</v>
      </c>
      <c r="S2242" s="30" t="s">
        <v>31</v>
      </c>
      <c r="T2242" s="30" t="s">
        <v>31</v>
      </c>
      <c r="U2242" s="30" t="s">
        <v>31</v>
      </c>
      <c r="V2242" s="30" t="s">
        <v>31</v>
      </c>
      <c r="W2242" s="30">
        <v>1.2877967097259364</v>
      </c>
      <c r="X2242" s="30">
        <v>1.1726299804041316</v>
      </c>
      <c r="Y2242" s="30" t="s">
        <v>31</v>
      </c>
      <c r="Z2242" s="30" t="s">
        <v>31</v>
      </c>
      <c r="AA2242" s="30" t="s">
        <v>31</v>
      </c>
      <c r="AB2242" s="30" t="s">
        <v>31</v>
      </c>
      <c r="AC2242" s="30" t="s">
        <v>31</v>
      </c>
      <c r="AD2242" s="30" t="s">
        <v>31</v>
      </c>
      <c r="AE2242" s="29">
        <f t="shared" si="111"/>
        <v>2020</v>
      </c>
      <c r="AF2242" s="29">
        <f t="shared" si="109"/>
        <v>9</v>
      </c>
      <c r="AK2242" t="e">
        <f t="shared" si="110"/>
        <v>#N/A</v>
      </c>
    </row>
    <row r="2243" spans="1:37" ht="30" x14ac:dyDescent="0.25">
      <c r="A2243" s="30">
        <v>17907427</v>
      </c>
      <c r="B2243" s="29" t="e">
        <v>#N/A</v>
      </c>
      <c r="C2243" s="29" t="s">
        <v>29</v>
      </c>
      <c r="D2243" s="29" t="s">
        <v>29</v>
      </c>
      <c r="E2243" s="31">
        <v>44135</v>
      </c>
      <c r="F2243" s="30" t="s">
        <v>31</v>
      </c>
      <c r="G2243" s="29" t="s">
        <v>51</v>
      </c>
      <c r="H2243" s="29" t="s">
        <v>30</v>
      </c>
      <c r="I2243" s="29">
        <v>1978</v>
      </c>
      <c r="J2243" s="30">
        <v>100</v>
      </c>
      <c r="K2243" s="30">
        <v>17903.7</v>
      </c>
      <c r="L2243" s="30" t="s">
        <v>31</v>
      </c>
      <c r="M2243" s="30" t="s">
        <v>31</v>
      </c>
      <c r="N2243" s="30" t="s">
        <v>31</v>
      </c>
      <c r="O2243" s="30" t="s">
        <v>31</v>
      </c>
      <c r="P2243" s="30" t="s">
        <v>31</v>
      </c>
      <c r="Q2243" s="30" t="s">
        <v>31</v>
      </c>
      <c r="R2243" s="30" t="s">
        <v>31</v>
      </c>
      <c r="S2243" s="30" t="s">
        <v>31</v>
      </c>
      <c r="T2243" s="30" t="s">
        <v>31</v>
      </c>
      <c r="U2243" s="30" t="s">
        <v>31</v>
      </c>
      <c r="V2243" s="30" t="s">
        <v>31</v>
      </c>
      <c r="W2243" s="30">
        <v>1.5917867273261297</v>
      </c>
      <c r="X2243" s="30">
        <v>1.1746789566995972</v>
      </c>
      <c r="Y2243" s="30" t="s">
        <v>31</v>
      </c>
      <c r="Z2243" s="30" t="s">
        <v>31</v>
      </c>
      <c r="AA2243" s="30" t="s">
        <v>31</v>
      </c>
      <c r="AB2243" s="30" t="s">
        <v>31</v>
      </c>
      <c r="AC2243" s="30" t="s">
        <v>31</v>
      </c>
      <c r="AD2243" s="30" t="s">
        <v>31</v>
      </c>
      <c r="AE2243" s="29">
        <f t="shared" si="111"/>
        <v>2020</v>
      </c>
      <c r="AF2243" s="29">
        <f t="shared" si="109"/>
        <v>10</v>
      </c>
      <c r="AK2243" t="e">
        <f t="shared" si="110"/>
        <v>#N/A</v>
      </c>
    </row>
    <row r="2244" spans="1:37" ht="30" x14ac:dyDescent="0.25">
      <c r="A2244" s="30">
        <v>17907427</v>
      </c>
      <c r="B2244" s="29" t="e">
        <v>#N/A</v>
      </c>
      <c r="C2244" s="29" t="s">
        <v>29</v>
      </c>
      <c r="D2244" s="29" t="s">
        <v>29</v>
      </c>
      <c r="E2244" s="31">
        <v>44165</v>
      </c>
      <c r="F2244" s="30" t="s">
        <v>31</v>
      </c>
      <c r="G2244" s="29" t="s">
        <v>51</v>
      </c>
      <c r="H2244" s="29" t="s">
        <v>30</v>
      </c>
      <c r="I2244" s="29">
        <v>1978</v>
      </c>
      <c r="J2244" s="30">
        <v>100</v>
      </c>
      <c r="K2244" s="30">
        <v>17903.7</v>
      </c>
      <c r="L2244" s="30" t="s">
        <v>31</v>
      </c>
      <c r="M2244" s="30" t="s">
        <v>31</v>
      </c>
      <c r="N2244" s="30" t="s">
        <v>31</v>
      </c>
      <c r="O2244" s="30" t="s">
        <v>31</v>
      </c>
      <c r="P2244" s="30" t="s">
        <v>31</v>
      </c>
      <c r="Q2244" s="30" t="s">
        <v>31</v>
      </c>
      <c r="R2244" s="30" t="s">
        <v>31</v>
      </c>
      <c r="S2244" s="30" t="s">
        <v>31</v>
      </c>
      <c r="T2244" s="30" t="s">
        <v>31</v>
      </c>
      <c r="U2244" s="30" t="s">
        <v>31</v>
      </c>
      <c r="V2244" s="30" t="s">
        <v>31</v>
      </c>
      <c r="W2244" s="30">
        <v>0.92948059331895949</v>
      </c>
      <c r="X2244" s="30">
        <v>1.9429935486920602</v>
      </c>
      <c r="Y2244" s="30" t="s">
        <v>31</v>
      </c>
      <c r="Z2244" s="30" t="s">
        <v>31</v>
      </c>
      <c r="AA2244" s="30" t="s">
        <v>31</v>
      </c>
      <c r="AB2244" s="30" t="s">
        <v>31</v>
      </c>
      <c r="AC2244" s="30" t="s">
        <v>31</v>
      </c>
      <c r="AD2244" s="30" t="s">
        <v>31</v>
      </c>
      <c r="AE2244" s="29">
        <f t="shared" si="111"/>
        <v>2020</v>
      </c>
      <c r="AF2244" s="29">
        <f t="shared" si="109"/>
        <v>11</v>
      </c>
      <c r="AK2244" t="e">
        <f t="shared" si="110"/>
        <v>#N/A</v>
      </c>
    </row>
    <row r="2245" spans="1:37" ht="30" x14ac:dyDescent="0.25">
      <c r="A2245" s="30">
        <v>17907427</v>
      </c>
      <c r="B2245" s="29" t="e">
        <v>#N/A</v>
      </c>
      <c r="C2245" s="29" t="s">
        <v>29</v>
      </c>
      <c r="D2245" s="29" t="s">
        <v>29</v>
      </c>
      <c r="E2245" s="31">
        <v>44196</v>
      </c>
      <c r="F2245" s="30" t="s">
        <v>31</v>
      </c>
      <c r="G2245" s="29" t="s">
        <v>51</v>
      </c>
      <c r="H2245" s="29" t="s">
        <v>30</v>
      </c>
      <c r="I2245" s="29">
        <v>1978</v>
      </c>
      <c r="J2245" s="30">
        <v>100</v>
      </c>
      <c r="K2245" s="30">
        <v>17903.7</v>
      </c>
      <c r="L2245" s="30">
        <v>2097385.7270654291</v>
      </c>
      <c r="M2245" s="30">
        <v>7240.9371064822553</v>
      </c>
      <c r="N2245" s="30">
        <v>62.285472248107432</v>
      </c>
      <c r="O2245" s="30" t="s">
        <v>31</v>
      </c>
      <c r="P2245" s="30" t="s">
        <v>31</v>
      </c>
      <c r="Q2245" s="30" t="s">
        <v>31</v>
      </c>
      <c r="R2245" s="30" t="s">
        <v>31</v>
      </c>
      <c r="S2245" s="30" t="s">
        <v>31</v>
      </c>
      <c r="T2245" s="30" t="s">
        <v>31</v>
      </c>
      <c r="U2245" s="30" t="s">
        <v>31</v>
      </c>
      <c r="V2245" s="30" t="s">
        <v>31</v>
      </c>
      <c r="W2245" s="30">
        <v>1.6352071815598495</v>
      </c>
      <c r="X2245" s="30">
        <v>2.2323761021762616</v>
      </c>
      <c r="Y2245" s="30" t="s">
        <v>31</v>
      </c>
      <c r="Z2245" s="30" t="s">
        <v>31</v>
      </c>
      <c r="AA2245" s="30" t="s">
        <v>31</v>
      </c>
      <c r="AB2245" s="30" t="s">
        <v>31</v>
      </c>
      <c r="AC2245" s="30" t="s">
        <v>31</v>
      </c>
      <c r="AD2245" s="30" t="s">
        <v>31</v>
      </c>
      <c r="AE2245" s="29">
        <f t="shared" si="111"/>
        <v>2020</v>
      </c>
      <c r="AF2245" s="29">
        <f t="shared" si="109"/>
        <v>12</v>
      </c>
      <c r="AK2245" t="e">
        <f t="shared" si="110"/>
        <v>#N/A</v>
      </c>
    </row>
    <row r="2246" spans="1:37" ht="30" x14ac:dyDescent="0.25">
      <c r="A2246" s="30">
        <v>17907427</v>
      </c>
      <c r="B2246" s="29" t="e">
        <v>#N/A</v>
      </c>
      <c r="C2246" s="29" t="s">
        <v>29</v>
      </c>
      <c r="D2246" s="29" t="s">
        <v>29</v>
      </c>
      <c r="E2246" s="31">
        <v>44227</v>
      </c>
      <c r="F2246" s="30" t="s">
        <v>31</v>
      </c>
      <c r="G2246" s="29" t="s">
        <v>51</v>
      </c>
      <c r="H2246" s="29" t="s">
        <v>30</v>
      </c>
      <c r="I2246" s="29">
        <v>1978</v>
      </c>
      <c r="J2246" s="30">
        <v>100</v>
      </c>
      <c r="K2246" s="30">
        <v>17903.7</v>
      </c>
      <c r="L2246" s="30" t="s">
        <v>31</v>
      </c>
      <c r="M2246" s="30" t="s">
        <v>31</v>
      </c>
      <c r="N2246" s="30" t="s">
        <v>31</v>
      </c>
      <c r="O2246" s="30" t="s">
        <v>31</v>
      </c>
      <c r="P2246" s="30" t="s">
        <v>31</v>
      </c>
      <c r="Q2246" s="30" t="s">
        <v>31</v>
      </c>
      <c r="R2246" s="30" t="s">
        <v>31</v>
      </c>
      <c r="S2246" s="30" t="s">
        <v>31</v>
      </c>
      <c r="T2246" s="30" t="s">
        <v>31</v>
      </c>
      <c r="U2246" s="30" t="s">
        <v>31</v>
      </c>
      <c r="V2246" s="30" t="s">
        <v>31</v>
      </c>
      <c r="W2246" s="30">
        <v>0.84150313701994073</v>
      </c>
      <c r="X2246" s="30">
        <v>2.0922453792221773</v>
      </c>
      <c r="Y2246" s="30" t="s">
        <v>31</v>
      </c>
      <c r="Z2246" s="30" t="s">
        <v>31</v>
      </c>
      <c r="AA2246" s="30" t="s">
        <v>31</v>
      </c>
      <c r="AB2246" s="30" t="s">
        <v>31</v>
      </c>
      <c r="AC2246" s="30" t="s">
        <v>31</v>
      </c>
      <c r="AD2246" s="30" t="s">
        <v>31</v>
      </c>
      <c r="AE2246" s="29">
        <f t="shared" si="111"/>
        <v>2021</v>
      </c>
      <c r="AF2246" s="29">
        <f t="shared" si="109"/>
        <v>1</v>
      </c>
      <c r="AK2246" t="e">
        <f t="shared" si="110"/>
        <v>#N/A</v>
      </c>
    </row>
    <row r="2247" spans="1:37" ht="30" x14ac:dyDescent="0.25">
      <c r="A2247" s="30">
        <v>17907427</v>
      </c>
      <c r="B2247" s="29" t="e">
        <v>#N/A</v>
      </c>
      <c r="C2247" s="29" t="s">
        <v>29</v>
      </c>
      <c r="D2247" s="29" t="s">
        <v>29</v>
      </c>
      <c r="E2247" s="31">
        <v>44255</v>
      </c>
      <c r="F2247" s="30" t="s">
        <v>31</v>
      </c>
      <c r="G2247" s="29" t="s">
        <v>51</v>
      </c>
      <c r="H2247" s="29" t="s">
        <v>30</v>
      </c>
      <c r="I2247" s="29">
        <v>1978</v>
      </c>
      <c r="J2247" s="30">
        <v>100</v>
      </c>
      <c r="K2247" s="30">
        <v>17903.7</v>
      </c>
      <c r="L2247" s="30" t="s">
        <v>31</v>
      </c>
      <c r="M2247" s="30" t="s">
        <v>31</v>
      </c>
      <c r="N2247" s="30" t="s">
        <v>31</v>
      </c>
      <c r="O2247" s="30" t="s">
        <v>31</v>
      </c>
      <c r="P2247" s="30" t="s">
        <v>31</v>
      </c>
      <c r="Q2247" s="30" t="s">
        <v>31</v>
      </c>
      <c r="R2247" s="30" t="s">
        <v>31</v>
      </c>
      <c r="S2247" s="30" t="s">
        <v>31</v>
      </c>
      <c r="T2247" s="30" t="s">
        <v>31</v>
      </c>
      <c r="U2247" s="30" t="s">
        <v>31</v>
      </c>
      <c r="V2247" s="30" t="s">
        <v>31</v>
      </c>
      <c r="W2247" s="30">
        <v>1.2078877059156665</v>
      </c>
      <c r="X2247" s="30">
        <v>1.4059135959857028</v>
      </c>
      <c r="Y2247" s="30" t="s">
        <v>31</v>
      </c>
      <c r="Z2247" s="30" t="s">
        <v>31</v>
      </c>
      <c r="AA2247" s="30" t="s">
        <v>31</v>
      </c>
      <c r="AB2247" s="30" t="s">
        <v>31</v>
      </c>
      <c r="AC2247" s="30" t="s">
        <v>31</v>
      </c>
      <c r="AD2247" s="30" t="s">
        <v>31</v>
      </c>
      <c r="AE2247" s="29">
        <f t="shared" si="111"/>
        <v>2021</v>
      </c>
      <c r="AF2247" s="29">
        <f t="shared" si="109"/>
        <v>2</v>
      </c>
      <c r="AK2247" t="e">
        <f t="shared" si="110"/>
        <v>#N/A</v>
      </c>
    </row>
    <row r="2248" spans="1:37" ht="30" x14ac:dyDescent="0.25">
      <c r="A2248" s="30">
        <v>17907427</v>
      </c>
      <c r="B2248" s="29" t="e">
        <v>#N/A</v>
      </c>
      <c r="C2248" s="29" t="s">
        <v>29</v>
      </c>
      <c r="D2248" s="29" t="s">
        <v>29</v>
      </c>
      <c r="E2248" s="31">
        <v>44286</v>
      </c>
      <c r="F2248" s="29" t="s">
        <v>31</v>
      </c>
      <c r="G2248" s="29" t="s">
        <v>51</v>
      </c>
      <c r="H2248" s="29" t="s">
        <v>30</v>
      </c>
      <c r="I2248" s="29">
        <v>1978</v>
      </c>
      <c r="J2248" s="30">
        <v>100</v>
      </c>
      <c r="K2248" s="30">
        <v>17903.7</v>
      </c>
      <c r="L2248" s="29" t="s">
        <v>31</v>
      </c>
      <c r="M2248" s="29" t="s">
        <v>31</v>
      </c>
      <c r="N2248" s="29" t="s">
        <v>31</v>
      </c>
      <c r="O2248" s="29" t="s">
        <v>31</v>
      </c>
      <c r="P2248" s="29" t="s">
        <v>31</v>
      </c>
      <c r="Q2248" s="29" t="s">
        <v>31</v>
      </c>
      <c r="R2248" s="29" t="s">
        <v>31</v>
      </c>
      <c r="S2248" s="29" t="s">
        <v>31</v>
      </c>
      <c r="T2248" s="29" t="s">
        <v>31</v>
      </c>
      <c r="U2248" s="29" t="s">
        <v>31</v>
      </c>
      <c r="V2248" s="29" t="s">
        <v>31</v>
      </c>
      <c r="W2248" s="30">
        <v>1.5453404772508939</v>
      </c>
      <c r="X2248" s="30">
        <v>1.4140737353813499</v>
      </c>
      <c r="Y2248" s="29" t="s">
        <v>31</v>
      </c>
      <c r="Z2248" s="29" t="s">
        <v>31</v>
      </c>
      <c r="AA2248" s="30" t="s">
        <v>31</v>
      </c>
      <c r="AB2248" s="30" t="s">
        <v>31</v>
      </c>
      <c r="AC2248" s="29" t="s">
        <v>31</v>
      </c>
      <c r="AD2248" s="29" t="s">
        <v>31</v>
      </c>
      <c r="AE2248" s="29">
        <f t="shared" si="111"/>
        <v>2021</v>
      </c>
      <c r="AF2248" s="29">
        <f t="shared" si="109"/>
        <v>3</v>
      </c>
      <c r="AK2248" t="e">
        <f t="shared" si="110"/>
        <v>#N/A</v>
      </c>
    </row>
    <row r="2249" spans="1:37" ht="30" x14ac:dyDescent="0.25">
      <c r="A2249" s="30">
        <v>17907427</v>
      </c>
      <c r="B2249" s="29" t="e">
        <v>#N/A</v>
      </c>
      <c r="C2249" s="29" t="s">
        <v>29</v>
      </c>
      <c r="D2249" s="29" t="s">
        <v>29</v>
      </c>
      <c r="E2249" s="31">
        <v>44316</v>
      </c>
      <c r="F2249" s="29" t="s">
        <v>31</v>
      </c>
      <c r="G2249" s="29" t="s">
        <v>51</v>
      </c>
      <c r="H2249" s="29" t="s">
        <v>30</v>
      </c>
      <c r="I2249" s="29">
        <v>1978</v>
      </c>
      <c r="J2249" s="30">
        <v>100</v>
      </c>
      <c r="K2249" s="30">
        <v>17903.7</v>
      </c>
      <c r="L2249" s="29" t="s">
        <v>31</v>
      </c>
      <c r="M2249" s="29" t="s">
        <v>31</v>
      </c>
      <c r="N2249" s="29" t="s">
        <v>31</v>
      </c>
      <c r="O2249" s="29" t="s">
        <v>31</v>
      </c>
      <c r="P2249" s="29" t="s">
        <v>31</v>
      </c>
      <c r="Q2249" s="29" t="s">
        <v>31</v>
      </c>
      <c r="R2249" s="29" t="s">
        <v>31</v>
      </c>
      <c r="S2249" s="29" t="s">
        <v>31</v>
      </c>
      <c r="T2249" s="29" t="s">
        <v>31</v>
      </c>
      <c r="U2249" s="29" t="s">
        <v>31</v>
      </c>
      <c r="V2249" s="29" t="s">
        <v>31</v>
      </c>
      <c r="W2249" s="30">
        <v>0.86207314605295648</v>
      </c>
      <c r="X2249" s="30">
        <v>1.8894032747541589</v>
      </c>
      <c r="Y2249" s="29" t="s">
        <v>31</v>
      </c>
      <c r="Z2249" s="29" t="s">
        <v>31</v>
      </c>
      <c r="AA2249" s="30" t="s">
        <v>31</v>
      </c>
      <c r="AB2249" s="30" t="s">
        <v>31</v>
      </c>
      <c r="AC2249" s="29" t="s">
        <v>31</v>
      </c>
      <c r="AD2249" s="29" t="s">
        <v>31</v>
      </c>
      <c r="AE2249" s="29">
        <f t="shared" si="111"/>
        <v>2021</v>
      </c>
      <c r="AF2249" s="29">
        <f t="shared" si="109"/>
        <v>4</v>
      </c>
      <c r="AK2249" t="e">
        <f t="shared" si="110"/>
        <v>#N/A</v>
      </c>
    </row>
    <row r="2250" spans="1:37" ht="30" x14ac:dyDescent="0.25">
      <c r="A2250" s="30">
        <v>17907427</v>
      </c>
      <c r="B2250" s="29" t="e">
        <v>#N/A</v>
      </c>
      <c r="C2250" s="29" t="s">
        <v>29</v>
      </c>
      <c r="D2250" s="29" t="s">
        <v>29</v>
      </c>
      <c r="E2250" s="31">
        <v>44347</v>
      </c>
      <c r="F2250" s="29" t="s">
        <v>31</v>
      </c>
      <c r="G2250" s="29" t="s">
        <v>51</v>
      </c>
      <c r="H2250" s="29" t="s">
        <v>30</v>
      </c>
      <c r="I2250" s="29">
        <v>1978</v>
      </c>
      <c r="J2250" s="30">
        <v>100</v>
      </c>
      <c r="K2250" s="30">
        <v>17903.7</v>
      </c>
      <c r="L2250" s="29" t="s">
        <v>31</v>
      </c>
      <c r="M2250" s="29" t="s">
        <v>31</v>
      </c>
      <c r="N2250" s="29" t="s">
        <v>31</v>
      </c>
      <c r="O2250" s="29" t="s">
        <v>31</v>
      </c>
      <c r="P2250" s="29" t="s">
        <v>31</v>
      </c>
      <c r="Q2250" s="29" t="s">
        <v>31</v>
      </c>
      <c r="R2250" s="29" t="s">
        <v>31</v>
      </c>
      <c r="S2250" s="29" t="s">
        <v>31</v>
      </c>
      <c r="T2250" s="29" t="s">
        <v>31</v>
      </c>
      <c r="U2250" s="29" t="s">
        <v>31</v>
      </c>
      <c r="V2250" s="29" t="s">
        <v>31</v>
      </c>
      <c r="W2250" s="30">
        <v>1.241637994771063</v>
      </c>
      <c r="X2250" s="30">
        <v>2.1633158440929057</v>
      </c>
      <c r="Y2250" s="29" t="s">
        <v>31</v>
      </c>
      <c r="Z2250" s="29" t="s">
        <v>31</v>
      </c>
      <c r="AA2250" s="30" t="s">
        <v>31</v>
      </c>
      <c r="AB2250" s="30" t="s">
        <v>31</v>
      </c>
      <c r="AC2250" s="29" t="s">
        <v>31</v>
      </c>
      <c r="AD2250" s="29" t="s">
        <v>31</v>
      </c>
      <c r="AE2250" s="29">
        <f t="shared" si="111"/>
        <v>2021</v>
      </c>
      <c r="AF2250" s="29">
        <f t="shared" si="109"/>
        <v>5</v>
      </c>
      <c r="AK2250" t="e">
        <f t="shared" si="110"/>
        <v>#N/A</v>
      </c>
    </row>
    <row r="2251" spans="1:37" ht="30" x14ac:dyDescent="0.25">
      <c r="A2251" s="30">
        <v>17907427</v>
      </c>
      <c r="B2251" s="29" t="e">
        <v>#N/A</v>
      </c>
      <c r="C2251" s="29" t="s">
        <v>29</v>
      </c>
      <c r="D2251" s="29" t="s">
        <v>29</v>
      </c>
      <c r="E2251" s="31">
        <v>44377</v>
      </c>
      <c r="F2251" s="29" t="s">
        <v>31</v>
      </c>
      <c r="G2251" s="29" t="s">
        <v>51</v>
      </c>
      <c r="H2251" s="29" t="s">
        <v>30</v>
      </c>
      <c r="I2251" s="29">
        <v>1978</v>
      </c>
      <c r="J2251" s="30">
        <v>100</v>
      </c>
      <c r="K2251" s="30">
        <v>17903.7</v>
      </c>
      <c r="L2251" s="29" t="s">
        <v>31</v>
      </c>
      <c r="M2251" s="29" t="s">
        <v>31</v>
      </c>
      <c r="N2251" s="29" t="s">
        <v>31</v>
      </c>
      <c r="O2251" s="29" t="s">
        <v>31</v>
      </c>
      <c r="P2251" s="29" t="s">
        <v>31</v>
      </c>
      <c r="Q2251" s="29" t="s">
        <v>31</v>
      </c>
      <c r="R2251" s="29" t="s">
        <v>31</v>
      </c>
      <c r="S2251" s="29" t="s">
        <v>31</v>
      </c>
      <c r="T2251" s="29" t="s">
        <v>31</v>
      </c>
      <c r="U2251" s="29" t="s">
        <v>31</v>
      </c>
      <c r="V2251" s="29" t="s">
        <v>31</v>
      </c>
      <c r="W2251" s="30">
        <v>1.4503144881148957</v>
      </c>
      <c r="X2251" s="30">
        <v>2.2794230662898172</v>
      </c>
      <c r="Y2251" s="29" t="s">
        <v>31</v>
      </c>
      <c r="Z2251" s="29" t="s">
        <v>31</v>
      </c>
      <c r="AA2251" s="30" t="s">
        <v>31</v>
      </c>
      <c r="AB2251" s="30" t="s">
        <v>31</v>
      </c>
      <c r="AC2251" s="29" t="s">
        <v>31</v>
      </c>
      <c r="AD2251" s="29" t="s">
        <v>31</v>
      </c>
      <c r="AE2251" s="29">
        <f t="shared" si="111"/>
        <v>2021</v>
      </c>
      <c r="AF2251" s="29">
        <f t="shared" si="109"/>
        <v>6</v>
      </c>
      <c r="AK2251" t="e">
        <f t="shared" si="110"/>
        <v>#N/A</v>
      </c>
    </row>
    <row r="2252" spans="1:37" ht="30" x14ac:dyDescent="0.25">
      <c r="A2252" s="30">
        <v>17907427</v>
      </c>
      <c r="B2252" s="29" t="e">
        <v>#N/A</v>
      </c>
      <c r="C2252" s="29" t="s">
        <v>29</v>
      </c>
      <c r="D2252" s="29" t="s">
        <v>29</v>
      </c>
      <c r="E2252" s="31">
        <v>44408</v>
      </c>
      <c r="F2252" s="29" t="s">
        <v>31</v>
      </c>
      <c r="G2252" s="29" t="s">
        <v>51</v>
      </c>
      <c r="H2252" s="29" t="s">
        <v>30</v>
      </c>
      <c r="I2252" s="29">
        <v>1978</v>
      </c>
      <c r="J2252" s="30">
        <v>100</v>
      </c>
      <c r="K2252" s="30">
        <v>17903.7</v>
      </c>
      <c r="L2252" s="29" t="s">
        <v>31</v>
      </c>
      <c r="M2252" s="29" t="s">
        <v>31</v>
      </c>
      <c r="N2252" s="29" t="s">
        <v>31</v>
      </c>
      <c r="O2252" s="29" t="s">
        <v>31</v>
      </c>
      <c r="P2252" s="29" t="s">
        <v>31</v>
      </c>
      <c r="Q2252" s="29" t="s">
        <v>31</v>
      </c>
      <c r="R2252" s="29" t="s">
        <v>31</v>
      </c>
      <c r="S2252" s="29" t="s">
        <v>31</v>
      </c>
      <c r="T2252" s="29" t="s">
        <v>31</v>
      </c>
      <c r="U2252" s="29" t="s">
        <v>31</v>
      </c>
      <c r="V2252" s="29" t="s">
        <v>31</v>
      </c>
      <c r="W2252" s="30">
        <v>1.3858709024855236</v>
      </c>
      <c r="X2252" s="30">
        <v>1.8021838427488495</v>
      </c>
      <c r="Y2252" s="29" t="s">
        <v>31</v>
      </c>
      <c r="Z2252" s="29" t="s">
        <v>31</v>
      </c>
      <c r="AA2252" s="30" t="s">
        <v>31</v>
      </c>
      <c r="AB2252" s="30" t="s">
        <v>31</v>
      </c>
      <c r="AC2252" s="29" t="s">
        <v>31</v>
      </c>
      <c r="AD2252" s="29" t="s">
        <v>31</v>
      </c>
      <c r="AE2252" s="29">
        <f t="shared" si="111"/>
        <v>2021</v>
      </c>
      <c r="AF2252" s="29">
        <f t="shared" si="109"/>
        <v>7</v>
      </c>
      <c r="AK2252" t="e">
        <f t="shared" si="110"/>
        <v>#N/A</v>
      </c>
    </row>
    <row r="2253" spans="1:37" ht="30" x14ac:dyDescent="0.25">
      <c r="A2253" s="30">
        <v>17907427</v>
      </c>
      <c r="B2253" s="29" t="e">
        <v>#N/A</v>
      </c>
      <c r="C2253" s="29" t="s">
        <v>29</v>
      </c>
      <c r="D2253" s="29" t="s">
        <v>29</v>
      </c>
      <c r="E2253" s="31">
        <v>44439</v>
      </c>
      <c r="F2253" s="29" t="s">
        <v>31</v>
      </c>
      <c r="G2253" s="29" t="s">
        <v>51</v>
      </c>
      <c r="H2253" s="29" t="s">
        <v>30</v>
      </c>
      <c r="I2253" s="29">
        <v>1978</v>
      </c>
      <c r="J2253" s="30">
        <v>100</v>
      </c>
      <c r="K2253" s="30">
        <v>17903.7</v>
      </c>
      <c r="L2253" s="29" t="s">
        <v>31</v>
      </c>
      <c r="M2253" s="29" t="s">
        <v>31</v>
      </c>
      <c r="N2253" s="29" t="s">
        <v>31</v>
      </c>
      <c r="O2253" s="29" t="s">
        <v>31</v>
      </c>
      <c r="P2253" s="29" t="s">
        <v>31</v>
      </c>
      <c r="Q2253" s="29" t="s">
        <v>31</v>
      </c>
      <c r="R2253" s="29" t="s">
        <v>31</v>
      </c>
      <c r="S2253" s="29" t="s">
        <v>31</v>
      </c>
      <c r="T2253" s="29" t="s">
        <v>31</v>
      </c>
      <c r="U2253" s="29" t="s">
        <v>31</v>
      </c>
      <c r="V2253" s="29" t="s">
        <v>31</v>
      </c>
      <c r="W2253" s="30">
        <v>1.200835378438081</v>
      </c>
      <c r="X2253" s="30">
        <v>1.9709670347916344</v>
      </c>
      <c r="Y2253" s="29" t="s">
        <v>31</v>
      </c>
      <c r="Z2253" s="29" t="s">
        <v>31</v>
      </c>
      <c r="AA2253" s="30" t="s">
        <v>31</v>
      </c>
      <c r="AB2253" s="30" t="s">
        <v>31</v>
      </c>
      <c r="AC2253" s="29" t="s">
        <v>31</v>
      </c>
      <c r="AD2253" s="29" t="s">
        <v>31</v>
      </c>
      <c r="AE2253" s="29">
        <f t="shared" si="111"/>
        <v>2021</v>
      </c>
      <c r="AF2253" s="29">
        <f t="shared" si="109"/>
        <v>8</v>
      </c>
      <c r="AK2253" t="e">
        <f t="shared" si="110"/>
        <v>#N/A</v>
      </c>
    </row>
    <row r="2254" spans="1:37" ht="30" x14ac:dyDescent="0.25">
      <c r="A2254" s="30">
        <v>17907427</v>
      </c>
      <c r="B2254" s="29" t="e">
        <v>#N/A</v>
      </c>
      <c r="C2254" s="29" t="s">
        <v>29</v>
      </c>
      <c r="D2254" s="29" t="s">
        <v>29</v>
      </c>
      <c r="E2254" s="31">
        <v>44469</v>
      </c>
      <c r="F2254" s="29" t="s">
        <v>31</v>
      </c>
      <c r="G2254" s="29" t="s">
        <v>51</v>
      </c>
      <c r="H2254" s="29" t="s">
        <v>30</v>
      </c>
      <c r="I2254" s="29">
        <v>1978</v>
      </c>
      <c r="J2254" s="30">
        <v>100</v>
      </c>
      <c r="K2254" s="30">
        <v>17903.7</v>
      </c>
      <c r="L2254" s="29" t="s">
        <v>31</v>
      </c>
      <c r="M2254" s="29" t="s">
        <v>31</v>
      </c>
      <c r="N2254" s="29" t="s">
        <v>31</v>
      </c>
      <c r="O2254" s="29" t="s">
        <v>31</v>
      </c>
      <c r="P2254" s="29" t="s">
        <v>31</v>
      </c>
      <c r="Q2254" s="29" t="s">
        <v>31</v>
      </c>
      <c r="R2254" s="29" t="s">
        <v>31</v>
      </c>
      <c r="S2254" s="29" t="s">
        <v>31</v>
      </c>
      <c r="T2254" s="29" t="s">
        <v>31</v>
      </c>
      <c r="U2254" s="29" t="s">
        <v>31</v>
      </c>
      <c r="V2254" s="29" t="s">
        <v>31</v>
      </c>
      <c r="W2254" s="30">
        <v>1.2911560360252072</v>
      </c>
      <c r="X2254" s="30">
        <v>1.8596771292151046</v>
      </c>
      <c r="Y2254" s="29" t="s">
        <v>31</v>
      </c>
      <c r="Z2254" s="29" t="s">
        <v>31</v>
      </c>
      <c r="AA2254" s="30" t="s">
        <v>31</v>
      </c>
      <c r="AB2254" s="30" t="s">
        <v>31</v>
      </c>
      <c r="AC2254" s="29" t="s">
        <v>31</v>
      </c>
      <c r="AD2254" s="29" t="s">
        <v>31</v>
      </c>
      <c r="AE2254" s="29">
        <f t="shared" si="111"/>
        <v>2021</v>
      </c>
      <c r="AF2254" s="29">
        <f t="shared" si="109"/>
        <v>9</v>
      </c>
      <c r="AK2254" t="e">
        <f t="shared" si="110"/>
        <v>#N/A</v>
      </c>
    </row>
    <row r="2255" spans="1:37" ht="30" x14ac:dyDescent="0.25">
      <c r="A2255" s="30">
        <v>17907427</v>
      </c>
      <c r="B2255" s="29" t="e">
        <v>#N/A</v>
      </c>
      <c r="C2255" s="29" t="s">
        <v>29</v>
      </c>
      <c r="D2255" s="29" t="s">
        <v>29</v>
      </c>
      <c r="E2255" s="31">
        <v>44500</v>
      </c>
      <c r="F2255" s="29" t="s">
        <v>31</v>
      </c>
      <c r="G2255" s="29" t="s">
        <v>51</v>
      </c>
      <c r="H2255" s="29" t="s">
        <v>30</v>
      </c>
      <c r="I2255" s="29">
        <v>1978</v>
      </c>
      <c r="J2255" s="30">
        <v>100</v>
      </c>
      <c r="K2255" s="30">
        <v>17903.7</v>
      </c>
      <c r="L2255" s="29" t="s">
        <v>31</v>
      </c>
      <c r="M2255" s="29" t="s">
        <v>31</v>
      </c>
      <c r="N2255" s="29" t="s">
        <v>31</v>
      </c>
      <c r="O2255" s="29" t="s">
        <v>31</v>
      </c>
      <c r="P2255" s="29" t="s">
        <v>31</v>
      </c>
      <c r="Q2255" s="29" t="s">
        <v>31</v>
      </c>
      <c r="R2255" s="29" t="s">
        <v>31</v>
      </c>
      <c r="S2255" s="29" t="s">
        <v>31</v>
      </c>
      <c r="T2255" s="29" t="s">
        <v>31</v>
      </c>
      <c r="U2255" s="29" t="s">
        <v>31</v>
      </c>
      <c r="V2255" s="29" t="s">
        <v>31</v>
      </c>
      <c r="W2255" s="30">
        <v>1.619813642415133</v>
      </c>
      <c r="X2255" s="30">
        <v>1.3687700866811381</v>
      </c>
      <c r="Y2255" s="29" t="s">
        <v>31</v>
      </c>
      <c r="Z2255" s="29" t="s">
        <v>31</v>
      </c>
      <c r="AA2255" s="30" t="s">
        <v>31</v>
      </c>
      <c r="AB2255" s="30" t="s">
        <v>31</v>
      </c>
      <c r="AC2255" s="29" t="s">
        <v>31</v>
      </c>
      <c r="AD2255" s="29" t="s">
        <v>31</v>
      </c>
      <c r="AE2255" s="29">
        <f t="shared" si="111"/>
        <v>2021</v>
      </c>
      <c r="AF2255" s="29">
        <f t="shared" si="109"/>
        <v>10</v>
      </c>
      <c r="AK2255" t="e">
        <f t="shared" si="110"/>
        <v>#N/A</v>
      </c>
    </row>
    <row r="2256" spans="1:37" ht="30" x14ac:dyDescent="0.25">
      <c r="A2256" s="30">
        <v>17907427</v>
      </c>
      <c r="B2256" s="29" t="e">
        <v>#N/A</v>
      </c>
      <c r="C2256" s="29" t="s">
        <v>29</v>
      </c>
      <c r="D2256" s="29" t="s">
        <v>29</v>
      </c>
      <c r="E2256" s="31">
        <v>44530</v>
      </c>
      <c r="F2256" s="29" t="s">
        <v>31</v>
      </c>
      <c r="G2256" s="29" t="s">
        <v>51</v>
      </c>
      <c r="H2256" s="29" t="s">
        <v>30</v>
      </c>
      <c r="I2256" s="29">
        <v>1978</v>
      </c>
      <c r="J2256" s="30">
        <v>100</v>
      </c>
      <c r="K2256" s="30">
        <v>17903.7</v>
      </c>
      <c r="L2256" s="29" t="s">
        <v>31</v>
      </c>
      <c r="M2256" s="29" t="s">
        <v>31</v>
      </c>
      <c r="N2256" s="29" t="s">
        <v>31</v>
      </c>
      <c r="O2256" s="29" t="s">
        <v>31</v>
      </c>
      <c r="P2256" s="29" t="s">
        <v>31</v>
      </c>
      <c r="Q2256" s="29" t="s">
        <v>31</v>
      </c>
      <c r="R2256" s="29" t="s">
        <v>31</v>
      </c>
      <c r="S2256" s="29" t="s">
        <v>31</v>
      </c>
      <c r="T2256" s="29" t="s">
        <v>31</v>
      </c>
      <c r="U2256" s="29" t="s">
        <v>31</v>
      </c>
      <c r="V2256" s="29" t="s">
        <v>31</v>
      </c>
      <c r="W2256" s="30">
        <v>1.0324705149800804</v>
      </c>
      <c r="X2256" s="30">
        <v>1.8246726215363172</v>
      </c>
      <c r="Y2256" s="29" t="s">
        <v>31</v>
      </c>
      <c r="Z2256" s="29" t="s">
        <v>31</v>
      </c>
      <c r="AA2256" s="30" t="s">
        <v>31</v>
      </c>
      <c r="AB2256" s="30" t="s">
        <v>31</v>
      </c>
      <c r="AC2256" s="29" t="s">
        <v>31</v>
      </c>
      <c r="AD2256" s="29" t="s">
        <v>31</v>
      </c>
      <c r="AE2256" s="29">
        <f t="shared" si="111"/>
        <v>2021</v>
      </c>
      <c r="AF2256" s="29">
        <f t="shared" si="109"/>
        <v>11</v>
      </c>
      <c r="AK2256" t="e">
        <f t="shared" si="110"/>
        <v>#N/A</v>
      </c>
    </row>
    <row r="2257" spans="1:37" ht="30" x14ac:dyDescent="0.25">
      <c r="A2257" s="30">
        <v>17907427</v>
      </c>
      <c r="B2257" s="29" t="e">
        <v>#N/A</v>
      </c>
      <c r="C2257" s="29" t="s">
        <v>29</v>
      </c>
      <c r="D2257" s="29" t="s">
        <v>29</v>
      </c>
      <c r="E2257" s="31">
        <v>44561</v>
      </c>
      <c r="F2257" s="29" t="s">
        <v>31</v>
      </c>
      <c r="G2257" s="29" t="s">
        <v>51</v>
      </c>
      <c r="H2257" s="29" t="s">
        <v>30</v>
      </c>
      <c r="I2257" s="29">
        <v>1978</v>
      </c>
      <c r="J2257" s="30">
        <v>100</v>
      </c>
      <c r="K2257" s="30">
        <v>17903.7</v>
      </c>
      <c r="L2257" s="29" t="s">
        <v>31</v>
      </c>
      <c r="M2257" s="29" t="s">
        <v>31</v>
      </c>
      <c r="N2257" s="29" t="s">
        <v>31</v>
      </c>
      <c r="O2257" s="29" t="s">
        <v>31</v>
      </c>
      <c r="P2257" s="29" t="s">
        <v>31</v>
      </c>
      <c r="Q2257" s="29" t="s">
        <v>31</v>
      </c>
      <c r="R2257" s="29" t="s">
        <v>31</v>
      </c>
      <c r="S2257" s="29" t="s">
        <v>31</v>
      </c>
      <c r="T2257" s="29" t="s">
        <v>31</v>
      </c>
      <c r="U2257" s="29" t="s">
        <v>31</v>
      </c>
      <c r="V2257" s="29" t="s">
        <v>31</v>
      </c>
      <c r="W2257" s="30">
        <v>1.290628515724572</v>
      </c>
      <c r="X2257" s="30">
        <v>1.8960680913461754</v>
      </c>
      <c r="Y2257" s="29" t="s">
        <v>31</v>
      </c>
      <c r="Z2257" s="29" t="s">
        <v>31</v>
      </c>
      <c r="AA2257" s="30" t="s">
        <v>31</v>
      </c>
      <c r="AB2257" s="30" t="s">
        <v>31</v>
      </c>
      <c r="AC2257" s="29" t="s">
        <v>31</v>
      </c>
      <c r="AD2257" s="29" t="s">
        <v>31</v>
      </c>
      <c r="AE2257" s="29">
        <f t="shared" si="111"/>
        <v>2021</v>
      </c>
      <c r="AF2257" s="29">
        <f t="shared" si="109"/>
        <v>12</v>
      </c>
      <c r="AK2257" t="e">
        <f t="shared" si="110"/>
        <v>#N/A</v>
      </c>
    </row>
    <row r="2258" spans="1:37" ht="30" x14ac:dyDescent="0.25">
      <c r="A2258" s="30">
        <v>17907427</v>
      </c>
      <c r="B2258" s="29" t="e">
        <v>#N/A</v>
      </c>
      <c r="C2258" s="29" t="s">
        <v>29</v>
      </c>
      <c r="D2258" s="29" t="s">
        <v>29</v>
      </c>
      <c r="E2258" s="31">
        <v>44592</v>
      </c>
      <c r="F2258" s="29" t="s">
        <v>31</v>
      </c>
      <c r="G2258" s="29" t="s">
        <v>51</v>
      </c>
      <c r="H2258" s="29" t="s">
        <v>30</v>
      </c>
      <c r="I2258" s="29">
        <v>1978</v>
      </c>
      <c r="J2258" s="30">
        <v>100</v>
      </c>
      <c r="K2258" s="30">
        <v>17903.7</v>
      </c>
      <c r="L2258" s="29" t="s">
        <v>31</v>
      </c>
      <c r="M2258" s="29" t="s">
        <v>31</v>
      </c>
      <c r="N2258" s="29" t="s">
        <v>31</v>
      </c>
      <c r="O2258" s="29" t="s">
        <v>31</v>
      </c>
      <c r="P2258" s="29" t="s">
        <v>31</v>
      </c>
      <c r="Q2258" s="29" t="s">
        <v>31</v>
      </c>
      <c r="R2258" s="29" t="s">
        <v>31</v>
      </c>
      <c r="S2258" s="29" t="s">
        <v>31</v>
      </c>
      <c r="T2258" s="29" t="s">
        <v>31</v>
      </c>
      <c r="U2258" s="29" t="s">
        <v>31</v>
      </c>
      <c r="V2258" s="29" t="s">
        <v>31</v>
      </c>
      <c r="W2258" s="30">
        <v>1.1592620556471613</v>
      </c>
      <c r="X2258" s="30">
        <v>2.1094849758263021</v>
      </c>
      <c r="Y2258" s="29" t="s">
        <v>31</v>
      </c>
      <c r="Z2258" s="29" t="s">
        <v>31</v>
      </c>
      <c r="AA2258" s="30" t="s">
        <v>31</v>
      </c>
      <c r="AB2258" s="30" t="s">
        <v>31</v>
      </c>
      <c r="AC2258" s="29" t="s">
        <v>31</v>
      </c>
      <c r="AD2258" s="29" t="s">
        <v>31</v>
      </c>
      <c r="AE2258" s="29">
        <f t="shared" si="111"/>
        <v>2022</v>
      </c>
      <c r="AF2258" s="29">
        <f t="shared" si="109"/>
        <v>1</v>
      </c>
      <c r="AK2258" t="e">
        <f t="shared" si="110"/>
        <v>#N/A</v>
      </c>
    </row>
    <row r="2259" spans="1:37" ht="30" x14ac:dyDescent="0.25">
      <c r="A2259" s="30">
        <v>17907427</v>
      </c>
      <c r="B2259" s="29" t="e">
        <v>#N/A</v>
      </c>
      <c r="C2259" s="29" t="s">
        <v>29</v>
      </c>
      <c r="D2259" s="29" t="s">
        <v>29</v>
      </c>
      <c r="E2259" s="31">
        <v>44620</v>
      </c>
      <c r="F2259" s="29" t="s">
        <v>31</v>
      </c>
      <c r="G2259" s="29" t="s">
        <v>51</v>
      </c>
      <c r="H2259" s="29" t="s">
        <v>30</v>
      </c>
      <c r="I2259" s="29">
        <v>1978</v>
      </c>
      <c r="J2259" s="30">
        <v>100</v>
      </c>
      <c r="K2259" s="30">
        <v>17903.7</v>
      </c>
      <c r="L2259" s="29" t="s">
        <v>31</v>
      </c>
      <c r="M2259" s="29" t="s">
        <v>31</v>
      </c>
      <c r="N2259" s="29" t="s">
        <v>31</v>
      </c>
      <c r="O2259" s="29" t="s">
        <v>31</v>
      </c>
      <c r="P2259" s="29" t="s">
        <v>31</v>
      </c>
      <c r="Q2259" s="29" t="s">
        <v>31</v>
      </c>
      <c r="R2259" s="29" t="s">
        <v>31</v>
      </c>
      <c r="S2259" s="29" t="s">
        <v>31</v>
      </c>
      <c r="T2259" s="29" t="s">
        <v>31</v>
      </c>
      <c r="U2259" s="29" t="s">
        <v>31</v>
      </c>
      <c r="V2259" s="29" t="s">
        <v>31</v>
      </c>
      <c r="W2259" s="30">
        <v>1.4110596268990139</v>
      </c>
      <c r="X2259" s="30">
        <v>2.0450679329529224</v>
      </c>
      <c r="Y2259" s="29" t="s">
        <v>31</v>
      </c>
      <c r="Z2259" s="29" t="s">
        <v>31</v>
      </c>
      <c r="AA2259" s="30" t="s">
        <v>31</v>
      </c>
      <c r="AB2259" s="30" t="s">
        <v>31</v>
      </c>
      <c r="AC2259" s="29" t="s">
        <v>31</v>
      </c>
      <c r="AD2259" s="29" t="s">
        <v>31</v>
      </c>
      <c r="AE2259" s="29">
        <f t="shared" si="111"/>
        <v>2022</v>
      </c>
      <c r="AF2259" s="29">
        <f t="shared" si="109"/>
        <v>2</v>
      </c>
      <c r="AK2259" t="e">
        <f t="shared" si="110"/>
        <v>#N/A</v>
      </c>
    </row>
    <row r="2260" spans="1:37" ht="30" x14ac:dyDescent="0.25">
      <c r="A2260" s="30">
        <v>17907427</v>
      </c>
      <c r="B2260" s="29" t="e">
        <v>#N/A</v>
      </c>
      <c r="C2260" s="29" t="s">
        <v>29</v>
      </c>
      <c r="D2260" s="29" t="s">
        <v>29</v>
      </c>
      <c r="E2260" s="31">
        <v>44651</v>
      </c>
      <c r="F2260" s="29" t="s">
        <v>31</v>
      </c>
      <c r="G2260" s="29" t="s">
        <v>51</v>
      </c>
      <c r="H2260" s="29" t="s">
        <v>30</v>
      </c>
      <c r="I2260" s="29">
        <v>1978</v>
      </c>
      <c r="J2260" s="30">
        <v>100</v>
      </c>
      <c r="K2260" s="30">
        <v>17903.7</v>
      </c>
      <c r="L2260" s="29" t="s">
        <v>31</v>
      </c>
      <c r="M2260" s="29" t="s">
        <v>31</v>
      </c>
      <c r="N2260" s="29" t="s">
        <v>31</v>
      </c>
      <c r="O2260" s="29" t="s">
        <v>31</v>
      </c>
      <c r="P2260" s="29" t="s">
        <v>31</v>
      </c>
      <c r="Q2260" s="29" t="s">
        <v>31</v>
      </c>
      <c r="R2260" s="29" t="s">
        <v>31</v>
      </c>
      <c r="S2260" s="29" t="s">
        <v>31</v>
      </c>
      <c r="T2260" s="29" t="s">
        <v>31</v>
      </c>
      <c r="U2260" s="29" t="s">
        <v>31</v>
      </c>
      <c r="V2260" s="29" t="s">
        <v>31</v>
      </c>
      <c r="W2260" s="30">
        <v>1.2354839528593997</v>
      </c>
      <c r="X2260" s="30">
        <v>1.433287909265474</v>
      </c>
      <c r="Y2260" s="29" t="s">
        <v>31</v>
      </c>
      <c r="Z2260" s="29" t="s">
        <v>31</v>
      </c>
      <c r="AA2260" s="29" t="s">
        <v>31</v>
      </c>
      <c r="AB2260" s="29" t="s">
        <v>31</v>
      </c>
      <c r="AC2260" s="29" t="s">
        <v>31</v>
      </c>
      <c r="AD2260" s="29" t="s">
        <v>31</v>
      </c>
      <c r="AE2260" s="29">
        <f t="shared" si="111"/>
        <v>2022</v>
      </c>
      <c r="AF2260" s="29">
        <f t="shared" si="109"/>
        <v>3</v>
      </c>
      <c r="AK2260" t="e">
        <f t="shared" si="110"/>
        <v>#N/A</v>
      </c>
    </row>
    <row r="2261" spans="1:37" ht="30" x14ac:dyDescent="0.25">
      <c r="A2261" s="30">
        <v>17907427</v>
      </c>
      <c r="B2261" s="29" t="e">
        <v>#N/A</v>
      </c>
      <c r="C2261" s="29" t="s">
        <v>29</v>
      </c>
      <c r="D2261" s="29" t="s">
        <v>29</v>
      </c>
      <c r="E2261" s="31">
        <v>44681</v>
      </c>
      <c r="F2261" s="29" t="s">
        <v>31</v>
      </c>
      <c r="G2261" s="29" t="s">
        <v>51</v>
      </c>
      <c r="H2261" s="29" t="s">
        <v>30</v>
      </c>
      <c r="I2261" s="29">
        <v>1978</v>
      </c>
      <c r="J2261" s="30">
        <v>100</v>
      </c>
      <c r="K2261" s="30">
        <v>17903.7</v>
      </c>
      <c r="L2261" s="29" t="s">
        <v>31</v>
      </c>
      <c r="M2261" s="29" t="s">
        <v>31</v>
      </c>
      <c r="N2261" s="29" t="s">
        <v>31</v>
      </c>
      <c r="O2261" s="29" t="s">
        <v>31</v>
      </c>
      <c r="P2261" s="29" t="s">
        <v>31</v>
      </c>
      <c r="Q2261" s="29" t="s">
        <v>31</v>
      </c>
      <c r="R2261" s="29" t="s">
        <v>31</v>
      </c>
      <c r="S2261" s="29" t="s">
        <v>31</v>
      </c>
      <c r="T2261" s="29" t="s">
        <v>31</v>
      </c>
      <c r="U2261" s="29" t="s">
        <v>31</v>
      </c>
      <c r="V2261" s="29" t="s">
        <v>31</v>
      </c>
      <c r="W2261" s="30">
        <v>1.31771054162905</v>
      </c>
      <c r="X2261" s="30">
        <v>1.9110892172571168</v>
      </c>
      <c r="Y2261" s="29" t="s">
        <v>31</v>
      </c>
      <c r="Z2261" s="29" t="s">
        <v>31</v>
      </c>
      <c r="AA2261" s="29" t="s">
        <v>31</v>
      </c>
      <c r="AB2261" s="29" t="s">
        <v>31</v>
      </c>
      <c r="AC2261" s="29" t="s">
        <v>31</v>
      </c>
      <c r="AD2261" s="29" t="s">
        <v>31</v>
      </c>
      <c r="AE2261" s="29">
        <f t="shared" si="111"/>
        <v>2022</v>
      </c>
      <c r="AF2261" s="29">
        <f t="shared" si="109"/>
        <v>4</v>
      </c>
      <c r="AK2261" t="e">
        <f t="shared" si="110"/>
        <v>#N/A</v>
      </c>
    </row>
    <row r="2262" spans="1:37" ht="30" x14ac:dyDescent="0.25">
      <c r="A2262" s="30">
        <v>17907427</v>
      </c>
      <c r="B2262" s="29" t="e">
        <v>#N/A</v>
      </c>
      <c r="C2262" s="29" t="s">
        <v>29</v>
      </c>
      <c r="D2262" s="29" t="s">
        <v>29</v>
      </c>
      <c r="E2262" s="31">
        <v>44712</v>
      </c>
      <c r="F2262" s="29" t="s">
        <v>31</v>
      </c>
      <c r="G2262" s="29" t="s">
        <v>51</v>
      </c>
      <c r="H2262" s="29" t="s">
        <v>30</v>
      </c>
      <c r="I2262" s="29">
        <v>1978</v>
      </c>
      <c r="J2262" s="30">
        <v>100</v>
      </c>
      <c r="K2262" s="30">
        <v>17903.7</v>
      </c>
      <c r="L2262" s="29" t="s">
        <v>31</v>
      </c>
      <c r="M2262" s="29" t="s">
        <v>31</v>
      </c>
      <c r="N2262" s="29" t="s">
        <v>31</v>
      </c>
      <c r="O2262" s="29" t="s">
        <v>31</v>
      </c>
      <c r="P2262" s="29" t="s">
        <v>31</v>
      </c>
      <c r="Q2262" s="29" t="s">
        <v>31</v>
      </c>
      <c r="R2262" s="29" t="s">
        <v>31</v>
      </c>
      <c r="S2262" s="29" t="s">
        <v>31</v>
      </c>
      <c r="T2262" s="29" t="s">
        <v>31</v>
      </c>
      <c r="U2262" s="29" t="s">
        <v>31</v>
      </c>
      <c r="V2262" s="29" t="s">
        <v>31</v>
      </c>
      <c r="W2262" s="30">
        <v>1.3318423111427311</v>
      </c>
      <c r="X2262" s="30">
        <v>1.4755052179946049</v>
      </c>
      <c r="Y2262" s="29" t="s">
        <v>31</v>
      </c>
      <c r="Z2262" s="29" t="s">
        <v>31</v>
      </c>
      <c r="AA2262" s="29" t="s">
        <v>31</v>
      </c>
      <c r="AB2262" s="29" t="s">
        <v>31</v>
      </c>
      <c r="AC2262" s="29" t="s">
        <v>31</v>
      </c>
      <c r="AD2262" s="29" t="s">
        <v>31</v>
      </c>
      <c r="AE2262" s="29">
        <f t="shared" si="111"/>
        <v>2022</v>
      </c>
      <c r="AF2262" s="29">
        <f t="shared" si="109"/>
        <v>5</v>
      </c>
      <c r="AK2262" t="e">
        <f t="shared" si="110"/>
        <v>#N/A</v>
      </c>
    </row>
    <row r="2263" spans="1:37" ht="30" x14ac:dyDescent="0.25">
      <c r="A2263" s="30">
        <v>17907427</v>
      </c>
      <c r="B2263" s="29" t="e">
        <v>#N/A</v>
      </c>
      <c r="C2263" s="29" t="s">
        <v>29</v>
      </c>
      <c r="D2263" s="29" t="s">
        <v>29</v>
      </c>
      <c r="E2263" s="31">
        <v>44742</v>
      </c>
      <c r="F2263" s="29" t="s">
        <v>31</v>
      </c>
      <c r="G2263" s="29" t="s">
        <v>51</v>
      </c>
      <c r="H2263" s="29" t="s">
        <v>30</v>
      </c>
      <c r="I2263" s="29">
        <v>1978</v>
      </c>
      <c r="J2263" s="30">
        <v>100</v>
      </c>
      <c r="K2263" s="30">
        <v>17903.7</v>
      </c>
      <c r="L2263" s="29" t="s">
        <v>31</v>
      </c>
      <c r="M2263" s="29" t="s">
        <v>31</v>
      </c>
      <c r="N2263" s="29" t="s">
        <v>31</v>
      </c>
      <c r="O2263" s="29" t="s">
        <v>31</v>
      </c>
      <c r="P2263" s="29" t="s">
        <v>31</v>
      </c>
      <c r="Q2263" s="29" t="s">
        <v>31</v>
      </c>
      <c r="R2263" s="29" t="s">
        <v>31</v>
      </c>
      <c r="S2263" s="29" t="s">
        <v>31</v>
      </c>
      <c r="T2263" s="29" t="s">
        <v>31</v>
      </c>
      <c r="U2263" s="29" t="s">
        <v>31</v>
      </c>
      <c r="V2263" s="29" t="s">
        <v>31</v>
      </c>
      <c r="W2263" s="30">
        <v>1.2596074514598101</v>
      </c>
      <c r="X2263" s="30">
        <v>1.6704423024899007</v>
      </c>
      <c r="Y2263" s="29" t="s">
        <v>31</v>
      </c>
      <c r="Z2263" s="29" t="s">
        <v>31</v>
      </c>
      <c r="AA2263" s="29" t="s">
        <v>31</v>
      </c>
      <c r="AB2263" s="29" t="s">
        <v>31</v>
      </c>
      <c r="AC2263" s="29" t="s">
        <v>31</v>
      </c>
      <c r="AD2263" s="29" t="s">
        <v>31</v>
      </c>
      <c r="AE2263" s="29">
        <f t="shared" si="111"/>
        <v>2022</v>
      </c>
      <c r="AF2263" s="29">
        <f t="shared" ref="AF2263:AF2326" si="112">IF(E2263 = "", "", MONTH(E2263))</f>
        <v>6</v>
      </c>
      <c r="AK2263" t="e">
        <f t="shared" si="110"/>
        <v>#N/A</v>
      </c>
    </row>
    <row r="2264" spans="1:37" ht="30" x14ac:dyDescent="0.25">
      <c r="A2264" s="30">
        <v>17907427</v>
      </c>
      <c r="B2264" s="29" t="e">
        <v>#N/A</v>
      </c>
      <c r="C2264" s="29" t="s">
        <v>29</v>
      </c>
      <c r="D2264" s="29" t="s">
        <v>29</v>
      </c>
      <c r="E2264" s="31">
        <v>44773</v>
      </c>
      <c r="F2264" s="29" t="s">
        <v>31</v>
      </c>
      <c r="G2264" s="29" t="s">
        <v>51</v>
      </c>
      <c r="H2264" s="29" t="s">
        <v>30</v>
      </c>
      <c r="I2264" s="29">
        <v>1978</v>
      </c>
      <c r="J2264" s="30">
        <v>100</v>
      </c>
      <c r="K2264" s="30">
        <v>17903.7</v>
      </c>
      <c r="L2264" s="29" t="s">
        <v>31</v>
      </c>
      <c r="M2264" s="29" t="s">
        <v>31</v>
      </c>
      <c r="N2264" s="29" t="s">
        <v>31</v>
      </c>
      <c r="O2264" s="29" t="s">
        <v>31</v>
      </c>
      <c r="P2264" s="29" t="s">
        <v>31</v>
      </c>
      <c r="Q2264" s="29" t="s">
        <v>31</v>
      </c>
      <c r="R2264" s="29" t="s">
        <v>31</v>
      </c>
      <c r="S2264" s="29" t="s">
        <v>31</v>
      </c>
      <c r="T2264" s="29" t="s">
        <v>31</v>
      </c>
      <c r="U2264" s="29" t="s">
        <v>31</v>
      </c>
      <c r="V2264" s="29" t="s">
        <v>31</v>
      </c>
      <c r="W2264" s="30">
        <v>0.82999877301660441</v>
      </c>
      <c r="X2264" s="30">
        <v>2.2438679045580816</v>
      </c>
      <c r="Y2264" s="29" t="s">
        <v>31</v>
      </c>
      <c r="Z2264" s="29" t="s">
        <v>31</v>
      </c>
      <c r="AA2264" s="29" t="s">
        <v>31</v>
      </c>
      <c r="AB2264" s="29" t="s">
        <v>31</v>
      </c>
      <c r="AC2264" s="29" t="s">
        <v>31</v>
      </c>
      <c r="AD2264" s="29" t="s">
        <v>31</v>
      </c>
      <c r="AE2264" s="29">
        <f t="shared" si="111"/>
        <v>2022</v>
      </c>
      <c r="AF2264" s="29">
        <f t="shared" si="112"/>
        <v>7</v>
      </c>
      <c r="AK2264" t="e">
        <f t="shared" si="110"/>
        <v>#N/A</v>
      </c>
    </row>
    <row r="2265" spans="1:37" ht="30" x14ac:dyDescent="0.25">
      <c r="A2265" s="30">
        <v>17907427</v>
      </c>
      <c r="B2265" s="29" t="e">
        <v>#N/A</v>
      </c>
      <c r="C2265" s="29" t="s">
        <v>29</v>
      </c>
      <c r="D2265" s="29" t="s">
        <v>29</v>
      </c>
      <c r="E2265" s="31">
        <v>44804</v>
      </c>
      <c r="F2265" s="29" t="s">
        <v>31</v>
      </c>
      <c r="G2265" s="29" t="s">
        <v>51</v>
      </c>
      <c r="H2265" s="29" t="s">
        <v>30</v>
      </c>
      <c r="I2265" s="29">
        <v>1978</v>
      </c>
      <c r="J2265" s="30">
        <v>100</v>
      </c>
      <c r="K2265" s="30">
        <v>17903.7</v>
      </c>
      <c r="L2265" s="29" t="s">
        <v>31</v>
      </c>
      <c r="M2265" s="29" t="s">
        <v>31</v>
      </c>
      <c r="N2265" s="29" t="s">
        <v>31</v>
      </c>
      <c r="O2265" s="29" t="s">
        <v>31</v>
      </c>
      <c r="P2265" s="29" t="s">
        <v>31</v>
      </c>
      <c r="Q2265" s="29" t="s">
        <v>31</v>
      </c>
      <c r="R2265" s="29" t="s">
        <v>31</v>
      </c>
      <c r="S2265" s="29" t="s">
        <v>31</v>
      </c>
      <c r="T2265" s="29" t="s">
        <v>31</v>
      </c>
      <c r="U2265" s="29" t="s">
        <v>31</v>
      </c>
      <c r="V2265" s="29" t="s">
        <v>31</v>
      </c>
      <c r="W2265" s="30">
        <v>1.2369014759144845</v>
      </c>
      <c r="X2265" s="30">
        <v>1.8921348301659793</v>
      </c>
      <c r="Y2265" s="29" t="s">
        <v>31</v>
      </c>
      <c r="Z2265" s="29" t="s">
        <v>31</v>
      </c>
      <c r="AA2265" s="29" t="s">
        <v>31</v>
      </c>
      <c r="AB2265" s="29" t="s">
        <v>31</v>
      </c>
      <c r="AC2265" s="29" t="s">
        <v>31</v>
      </c>
      <c r="AD2265" s="29" t="s">
        <v>31</v>
      </c>
      <c r="AE2265" s="29">
        <f t="shared" si="111"/>
        <v>2022</v>
      </c>
      <c r="AF2265" s="29">
        <f t="shared" si="112"/>
        <v>8</v>
      </c>
      <c r="AK2265" t="e">
        <f t="shared" si="110"/>
        <v>#N/A</v>
      </c>
    </row>
    <row r="2266" spans="1:37" ht="30" x14ac:dyDescent="0.25">
      <c r="A2266" s="30">
        <v>17907427</v>
      </c>
      <c r="B2266" s="29" t="e">
        <v>#N/A</v>
      </c>
      <c r="C2266" s="29" t="s">
        <v>29</v>
      </c>
      <c r="D2266" s="29" t="s">
        <v>29</v>
      </c>
      <c r="E2266" s="31">
        <v>44834</v>
      </c>
      <c r="F2266" s="29" t="s">
        <v>31</v>
      </c>
      <c r="G2266" s="29" t="s">
        <v>51</v>
      </c>
      <c r="H2266" s="29" t="s">
        <v>30</v>
      </c>
      <c r="I2266" s="29">
        <v>1978</v>
      </c>
      <c r="J2266" s="30">
        <v>100</v>
      </c>
      <c r="K2266" s="30">
        <v>17903.7</v>
      </c>
      <c r="L2266" s="29" t="s">
        <v>31</v>
      </c>
      <c r="M2266" s="29" t="s">
        <v>31</v>
      </c>
      <c r="N2266" s="29" t="s">
        <v>31</v>
      </c>
      <c r="O2266" s="29" t="s">
        <v>31</v>
      </c>
      <c r="P2266" s="29" t="s">
        <v>31</v>
      </c>
      <c r="Q2266" s="29" t="s">
        <v>31</v>
      </c>
      <c r="R2266" s="29" t="s">
        <v>31</v>
      </c>
      <c r="S2266" s="29" t="s">
        <v>31</v>
      </c>
      <c r="T2266" s="29" t="s">
        <v>31</v>
      </c>
      <c r="U2266" s="29" t="s">
        <v>31</v>
      </c>
      <c r="V2266" s="29" t="s">
        <v>31</v>
      </c>
      <c r="W2266" s="30">
        <v>0.96551779876077648</v>
      </c>
      <c r="X2266" s="30">
        <v>1.5018178641058944</v>
      </c>
      <c r="Y2266" s="29" t="s">
        <v>31</v>
      </c>
      <c r="Z2266" s="29" t="s">
        <v>31</v>
      </c>
      <c r="AA2266" s="29" t="s">
        <v>31</v>
      </c>
      <c r="AB2266" s="29" t="s">
        <v>31</v>
      </c>
      <c r="AC2266" s="29" t="s">
        <v>31</v>
      </c>
      <c r="AD2266" s="29" t="s">
        <v>31</v>
      </c>
      <c r="AE2266" s="29">
        <f t="shared" si="111"/>
        <v>2022</v>
      </c>
      <c r="AF2266" s="29">
        <f t="shared" si="112"/>
        <v>9</v>
      </c>
      <c r="AK2266" t="e">
        <f t="shared" si="110"/>
        <v>#N/A</v>
      </c>
    </row>
    <row r="2267" spans="1:37" ht="30" x14ac:dyDescent="0.25">
      <c r="A2267" s="30">
        <v>17907427</v>
      </c>
      <c r="B2267" s="29" t="e">
        <v>#N/A</v>
      </c>
      <c r="C2267" s="29" t="s">
        <v>29</v>
      </c>
      <c r="D2267" s="29" t="s">
        <v>29</v>
      </c>
      <c r="E2267" s="31">
        <v>44865</v>
      </c>
      <c r="F2267" s="29" t="s">
        <v>31</v>
      </c>
      <c r="G2267" s="29" t="s">
        <v>51</v>
      </c>
      <c r="H2267" s="29" t="s">
        <v>30</v>
      </c>
      <c r="I2267" s="29">
        <v>1978</v>
      </c>
      <c r="J2267" s="30">
        <v>100</v>
      </c>
      <c r="K2267" s="30">
        <v>17903.7</v>
      </c>
      <c r="L2267" s="29" t="s">
        <v>31</v>
      </c>
      <c r="M2267" s="29" t="s">
        <v>31</v>
      </c>
      <c r="N2267" s="29" t="s">
        <v>31</v>
      </c>
      <c r="O2267" s="29" t="s">
        <v>31</v>
      </c>
      <c r="P2267" s="29" t="s">
        <v>31</v>
      </c>
      <c r="Q2267" s="29" t="s">
        <v>31</v>
      </c>
      <c r="R2267" s="29" t="s">
        <v>31</v>
      </c>
      <c r="S2267" s="29" t="s">
        <v>31</v>
      </c>
      <c r="T2267" s="29" t="s">
        <v>31</v>
      </c>
      <c r="U2267" s="29" t="s">
        <v>31</v>
      </c>
      <c r="V2267" s="29" t="s">
        <v>31</v>
      </c>
      <c r="W2267" s="30">
        <v>1.2022062266657729</v>
      </c>
      <c r="X2267" s="30">
        <v>1.4575597712447681</v>
      </c>
      <c r="Y2267" s="29" t="s">
        <v>31</v>
      </c>
      <c r="Z2267" s="29" t="s">
        <v>31</v>
      </c>
      <c r="AA2267" s="29" t="s">
        <v>31</v>
      </c>
      <c r="AB2267" s="29" t="s">
        <v>31</v>
      </c>
      <c r="AC2267" s="29" t="s">
        <v>31</v>
      </c>
      <c r="AD2267" s="29" t="s">
        <v>31</v>
      </c>
      <c r="AE2267" s="29">
        <f t="shared" si="111"/>
        <v>2022</v>
      </c>
      <c r="AF2267" s="29">
        <f t="shared" si="112"/>
        <v>10</v>
      </c>
      <c r="AK2267" t="e">
        <f t="shared" si="110"/>
        <v>#N/A</v>
      </c>
    </row>
    <row r="2268" spans="1:37" ht="30" x14ac:dyDescent="0.25">
      <c r="A2268" s="30">
        <v>17907427</v>
      </c>
      <c r="B2268" s="29" t="e">
        <v>#N/A</v>
      </c>
      <c r="C2268" s="29" t="s">
        <v>29</v>
      </c>
      <c r="D2268" s="29" t="s">
        <v>29</v>
      </c>
      <c r="E2268" s="31">
        <v>44895</v>
      </c>
      <c r="F2268" s="29" t="s">
        <v>31</v>
      </c>
      <c r="G2268" s="29" t="s">
        <v>51</v>
      </c>
      <c r="H2268" s="29" t="s">
        <v>30</v>
      </c>
      <c r="I2268" s="29">
        <v>1978</v>
      </c>
      <c r="J2268" s="30">
        <v>100</v>
      </c>
      <c r="K2268" s="30">
        <v>17903.7</v>
      </c>
      <c r="L2268" s="29" t="s">
        <v>31</v>
      </c>
      <c r="M2268" s="29" t="s">
        <v>31</v>
      </c>
      <c r="N2268" s="29" t="s">
        <v>31</v>
      </c>
      <c r="O2268" s="29" t="s">
        <v>31</v>
      </c>
      <c r="P2268" s="29" t="s">
        <v>31</v>
      </c>
      <c r="Q2268" s="29" t="s">
        <v>31</v>
      </c>
      <c r="R2268" s="29" t="s">
        <v>31</v>
      </c>
      <c r="S2268" s="29" t="s">
        <v>31</v>
      </c>
      <c r="T2268" s="29" t="s">
        <v>31</v>
      </c>
      <c r="U2268" s="29" t="s">
        <v>31</v>
      </c>
      <c r="V2268" s="29" t="s">
        <v>31</v>
      </c>
      <c r="W2268" s="30">
        <v>0.93511245881019678</v>
      </c>
      <c r="X2268" s="30">
        <v>1.4481350134315927</v>
      </c>
      <c r="Y2268" s="29" t="s">
        <v>31</v>
      </c>
      <c r="Z2268" s="29" t="s">
        <v>31</v>
      </c>
      <c r="AA2268" s="29" t="s">
        <v>31</v>
      </c>
      <c r="AB2268" s="29" t="s">
        <v>31</v>
      </c>
      <c r="AC2268" s="29" t="s">
        <v>31</v>
      </c>
      <c r="AD2268" s="29" t="s">
        <v>31</v>
      </c>
      <c r="AE2268" s="29">
        <f t="shared" si="111"/>
        <v>2022</v>
      </c>
      <c r="AF2268" s="29">
        <f t="shared" si="112"/>
        <v>11</v>
      </c>
      <c r="AK2268" t="e">
        <f t="shared" si="110"/>
        <v>#N/A</v>
      </c>
    </row>
    <row r="2269" spans="1:37" ht="30" x14ac:dyDescent="0.25">
      <c r="A2269" s="30">
        <v>17907427</v>
      </c>
      <c r="B2269" s="29" t="e">
        <v>#N/A</v>
      </c>
      <c r="C2269" s="29" t="s">
        <v>29</v>
      </c>
      <c r="D2269" s="29" t="s">
        <v>29</v>
      </c>
      <c r="E2269" s="31">
        <v>44926</v>
      </c>
      <c r="F2269" s="29" t="s">
        <v>31</v>
      </c>
      <c r="G2269" s="29" t="s">
        <v>51</v>
      </c>
      <c r="H2269" s="29" t="s">
        <v>30</v>
      </c>
      <c r="I2269" s="29">
        <v>1978</v>
      </c>
      <c r="J2269" s="30">
        <v>100</v>
      </c>
      <c r="K2269" s="30">
        <v>17903.7</v>
      </c>
      <c r="L2269" s="29">
        <v>1317233.885034773</v>
      </c>
      <c r="M2269" s="29">
        <v>4844.6806137066233</v>
      </c>
      <c r="N2269" s="29">
        <v>95.791175946777415</v>
      </c>
      <c r="O2269" s="29" t="s">
        <v>31</v>
      </c>
      <c r="P2269" s="29" t="s">
        <v>31</v>
      </c>
      <c r="Q2269" s="29" t="s">
        <v>31</v>
      </c>
      <c r="R2269" s="29" t="s">
        <v>31</v>
      </c>
      <c r="S2269" s="29" t="s">
        <v>31</v>
      </c>
      <c r="T2269" s="29" t="s">
        <v>31</v>
      </c>
      <c r="U2269" s="29" t="s">
        <v>31</v>
      </c>
      <c r="V2269" s="29" t="s">
        <v>31</v>
      </c>
      <c r="W2269" s="30">
        <v>1.5197304736985975</v>
      </c>
      <c r="X2269" s="30">
        <v>1.398562534949882</v>
      </c>
      <c r="Y2269" s="29" t="s">
        <v>31</v>
      </c>
      <c r="Z2269" s="29" t="s">
        <v>31</v>
      </c>
      <c r="AA2269" s="29" t="s">
        <v>31</v>
      </c>
      <c r="AB2269" s="29" t="s">
        <v>31</v>
      </c>
      <c r="AC2269" s="29" t="s">
        <v>31</v>
      </c>
      <c r="AD2269" s="29" t="s">
        <v>31</v>
      </c>
      <c r="AE2269" s="29">
        <f t="shared" si="111"/>
        <v>2022</v>
      </c>
      <c r="AF2269" s="29">
        <f t="shared" si="112"/>
        <v>12</v>
      </c>
      <c r="AK2269" t="e">
        <f t="shared" si="110"/>
        <v>#N/A</v>
      </c>
    </row>
    <row r="2270" spans="1:37" ht="30" x14ac:dyDescent="0.25">
      <c r="A2270" s="30">
        <v>17907427</v>
      </c>
      <c r="B2270" s="29" t="e">
        <v>#N/A</v>
      </c>
      <c r="C2270" s="29" t="s">
        <v>29</v>
      </c>
      <c r="D2270" s="29" t="s">
        <v>29</v>
      </c>
      <c r="E2270" s="31">
        <v>44957</v>
      </c>
      <c r="F2270" s="29" t="s">
        <v>31</v>
      </c>
      <c r="G2270" s="29" t="s">
        <v>51</v>
      </c>
      <c r="H2270" s="29" t="s">
        <v>30</v>
      </c>
      <c r="I2270" s="29">
        <v>1978</v>
      </c>
      <c r="J2270" s="30">
        <v>100</v>
      </c>
      <c r="K2270" s="30">
        <v>17903.7</v>
      </c>
      <c r="L2270" s="29">
        <v>1052546.5405541046</v>
      </c>
      <c r="M2270" s="29">
        <v>6135.2538256835169</v>
      </c>
      <c r="N2270" s="29">
        <v>60.073482394160365</v>
      </c>
      <c r="O2270" s="29" t="s">
        <v>31</v>
      </c>
      <c r="P2270" s="29" t="s">
        <v>31</v>
      </c>
      <c r="Q2270" s="29" t="s">
        <v>31</v>
      </c>
      <c r="R2270" s="29" t="s">
        <v>31</v>
      </c>
      <c r="S2270" s="29" t="s">
        <v>31</v>
      </c>
      <c r="T2270" s="29" t="s">
        <v>31</v>
      </c>
      <c r="U2270" s="29" t="s">
        <v>31</v>
      </c>
      <c r="V2270" s="29" t="s">
        <v>31</v>
      </c>
      <c r="W2270" s="30">
        <v>1.4193689788661721</v>
      </c>
      <c r="X2270" s="30">
        <v>2.1109314993636876</v>
      </c>
      <c r="Y2270" s="29" t="s">
        <v>31</v>
      </c>
      <c r="Z2270" s="29" t="s">
        <v>31</v>
      </c>
      <c r="AA2270" s="29" t="s">
        <v>31</v>
      </c>
      <c r="AB2270" s="29" t="s">
        <v>31</v>
      </c>
      <c r="AC2270" s="29" t="s">
        <v>31</v>
      </c>
      <c r="AD2270" s="29" t="s">
        <v>31</v>
      </c>
      <c r="AE2270" s="29">
        <f t="shared" si="111"/>
        <v>2023</v>
      </c>
      <c r="AF2270" s="29">
        <f t="shared" si="112"/>
        <v>1</v>
      </c>
      <c r="AK2270" t="e">
        <f t="shared" si="110"/>
        <v>#N/A</v>
      </c>
    </row>
    <row r="2271" spans="1:37" ht="30" x14ac:dyDescent="0.25">
      <c r="A2271" s="30">
        <v>17907427</v>
      </c>
      <c r="B2271" s="29" t="e">
        <v>#N/A</v>
      </c>
      <c r="C2271" s="29" t="s">
        <v>29</v>
      </c>
      <c r="D2271" s="29" t="s">
        <v>29</v>
      </c>
      <c r="E2271" s="31">
        <v>44985</v>
      </c>
      <c r="F2271" s="30" t="s">
        <v>31</v>
      </c>
      <c r="G2271" s="29" t="s">
        <v>51</v>
      </c>
      <c r="H2271" s="29" t="s">
        <v>30</v>
      </c>
      <c r="I2271" s="29">
        <v>1978</v>
      </c>
      <c r="J2271" s="30">
        <v>100</v>
      </c>
      <c r="K2271" s="30">
        <v>17903.7</v>
      </c>
      <c r="L2271" s="30">
        <v>1511432.8575533377</v>
      </c>
      <c r="M2271" s="30">
        <v>4300.1081596934246</v>
      </c>
      <c r="N2271" s="30">
        <v>107.72485527613532</v>
      </c>
      <c r="O2271" s="30" t="s">
        <v>31</v>
      </c>
      <c r="P2271" s="30" t="s">
        <v>31</v>
      </c>
      <c r="Q2271" s="30" t="s">
        <v>31</v>
      </c>
      <c r="R2271" s="30" t="s">
        <v>31</v>
      </c>
      <c r="S2271" s="30" t="s">
        <v>31</v>
      </c>
      <c r="T2271" s="30" t="s">
        <v>31</v>
      </c>
      <c r="U2271" s="30" t="s">
        <v>31</v>
      </c>
      <c r="V2271" s="30" t="s">
        <v>31</v>
      </c>
      <c r="W2271" s="30">
        <v>1.0900037497488624</v>
      </c>
      <c r="X2271" s="30">
        <v>1.5110423733297031</v>
      </c>
      <c r="Y2271" s="30" t="s">
        <v>31</v>
      </c>
      <c r="Z2271" s="30" t="s">
        <v>31</v>
      </c>
      <c r="AA2271" s="30" t="s">
        <v>31</v>
      </c>
      <c r="AB2271" s="30" t="s">
        <v>31</v>
      </c>
      <c r="AC2271" s="30" t="s">
        <v>31</v>
      </c>
      <c r="AD2271" s="30" t="s">
        <v>31</v>
      </c>
      <c r="AE2271" s="29">
        <f t="shared" si="111"/>
        <v>2023</v>
      </c>
      <c r="AF2271" s="29">
        <f t="shared" si="112"/>
        <v>2</v>
      </c>
      <c r="AK2271" t="e">
        <f t="shared" si="110"/>
        <v>#N/A</v>
      </c>
    </row>
    <row r="2272" spans="1:37" ht="30" x14ac:dyDescent="0.25">
      <c r="A2272" s="30">
        <v>17907427</v>
      </c>
      <c r="B2272" s="29" t="e">
        <v>#N/A</v>
      </c>
      <c r="C2272" s="29" t="s">
        <v>29</v>
      </c>
      <c r="D2272" s="29" t="s">
        <v>29</v>
      </c>
      <c r="E2272" s="31">
        <v>45016</v>
      </c>
      <c r="F2272" s="30" t="s">
        <v>31</v>
      </c>
      <c r="G2272" s="29" t="s">
        <v>51</v>
      </c>
      <c r="H2272" s="29" t="s">
        <v>30</v>
      </c>
      <c r="I2272" s="29">
        <v>1978</v>
      </c>
      <c r="J2272" s="30">
        <v>100</v>
      </c>
      <c r="K2272" s="30">
        <v>17903.7</v>
      </c>
      <c r="L2272" s="30">
        <v>1563324.1800372924</v>
      </c>
      <c r="M2272" s="30">
        <v>4190.0750984097813</v>
      </c>
      <c r="N2272" s="30">
        <v>101.66902702375678</v>
      </c>
      <c r="O2272" s="30" t="s">
        <v>31</v>
      </c>
      <c r="P2272" s="30" t="s">
        <v>31</v>
      </c>
      <c r="Q2272" s="30" t="s">
        <v>31</v>
      </c>
      <c r="R2272" s="30" t="s">
        <v>31</v>
      </c>
      <c r="S2272" s="30" t="s">
        <v>31</v>
      </c>
      <c r="T2272" s="30" t="s">
        <v>31</v>
      </c>
      <c r="U2272" s="30" t="s">
        <v>31</v>
      </c>
      <c r="V2272" s="30" t="s">
        <v>31</v>
      </c>
      <c r="W2272" s="30">
        <v>0.96757321505039839</v>
      </c>
      <c r="X2272" s="30">
        <v>2.0610454932610067</v>
      </c>
      <c r="Y2272" s="30" t="s">
        <v>31</v>
      </c>
      <c r="Z2272" s="30" t="s">
        <v>31</v>
      </c>
      <c r="AA2272" s="30" t="s">
        <v>31</v>
      </c>
      <c r="AB2272" s="30" t="s">
        <v>31</v>
      </c>
      <c r="AC2272" s="30" t="s">
        <v>31</v>
      </c>
      <c r="AD2272" s="30" t="s">
        <v>31</v>
      </c>
      <c r="AE2272" s="29">
        <f t="shared" si="111"/>
        <v>2023</v>
      </c>
      <c r="AF2272" s="29">
        <f t="shared" si="112"/>
        <v>3</v>
      </c>
      <c r="AK2272" t="e">
        <f t="shared" si="110"/>
        <v>#N/A</v>
      </c>
    </row>
    <row r="2273" spans="1:37" ht="30" x14ac:dyDescent="0.25">
      <c r="A2273" s="30">
        <v>17907427</v>
      </c>
      <c r="B2273" s="29" t="e">
        <v>#N/A</v>
      </c>
      <c r="C2273" s="29" t="s">
        <v>29</v>
      </c>
      <c r="D2273" s="29" t="s">
        <v>29</v>
      </c>
      <c r="E2273" s="31">
        <v>45046</v>
      </c>
      <c r="F2273" s="30" t="s">
        <v>31</v>
      </c>
      <c r="G2273" s="29" t="s">
        <v>51</v>
      </c>
      <c r="H2273" s="29" t="s">
        <v>30</v>
      </c>
      <c r="I2273" s="29">
        <v>1978</v>
      </c>
      <c r="J2273" s="30">
        <v>100</v>
      </c>
      <c r="K2273" s="30">
        <v>17903.7</v>
      </c>
      <c r="L2273" s="30">
        <v>1612022.5500096562</v>
      </c>
      <c r="M2273" s="30">
        <v>5534.0019587644429</v>
      </c>
      <c r="N2273" s="30">
        <v>107.66287701227752</v>
      </c>
      <c r="O2273" s="30" t="s">
        <v>31</v>
      </c>
      <c r="P2273" s="30" t="s">
        <v>31</v>
      </c>
      <c r="Q2273" s="30" t="s">
        <v>31</v>
      </c>
      <c r="R2273" s="30" t="s">
        <v>31</v>
      </c>
      <c r="S2273" s="30" t="s">
        <v>31</v>
      </c>
      <c r="T2273" s="30" t="s">
        <v>31</v>
      </c>
      <c r="U2273" s="30" t="s">
        <v>31</v>
      </c>
      <c r="V2273" s="30" t="s">
        <v>31</v>
      </c>
      <c r="W2273" s="30">
        <v>1.5522826126759057</v>
      </c>
      <c r="X2273" s="30">
        <v>1.6017346421971885</v>
      </c>
      <c r="Y2273" s="30" t="s">
        <v>31</v>
      </c>
      <c r="Z2273" s="30" t="s">
        <v>31</v>
      </c>
      <c r="AA2273" s="30" t="s">
        <v>31</v>
      </c>
      <c r="AB2273" s="30" t="s">
        <v>31</v>
      </c>
      <c r="AC2273" s="30" t="s">
        <v>31</v>
      </c>
      <c r="AD2273" s="30" t="s">
        <v>31</v>
      </c>
      <c r="AE2273" s="29">
        <f t="shared" si="111"/>
        <v>2023</v>
      </c>
      <c r="AF2273" s="29">
        <f t="shared" si="112"/>
        <v>4</v>
      </c>
      <c r="AK2273" t="e">
        <f t="shared" si="110"/>
        <v>#N/A</v>
      </c>
    </row>
    <row r="2274" spans="1:37" ht="30" x14ac:dyDescent="0.25">
      <c r="A2274" s="30">
        <v>17907427</v>
      </c>
      <c r="B2274" s="29" t="e">
        <v>#N/A</v>
      </c>
      <c r="C2274" s="29" t="s">
        <v>29</v>
      </c>
      <c r="D2274" s="29" t="s">
        <v>29</v>
      </c>
      <c r="E2274" s="31">
        <v>45077</v>
      </c>
      <c r="F2274" s="30" t="s">
        <v>31</v>
      </c>
      <c r="G2274" s="29" t="s">
        <v>51</v>
      </c>
      <c r="H2274" s="29" t="s">
        <v>30</v>
      </c>
      <c r="I2274" s="29">
        <v>1978</v>
      </c>
      <c r="J2274" s="30">
        <v>100</v>
      </c>
      <c r="K2274" s="30">
        <v>17903.7</v>
      </c>
      <c r="L2274" s="30">
        <v>1494183.4339031994</v>
      </c>
      <c r="M2274" s="30">
        <v>4386.5116383622862</v>
      </c>
      <c r="N2274" s="30">
        <v>64.574432893777967</v>
      </c>
      <c r="O2274" s="30" t="s">
        <v>31</v>
      </c>
      <c r="P2274" s="30" t="s">
        <v>31</v>
      </c>
      <c r="Q2274" s="30" t="s">
        <v>31</v>
      </c>
      <c r="R2274" s="30" t="s">
        <v>31</v>
      </c>
      <c r="S2274" s="30" t="s">
        <v>31</v>
      </c>
      <c r="T2274" s="30" t="s">
        <v>31</v>
      </c>
      <c r="U2274" s="30" t="s">
        <v>31</v>
      </c>
      <c r="V2274" s="30" t="s">
        <v>31</v>
      </c>
      <c r="W2274" s="30">
        <v>1.0804468404619501</v>
      </c>
      <c r="X2274" s="30">
        <v>1.3300522448828096</v>
      </c>
      <c r="Y2274" s="30" t="s">
        <v>31</v>
      </c>
      <c r="Z2274" s="30" t="s">
        <v>31</v>
      </c>
      <c r="AA2274" s="30" t="s">
        <v>31</v>
      </c>
      <c r="AB2274" s="30" t="s">
        <v>31</v>
      </c>
      <c r="AC2274" s="30" t="s">
        <v>31</v>
      </c>
      <c r="AD2274" s="30" t="s">
        <v>31</v>
      </c>
      <c r="AE2274" s="29">
        <f t="shared" si="111"/>
        <v>2023</v>
      </c>
      <c r="AF2274" s="29">
        <f t="shared" si="112"/>
        <v>5</v>
      </c>
      <c r="AK2274" t="e">
        <f t="shared" si="110"/>
        <v>#N/A</v>
      </c>
    </row>
    <row r="2275" spans="1:37" ht="30" x14ac:dyDescent="0.25">
      <c r="A2275" s="30">
        <v>17907427</v>
      </c>
      <c r="B2275" s="29" t="e">
        <v>#N/A</v>
      </c>
      <c r="C2275" s="29" t="s">
        <v>29</v>
      </c>
      <c r="D2275" s="29" t="s">
        <v>29</v>
      </c>
      <c r="E2275" s="31">
        <v>45107</v>
      </c>
      <c r="F2275" s="30" t="s">
        <v>31</v>
      </c>
      <c r="G2275" s="29" t="s">
        <v>51</v>
      </c>
      <c r="H2275" s="29" t="s">
        <v>30</v>
      </c>
      <c r="I2275" s="29">
        <v>1978</v>
      </c>
      <c r="J2275" s="30">
        <v>100</v>
      </c>
      <c r="K2275" s="30">
        <v>17903.7</v>
      </c>
      <c r="L2275" s="30">
        <v>1975250.4903278747</v>
      </c>
      <c r="M2275" s="30">
        <v>6581.333588859774</v>
      </c>
      <c r="N2275" s="30">
        <v>62.572911578650327</v>
      </c>
      <c r="O2275" s="30" t="s">
        <v>31</v>
      </c>
      <c r="P2275" s="30" t="s">
        <v>31</v>
      </c>
      <c r="Q2275" s="30" t="s">
        <v>31</v>
      </c>
      <c r="R2275" s="30" t="s">
        <v>31</v>
      </c>
      <c r="S2275" s="30" t="s">
        <v>31</v>
      </c>
      <c r="T2275" s="30" t="s">
        <v>31</v>
      </c>
      <c r="U2275" s="30" t="s">
        <v>31</v>
      </c>
      <c r="V2275" s="30" t="s">
        <v>31</v>
      </c>
      <c r="W2275" s="30">
        <v>1.2994575794596057</v>
      </c>
      <c r="X2275" s="30">
        <v>1.5440708334890008</v>
      </c>
      <c r="Y2275" s="30" t="s">
        <v>31</v>
      </c>
      <c r="Z2275" s="30" t="s">
        <v>31</v>
      </c>
      <c r="AA2275" s="30" t="s">
        <v>31</v>
      </c>
      <c r="AB2275" s="30" t="s">
        <v>31</v>
      </c>
      <c r="AC2275" s="30" t="s">
        <v>31</v>
      </c>
      <c r="AD2275" s="30" t="s">
        <v>31</v>
      </c>
      <c r="AE2275" s="29">
        <f t="shared" si="111"/>
        <v>2023</v>
      </c>
      <c r="AF2275" s="29">
        <f t="shared" si="112"/>
        <v>6</v>
      </c>
      <c r="AK2275" t="e">
        <f t="shared" si="110"/>
        <v>#N/A</v>
      </c>
    </row>
    <row r="2276" spans="1:37" ht="30" x14ac:dyDescent="0.25">
      <c r="A2276" s="30">
        <v>17907427</v>
      </c>
      <c r="B2276" s="29" t="e">
        <v>#N/A</v>
      </c>
      <c r="C2276" s="29" t="s">
        <v>29</v>
      </c>
      <c r="D2276" s="29" t="s">
        <v>29</v>
      </c>
      <c r="E2276" s="31">
        <v>45138</v>
      </c>
      <c r="F2276" s="30" t="s">
        <v>31</v>
      </c>
      <c r="G2276" s="29" t="s">
        <v>51</v>
      </c>
      <c r="H2276" s="29" t="s">
        <v>30</v>
      </c>
      <c r="I2276" s="29">
        <v>1978</v>
      </c>
      <c r="J2276" s="30">
        <v>100</v>
      </c>
      <c r="K2276" s="30">
        <v>17903.7</v>
      </c>
      <c r="L2276" s="30">
        <v>1157939.6532924834</v>
      </c>
      <c r="M2276" s="30">
        <v>6467.7689199409642</v>
      </c>
      <c r="N2276" s="30">
        <v>93.313890790346875</v>
      </c>
      <c r="O2276" s="30" t="s">
        <v>31</v>
      </c>
      <c r="P2276" s="30" t="s">
        <v>31</v>
      </c>
      <c r="Q2276" s="30" t="s">
        <v>31</v>
      </c>
      <c r="R2276" s="30" t="s">
        <v>31</v>
      </c>
      <c r="S2276" s="30" t="s">
        <v>31</v>
      </c>
      <c r="T2276" s="30" t="s">
        <v>31</v>
      </c>
      <c r="U2276" s="30" t="s">
        <v>31</v>
      </c>
      <c r="V2276" s="30" t="s">
        <v>31</v>
      </c>
      <c r="W2276" s="30">
        <v>1.1652220657204753</v>
      </c>
      <c r="X2276" s="30">
        <v>1.1934002163512594</v>
      </c>
      <c r="Y2276" s="30" t="s">
        <v>31</v>
      </c>
      <c r="Z2276" s="30" t="s">
        <v>31</v>
      </c>
      <c r="AA2276" s="30" t="s">
        <v>31</v>
      </c>
      <c r="AB2276" s="30" t="s">
        <v>31</v>
      </c>
      <c r="AC2276" s="30" t="s">
        <v>31</v>
      </c>
      <c r="AD2276" s="30" t="s">
        <v>31</v>
      </c>
      <c r="AE2276" s="29">
        <f t="shared" si="111"/>
        <v>2023</v>
      </c>
      <c r="AF2276" s="29">
        <f t="shared" si="112"/>
        <v>7</v>
      </c>
      <c r="AK2276" t="e">
        <f t="shared" si="110"/>
        <v>#N/A</v>
      </c>
    </row>
    <row r="2277" spans="1:37" ht="30" x14ac:dyDescent="0.25">
      <c r="A2277" s="30">
        <v>17907427</v>
      </c>
      <c r="B2277" s="29" t="e">
        <v>#N/A</v>
      </c>
      <c r="C2277" s="29" t="s">
        <v>29</v>
      </c>
      <c r="D2277" s="29" t="s">
        <v>29</v>
      </c>
      <c r="E2277" s="31">
        <v>45169</v>
      </c>
      <c r="F2277" s="30" t="s">
        <v>31</v>
      </c>
      <c r="G2277" s="29" t="s">
        <v>51</v>
      </c>
      <c r="H2277" s="29" t="s">
        <v>30</v>
      </c>
      <c r="I2277" s="29">
        <v>1978</v>
      </c>
      <c r="J2277" s="30">
        <v>100</v>
      </c>
      <c r="K2277" s="30">
        <v>17903.7</v>
      </c>
      <c r="L2277" s="30">
        <v>1361455.2333634486</v>
      </c>
      <c r="M2277" s="30">
        <v>6406.9365335282573</v>
      </c>
      <c r="N2277" s="30">
        <v>72.54529631309488</v>
      </c>
      <c r="O2277" s="30" t="s">
        <v>31</v>
      </c>
      <c r="P2277" s="30" t="s">
        <v>31</v>
      </c>
      <c r="Q2277" s="30" t="s">
        <v>31</v>
      </c>
      <c r="R2277" s="30" t="s">
        <v>31</v>
      </c>
      <c r="S2277" s="30" t="s">
        <v>31</v>
      </c>
      <c r="T2277" s="30" t="s">
        <v>31</v>
      </c>
      <c r="U2277" s="30" t="s">
        <v>31</v>
      </c>
      <c r="V2277" s="30" t="s">
        <v>31</v>
      </c>
      <c r="W2277" s="30">
        <v>1.4831252727938928</v>
      </c>
      <c r="X2277" s="30">
        <v>1.6927409281371748</v>
      </c>
      <c r="Y2277" s="30" t="s">
        <v>31</v>
      </c>
      <c r="Z2277" s="30" t="s">
        <v>31</v>
      </c>
      <c r="AA2277" s="30" t="s">
        <v>31</v>
      </c>
      <c r="AB2277" s="30" t="s">
        <v>31</v>
      </c>
      <c r="AC2277" s="30" t="s">
        <v>31</v>
      </c>
      <c r="AD2277" s="30" t="s">
        <v>31</v>
      </c>
      <c r="AE2277" s="29">
        <f t="shared" si="111"/>
        <v>2023</v>
      </c>
      <c r="AF2277" s="29">
        <f t="shared" si="112"/>
        <v>8</v>
      </c>
      <c r="AK2277" t="e">
        <f t="shared" si="110"/>
        <v>#N/A</v>
      </c>
    </row>
    <row r="2278" spans="1:37" ht="30" x14ac:dyDescent="0.25">
      <c r="A2278" s="30">
        <v>17907427</v>
      </c>
      <c r="B2278" s="29" t="e">
        <v>#N/A</v>
      </c>
      <c r="C2278" s="29" t="s">
        <v>29</v>
      </c>
      <c r="D2278" s="29" t="s">
        <v>29</v>
      </c>
      <c r="E2278" s="31">
        <v>45199</v>
      </c>
      <c r="F2278" s="30" t="s">
        <v>31</v>
      </c>
      <c r="G2278" s="29" t="s">
        <v>51</v>
      </c>
      <c r="H2278" s="29" t="s">
        <v>30</v>
      </c>
      <c r="I2278" s="29">
        <v>1978</v>
      </c>
      <c r="J2278" s="30">
        <v>100</v>
      </c>
      <c r="K2278" s="30">
        <v>17903.7</v>
      </c>
      <c r="L2278" s="30">
        <v>1772818.7454507647</v>
      </c>
      <c r="M2278" s="30">
        <v>6614.5645008698621</v>
      </c>
      <c r="N2278" s="30">
        <v>84.898692791131609</v>
      </c>
      <c r="O2278" s="30" t="s">
        <v>31</v>
      </c>
      <c r="P2278" s="30" t="s">
        <v>31</v>
      </c>
      <c r="Q2278" s="30" t="s">
        <v>31</v>
      </c>
      <c r="R2278" s="30" t="s">
        <v>31</v>
      </c>
      <c r="S2278" s="30" t="s">
        <v>31</v>
      </c>
      <c r="T2278" s="30" t="s">
        <v>31</v>
      </c>
      <c r="U2278" s="30" t="s">
        <v>31</v>
      </c>
      <c r="V2278" s="30" t="s">
        <v>31</v>
      </c>
      <c r="W2278" s="30">
        <v>1.5521234864084839</v>
      </c>
      <c r="X2278" s="30">
        <v>1.7331588322704776</v>
      </c>
      <c r="Y2278" s="30" t="s">
        <v>31</v>
      </c>
      <c r="Z2278" s="30" t="s">
        <v>31</v>
      </c>
      <c r="AA2278" s="30" t="s">
        <v>31</v>
      </c>
      <c r="AB2278" s="30" t="s">
        <v>31</v>
      </c>
      <c r="AC2278" s="30" t="s">
        <v>31</v>
      </c>
      <c r="AD2278" s="30" t="s">
        <v>31</v>
      </c>
      <c r="AE2278" s="29">
        <f t="shared" si="111"/>
        <v>2023</v>
      </c>
      <c r="AF2278" s="29">
        <f t="shared" si="112"/>
        <v>9</v>
      </c>
      <c r="AK2278" t="e">
        <f t="shared" si="110"/>
        <v>#N/A</v>
      </c>
    </row>
    <row r="2279" spans="1:37" ht="30" x14ac:dyDescent="0.25">
      <c r="A2279" s="30">
        <v>17907427</v>
      </c>
      <c r="B2279" s="29" t="e">
        <v>#N/A</v>
      </c>
      <c r="C2279" s="29" t="s">
        <v>29</v>
      </c>
      <c r="D2279" s="29" t="s">
        <v>29</v>
      </c>
      <c r="E2279" s="31">
        <v>45230</v>
      </c>
      <c r="F2279" s="30" t="s">
        <v>31</v>
      </c>
      <c r="G2279" s="29" t="s">
        <v>51</v>
      </c>
      <c r="H2279" s="29" t="s">
        <v>30</v>
      </c>
      <c r="I2279" s="29">
        <v>1978</v>
      </c>
      <c r="J2279" s="30">
        <v>100</v>
      </c>
      <c r="K2279" s="30">
        <v>17903.7</v>
      </c>
      <c r="L2279" s="30">
        <v>1205201.4708506491</v>
      </c>
      <c r="M2279" s="30">
        <v>5349.7209983370567</v>
      </c>
      <c r="N2279" s="30">
        <v>103.27743154489157</v>
      </c>
      <c r="O2279" s="30" t="s">
        <v>31</v>
      </c>
      <c r="P2279" s="30" t="s">
        <v>31</v>
      </c>
      <c r="Q2279" s="30" t="s">
        <v>31</v>
      </c>
      <c r="R2279" s="30" t="s">
        <v>31</v>
      </c>
      <c r="S2279" s="30" t="s">
        <v>31</v>
      </c>
      <c r="T2279" s="30" t="s">
        <v>31</v>
      </c>
      <c r="U2279" s="30" t="s">
        <v>31</v>
      </c>
      <c r="V2279" s="30" t="s">
        <v>31</v>
      </c>
      <c r="W2279" s="30">
        <v>1.4025091567084664</v>
      </c>
      <c r="X2279" s="30">
        <v>1.4616992253982453</v>
      </c>
      <c r="Y2279" s="30" t="s">
        <v>31</v>
      </c>
      <c r="Z2279" s="30" t="s">
        <v>31</v>
      </c>
      <c r="AA2279" s="30" t="s">
        <v>31</v>
      </c>
      <c r="AB2279" s="30" t="s">
        <v>31</v>
      </c>
      <c r="AC2279" s="30" t="s">
        <v>31</v>
      </c>
      <c r="AD2279" s="30" t="s">
        <v>31</v>
      </c>
      <c r="AE2279" s="29">
        <f t="shared" si="111"/>
        <v>2023</v>
      </c>
      <c r="AF2279" s="29">
        <f t="shared" si="112"/>
        <v>10</v>
      </c>
      <c r="AK2279" t="e">
        <f t="shared" si="110"/>
        <v>#N/A</v>
      </c>
    </row>
    <row r="2280" spans="1:37" ht="30" x14ac:dyDescent="0.25">
      <c r="A2280" s="30">
        <v>17907427</v>
      </c>
      <c r="B2280" s="29" t="e">
        <v>#N/A</v>
      </c>
      <c r="C2280" s="29" t="s">
        <v>29</v>
      </c>
      <c r="D2280" s="29" t="s">
        <v>29</v>
      </c>
      <c r="E2280" s="31">
        <v>45260</v>
      </c>
      <c r="F2280" s="30" t="s">
        <v>31</v>
      </c>
      <c r="G2280" s="29" t="s">
        <v>51</v>
      </c>
      <c r="H2280" s="29" t="s">
        <v>30</v>
      </c>
      <c r="I2280" s="29">
        <v>1978</v>
      </c>
      <c r="J2280" s="30">
        <v>100</v>
      </c>
      <c r="K2280" s="30">
        <v>17903.7</v>
      </c>
      <c r="L2280" s="30">
        <v>2024086.4918450622</v>
      </c>
      <c r="M2280" s="30">
        <v>7181.9596372485557</v>
      </c>
      <c r="N2280" s="30">
        <v>71.919682235494349</v>
      </c>
      <c r="O2280" s="30" t="s">
        <v>31</v>
      </c>
      <c r="P2280" s="30" t="s">
        <v>31</v>
      </c>
      <c r="Q2280" s="30" t="s">
        <v>31</v>
      </c>
      <c r="R2280" s="30" t="s">
        <v>31</v>
      </c>
      <c r="S2280" s="30" t="s">
        <v>31</v>
      </c>
      <c r="T2280" s="30" t="s">
        <v>31</v>
      </c>
      <c r="U2280" s="30" t="s">
        <v>31</v>
      </c>
      <c r="V2280" s="30" t="s">
        <v>31</v>
      </c>
      <c r="W2280" s="30">
        <v>0.85093285179875966</v>
      </c>
      <c r="X2280" s="30">
        <v>1.3362191369848748</v>
      </c>
      <c r="Y2280" s="30" t="s">
        <v>31</v>
      </c>
      <c r="Z2280" s="30" t="s">
        <v>31</v>
      </c>
      <c r="AA2280" s="30" t="s">
        <v>31</v>
      </c>
      <c r="AB2280" s="30" t="s">
        <v>31</v>
      </c>
      <c r="AC2280" s="30" t="s">
        <v>31</v>
      </c>
      <c r="AD2280" s="30" t="s">
        <v>31</v>
      </c>
      <c r="AE2280" s="29">
        <f t="shared" si="111"/>
        <v>2023</v>
      </c>
      <c r="AF2280" s="29">
        <f t="shared" si="112"/>
        <v>11</v>
      </c>
      <c r="AK2280" t="e">
        <f t="shared" si="110"/>
        <v>#N/A</v>
      </c>
    </row>
    <row r="2281" spans="1:37" ht="30" x14ac:dyDescent="0.25">
      <c r="A2281" s="30">
        <v>17907427</v>
      </c>
      <c r="B2281" s="29" t="e">
        <v>#N/A</v>
      </c>
      <c r="C2281" s="29" t="s">
        <v>29</v>
      </c>
      <c r="D2281" s="29" t="s">
        <v>29</v>
      </c>
      <c r="E2281" s="31">
        <v>45291</v>
      </c>
      <c r="F2281" s="30" t="s">
        <v>31</v>
      </c>
      <c r="G2281" s="29" t="s">
        <v>51</v>
      </c>
      <c r="H2281" s="29" t="s">
        <v>30</v>
      </c>
      <c r="I2281" s="29">
        <v>1978</v>
      </c>
      <c r="J2281" s="30">
        <v>100</v>
      </c>
      <c r="K2281" s="30">
        <v>17903.7</v>
      </c>
      <c r="L2281" s="30">
        <v>1643029.2408123116</v>
      </c>
      <c r="M2281" s="30">
        <v>5890.9572537835556</v>
      </c>
      <c r="N2281" s="30">
        <v>79.754806503315791</v>
      </c>
      <c r="O2281" s="30">
        <v>20027.661367278415</v>
      </c>
      <c r="P2281" s="30">
        <v>1.3255244173872047</v>
      </c>
      <c r="Q2281" s="30">
        <v>19133.633983539192</v>
      </c>
      <c r="R2281" s="30">
        <v>30246.223773651367</v>
      </c>
      <c r="S2281" s="30">
        <v>1.5803552831519054</v>
      </c>
      <c r="T2281" s="30">
        <v>2.1865091067051532</v>
      </c>
      <c r="U2281" s="30">
        <v>2.140873288225984</v>
      </c>
      <c r="V2281" s="30">
        <v>1.7468327705991704</v>
      </c>
      <c r="W2281" s="30">
        <v>1.5917980625780859</v>
      </c>
      <c r="X2281" s="30">
        <v>1.3663643274298214</v>
      </c>
      <c r="Y2281" s="30">
        <v>6.2355164953630924</v>
      </c>
      <c r="Z2281" s="30">
        <v>6.6418833857364916</v>
      </c>
      <c r="AA2281" s="30">
        <v>123.80821117362146</v>
      </c>
      <c r="AB2281" s="30">
        <v>2602.492026386989</v>
      </c>
      <c r="AC2281" s="30" t="s">
        <v>31</v>
      </c>
      <c r="AD2281" s="30" t="s">
        <v>31</v>
      </c>
      <c r="AE2281" s="29">
        <f t="shared" si="111"/>
        <v>2023</v>
      </c>
      <c r="AF2281" s="29">
        <f t="shared" si="112"/>
        <v>12</v>
      </c>
      <c r="AK2281" t="e">
        <f t="shared" si="110"/>
        <v>#N/A</v>
      </c>
    </row>
    <row r="2282" spans="1:37" ht="30" x14ac:dyDescent="0.25">
      <c r="A2282" s="30">
        <v>17907427</v>
      </c>
      <c r="B2282" s="29" t="e">
        <v>#N/A</v>
      </c>
      <c r="C2282" s="29" t="s">
        <v>29</v>
      </c>
      <c r="D2282" s="29" t="s">
        <v>29</v>
      </c>
      <c r="E2282" s="31">
        <v>45322</v>
      </c>
      <c r="F2282" s="30" t="s">
        <v>31</v>
      </c>
      <c r="G2282" s="29" t="s">
        <v>51</v>
      </c>
      <c r="H2282" s="29" t="s">
        <v>30</v>
      </c>
      <c r="I2282" s="29">
        <v>1978</v>
      </c>
      <c r="J2282" s="30">
        <v>100</v>
      </c>
      <c r="K2282" s="30">
        <v>17903.7</v>
      </c>
      <c r="L2282" s="30">
        <v>2016077.9711855133</v>
      </c>
      <c r="M2282" s="30">
        <v>4487.3042734695855</v>
      </c>
      <c r="N2282" s="30">
        <v>102.15513660103615</v>
      </c>
      <c r="O2282" s="30" t="s">
        <v>31</v>
      </c>
      <c r="P2282" s="30" t="s">
        <v>31</v>
      </c>
      <c r="Q2282" s="30" t="s">
        <v>31</v>
      </c>
      <c r="R2282" s="30" t="s">
        <v>31</v>
      </c>
      <c r="S2282" s="30" t="s">
        <v>31</v>
      </c>
      <c r="T2282" s="30" t="s">
        <v>31</v>
      </c>
      <c r="U2282" s="30" t="s">
        <v>31</v>
      </c>
      <c r="V2282" s="30" t="s">
        <v>31</v>
      </c>
      <c r="W2282" s="30">
        <v>1.4558130471079143</v>
      </c>
      <c r="X2282" s="30">
        <v>1.7090997791843761</v>
      </c>
      <c r="Y2282" s="30" t="s">
        <v>31</v>
      </c>
      <c r="Z2282" s="30" t="s">
        <v>31</v>
      </c>
      <c r="AA2282" s="30" t="s">
        <v>31</v>
      </c>
      <c r="AB2282" s="30" t="s">
        <v>31</v>
      </c>
      <c r="AC2282" s="30" t="s">
        <v>31</v>
      </c>
      <c r="AD2282" s="30" t="s">
        <v>31</v>
      </c>
      <c r="AE2282" s="29">
        <f t="shared" si="111"/>
        <v>2024</v>
      </c>
      <c r="AF2282" s="29">
        <f t="shared" si="112"/>
        <v>1</v>
      </c>
      <c r="AK2282" t="e">
        <f t="shared" si="110"/>
        <v>#N/A</v>
      </c>
    </row>
    <row r="2283" spans="1:37" ht="30" x14ac:dyDescent="0.25">
      <c r="A2283" s="30">
        <v>17907427</v>
      </c>
      <c r="B2283" s="29" t="e">
        <v>#N/A</v>
      </c>
      <c r="C2283" s="29" t="s">
        <v>29</v>
      </c>
      <c r="D2283" s="29" t="s">
        <v>29</v>
      </c>
      <c r="E2283" s="31">
        <v>45351</v>
      </c>
      <c r="F2283" s="30" t="s">
        <v>31</v>
      </c>
      <c r="G2283" s="29" t="s">
        <v>51</v>
      </c>
      <c r="H2283" s="29" t="s">
        <v>30</v>
      </c>
      <c r="I2283" s="29">
        <v>1978</v>
      </c>
      <c r="J2283" s="30">
        <v>100</v>
      </c>
      <c r="K2283" s="30">
        <v>17903.7</v>
      </c>
      <c r="L2283" s="30">
        <v>1845625.1432814645</v>
      </c>
      <c r="M2283" s="30">
        <v>6267.612287934413</v>
      </c>
      <c r="N2283" s="30">
        <v>73.449919853321362</v>
      </c>
      <c r="O2283" s="30" t="s">
        <v>31</v>
      </c>
      <c r="P2283" s="30" t="s">
        <v>31</v>
      </c>
      <c r="Q2283" s="30" t="s">
        <v>31</v>
      </c>
      <c r="R2283" s="30" t="s">
        <v>31</v>
      </c>
      <c r="S2283" s="30" t="s">
        <v>31</v>
      </c>
      <c r="T2283" s="30" t="s">
        <v>31</v>
      </c>
      <c r="U2283" s="30" t="s">
        <v>31</v>
      </c>
      <c r="V2283" s="30" t="s">
        <v>31</v>
      </c>
      <c r="W2283" s="30">
        <v>1.6041112429525286</v>
      </c>
      <c r="X2283" s="30">
        <v>1.8144330317180626</v>
      </c>
      <c r="Y2283" s="30" t="s">
        <v>31</v>
      </c>
      <c r="Z2283" s="30" t="s">
        <v>31</v>
      </c>
      <c r="AA2283" s="30" t="s">
        <v>31</v>
      </c>
      <c r="AB2283" s="30" t="s">
        <v>31</v>
      </c>
      <c r="AC2283" s="30" t="s">
        <v>31</v>
      </c>
      <c r="AD2283" s="30" t="s">
        <v>31</v>
      </c>
      <c r="AE2283" s="29">
        <f t="shared" si="111"/>
        <v>2024</v>
      </c>
      <c r="AF2283" s="29">
        <f t="shared" si="112"/>
        <v>2</v>
      </c>
      <c r="AK2283" t="e">
        <f t="shared" si="110"/>
        <v>#N/A</v>
      </c>
    </row>
    <row r="2284" spans="1:37" ht="30" x14ac:dyDescent="0.25">
      <c r="A2284" s="30">
        <v>17907427</v>
      </c>
      <c r="B2284" s="29" t="e">
        <v>#N/A</v>
      </c>
      <c r="C2284" s="29" t="s">
        <v>29</v>
      </c>
      <c r="D2284" s="29" t="s">
        <v>29</v>
      </c>
      <c r="E2284" s="31">
        <v>45382</v>
      </c>
      <c r="F2284" s="30" t="s">
        <v>31</v>
      </c>
      <c r="G2284" s="29" t="s">
        <v>51</v>
      </c>
      <c r="H2284" s="29" t="s">
        <v>30</v>
      </c>
      <c r="I2284" s="29">
        <v>1978</v>
      </c>
      <c r="J2284" s="30">
        <v>100</v>
      </c>
      <c r="K2284" s="30">
        <v>17903.7</v>
      </c>
      <c r="L2284" s="30">
        <v>1611040.3164655736</v>
      </c>
      <c r="M2284" s="30">
        <v>4857.6210124647678</v>
      </c>
      <c r="N2284" s="30">
        <v>72.135102113751373</v>
      </c>
      <c r="O2284" s="30" t="s">
        <v>31</v>
      </c>
      <c r="P2284" s="30" t="s">
        <v>31</v>
      </c>
      <c r="Q2284" s="30" t="s">
        <v>31</v>
      </c>
      <c r="R2284" s="30" t="s">
        <v>31</v>
      </c>
      <c r="S2284" s="30" t="s">
        <v>31</v>
      </c>
      <c r="T2284" s="30" t="s">
        <v>31</v>
      </c>
      <c r="U2284" s="30" t="s">
        <v>31</v>
      </c>
      <c r="V2284" s="30" t="s">
        <v>31</v>
      </c>
      <c r="W2284" s="30">
        <v>1.2110294228412686</v>
      </c>
      <c r="X2284" s="30">
        <v>1.206563954662228</v>
      </c>
      <c r="Y2284" s="30" t="s">
        <v>31</v>
      </c>
      <c r="Z2284" s="30" t="s">
        <v>31</v>
      </c>
      <c r="AA2284" s="30" t="s">
        <v>31</v>
      </c>
      <c r="AB2284" s="30" t="s">
        <v>31</v>
      </c>
      <c r="AC2284" s="30" t="s">
        <v>31</v>
      </c>
      <c r="AD2284" s="30" t="s">
        <v>31</v>
      </c>
      <c r="AE2284" s="29">
        <f t="shared" si="111"/>
        <v>2024</v>
      </c>
      <c r="AF2284" s="29">
        <f t="shared" si="112"/>
        <v>3</v>
      </c>
      <c r="AK2284" t="e">
        <f t="shared" si="110"/>
        <v>#N/A</v>
      </c>
    </row>
    <row r="2285" spans="1:37" ht="30" x14ac:dyDescent="0.25">
      <c r="A2285" s="30">
        <v>17907427</v>
      </c>
      <c r="B2285" s="29" t="e">
        <v>#N/A</v>
      </c>
      <c r="C2285" s="29" t="s">
        <v>29</v>
      </c>
      <c r="D2285" s="29" t="s">
        <v>29</v>
      </c>
      <c r="E2285" s="31">
        <v>45412</v>
      </c>
      <c r="F2285" s="30" t="s">
        <v>31</v>
      </c>
      <c r="G2285" s="29" t="s">
        <v>51</v>
      </c>
      <c r="H2285" s="29" t="s">
        <v>30</v>
      </c>
      <c r="I2285" s="29">
        <v>1978</v>
      </c>
      <c r="J2285" s="30">
        <v>100</v>
      </c>
      <c r="K2285" s="30">
        <v>17903.7</v>
      </c>
      <c r="L2285" s="30">
        <v>1269400.1789196122</v>
      </c>
      <c r="M2285" s="30">
        <v>4830.1783129492442</v>
      </c>
      <c r="N2285" s="30">
        <v>107.60583087973016</v>
      </c>
      <c r="O2285" s="30" t="s">
        <v>31</v>
      </c>
      <c r="P2285" s="30" t="s">
        <v>31</v>
      </c>
      <c r="Q2285" s="30" t="s">
        <v>31</v>
      </c>
      <c r="R2285" s="30" t="s">
        <v>31</v>
      </c>
      <c r="S2285" s="30" t="s">
        <v>31</v>
      </c>
      <c r="T2285" s="30" t="s">
        <v>31</v>
      </c>
      <c r="U2285" s="30" t="s">
        <v>31</v>
      </c>
      <c r="V2285" s="30" t="s">
        <v>31</v>
      </c>
      <c r="W2285" s="30">
        <v>1.169608516747751</v>
      </c>
      <c r="X2285" s="30">
        <v>1.8511732587754615</v>
      </c>
      <c r="Y2285" s="30" t="s">
        <v>31</v>
      </c>
      <c r="Z2285" s="30" t="s">
        <v>31</v>
      </c>
      <c r="AA2285" s="30" t="s">
        <v>31</v>
      </c>
      <c r="AB2285" s="30" t="s">
        <v>31</v>
      </c>
      <c r="AC2285" s="30" t="s">
        <v>31</v>
      </c>
      <c r="AD2285" s="30" t="s">
        <v>31</v>
      </c>
      <c r="AE2285" s="29">
        <f t="shared" si="111"/>
        <v>2024</v>
      </c>
      <c r="AF2285" s="29">
        <f t="shared" si="112"/>
        <v>4</v>
      </c>
      <c r="AK2285" t="e">
        <f t="shared" si="110"/>
        <v>#N/A</v>
      </c>
    </row>
    <row r="2286" spans="1:37" ht="30" x14ac:dyDescent="0.25">
      <c r="A2286" s="30">
        <v>17907427</v>
      </c>
      <c r="B2286" s="29" t="e">
        <v>#N/A</v>
      </c>
      <c r="C2286" s="29" t="s">
        <v>29</v>
      </c>
      <c r="D2286" s="29" t="s">
        <v>29</v>
      </c>
      <c r="E2286" s="31">
        <v>45443</v>
      </c>
      <c r="F2286" s="30" t="s">
        <v>31</v>
      </c>
      <c r="G2286" s="29" t="s">
        <v>51</v>
      </c>
      <c r="H2286" s="29" t="s">
        <v>30</v>
      </c>
      <c r="I2286" s="29">
        <v>1978</v>
      </c>
      <c r="J2286" s="30">
        <v>100</v>
      </c>
      <c r="K2286" s="30">
        <v>17903.7</v>
      </c>
      <c r="L2286" s="30">
        <v>1859206.0999406017</v>
      </c>
      <c r="M2286" s="30">
        <v>6798.7643569314105</v>
      </c>
      <c r="N2286" s="30">
        <v>100.22810928172849</v>
      </c>
      <c r="O2286" s="30" t="s">
        <v>31</v>
      </c>
      <c r="P2286" s="30" t="s">
        <v>31</v>
      </c>
      <c r="Q2286" s="30" t="s">
        <v>31</v>
      </c>
      <c r="R2286" s="30" t="s">
        <v>31</v>
      </c>
      <c r="S2286" s="30" t="s">
        <v>31</v>
      </c>
      <c r="T2286" s="30" t="s">
        <v>31</v>
      </c>
      <c r="U2286" s="30" t="s">
        <v>31</v>
      </c>
      <c r="V2286" s="30" t="s">
        <v>31</v>
      </c>
      <c r="W2286" s="30">
        <v>1.127286579709941</v>
      </c>
      <c r="X2286" s="30">
        <v>1.9402602282276495</v>
      </c>
      <c r="Y2286" s="30" t="s">
        <v>31</v>
      </c>
      <c r="Z2286" s="30" t="s">
        <v>31</v>
      </c>
      <c r="AA2286" s="30" t="s">
        <v>31</v>
      </c>
      <c r="AB2286" s="30" t="s">
        <v>31</v>
      </c>
      <c r="AC2286" s="30" t="s">
        <v>31</v>
      </c>
      <c r="AD2286" s="30" t="s">
        <v>31</v>
      </c>
      <c r="AE2286" s="29">
        <f t="shared" si="111"/>
        <v>2024</v>
      </c>
      <c r="AF2286" s="29">
        <f t="shared" si="112"/>
        <v>5</v>
      </c>
      <c r="AK2286" t="e">
        <f t="shared" si="110"/>
        <v>#N/A</v>
      </c>
    </row>
    <row r="2287" spans="1:37" ht="30" x14ac:dyDescent="0.25">
      <c r="A2287" s="30">
        <v>17907427</v>
      </c>
      <c r="B2287" s="29" t="e">
        <v>#N/A</v>
      </c>
      <c r="C2287" s="29" t="s">
        <v>29</v>
      </c>
      <c r="D2287" s="29" t="s">
        <v>29</v>
      </c>
      <c r="E2287" s="31">
        <v>45473</v>
      </c>
      <c r="F2287" s="30" t="s">
        <v>31</v>
      </c>
      <c r="G2287" s="29" t="s">
        <v>51</v>
      </c>
      <c r="H2287" s="29" t="s">
        <v>30</v>
      </c>
      <c r="I2287" s="29">
        <v>1978</v>
      </c>
      <c r="J2287" s="30">
        <v>100</v>
      </c>
      <c r="K2287" s="30">
        <v>17903.7</v>
      </c>
      <c r="L2287" s="30">
        <v>1132684.211348684</v>
      </c>
      <c r="M2287" s="30">
        <v>3896.5349640496697</v>
      </c>
      <c r="N2287" s="30">
        <v>98.991296862223265</v>
      </c>
      <c r="O2287" s="30" t="s">
        <v>31</v>
      </c>
      <c r="P2287" s="30" t="s">
        <v>31</v>
      </c>
      <c r="Q2287" s="30" t="s">
        <v>31</v>
      </c>
      <c r="R2287" s="30" t="s">
        <v>31</v>
      </c>
      <c r="S2287" s="30" t="s">
        <v>31</v>
      </c>
      <c r="T2287" s="30" t="s">
        <v>31</v>
      </c>
      <c r="U2287" s="30" t="s">
        <v>31</v>
      </c>
      <c r="V2287" s="30" t="s">
        <v>31</v>
      </c>
      <c r="W2287" s="30">
        <v>1.356503799663926</v>
      </c>
      <c r="X2287" s="30">
        <v>1.8556432927227058</v>
      </c>
      <c r="Y2287" s="30" t="s">
        <v>31</v>
      </c>
      <c r="Z2287" s="30" t="s">
        <v>31</v>
      </c>
      <c r="AA2287" s="30" t="s">
        <v>31</v>
      </c>
      <c r="AB2287" s="30" t="s">
        <v>31</v>
      </c>
      <c r="AC2287" s="30" t="s">
        <v>31</v>
      </c>
      <c r="AD2287" s="30" t="s">
        <v>31</v>
      </c>
      <c r="AE2287" s="29">
        <f t="shared" si="111"/>
        <v>2024</v>
      </c>
      <c r="AF2287" s="29">
        <f t="shared" si="112"/>
        <v>6</v>
      </c>
      <c r="AK2287" t="e">
        <f t="shared" ref="AK2287:AK2350" si="113">_xlfn.XLOOKUP(B2287, $AH$2:$AH$38,$AI$2:$AI$38)</f>
        <v>#N/A</v>
      </c>
    </row>
    <row r="2288" spans="1:37" ht="30" x14ac:dyDescent="0.25">
      <c r="A2288" s="30">
        <v>17907427</v>
      </c>
      <c r="B2288" s="29" t="e">
        <v>#N/A</v>
      </c>
      <c r="C2288" s="29" t="s">
        <v>29</v>
      </c>
      <c r="D2288" s="29" t="s">
        <v>29</v>
      </c>
      <c r="E2288" s="31">
        <v>45504</v>
      </c>
      <c r="F2288" s="30" t="s">
        <v>31</v>
      </c>
      <c r="G2288" s="29" t="s">
        <v>51</v>
      </c>
      <c r="H2288" s="29" t="s">
        <v>30</v>
      </c>
      <c r="I2288" s="29">
        <v>1978</v>
      </c>
      <c r="J2288" s="30">
        <v>100</v>
      </c>
      <c r="K2288" s="30">
        <v>17903.7</v>
      </c>
      <c r="L2288" s="30" t="s">
        <v>31</v>
      </c>
      <c r="M2288" s="30" t="s">
        <v>31</v>
      </c>
      <c r="N2288" s="30" t="s">
        <v>31</v>
      </c>
      <c r="O2288" s="30" t="s">
        <v>31</v>
      </c>
      <c r="P2288" s="30" t="s">
        <v>31</v>
      </c>
      <c r="Q2288" s="30" t="s">
        <v>31</v>
      </c>
      <c r="R2288" s="30" t="s">
        <v>31</v>
      </c>
      <c r="S2288" s="30" t="s">
        <v>31</v>
      </c>
      <c r="T2288" s="30" t="s">
        <v>31</v>
      </c>
      <c r="U2288" s="30" t="s">
        <v>31</v>
      </c>
      <c r="V2288" s="30" t="s">
        <v>31</v>
      </c>
      <c r="W2288" s="30">
        <v>1.3915456955862759</v>
      </c>
      <c r="X2288" s="30">
        <v>1.1855133403499043</v>
      </c>
      <c r="Y2288" s="30" t="s">
        <v>31</v>
      </c>
      <c r="Z2288" s="30" t="s">
        <v>31</v>
      </c>
      <c r="AA2288" s="30" t="s">
        <v>31</v>
      </c>
      <c r="AB2288" s="30" t="s">
        <v>31</v>
      </c>
      <c r="AC2288" s="30" t="s">
        <v>31</v>
      </c>
      <c r="AD2288" s="30" t="s">
        <v>31</v>
      </c>
      <c r="AE2288" s="29">
        <f t="shared" si="111"/>
        <v>2024</v>
      </c>
      <c r="AF2288" s="29">
        <f t="shared" si="112"/>
        <v>7</v>
      </c>
      <c r="AK2288" t="e">
        <f t="shared" si="113"/>
        <v>#N/A</v>
      </c>
    </row>
    <row r="2289" spans="1:37" ht="30" x14ac:dyDescent="0.25">
      <c r="A2289" s="30">
        <v>17907427</v>
      </c>
      <c r="B2289" s="29" t="e">
        <v>#N/A</v>
      </c>
      <c r="C2289" s="29" t="s">
        <v>29</v>
      </c>
      <c r="D2289" s="29" t="s">
        <v>29</v>
      </c>
      <c r="E2289" s="31">
        <v>45535</v>
      </c>
      <c r="F2289" s="30" t="s">
        <v>31</v>
      </c>
      <c r="G2289" s="29" t="s">
        <v>51</v>
      </c>
      <c r="H2289" s="29" t="s">
        <v>30</v>
      </c>
      <c r="I2289" s="29">
        <v>1978</v>
      </c>
      <c r="J2289" s="30">
        <v>100</v>
      </c>
      <c r="K2289" s="30">
        <v>17903.7</v>
      </c>
      <c r="L2289" s="30" t="s">
        <v>31</v>
      </c>
      <c r="M2289" s="30" t="s">
        <v>31</v>
      </c>
      <c r="N2289" s="30" t="s">
        <v>31</v>
      </c>
      <c r="O2289" s="30" t="s">
        <v>31</v>
      </c>
      <c r="P2289" s="30" t="s">
        <v>31</v>
      </c>
      <c r="Q2289" s="30" t="s">
        <v>31</v>
      </c>
      <c r="R2289" s="30" t="s">
        <v>31</v>
      </c>
      <c r="S2289" s="30" t="s">
        <v>31</v>
      </c>
      <c r="T2289" s="30" t="s">
        <v>31</v>
      </c>
      <c r="U2289" s="30" t="s">
        <v>31</v>
      </c>
      <c r="V2289" s="30" t="s">
        <v>31</v>
      </c>
      <c r="W2289" s="30">
        <v>0.86467155273561092</v>
      </c>
      <c r="X2289" s="30">
        <v>2.2603917563249536</v>
      </c>
      <c r="Y2289" s="30" t="s">
        <v>31</v>
      </c>
      <c r="Z2289" s="30" t="s">
        <v>31</v>
      </c>
      <c r="AA2289" s="30" t="s">
        <v>31</v>
      </c>
      <c r="AB2289" s="30" t="s">
        <v>31</v>
      </c>
      <c r="AC2289" s="30" t="s">
        <v>31</v>
      </c>
      <c r="AD2289" s="30" t="s">
        <v>31</v>
      </c>
      <c r="AE2289" s="29">
        <f t="shared" si="111"/>
        <v>2024</v>
      </c>
      <c r="AF2289" s="29">
        <f t="shared" si="112"/>
        <v>8</v>
      </c>
      <c r="AK2289" t="e">
        <f t="shared" si="113"/>
        <v>#N/A</v>
      </c>
    </row>
    <row r="2290" spans="1:37" ht="30" x14ac:dyDescent="0.25">
      <c r="A2290" s="30">
        <v>17907427</v>
      </c>
      <c r="B2290" s="29" t="e">
        <v>#N/A</v>
      </c>
      <c r="C2290" s="29" t="s">
        <v>29</v>
      </c>
      <c r="D2290" s="29" t="s">
        <v>29</v>
      </c>
      <c r="E2290" s="31">
        <v>45565</v>
      </c>
      <c r="F2290" s="30" t="s">
        <v>31</v>
      </c>
      <c r="G2290" s="29" t="s">
        <v>51</v>
      </c>
      <c r="H2290" s="29" t="s">
        <v>30</v>
      </c>
      <c r="I2290" s="29">
        <v>1978</v>
      </c>
      <c r="J2290" s="30">
        <v>100</v>
      </c>
      <c r="K2290" s="30">
        <v>17903.7</v>
      </c>
      <c r="L2290" s="30" t="s">
        <v>31</v>
      </c>
      <c r="M2290" s="30" t="s">
        <v>31</v>
      </c>
      <c r="N2290" s="30" t="s">
        <v>31</v>
      </c>
      <c r="O2290" s="30" t="s">
        <v>31</v>
      </c>
      <c r="P2290" s="30" t="s">
        <v>31</v>
      </c>
      <c r="Q2290" s="30" t="s">
        <v>31</v>
      </c>
      <c r="R2290" s="30" t="s">
        <v>31</v>
      </c>
      <c r="S2290" s="30" t="s">
        <v>31</v>
      </c>
      <c r="T2290" s="30" t="s">
        <v>31</v>
      </c>
      <c r="U2290" s="30" t="s">
        <v>31</v>
      </c>
      <c r="V2290" s="30" t="s">
        <v>31</v>
      </c>
      <c r="W2290" s="30">
        <v>0.96864983497604751</v>
      </c>
      <c r="X2290" s="30">
        <v>1.8490128779448598</v>
      </c>
      <c r="Y2290" s="30" t="s">
        <v>31</v>
      </c>
      <c r="Z2290" s="30" t="s">
        <v>31</v>
      </c>
      <c r="AA2290" s="30" t="s">
        <v>31</v>
      </c>
      <c r="AB2290" s="30" t="s">
        <v>31</v>
      </c>
      <c r="AC2290" s="30" t="s">
        <v>31</v>
      </c>
      <c r="AD2290" s="30" t="s">
        <v>31</v>
      </c>
      <c r="AE2290" s="29">
        <f t="shared" si="111"/>
        <v>2024</v>
      </c>
      <c r="AF2290" s="29">
        <f t="shared" si="112"/>
        <v>9</v>
      </c>
      <c r="AK2290" t="e">
        <f t="shared" si="113"/>
        <v>#N/A</v>
      </c>
    </row>
    <row r="2291" spans="1:37" ht="30" x14ac:dyDescent="0.25">
      <c r="A2291" s="30">
        <v>17907427</v>
      </c>
      <c r="B2291" s="29" t="e">
        <v>#N/A</v>
      </c>
      <c r="C2291" s="29" t="s">
        <v>29</v>
      </c>
      <c r="D2291" s="29" t="s">
        <v>29</v>
      </c>
      <c r="E2291" s="31">
        <v>45596</v>
      </c>
      <c r="F2291" s="30" t="s">
        <v>31</v>
      </c>
      <c r="G2291" s="29" t="s">
        <v>51</v>
      </c>
      <c r="H2291" s="29" t="s">
        <v>30</v>
      </c>
      <c r="I2291" s="29">
        <v>1978</v>
      </c>
      <c r="J2291" s="30">
        <v>100</v>
      </c>
      <c r="K2291" s="30">
        <v>17903.7</v>
      </c>
      <c r="L2291" s="30" t="s">
        <v>31</v>
      </c>
      <c r="M2291" s="30" t="s">
        <v>31</v>
      </c>
      <c r="N2291" s="30" t="s">
        <v>31</v>
      </c>
      <c r="O2291" s="30" t="s">
        <v>31</v>
      </c>
      <c r="P2291" s="30" t="s">
        <v>31</v>
      </c>
      <c r="Q2291" s="30" t="s">
        <v>31</v>
      </c>
      <c r="R2291" s="30" t="s">
        <v>31</v>
      </c>
      <c r="S2291" s="30" t="s">
        <v>31</v>
      </c>
      <c r="T2291" s="30" t="s">
        <v>31</v>
      </c>
      <c r="U2291" s="30" t="s">
        <v>31</v>
      </c>
      <c r="V2291" s="30" t="s">
        <v>31</v>
      </c>
      <c r="W2291" s="30">
        <v>1.4880155472358279</v>
      </c>
      <c r="X2291" s="30">
        <v>1.7504817341226639</v>
      </c>
      <c r="Y2291" s="30" t="s">
        <v>31</v>
      </c>
      <c r="Z2291" s="30" t="s">
        <v>31</v>
      </c>
      <c r="AA2291" s="30" t="s">
        <v>31</v>
      </c>
      <c r="AB2291" s="30" t="s">
        <v>31</v>
      </c>
      <c r="AC2291" s="30" t="s">
        <v>31</v>
      </c>
      <c r="AD2291" s="30" t="s">
        <v>31</v>
      </c>
      <c r="AE2291" s="29">
        <f t="shared" si="111"/>
        <v>2024</v>
      </c>
      <c r="AF2291" s="29">
        <f t="shared" si="112"/>
        <v>10</v>
      </c>
      <c r="AK2291" t="e">
        <f t="shared" si="113"/>
        <v>#N/A</v>
      </c>
    </row>
    <row r="2292" spans="1:37" ht="30" x14ac:dyDescent="0.25">
      <c r="A2292" s="30">
        <v>17907427</v>
      </c>
      <c r="B2292" s="29" t="e">
        <v>#N/A</v>
      </c>
      <c r="C2292" s="29" t="s">
        <v>29</v>
      </c>
      <c r="D2292" s="29" t="s">
        <v>29</v>
      </c>
      <c r="E2292" s="31">
        <v>45626</v>
      </c>
      <c r="F2292" s="30" t="s">
        <v>31</v>
      </c>
      <c r="G2292" s="29" t="s">
        <v>51</v>
      </c>
      <c r="H2292" s="29" t="s">
        <v>30</v>
      </c>
      <c r="I2292" s="29">
        <v>1978</v>
      </c>
      <c r="J2292" s="30">
        <v>100</v>
      </c>
      <c r="K2292" s="30">
        <v>17903.7</v>
      </c>
      <c r="L2292" s="30" t="s">
        <v>31</v>
      </c>
      <c r="M2292" s="30" t="s">
        <v>31</v>
      </c>
      <c r="N2292" s="30" t="s">
        <v>31</v>
      </c>
      <c r="O2292" s="30" t="s">
        <v>31</v>
      </c>
      <c r="P2292" s="30" t="s">
        <v>31</v>
      </c>
      <c r="Q2292" s="30" t="s">
        <v>31</v>
      </c>
      <c r="R2292" s="30" t="s">
        <v>31</v>
      </c>
      <c r="S2292" s="30" t="s">
        <v>31</v>
      </c>
      <c r="T2292" s="30" t="s">
        <v>31</v>
      </c>
      <c r="U2292" s="30" t="s">
        <v>31</v>
      </c>
      <c r="V2292" s="30" t="s">
        <v>31</v>
      </c>
      <c r="W2292" s="30">
        <v>1.6010921665866882</v>
      </c>
      <c r="X2292" s="30">
        <v>2.1895704423423439</v>
      </c>
      <c r="Y2292" s="30" t="s">
        <v>31</v>
      </c>
      <c r="Z2292" s="30" t="s">
        <v>31</v>
      </c>
      <c r="AA2292" s="30" t="s">
        <v>31</v>
      </c>
      <c r="AB2292" s="30" t="s">
        <v>31</v>
      </c>
      <c r="AC2292" s="30" t="s">
        <v>31</v>
      </c>
      <c r="AD2292" s="30" t="s">
        <v>31</v>
      </c>
      <c r="AE2292" s="29">
        <f t="shared" si="111"/>
        <v>2024</v>
      </c>
      <c r="AF2292" s="29">
        <f t="shared" si="112"/>
        <v>11</v>
      </c>
      <c r="AK2292" t="e">
        <f t="shared" si="113"/>
        <v>#N/A</v>
      </c>
    </row>
    <row r="2293" spans="1:37" ht="30" x14ac:dyDescent="0.25">
      <c r="A2293" s="30">
        <v>17907427</v>
      </c>
      <c r="B2293" s="29" t="e">
        <v>#N/A</v>
      </c>
      <c r="C2293" s="29" t="s">
        <v>29</v>
      </c>
      <c r="D2293" s="29" t="s">
        <v>29</v>
      </c>
      <c r="E2293" s="31">
        <v>45657</v>
      </c>
      <c r="F2293" s="30" t="s">
        <v>31</v>
      </c>
      <c r="G2293" s="29" t="s">
        <v>51</v>
      </c>
      <c r="H2293" s="29" t="s">
        <v>30</v>
      </c>
      <c r="I2293" s="29">
        <v>1978</v>
      </c>
      <c r="J2293" s="30">
        <v>100</v>
      </c>
      <c r="K2293" s="30">
        <v>17903.7</v>
      </c>
      <c r="L2293" s="30" t="s">
        <v>31</v>
      </c>
      <c r="M2293" s="30" t="s">
        <v>31</v>
      </c>
      <c r="N2293" s="30" t="s">
        <v>31</v>
      </c>
      <c r="O2293" s="30" t="s">
        <v>31</v>
      </c>
      <c r="P2293" s="30" t="s">
        <v>31</v>
      </c>
      <c r="Q2293" s="30" t="s">
        <v>31</v>
      </c>
      <c r="R2293" s="30" t="s">
        <v>31</v>
      </c>
      <c r="S2293" s="30" t="s">
        <v>31</v>
      </c>
      <c r="T2293" s="30" t="s">
        <v>31</v>
      </c>
      <c r="U2293" s="30" t="s">
        <v>31</v>
      </c>
      <c r="V2293" s="30" t="s">
        <v>31</v>
      </c>
      <c r="W2293" s="30">
        <v>1.1949505307463164</v>
      </c>
      <c r="X2293" s="30">
        <v>2.1573824826811152</v>
      </c>
      <c r="Y2293" s="30" t="s">
        <v>31</v>
      </c>
      <c r="Z2293" s="30" t="s">
        <v>31</v>
      </c>
      <c r="AA2293" s="30" t="s">
        <v>31</v>
      </c>
      <c r="AB2293" s="30" t="s">
        <v>31</v>
      </c>
      <c r="AC2293" s="30" t="s">
        <v>31</v>
      </c>
      <c r="AD2293" s="30" t="s">
        <v>31</v>
      </c>
      <c r="AE2293" s="29">
        <f t="shared" si="111"/>
        <v>2024</v>
      </c>
      <c r="AF2293" s="29">
        <f t="shared" si="112"/>
        <v>12</v>
      </c>
      <c r="AK2293" t="e">
        <f t="shared" si="113"/>
        <v>#N/A</v>
      </c>
    </row>
    <row r="2294" spans="1:37" ht="30" x14ac:dyDescent="0.25">
      <c r="A2294" s="30">
        <v>17907428</v>
      </c>
      <c r="B2294" s="29" t="s">
        <v>94</v>
      </c>
      <c r="C2294" s="29" t="s">
        <v>29</v>
      </c>
      <c r="D2294" s="29" t="s">
        <v>29</v>
      </c>
      <c r="E2294" s="31">
        <v>43496</v>
      </c>
      <c r="F2294" s="30" t="s">
        <v>31</v>
      </c>
      <c r="G2294" s="29" t="s">
        <v>51</v>
      </c>
      <c r="H2294" s="29" t="s">
        <v>30</v>
      </c>
      <c r="I2294" s="29">
        <v>1953</v>
      </c>
      <c r="J2294" s="30">
        <v>95</v>
      </c>
      <c r="K2294" s="30">
        <v>22685.200000000001</v>
      </c>
      <c r="L2294" s="30" t="s">
        <v>31</v>
      </c>
      <c r="M2294" s="30" t="s">
        <v>31</v>
      </c>
      <c r="N2294" s="30" t="s">
        <v>31</v>
      </c>
      <c r="O2294" s="30" t="s">
        <v>31</v>
      </c>
      <c r="P2294" s="30" t="s">
        <v>31</v>
      </c>
      <c r="Q2294" s="30" t="s">
        <v>31</v>
      </c>
      <c r="R2294" s="30" t="s">
        <v>31</v>
      </c>
      <c r="S2294" s="30" t="s">
        <v>31</v>
      </c>
      <c r="T2294" s="30" t="s">
        <v>31</v>
      </c>
      <c r="U2294" s="30" t="s">
        <v>31</v>
      </c>
      <c r="V2294" s="30" t="s">
        <v>31</v>
      </c>
      <c r="W2294" s="30">
        <v>1.5134809640654796</v>
      </c>
      <c r="X2294" s="30">
        <v>2.0411294315812842</v>
      </c>
      <c r="Y2294" s="30" t="s">
        <v>31</v>
      </c>
      <c r="Z2294" s="30" t="s">
        <v>31</v>
      </c>
      <c r="AA2294" s="30">
        <v>0</v>
      </c>
      <c r="AB2294" s="30">
        <v>0</v>
      </c>
      <c r="AC2294" s="30" t="s">
        <v>31</v>
      </c>
      <c r="AD2294" s="30" t="s">
        <v>31</v>
      </c>
      <c r="AE2294" s="29">
        <f t="shared" si="111"/>
        <v>2019</v>
      </c>
      <c r="AF2294" s="29">
        <f t="shared" si="112"/>
        <v>1</v>
      </c>
      <c r="AK2294" t="e">
        <f t="shared" si="113"/>
        <v>#N/A</v>
      </c>
    </row>
    <row r="2295" spans="1:37" ht="30" x14ac:dyDescent="0.25">
      <c r="A2295" s="30">
        <v>17907428</v>
      </c>
      <c r="B2295" s="29" t="s">
        <v>94</v>
      </c>
      <c r="C2295" s="29" t="s">
        <v>29</v>
      </c>
      <c r="D2295" s="29" t="s">
        <v>29</v>
      </c>
      <c r="E2295" s="31">
        <v>43524</v>
      </c>
      <c r="F2295" s="30" t="s">
        <v>31</v>
      </c>
      <c r="G2295" s="29" t="s">
        <v>51</v>
      </c>
      <c r="H2295" s="29" t="s">
        <v>30</v>
      </c>
      <c r="I2295" s="29">
        <v>1953</v>
      </c>
      <c r="J2295" s="30">
        <v>95</v>
      </c>
      <c r="K2295" s="30">
        <v>22685.200000000001</v>
      </c>
      <c r="L2295" s="30" t="s">
        <v>31</v>
      </c>
      <c r="M2295" s="30" t="s">
        <v>31</v>
      </c>
      <c r="N2295" s="30" t="s">
        <v>31</v>
      </c>
      <c r="O2295" s="30" t="s">
        <v>31</v>
      </c>
      <c r="P2295" s="30" t="s">
        <v>31</v>
      </c>
      <c r="Q2295" s="30" t="s">
        <v>31</v>
      </c>
      <c r="R2295" s="30" t="s">
        <v>31</v>
      </c>
      <c r="S2295" s="30" t="s">
        <v>31</v>
      </c>
      <c r="T2295" s="30" t="s">
        <v>31</v>
      </c>
      <c r="U2295" s="30" t="s">
        <v>31</v>
      </c>
      <c r="V2295" s="30" t="s">
        <v>31</v>
      </c>
      <c r="W2295" s="30">
        <v>1.2343049881668771</v>
      </c>
      <c r="X2295" s="30">
        <v>2.0220376653192775</v>
      </c>
      <c r="Y2295" s="30" t="s">
        <v>31</v>
      </c>
      <c r="Z2295" s="30" t="s">
        <v>31</v>
      </c>
      <c r="AA2295" s="30">
        <v>0</v>
      </c>
      <c r="AB2295" s="30">
        <v>0</v>
      </c>
      <c r="AC2295" s="30" t="s">
        <v>31</v>
      </c>
      <c r="AD2295" s="30" t="s">
        <v>31</v>
      </c>
      <c r="AE2295" s="29">
        <f t="shared" si="111"/>
        <v>2019</v>
      </c>
      <c r="AF2295" s="29">
        <f t="shared" si="112"/>
        <v>2</v>
      </c>
      <c r="AK2295" t="e">
        <f t="shared" si="113"/>
        <v>#N/A</v>
      </c>
    </row>
    <row r="2296" spans="1:37" ht="30" x14ac:dyDescent="0.25">
      <c r="A2296" s="30">
        <v>17907428</v>
      </c>
      <c r="B2296" s="29" t="s">
        <v>94</v>
      </c>
      <c r="C2296" s="29" t="s">
        <v>29</v>
      </c>
      <c r="D2296" s="29" t="s">
        <v>29</v>
      </c>
      <c r="E2296" s="31">
        <v>43555</v>
      </c>
      <c r="F2296" s="30" t="s">
        <v>31</v>
      </c>
      <c r="G2296" s="29" t="s">
        <v>51</v>
      </c>
      <c r="H2296" s="29" t="s">
        <v>30</v>
      </c>
      <c r="I2296" s="29">
        <v>1953</v>
      </c>
      <c r="J2296" s="30">
        <v>95</v>
      </c>
      <c r="K2296" s="30">
        <v>22685.200000000001</v>
      </c>
      <c r="L2296" s="30" t="s">
        <v>31</v>
      </c>
      <c r="M2296" s="30" t="s">
        <v>31</v>
      </c>
      <c r="N2296" s="30" t="s">
        <v>31</v>
      </c>
      <c r="O2296" s="30" t="s">
        <v>31</v>
      </c>
      <c r="P2296" s="30" t="s">
        <v>31</v>
      </c>
      <c r="Q2296" s="30" t="s">
        <v>31</v>
      </c>
      <c r="R2296" s="30" t="s">
        <v>31</v>
      </c>
      <c r="S2296" s="30" t="s">
        <v>31</v>
      </c>
      <c r="T2296" s="30" t="s">
        <v>31</v>
      </c>
      <c r="U2296" s="30" t="s">
        <v>31</v>
      </c>
      <c r="V2296" s="30" t="s">
        <v>31</v>
      </c>
      <c r="W2296" s="30">
        <v>1.2530632895836284</v>
      </c>
      <c r="X2296" s="30">
        <v>1.6292617778816139</v>
      </c>
      <c r="Y2296" s="30" t="s">
        <v>31</v>
      </c>
      <c r="Z2296" s="30" t="s">
        <v>31</v>
      </c>
      <c r="AA2296" s="30">
        <v>0</v>
      </c>
      <c r="AB2296" s="30">
        <v>0</v>
      </c>
      <c r="AC2296" s="30" t="s">
        <v>31</v>
      </c>
      <c r="AD2296" s="30" t="s">
        <v>31</v>
      </c>
      <c r="AE2296" s="29">
        <f t="shared" ref="AE2296:AE2359" si="114">IF(E2296 = "", "", YEAR(E2296))</f>
        <v>2019</v>
      </c>
      <c r="AF2296" s="29">
        <f t="shared" si="112"/>
        <v>3</v>
      </c>
      <c r="AK2296" t="e">
        <f t="shared" si="113"/>
        <v>#N/A</v>
      </c>
    </row>
    <row r="2297" spans="1:37" ht="30" x14ac:dyDescent="0.25">
      <c r="A2297" s="30">
        <v>17907428</v>
      </c>
      <c r="B2297" s="29" t="s">
        <v>94</v>
      </c>
      <c r="C2297" s="29" t="s">
        <v>29</v>
      </c>
      <c r="D2297" s="29" t="s">
        <v>29</v>
      </c>
      <c r="E2297" s="31">
        <v>43585</v>
      </c>
      <c r="F2297" s="30" t="s">
        <v>31</v>
      </c>
      <c r="G2297" s="29" t="s">
        <v>51</v>
      </c>
      <c r="H2297" s="29" t="s">
        <v>30</v>
      </c>
      <c r="I2297" s="29">
        <v>1953</v>
      </c>
      <c r="J2297" s="30">
        <v>95</v>
      </c>
      <c r="K2297" s="30">
        <v>22685.200000000001</v>
      </c>
      <c r="L2297" s="30" t="s">
        <v>31</v>
      </c>
      <c r="M2297" s="30" t="s">
        <v>31</v>
      </c>
      <c r="N2297" s="30" t="s">
        <v>31</v>
      </c>
      <c r="O2297" s="30" t="s">
        <v>31</v>
      </c>
      <c r="P2297" s="30" t="s">
        <v>31</v>
      </c>
      <c r="Q2297" s="30" t="s">
        <v>31</v>
      </c>
      <c r="R2297" s="30" t="s">
        <v>31</v>
      </c>
      <c r="S2297" s="30" t="s">
        <v>31</v>
      </c>
      <c r="T2297" s="30" t="s">
        <v>31</v>
      </c>
      <c r="U2297" s="30" t="s">
        <v>31</v>
      </c>
      <c r="V2297" s="30" t="s">
        <v>31</v>
      </c>
      <c r="W2297" s="30">
        <v>1.5960145257960776</v>
      </c>
      <c r="X2297" s="30">
        <v>2.1119055883602056</v>
      </c>
      <c r="Y2297" s="30" t="s">
        <v>31</v>
      </c>
      <c r="Z2297" s="30" t="s">
        <v>31</v>
      </c>
      <c r="AA2297" s="30">
        <v>0</v>
      </c>
      <c r="AB2297" s="30">
        <v>0</v>
      </c>
      <c r="AC2297" s="30" t="s">
        <v>31</v>
      </c>
      <c r="AD2297" s="30" t="s">
        <v>31</v>
      </c>
      <c r="AE2297" s="29">
        <f t="shared" si="114"/>
        <v>2019</v>
      </c>
      <c r="AF2297" s="29">
        <f t="shared" si="112"/>
        <v>4</v>
      </c>
      <c r="AK2297" t="e">
        <f t="shared" si="113"/>
        <v>#N/A</v>
      </c>
    </row>
    <row r="2298" spans="1:37" ht="30" x14ac:dyDescent="0.25">
      <c r="A2298" s="30">
        <v>17907428</v>
      </c>
      <c r="B2298" s="29" t="s">
        <v>94</v>
      </c>
      <c r="C2298" s="29" t="s">
        <v>29</v>
      </c>
      <c r="D2298" s="29" t="s">
        <v>29</v>
      </c>
      <c r="E2298" s="31">
        <v>43616</v>
      </c>
      <c r="F2298" s="30" t="s">
        <v>31</v>
      </c>
      <c r="G2298" s="29" t="s">
        <v>51</v>
      </c>
      <c r="H2298" s="29" t="s">
        <v>30</v>
      </c>
      <c r="I2298" s="29">
        <v>1953</v>
      </c>
      <c r="J2298" s="30">
        <v>95</v>
      </c>
      <c r="K2298" s="30">
        <v>22685.200000000001</v>
      </c>
      <c r="L2298" s="30" t="s">
        <v>31</v>
      </c>
      <c r="M2298" s="30" t="s">
        <v>31</v>
      </c>
      <c r="N2298" s="30" t="s">
        <v>31</v>
      </c>
      <c r="O2298" s="30" t="s">
        <v>31</v>
      </c>
      <c r="P2298" s="30" t="s">
        <v>31</v>
      </c>
      <c r="Q2298" s="30" t="s">
        <v>31</v>
      </c>
      <c r="R2298" s="30" t="s">
        <v>31</v>
      </c>
      <c r="S2298" s="30" t="s">
        <v>31</v>
      </c>
      <c r="T2298" s="30" t="s">
        <v>31</v>
      </c>
      <c r="U2298" s="30" t="s">
        <v>31</v>
      </c>
      <c r="V2298" s="30" t="s">
        <v>31</v>
      </c>
      <c r="W2298" s="30">
        <v>1.4151729730128957</v>
      </c>
      <c r="X2298" s="30">
        <v>1.8103243065706729</v>
      </c>
      <c r="Y2298" s="30" t="s">
        <v>31</v>
      </c>
      <c r="Z2298" s="30" t="s">
        <v>31</v>
      </c>
      <c r="AA2298" s="30">
        <v>0</v>
      </c>
      <c r="AB2298" s="30">
        <v>0</v>
      </c>
      <c r="AC2298" s="30" t="s">
        <v>31</v>
      </c>
      <c r="AD2298" s="30" t="s">
        <v>31</v>
      </c>
      <c r="AE2298" s="29">
        <f t="shared" si="114"/>
        <v>2019</v>
      </c>
      <c r="AF2298" s="29">
        <f t="shared" si="112"/>
        <v>5</v>
      </c>
      <c r="AK2298" t="e">
        <f t="shared" si="113"/>
        <v>#N/A</v>
      </c>
    </row>
    <row r="2299" spans="1:37" ht="30" x14ac:dyDescent="0.25">
      <c r="A2299" s="30">
        <v>17907428</v>
      </c>
      <c r="B2299" s="29" t="s">
        <v>94</v>
      </c>
      <c r="C2299" s="29" t="s">
        <v>29</v>
      </c>
      <c r="D2299" s="29" t="s">
        <v>29</v>
      </c>
      <c r="E2299" s="31">
        <v>43646</v>
      </c>
      <c r="F2299" s="30" t="s">
        <v>31</v>
      </c>
      <c r="G2299" s="29" t="s">
        <v>51</v>
      </c>
      <c r="H2299" s="29" t="s">
        <v>30</v>
      </c>
      <c r="I2299" s="29">
        <v>1953</v>
      </c>
      <c r="J2299" s="30">
        <v>95</v>
      </c>
      <c r="K2299" s="30">
        <v>22685.200000000001</v>
      </c>
      <c r="L2299" s="30" t="s">
        <v>31</v>
      </c>
      <c r="M2299" s="30" t="s">
        <v>31</v>
      </c>
      <c r="N2299" s="30" t="s">
        <v>31</v>
      </c>
      <c r="O2299" s="30" t="s">
        <v>31</v>
      </c>
      <c r="P2299" s="30" t="s">
        <v>31</v>
      </c>
      <c r="Q2299" s="30" t="s">
        <v>31</v>
      </c>
      <c r="R2299" s="30" t="s">
        <v>31</v>
      </c>
      <c r="S2299" s="30" t="s">
        <v>31</v>
      </c>
      <c r="T2299" s="30" t="s">
        <v>31</v>
      </c>
      <c r="U2299" s="30" t="s">
        <v>31</v>
      </c>
      <c r="V2299" s="30" t="s">
        <v>31</v>
      </c>
      <c r="W2299" s="30">
        <v>1.6233271226606294</v>
      </c>
      <c r="X2299" s="30">
        <v>1.2026539304062343</v>
      </c>
      <c r="Y2299" s="30" t="s">
        <v>31</v>
      </c>
      <c r="Z2299" s="30" t="s">
        <v>31</v>
      </c>
      <c r="AA2299" s="30">
        <v>0</v>
      </c>
      <c r="AB2299" s="30">
        <v>0</v>
      </c>
      <c r="AC2299" s="30" t="s">
        <v>31</v>
      </c>
      <c r="AD2299" s="30" t="s">
        <v>31</v>
      </c>
      <c r="AE2299" s="29">
        <f t="shared" si="114"/>
        <v>2019</v>
      </c>
      <c r="AF2299" s="29">
        <f t="shared" si="112"/>
        <v>6</v>
      </c>
      <c r="AK2299" t="e">
        <f t="shared" si="113"/>
        <v>#N/A</v>
      </c>
    </row>
    <row r="2300" spans="1:37" ht="30" x14ac:dyDescent="0.25">
      <c r="A2300" s="30">
        <v>17907428</v>
      </c>
      <c r="B2300" s="29" t="s">
        <v>94</v>
      </c>
      <c r="C2300" s="29" t="s">
        <v>29</v>
      </c>
      <c r="D2300" s="29" t="s">
        <v>29</v>
      </c>
      <c r="E2300" s="31">
        <v>43677</v>
      </c>
      <c r="F2300" s="30" t="s">
        <v>31</v>
      </c>
      <c r="G2300" s="29" t="s">
        <v>51</v>
      </c>
      <c r="H2300" s="29" t="s">
        <v>30</v>
      </c>
      <c r="I2300" s="29">
        <v>1953</v>
      </c>
      <c r="J2300" s="30">
        <v>95</v>
      </c>
      <c r="K2300" s="30">
        <v>22685.200000000001</v>
      </c>
      <c r="L2300" s="30" t="s">
        <v>31</v>
      </c>
      <c r="M2300" s="30" t="s">
        <v>31</v>
      </c>
      <c r="N2300" s="30" t="s">
        <v>31</v>
      </c>
      <c r="O2300" s="30" t="s">
        <v>31</v>
      </c>
      <c r="P2300" s="30" t="s">
        <v>31</v>
      </c>
      <c r="Q2300" s="30" t="s">
        <v>31</v>
      </c>
      <c r="R2300" s="30" t="s">
        <v>31</v>
      </c>
      <c r="S2300" s="30" t="s">
        <v>31</v>
      </c>
      <c r="T2300" s="30" t="s">
        <v>31</v>
      </c>
      <c r="U2300" s="30" t="s">
        <v>31</v>
      </c>
      <c r="V2300" s="30" t="s">
        <v>31</v>
      </c>
      <c r="W2300" s="30">
        <v>1.5711904335605056</v>
      </c>
      <c r="X2300" s="30">
        <v>1.1733713469535267</v>
      </c>
      <c r="Y2300" s="30" t="s">
        <v>31</v>
      </c>
      <c r="Z2300" s="30" t="s">
        <v>31</v>
      </c>
      <c r="AA2300" s="30">
        <v>0</v>
      </c>
      <c r="AB2300" s="30">
        <v>0</v>
      </c>
      <c r="AC2300" s="30" t="s">
        <v>31</v>
      </c>
      <c r="AD2300" s="30" t="s">
        <v>31</v>
      </c>
      <c r="AE2300" s="29">
        <f t="shared" si="114"/>
        <v>2019</v>
      </c>
      <c r="AF2300" s="29">
        <f t="shared" si="112"/>
        <v>7</v>
      </c>
      <c r="AK2300" t="e">
        <f t="shared" si="113"/>
        <v>#N/A</v>
      </c>
    </row>
    <row r="2301" spans="1:37" ht="30" x14ac:dyDescent="0.25">
      <c r="A2301" s="30">
        <v>17907428</v>
      </c>
      <c r="B2301" s="29" t="s">
        <v>94</v>
      </c>
      <c r="C2301" s="29" t="s">
        <v>29</v>
      </c>
      <c r="D2301" s="29" t="s">
        <v>29</v>
      </c>
      <c r="E2301" s="31">
        <v>43708</v>
      </c>
      <c r="F2301" s="30" t="s">
        <v>31</v>
      </c>
      <c r="G2301" s="29" t="s">
        <v>51</v>
      </c>
      <c r="H2301" s="29" t="s">
        <v>30</v>
      </c>
      <c r="I2301" s="29">
        <v>1953</v>
      </c>
      <c r="J2301" s="30">
        <v>95</v>
      </c>
      <c r="K2301" s="30">
        <v>22685.200000000001</v>
      </c>
      <c r="L2301" s="30" t="s">
        <v>31</v>
      </c>
      <c r="M2301" s="30" t="s">
        <v>31</v>
      </c>
      <c r="N2301" s="30" t="s">
        <v>31</v>
      </c>
      <c r="O2301" s="30" t="s">
        <v>31</v>
      </c>
      <c r="P2301" s="30" t="s">
        <v>31</v>
      </c>
      <c r="Q2301" s="30" t="s">
        <v>31</v>
      </c>
      <c r="R2301" s="30" t="s">
        <v>31</v>
      </c>
      <c r="S2301" s="30" t="s">
        <v>31</v>
      </c>
      <c r="T2301" s="30" t="s">
        <v>31</v>
      </c>
      <c r="U2301" s="30" t="s">
        <v>31</v>
      </c>
      <c r="V2301" s="30" t="s">
        <v>31</v>
      </c>
      <c r="W2301" s="30">
        <v>1.3161674048160066</v>
      </c>
      <c r="X2301" s="30">
        <v>1.2883855016118912</v>
      </c>
      <c r="Y2301" s="30" t="s">
        <v>31</v>
      </c>
      <c r="Z2301" s="30" t="s">
        <v>31</v>
      </c>
      <c r="AA2301" s="30">
        <v>0</v>
      </c>
      <c r="AB2301" s="30">
        <v>0</v>
      </c>
      <c r="AC2301" s="30" t="s">
        <v>31</v>
      </c>
      <c r="AD2301" s="30" t="s">
        <v>31</v>
      </c>
      <c r="AE2301" s="29">
        <f t="shared" si="114"/>
        <v>2019</v>
      </c>
      <c r="AF2301" s="29">
        <f t="shared" si="112"/>
        <v>8</v>
      </c>
      <c r="AK2301" t="e">
        <f t="shared" si="113"/>
        <v>#N/A</v>
      </c>
    </row>
    <row r="2302" spans="1:37" ht="30" x14ac:dyDescent="0.25">
      <c r="A2302" s="30">
        <v>17907428</v>
      </c>
      <c r="B2302" s="29" t="s">
        <v>94</v>
      </c>
      <c r="C2302" s="29" t="s">
        <v>29</v>
      </c>
      <c r="D2302" s="29" t="s">
        <v>29</v>
      </c>
      <c r="E2302" s="31">
        <v>43738</v>
      </c>
      <c r="F2302" s="30" t="s">
        <v>31</v>
      </c>
      <c r="G2302" s="29" t="s">
        <v>51</v>
      </c>
      <c r="H2302" s="29" t="s">
        <v>30</v>
      </c>
      <c r="I2302" s="29">
        <v>1953</v>
      </c>
      <c r="J2302" s="30">
        <v>95</v>
      </c>
      <c r="K2302" s="30">
        <v>22685.200000000001</v>
      </c>
      <c r="L2302" s="30" t="s">
        <v>31</v>
      </c>
      <c r="M2302" s="30" t="s">
        <v>31</v>
      </c>
      <c r="N2302" s="30" t="s">
        <v>31</v>
      </c>
      <c r="O2302" s="30" t="s">
        <v>31</v>
      </c>
      <c r="P2302" s="30" t="s">
        <v>31</v>
      </c>
      <c r="Q2302" s="30" t="s">
        <v>31</v>
      </c>
      <c r="R2302" s="30" t="s">
        <v>31</v>
      </c>
      <c r="S2302" s="30" t="s">
        <v>31</v>
      </c>
      <c r="T2302" s="30" t="s">
        <v>31</v>
      </c>
      <c r="U2302" s="30" t="s">
        <v>31</v>
      </c>
      <c r="V2302" s="30" t="s">
        <v>31</v>
      </c>
      <c r="W2302" s="30">
        <v>1.3792129907753319</v>
      </c>
      <c r="X2302" s="30">
        <v>2.0469755320073673</v>
      </c>
      <c r="Y2302" s="30" t="s">
        <v>31</v>
      </c>
      <c r="Z2302" s="30" t="s">
        <v>31</v>
      </c>
      <c r="AA2302" s="30">
        <v>0</v>
      </c>
      <c r="AB2302" s="30">
        <v>0</v>
      </c>
      <c r="AC2302" s="30" t="s">
        <v>31</v>
      </c>
      <c r="AD2302" s="30" t="s">
        <v>31</v>
      </c>
      <c r="AE2302" s="29">
        <f t="shared" si="114"/>
        <v>2019</v>
      </c>
      <c r="AF2302" s="29">
        <f t="shared" si="112"/>
        <v>9</v>
      </c>
      <c r="AK2302" t="e">
        <f t="shared" si="113"/>
        <v>#N/A</v>
      </c>
    </row>
    <row r="2303" spans="1:37" ht="30" x14ac:dyDescent="0.25">
      <c r="A2303" s="30">
        <v>17907428</v>
      </c>
      <c r="B2303" s="29" t="s">
        <v>94</v>
      </c>
      <c r="C2303" s="29" t="s">
        <v>29</v>
      </c>
      <c r="D2303" s="29" t="s">
        <v>29</v>
      </c>
      <c r="E2303" s="31">
        <v>43769</v>
      </c>
      <c r="F2303" s="30" t="s">
        <v>31</v>
      </c>
      <c r="G2303" s="29" t="s">
        <v>51</v>
      </c>
      <c r="H2303" s="29" t="s">
        <v>30</v>
      </c>
      <c r="I2303" s="29">
        <v>1953</v>
      </c>
      <c r="J2303" s="30">
        <v>95</v>
      </c>
      <c r="K2303" s="30">
        <v>22685.200000000001</v>
      </c>
      <c r="L2303" s="30" t="s">
        <v>31</v>
      </c>
      <c r="M2303" s="30" t="s">
        <v>31</v>
      </c>
      <c r="N2303" s="30" t="s">
        <v>31</v>
      </c>
      <c r="O2303" s="30" t="s">
        <v>31</v>
      </c>
      <c r="P2303" s="30" t="s">
        <v>31</v>
      </c>
      <c r="Q2303" s="30" t="s">
        <v>31</v>
      </c>
      <c r="R2303" s="30" t="s">
        <v>31</v>
      </c>
      <c r="S2303" s="30" t="s">
        <v>31</v>
      </c>
      <c r="T2303" s="30" t="s">
        <v>31</v>
      </c>
      <c r="U2303" s="30" t="s">
        <v>31</v>
      </c>
      <c r="V2303" s="30" t="s">
        <v>31</v>
      </c>
      <c r="W2303" s="30">
        <v>1.391645757109284</v>
      </c>
      <c r="X2303" s="30">
        <v>1.4466429253195026</v>
      </c>
      <c r="Y2303" s="30" t="s">
        <v>31</v>
      </c>
      <c r="Z2303" s="30" t="s">
        <v>31</v>
      </c>
      <c r="AA2303" s="30">
        <v>0</v>
      </c>
      <c r="AB2303" s="30">
        <v>0</v>
      </c>
      <c r="AC2303" s="30" t="s">
        <v>31</v>
      </c>
      <c r="AD2303" s="30" t="s">
        <v>31</v>
      </c>
      <c r="AE2303" s="29">
        <f t="shared" si="114"/>
        <v>2019</v>
      </c>
      <c r="AF2303" s="29">
        <f t="shared" si="112"/>
        <v>10</v>
      </c>
      <c r="AK2303" t="e">
        <f t="shared" si="113"/>
        <v>#N/A</v>
      </c>
    </row>
    <row r="2304" spans="1:37" ht="30" x14ac:dyDescent="0.25">
      <c r="A2304" s="30">
        <v>17907428</v>
      </c>
      <c r="B2304" s="29" t="s">
        <v>94</v>
      </c>
      <c r="C2304" s="29" t="s">
        <v>29</v>
      </c>
      <c r="D2304" s="29" t="s">
        <v>29</v>
      </c>
      <c r="E2304" s="31">
        <v>43799</v>
      </c>
      <c r="F2304" s="30" t="s">
        <v>31</v>
      </c>
      <c r="G2304" s="29" t="s">
        <v>51</v>
      </c>
      <c r="H2304" s="29" t="s">
        <v>30</v>
      </c>
      <c r="I2304" s="29">
        <v>1953</v>
      </c>
      <c r="J2304" s="30">
        <v>95</v>
      </c>
      <c r="K2304" s="30">
        <v>22685.200000000001</v>
      </c>
      <c r="L2304" s="30" t="s">
        <v>31</v>
      </c>
      <c r="M2304" s="30" t="s">
        <v>31</v>
      </c>
      <c r="N2304" s="30" t="s">
        <v>31</v>
      </c>
      <c r="O2304" s="30" t="s">
        <v>31</v>
      </c>
      <c r="P2304" s="30" t="s">
        <v>31</v>
      </c>
      <c r="Q2304" s="30" t="s">
        <v>31</v>
      </c>
      <c r="R2304" s="30" t="s">
        <v>31</v>
      </c>
      <c r="S2304" s="30" t="s">
        <v>31</v>
      </c>
      <c r="T2304" s="30" t="s">
        <v>31</v>
      </c>
      <c r="U2304" s="30" t="s">
        <v>31</v>
      </c>
      <c r="V2304" s="30" t="s">
        <v>31</v>
      </c>
      <c r="W2304" s="30">
        <v>1.6149423304967396</v>
      </c>
      <c r="X2304" s="30">
        <v>1.9896859597133019</v>
      </c>
      <c r="Y2304" s="30" t="s">
        <v>31</v>
      </c>
      <c r="Z2304" s="30" t="s">
        <v>31</v>
      </c>
      <c r="AA2304" s="30">
        <v>0</v>
      </c>
      <c r="AB2304" s="30">
        <v>0</v>
      </c>
      <c r="AC2304" s="30" t="s">
        <v>31</v>
      </c>
      <c r="AD2304" s="30" t="s">
        <v>31</v>
      </c>
      <c r="AE2304" s="29">
        <f t="shared" si="114"/>
        <v>2019</v>
      </c>
      <c r="AF2304" s="29">
        <f t="shared" si="112"/>
        <v>11</v>
      </c>
      <c r="AK2304" t="e">
        <f t="shared" si="113"/>
        <v>#N/A</v>
      </c>
    </row>
    <row r="2305" spans="1:37" ht="30" x14ac:dyDescent="0.25">
      <c r="A2305" s="30">
        <v>17907428</v>
      </c>
      <c r="B2305" s="29" t="s">
        <v>94</v>
      </c>
      <c r="C2305" s="29" t="s">
        <v>29</v>
      </c>
      <c r="D2305" s="29" t="s">
        <v>29</v>
      </c>
      <c r="E2305" s="31">
        <v>43830</v>
      </c>
      <c r="F2305" s="30" t="s">
        <v>31</v>
      </c>
      <c r="G2305" s="29" t="s">
        <v>51</v>
      </c>
      <c r="H2305" s="29" t="s">
        <v>30</v>
      </c>
      <c r="I2305" s="29">
        <v>1953</v>
      </c>
      <c r="J2305" s="30">
        <v>95</v>
      </c>
      <c r="K2305" s="30">
        <v>22685.200000000001</v>
      </c>
      <c r="L2305" s="30" t="s">
        <v>31</v>
      </c>
      <c r="M2305" s="30" t="s">
        <v>31</v>
      </c>
      <c r="N2305" s="30" t="s">
        <v>31</v>
      </c>
      <c r="O2305" s="30" t="s">
        <v>31</v>
      </c>
      <c r="P2305" s="30" t="s">
        <v>31</v>
      </c>
      <c r="Q2305" s="30" t="s">
        <v>31</v>
      </c>
      <c r="R2305" s="30" t="s">
        <v>31</v>
      </c>
      <c r="S2305" s="30" t="s">
        <v>31</v>
      </c>
      <c r="T2305" s="30" t="s">
        <v>31</v>
      </c>
      <c r="U2305" s="30" t="s">
        <v>31</v>
      </c>
      <c r="V2305" s="30" t="s">
        <v>31</v>
      </c>
      <c r="W2305" s="30">
        <v>1.104203774749255</v>
      </c>
      <c r="X2305" s="30">
        <v>1.3468925833941052</v>
      </c>
      <c r="Y2305" s="30" t="s">
        <v>31</v>
      </c>
      <c r="Z2305" s="30" t="s">
        <v>31</v>
      </c>
      <c r="AA2305" s="30">
        <v>0</v>
      </c>
      <c r="AB2305" s="30">
        <v>0</v>
      </c>
      <c r="AC2305" s="30" t="s">
        <v>31</v>
      </c>
      <c r="AD2305" s="30" t="s">
        <v>31</v>
      </c>
      <c r="AE2305" s="29">
        <f t="shared" si="114"/>
        <v>2019</v>
      </c>
      <c r="AF2305" s="29">
        <f t="shared" si="112"/>
        <v>12</v>
      </c>
      <c r="AK2305" t="e">
        <f t="shared" si="113"/>
        <v>#N/A</v>
      </c>
    </row>
    <row r="2306" spans="1:37" ht="30" x14ac:dyDescent="0.25">
      <c r="A2306" s="30">
        <v>17907428</v>
      </c>
      <c r="B2306" s="29" t="s">
        <v>94</v>
      </c>
      <c r="C2306" s="29" t="s">
        <v>29</v>
      </c>
      <c r="D2306" s="29" t="s">
        <v>29</v>
      </c>
      <c r="E2306" s="31">
        <v>43861</v>
      </c>
      <c r="F2306" s="30" t="s">
        <v>31</v>
      </c>
      <c r="G2306" s="29" t="s">
        <v>51</v>
      </c>
      <c r="H2306" s="29" t="s">
        <v>30</v>
      </c>
      <c r="I2306" s="29">
        <v>1953</v>
      </c>
      <c r="J2306" s="30">
        <v>95</v>
      </c>
      <c r="K2306" s="30">
        <v>22685.200000000001</v>
      </c>
      <c r="L2306" s="30" t="s">
        <v>31</v>
      </c>
      <c r="M2306" s="30" t="s">
        <v>31</v>
      </c>
      <c r="N2306" s="30" t="s">
        <v>31</v>
      </c>
      <c r="O2306" s="30" t="s">
        <v>31</v>
      </c>
      <c r="P2306" s="30" t="s">
        <v>31</v>
      </c>
      <c r="Q2306" s="30" t="s">
        <v>31</v>
      </c>
      <c r="R2306" s="30" t="s">
        <v>31</v>
      </c>
      <c r="S2306" s="30" t="s">
        <v>31</v>
      </c>
      <c r="T2306" s="30" t="s">
        <v>31</v>
      </c>
      <c r="U2306" s="30" t="s">
        <v>31</v>
      </c>
      <c r="V2306" s="30" t="s">
        <v>31</v>
      </c>
      <c r="W2306" s="30">
        <v>0.94451617774232821</v>
      </c>
      <c r="X2306" s="30">
        <v>1.5970511877825018</v>
      </c>
      <c r="Y2306" s="30" t="s">
        <v>31</v>
      </c>
      <c r="Z2306" s="30" t="s">
        <v>31</v>
      </c>
      <c r="AA2306" s="30" t="s">
        <v>31</v>
      </c>
      <c r="AB2306" s="30" t="s">
        <v>31</v>
      </c>
      <c r="AC2306" s="30" t="s">
        <v>31</v>
      </c>
      <c r="AD2306" s="30" t="s">
        <v>31</v>
      </c>
      <c r="AE2306" s="29">
        <f t="shared" si="114"/>
        <v>2020</v>
      </c>
      <c r="AF2306" s="29">
        <f t="shared" si="112"/>
        <v>1</v>
      </c>
      <c r="AK2306" t="e">
        <f t="shared" si="113"/>
        <v>#N/A</v>
      </c>
    </row>
    <row r="2307" spans="1:37" ht="30" x14ac:dyDescent="0.25">
      <c r="A2307" s="30">
        <v>17907428</v>
      </c>
      <c r="B2307" s="29" t="s">
        <v>94</v>
      </c>
      <c r="C2307" s="29" t="s">
        <v>29</v>
      </c>
      <c r="D2307" s="29" t="s">
        <v>29</v>
      </c>
      <c r="E2307" s="31">
        <v>43890</v>
      </c>
      <c r="F2307" s="30" t="s">
        <v>31</v>
      </c>
      <c r="G2307" s="29" t="s">
        <v>51</v>
      </c>
      <c r="H2307" s="29" t="s">
        <v>30</v>
      </c>
      <c r="I2307" s="29">
        <v>1953</v>
      </c>
      <c r="J2307" s="30">
        <v>95</v>
      </c>
      <c r="K2307" s="30">
        <v>22685.200000000001</v>
      </c>
      <c r="L2307" s="30" t="s">
        <v>31</v>
      </c>
      <c r="M2307" s="30" t="s">
        <v>31</v>
      </c>
      <c r="N2307" s="30" t="s">
        <v>31</v>
      </c>
      <c r="O2307" s="30" t="s">
        <v>31</v>
      </c>
      <c r="P2307" s="30" t="s">
        <v>31</v>
      </c>
      <c r="Q2307" s="30" t="s">
        <v>31</v>
      </c>
      <c r="R2307" s="30" t="s">
        <v>31</v>
      </c>
      <c r="S2307" s="30" t="s">
        <v>31</v>
      </c>
      <c r="T2307" s="30" t="s">
        <v>31</v>
      </c>
      <c r="U2307" s="30" t="s">
        <v>31</v>
      </c>
      <c r="V2307" s="30" t="s">
        <v>31</v>
      </c>
      <c r="W2307" s="30">
        <v>1.0147509864313595</v>
      </c>
      <c r="X2307" s="30">
        <v>2.2713042925564735</v>
      </c>
      <c r="Y2307" s="30" t="s">
        <v>31</v>
      </c>
      <c r="Z2307" s="30" t="s">
        <v>31</v>
      </c>
      <c r="AA2307" s="30" t="s">
        <v>31</v>
      </c>
      <c r="AB2307" s="30" t="s">
        <v>31</v>
      </c>
      <c r="AC2307" s="30" t="s">
        <v>31</v>
      </c>
      <c r="AD2307" s="30" t="s">
        <v>31</v>
      </c>
      <c r="AE2307" s="29">
        <f t="shared" si="114"/>
        <v>2020</v>
      </c>
      <c r="AF2307" s="29">
        <f t="shared" si="112"/>
        <v>2</v>
      </c>
      <c r="AK2307" t="e">
        <f t="shared" si="113"/>
        <v>#N/A</v>
      </c>
    </row>
    <row r="2308" spans="1:37" ht="30" x14ac:dyDescent="0.25">
      <c r="A2308" s="30">
        <v>17907428</v>
      </c>
      <c r="B2308" s="29" t="s">
        <v>94</v>
      </c>
      <c r="C2308" s="29" t="s">
        <v>29</v>
      </c>
      <c r="D2308" s="29" t="s">
        <v>29</v>
      </c>
      <c r="E2308" s="31">
        <v>43921</v>
      </c>
      <c r="F2308" s="29" t="s">
        <v>31</v>
      </c>
      <c r="G2308" s="29" t="s">
        <v>51</v>
      </c>
      <c r="H2308" s="29" t="s">
        <v>30</v>
      </c>
      <c r="I2308" s="29">
        <v>1953</v>
      </c>
      <c r="J2308" s="30">
        <v>95</v>
      </c>
      <c r="K2308" s="30">
        <v>22685.200000000001</v>
      </c>
      <c r="L2308" s="29" t="s">
        <v>31</v>
      </c>
      <c r="M2308" s="29" t="s">
        <v>31</v>
      </c>
      <c r="N2308" s="29" t="s">
        <v>31</v>
      </c>
      <c r="O2308" s="29" t="s">
        <v>31</v>
      </c>
      <c r="P2308" s="29" t="s">
        <v>31</v>
      </c>
      <c r="Q2308" s="29" t="s">
        <v>31</v>
      </c>
      <c r="R2308" s="29" t="s">
        <v>31</v>
      </c>
      <c r="S2308" s="29" t="s">
        <v>31</v>
      </c>
      <c r="T2308" s="29" t="s">
        <v>31</v>
      </c>
      <c r="U2308" s="29" t="s">
        <v>31</v>
      </c>
      <c r="V2308" s="29" t="s">
        <v>31</v>
      </c>
      <c r="W2308" s="30">
        <v>1.1269698979400771</v>
      </c>
      <c r="X2308" s="30">
        <v>1.3934129661154981</v>
      </c>
      <c r="Y2308" s="29" t="s">
        <v>31</v>
      </c>
      <c r="Z2308" s="29" t="s">
        <v>31</v>
      </c>
      <c r="AA2308" s="30" t="s">
        <v>31</v>
      </c>
      <c r="AB2308" s="30" t="s">
        <v>31</v>
      </c>
      <c r="AC2308" s="29" t="s">
        <v>31</v>
      </c>
      <c r="AD2308" s="29" t="s">
        <v>31</v>
      </c>
      <c r="AE2308" s="29">
        <f t="shared" si="114"/>
        <v>2020</v>
      </c>
      <c r="AF2308" s="29">
        <f t="shared" si="112"/>
        <v>3</v>
      </c>
      <c r="AK2308" t="e">
        <f t="shared" si="113"/>
        <v>#N/A</v>
      </c>
    </row>
    <row r="2309" spans="1:37" ht="30" x14ac:dyDescent="0.25">
      <c r="A2309" s="30">
        <v>17907428</v>
      </c>
      <c r="B2309" s="29" t="s">
        <v>94</v>
      </c>
      <c r="C2309" s="29" t="s">
        <v>29</v>
      </c>
      <c r="D2309" s="29" t="s">
        <v>29</v>
      </c>
      <c r="E2309" s="31">
        <v>43951</v>
      </c>
      <c r="F2309" s="29" t="s">
        <v>31</v>
      </c>
      <c r="G2309" s="29" t="s">
        <v>51</v>
      </c>
      <c r="H2309" s="29" t="s">
        <v>30</v>
      </c>
      <c r="I2309" s="29">
        <v>1953</v>
      </c>
      <c r="J2309" s="30">
        <v>95</v>
      </c>
      <c r="K2309" s="30">
        <v>22685.200000000001</v>
      </c>
      <c r="L2309" s="29" t="s">
        <v>31</v>
      </c>
      <c r="M2309" s="29" t="s">
        <v>31</v>
      </c>
      <c r="N2309" s="29" t="s">
        <v>31</v>
      </c>
      <c r="O2309" s="29" t="s">
        <v>31</v>
      </c>
      <c r="P2309" s="29" t="s">
        <v>31</v>
      </c>
      <c r="Q2309" s="29" t="s">
        <v>31</v>
      </c>
      <c r="R2309" s="29" t="s">
        <v>31</v>
      </c>
      <c r="S2309" s="29" t="s">
        <v>31</v>
      </c>
      <c r="T2309" s="29" t="s">
        <v>31</v>
      </c>
      <c r="U2309" s="29" t="s">
        <v>31</v>
      </c>
      <c r="V2309" s="29" t="s">
        <v>31</v>
      </c>
      <c r="W2309" s="30">
        <v>0.8638596781612482</v>
      </c>
      <c r="X2309" s="30">
        <v>1.7153049977452408</v>
      </c>
      <c r="Y2309" s="29" t="s">
        <v>31</v>
      </c>
      <c r="Z2309" s="29" t="s">
        <v>31</v>
      </c>
      <c r="AA2309" s="30" t="s">
        <v>31</v>
      </c>
      <c r="AB2309" s="30" t="s">
        <v>31</v>
      </c>
      <c r="AC2309" s="29" t="s">
        <v>31</v>
      </c>
      <c r="AD2309" s="29" t="s">
        <v>31</v>
      </c>
      <c r="AE2309" s="29">
        <f t="shared" si="114"/>
        <v>2020</v>
      </c>
      <c r="AF2309" s="29">
        <f t="shared" si="112"/>
        <v>4</v>
      </c>
      <c r="AK2309" t="e">
        <f t="shared" si="113"/>
        <v>#N/A</v>
      </c>
    </row>
    <row r="2310" spans="1:37" ht="30" x14ac:dyDescent="0.25">
      <c r="A2310" s="30">
        <v>17907428</v>
      </c>
      <c r="B2310" s="29" t="s">
        <v>94</v>
      </c>
      <c r="C2310" s="29" t="s">
        <v>29</v>
      </c>
      <c r="D2310" s="29" t="s">
        <v>29</v>
      </c>
      <c r="E2310" s="31">
        <v>43982</v>
      </c>
      <c r="F2310" s="29" t="s">
        <v>31</v>
      </c>
      <c r="G2310" s="29" t="s">
        <v>51</v>
      </c>
      <c r="H2310" s="29" t="s">
        <v>30</v>
      </c>
      <c r="I2310" s="29">
        <v>1953</v>
      </c>
      <c r="J2310" s="30">
        <v>95</v>
      </c>
      <c r="K2310" s="30">
        <v>22685.200000000001</v>
      </c>
      <c r="L2310" s="29" t="s">
        <v>31</v>
      </c>
      <c r="M2310" s="29" t="s">
        <v>31</v>
      </c>
      <c r="N2310" s="29" t="s">
        <v>31</v>
      </c>
      <c r="O2310" s="29" t="s">
        <v>31</v>
      </c>
      <c r="P2310" s="29" t="s">
        <v>31</v>
      </c>
      <c r="Q2310" s="29" t="s">
        <v>31</v>
      </c>
      <c r="R2310" s="29" t="s">
        <v>31</v>
      </c>
      <c r="S2310" s="29" t="s">
        <v>31</v>
      </c>
      <c r="T2310" s="29" t="s">
        <v>31</v>
      </c>
      <c r="U2310" s="29" t="s">
        <v>31</v>
      </c>
      <c r="V2310" s="29" t="s">
        <v>31</v>
      </c>
      <c r="W2310" s="30">
        <v>1.0860412074789716</v>
      </c>
      <c r="X2310" s="30">
        <v>1.2910968386876618</v>
      </c>
      <c r="Y2310" s="29" t="s">
        <v>31</v>
      </c>
      <c r="Z2310" s="29" t="s">
        <v>31</v>
      </c>
      <c r="AA2310" s="30" t="s">
        <v>31</v>
      </c>
      <c r="AB2310" s="30" t="s">
        <v>31</v>
      </c>
      <c r="AC2310" s="29" t="s">
        <v>31</v>
      </c>
      <c r="AD2310" s="29" t="s">
        <v>31</v>
      </c>
      <c r="AE2310" s="29">
        <f t="shared" si="114"/>
        <v>2020</v>
      </c>
      <c r="AF2310" s="29">
        <f t="shared" si="112"/>
        <v>5</v>
      </c>
      <c r="AK2310" t="e">
        <f t="shared" si="113"/>
        <v>#N/A</v>
      </c>
    </row>
    <row r="2311" spans="1:37" ht="30" x14ac:dyDescent="0.25">
      <c r="A2311" s="30">
        <v>17907428</v>
      </c>
      <c r="B2311" s="29" t="s">
        <v>94</v>
      </c>
      <c r="C2311" s="29" t="s">
        <v>29</v>
      </c>
      <c r="D2311" s="29" t="s">
        <v>29</v>
      </c>
      <c r="E2311" s="31">
        <v>44012</v>
      </c>
      <c r="F2311" s="29" t="s">
        <v>31</v>
      </c>
      <c r="G2311" s="29" t="s">
        <v>51</v>
      </c>
      <c r="H2311" s="29" t="s">
        <v>30</v>
      </c>
      <c r="I2311" s="29">
        <v>1953</v>
      </c>
      <c r="J2311" s="30">
        <v>95</v>
      </c>
      <c r="K2311" s="30">
        <v>22685.200000000001</v>
      </c>
      <c r="L2311" s="29" t="s">
        <v>31</v>
      </c>
      <c r="M2311" s="29" t="s">
        <v>31</v>
      </c>
      <c r="N2311" s="29" t="s">
        <v>31</v>
      </c>
      <c r="O2311" s="29" t="s">
        <v>31</v>
      </c>
      <c r="P2311" s="29" t="s">
        <v>31</v>
      </c>
      <c r="Q2311" s="29" t="s">
        <v>31</v>
      </c>
      <c r="R2311" s="29" t="s">
        <v>31</v>
      </c>
      <c r="S2311" s="29" t="s">
        <v>31</v>
      </c>
      <c r="T2311" s="29" t="s">
        <v>31</v>
      </c>
      <c r="U2311" s="29" t="s">
        <v>31</v>
      </c>
      <c r="V2311" s="29" t="s">
        <v>31</v>
      </c>
      <c r="W2311" s="30">
        <v>1.2226472041364145</v>
      </c>
      <c r="X2311" s="30">
        <v>1.2410514988187218</v>
      </c>
      <c r="Y2311" s="29" t="s">
        <v>31</v>
      </c>
      <c r="Z2311" s="29" t="s">
        <v>31</v>
      </c>
      <c r="AA2311" s="30" t="s">
        <v>31</v>
      </c>
      <c r="AB2311" s="30" t="s">
        <v>31</v>
      </c>
      <c r="AC2311" s="29" t="s">
        <v>31</v>
      </c>
      <c r="AD2311" s="29" t="s">
        <v>31</v>
      </c>
      <c r="AE2311" s="29">
        <f t="shared" si="114"/>
        <v>2020</v>
      </c>
      <c r="AF2311" s="29">
        <f t="shared" si="112"/>
        <v>6</v>
      </c>
      <c r="AK2311" t="e">
        <f t="shared" si="113"/>
        <v>#N/A</v>
      </c>
    </row>
    <row r="2312" spans="1:37" ht="30" x14ac:dyDescent="0.25">
      <c r="A2312" s="30">
        <v>17907428</v>
      </c>
      <c r="B2312" s="29" t="s">
        <v>94</v>
      </c>
      <c r="C2312" s="29" t="s">
        <v>29</v>
      </c>
      <c r="D2312" s="29" t="s">
        <v>29</v>
      </c>
      <c r="E2312" s="31">
        <v>44043</v>
      </c>
      <c r="F2312" s="29" t="s">
        <v>31</v>
      </c>
      <c r="G2312" s="29" t="s">
        <v>51</v>
      </c>
      <c r="H2312" s="29" t="s">
        <v>30</v>
      </c>
      <c r="I2312" s="29">
        <v>1953</v>
      </c>
      <c r="J2312" s="30">
        <v>95</v>
      </c>
      <c r="K2312" s="30">
        <v>22685.200000000001</v>
      </c>
      <c r="L2312" s="29" t="s">
        <v>31</v>
      </c>
      <c r="M2312" s="29" t="s">
        <v>31</v>
      </c>
      <c r="N2312" s="29" t="s">
        <v>31</v>
      </c>
      <c r="O2312" s="29" t="s">
        <v>31</v>
      </c>
      <c r="P2312" s="29" t="s">
        <v>31</v>
      </c>
      <c r="Q2312" s="29" t="s">
        <v>31</v>
      </c>
      <c r="R2312" s="29" t="s">
        <v>31</v>
      </c>
      <c r="S2312" s="29" t="s">
        <v>31</v>
      </c>
      <c r="T2312" s="29" t="s">
        <v>31</v>
      </c>
      <c r="U2312" s="29" t="s">
        <v>31</v>
      </c>
      <c r="V2312" s="29" t="s">
        <v>31</v>
      </c>
      <c r="W2312" s="30">
        <v>1.3963714685754693</v>
      </c>
      <c r="X2312" s="30">
        <v>2.0658075631685966</v>
      </c>
      <c r="Y2312" s="29" t="s">
        <v>31</v>
      </c>
      <c r="Z2312" s="29" t="s">
        <v>31</v>
      </c>
      <c r="AA2312" s="30" t="s">
        <v>31</v>
      </c>
      <c r="AB2312" s="30" t="s">
        <v>31</v>
      </c>
      <c r="AC2312" s="29" t="s">
        <v>31</v>
      </c>
      <c r="AD2312" s="29" t="s">
        <v>31</v>
      </c>
      <c r="AE2312" s="29">
        <f t="shared" si="114"/>
        <v>2020</v>
      </c>
      <c r="AF2312" s="29">
        <f t="shared" si="112"/>
        <v>7</v>
      </c>
      <c r="AK2312" t="e">
        <f t="shared" si="113"/>
        <v>#N/A</v>
      </c>
    </row>
    <row r="2313" spans="1:37" ht="30" x14ac:dyDescent="0.25">
      <c r="A2313" s="30">
        <v>17907428</v>
      </c>
      <c r="B2313" s="29" t="s">
        <v>94</v>
      </c>
      <c r="C2313" s="29" t="s">
        <v>29</v>
      </c>
      <c r="D2313" s="29" t="s">
        <v>29</v>
      </c>
      <c r="E2313" s="31">
        <v>44074</v>
      </c>
      <c r="F2313" s="29" t="s">
        <v>31</v>
      </c>
      <c r="G2313" s="29" t="s">
        <v>51</v>
      </c>
      <c r="H2313" s="29" t="s">
        <v>30</v>
      </c>
      <c r="I2313" s="29">
        <v>1953</v>
      </c>
      <c r="J2313" s="30">
        <v>95</v>
      </c>
      <c r="K2313" s="30">
        <v>22685.200000000001</v>
      </c>
      <c r="L2313" s="29" t="s">
        <v>31</v>
      </c>
      <c r="M2313" s="29" t="s">
        <v>31</v>
      </c>
      <c r="N2313" s="29" t="s">
        <v>31</v>
      </c>
      <c r="O2313" s="29" t="s">
        <v>31</v>
      </c>
      <c r="P2313" s="29" t="s">
        <v>31</v>
      </c>
      <c r="Q2313" s="29" t="s">
        <v>31</v>
      </c>
      <c r="R2313" s="29" t="s">
        <v>31</v>
      </c>
      <c r="S2313" s="29" t="s">
        <v>31</v>
      </c>
      <c r="T2313" s="29" t="s">
        <v>31</v>
      </c>
      <c r="U2313" s="29" t="s">
        <v>31</v>
      </c>
      <c r="V2313" s="29" t="s">
        <v>31</v>
      </c>
      <c r="W2313" s="30">
        <v>1.6199735892630724</v>
      </c>
      <c r="X2313" s="30">
        <v>1.8578349409097736</v>
      </c>
      <c r="Y2313" s="29" t="s">
        <v>31</v>
      </c>
      <c r="Z2313" s="29" t="s">
        <v>31</v>
      </c>
      <c r="AA2313" s="30" t="s">
        <v>31</v>
      </c>
      <c r="AB2313" s="30" t="s">
        <v>31</v>
      </c>
      <c r="AC2313" s="29" t="s">
        <v>31</v>
      </c>
      <c r="AD2313" s="29" t="s">
        <v>31</v>
      </c>
      <c r="AE2313" s="29">
        <f t="shared" si="114"/>
        <v>2020</v>
      </c>
      <c r="AF2313" s="29">
        <f t="shared" si="112"/>
        <v>8</v>
      </c>
      <c r="AK2313" t="e">
        <f t="shared" si="113"/>
        <v>#N/A</v>
      </c>
    </row>
    <row r="2314" spans="1:37" ht="30" x14ac:dyDescent="0.25">
      <c r="A2314" s="30">
        <v>17907428</v>
      </c>
      <c r="B2314" s="29" t="s">
        <v>94</v>
      </c>
      <c r="C2314" s="29" t="s">
        <v>29</v>
      </c>
      <c r="D2314" s="29" t="s">
        <v>29</v>
      </c>
      <c r="E2314" s="31">
        <v>44104</v>
      </c>
      <c r="F2314" s="29" t="s">
        <v>31</v>
      </c>
      <c r="G2314" s="29" t="s">
        <v>51</v>
      </c>
      <c r="H2314" s="29" t="s">
        <v>30</v>
      </c>
      <c r="I2314" s="29">
        <v>1953</v>
      </c>
      <c r="J2314" s="30">
        <v>95</v>
      </c>
      <c r="K2314" s="30">
        <v>22685.200000000001</v>
      </c>
      <c r="L2314" s="29" t="s">
        <v>31</v>
      </c>
      <c r="M2314" s="29" t="s">
        <v>31</v>
      </c>
      <c r="N2314" s="29" t="s">
        <v>31</v>
      </c>
      <c r="O2314" s="29" t="s">
        <v>31</v>
      </c>
      <c r="P2314" s="29" t="s">
        <v>31</v>
      </c>
      <c r="Q2314" s="29" t="s">
        <v>31</v>
      </c>
      <c r="R2314" s="29" t="s">
        <v>31</v>
      </c>
      <c r="S2314" s="29" t="s">
        <v>31</v>
      </c>
      <c r="T2314" s="29" t="s">
        <v>31</v>
      </c>
      <c r="U2314" s="29" t="s">
        <v>31</v>
      </c>
      <c r="V2314" s="29" t="s">
        <v>31</v>
      </c>
      <c r="W2314" s="30">
        <v>0.83694773565432701</v>
      </c>
      <c r="X2314" s="30">
        <v>2.1157192157610369</v>
      </c>
      <c r="Y2314" s="29" t="s">
        <v>31</v>
      </c>
      <c r="Z2314" s="29" t="s">
        <v>31</v>
      </c>
      <c r="AA2314" s="30" t="s">
        <v>31</v>
      </c>
      <c r="AB2314" s="30" t="s">
        <v>31</v>
      </c>
      <c r="AC2314" s="29" t="s">
        <v>31</v>
      </c>
      <c r="AD2314" s="29" t="s">
        <v>31</v>
      </c>
      <c r="AE2314" s="29">
        <f t="shared" si="114"/>
        <v>2020</v>
      </c>
      <c r="AF2314" s="29">
        <f t="shared" si="112"/>
        <v>9</v>
      </c>
      <c r="AK2314" t="e">
        <f t="shared" si="113"/>
        <v>#N/A</v>
      </c>
    </row>
    <row r="2315" spans="1:37" ht="30" x14ac:dyDescent="0.25">
      <c r="A2315" s="30">
        <v>17907428</v>
      </c>
      <c r="B2315" s="29" t="s">
        <v>94</v>
      </c>
      <c r="C2315" s="29" t="s">
        <v>29</v>
      </c>
      <c r="D2315" s="29" t="s">
        <v>29</v>
      </c>
      <c r="E2315" s="31">
        <v>44135</v>
      </c>
      <c r="F2315" s="29" t="s">
        <v>31</v>
      </c>
      <c r="G2315" s="29" t="s">
        <v>51</v>
      </c>
      <c r="H2315" s="29" t="s">
        <v>30</v>
      </c>
      <c r="I2315" s="29">
        <v>1953</v>
      </c>
      <c r="J2315" s="30">
        <v>95</v>
      </c>
      <c r="K2315" s="30">
        <v>22685.200000000001</v>
      </c>
      <c r="L2315" s="29" t="s">
        <v>31</v>
      </c>
      <c r="M2315" s="29" t="s">
        <v>31</v>
      </c>
      <c r="N2315" s="29" t="s">
        <v>31</v>
      </c>
      <c r="O2315" s="29" t="s">
        <v>31</v>
      </c>
      <c r="P2315" s="29" t="s">
        <v>31</v>
      </c>
      <c r="Q2315" s="29" t="s">
        <v>31</v>
      </c>
      <c r="R2315" s="29" t="s">
        <v>31</v>
      </c>
      <c r="S2315" s="29" t="s">
        <v>31</v>
      </c>
      <c r="T2315" s="29" t="s">
        <v>31</v>
      </c>
      <c r="U2315" s="29" t="s">
        <v>31</v>
      </c>
      <c r="V2315" s="29" t="s">
        <v>31</v>
      </c>
      <c r="W2315" s="30">
        <v>1.4112001634790032</v>
      </c>
      <c r="X2315" s="30">
        <v>2.2314290659275136</v>
      </c>
      <c r="Y2315" s="29" t="s">
        <v>31</v>
      </c>
      <c r="Z2315" s="29" t="s">
        <v>31</v>
      </c>
      <c r="AA2315" s="30" t="s">
        <v>31</v>
      </c>
      <c r="AB2315" s="30" t="s">
        <v>31</v>
      </c>
      <c r="AC2315" s="29" t="s">
        <v>31</v>
      </c>
      <c r="AD2315" s="29" t="s">
        <v>31</v>
      </c>
      <c r="AE2315" s="29">
        <f t="shared" si="114"/>
        <v>2020</v>
      </c>
      <c r="AF2315" s="29">
        <f t="shared" si="112"/>
        <v>10</v>
      </c>
      <c r="AK2315" t="e">
        <f t="shared" si="113"/>
        <v>#N/A</v>
      </c>
    </row>
    <row r="2316" spans="1:37" ht="30" x14ac:dyDescent="0.25">
      <c r="A2316" s="30">
        <v>17907428</v>
      </c>
      <c r="B2316" s="29" t="s">
        <v>94</v>
      </c>
      <c r="C2316" s="29" t="s">
        <v>29</v>
      </c>
      <c r="D2316" s="29" t="s">
        <v>29</v>
      </c>
      <c r="E2316" s="31">
        <v>44165</v>
      </c>
      <c r="F2316" s="29" t="s">
        <v>31</v>
      </c>
      <c r="G2316" s="29" t="s">
        <v>51</v>
      </c>
      <c r="H2316" s="29" t="s">
        <v>30</v>
      </c>
      <c r="I2316" s="29">
        <v>1953</v>
      </c>
      <c r="J2316" s="30">
        <v>95</v>
      </c>
      <c r="K2316" s="30">
        <v>22685.200000000001</v>
      </c>
      <c r="L2316" s="29" t="s">
        <v>31</v>
      </c>
      <c r="M2316" s="29" t="s">
        <v>31</v>
      </c>
      <c r="N2316" s="29" t="s">
        <v>31</v>
      </c>
      <c r="O2316" s="29" t="s">
        <v>31</v>
      </c>
      <c r="P2316" s="29" t="s">
        <v>31</v>
      </c>
      <c r="Q2316" s="29" t="s">
        <v>31</v>
      </c>
      <c r="R2316" s="29" t="s">
        <v>31</v>
      </c>
      <c r="S2316" s="29" t="s">
        <v>31</v>
      </c>
      <c r="T2316" s="29" t="s">
        <v>31</v>
      </c>
      <c r="U2316" s="29" t="s">
        <v>31</v>
      </c>
      <c r="V2316" s="29" t="s">
        <v>31</v>
      </c>
      <c r="W2316" s="30">
        <v>0.95861988440431234</v>
      </c>
      <c r="X2316" s="30">
        <v>1.3845985813037365</v>
      </c>
      <c r="Y2316" s="29" t="s">
        <v>31</v>
      </c>
      <c r="Z2316" s="29" t="s">
        <v>31</v>
      </c>
      <c r="AA2316" s="30" t="s">
        <v>31</v>
      </c>
      <c r="AB2316" s="30" t="s">
        <v>31</v>
      </c>
      <c r="AC2316" s="29" t="s">
        <v>31</v>
      </c>
      <c r="AD2316" s="29" t="s">
        <v>31</v>
      </c>
      <c r="AE2316" s="29">
        <f t="shared" si="114"/>
        <v>2020</v>
      </c>
      <c r="AF2316" s="29">
        <f t="shared" si="112"/>
        <v>11</v>
      </c>
      <c r="AK2316" t="e">
        <f t="shared" si="113"/>
        <v>#N/A</v>
      </c>
    </row>
    <row r="2317" spans="1:37" ht="30" x14ac:dyDescent="0.25">
      <c r="A2317" s="30">
        <v>17907428</v>
      </c>
      <c r="B2317" s="29" t="s">
        <v>94</v>
      </c>
      <c r="C2317" s="29" t="s">
        <v>29</v>
      </c>
      <c r="D2317" s="29" t="s">
        <v>29</v>
      </c>
      <c r="E2317" s="31">
        <v>44196</v>
      </c>
      <c r="F2317" s="29">
        <v>12.36020023099455</v>
      </c>
      <c r="G2317" s="29" t="s">
        <v>51</v>
      </c>
      <c r="H2317" s="29" t="s">
        <v>30</v>
      </c>
      <c r="I2317" s="29">
        <v>1953</v>
      </c>
      <c r="J2317" s="30">
        <v>95</v>
      </c>
      <c r="K2317" s="30">
        <v>22685.200000000001</v>
      </c>
      <c r="L2317" s="29">
        <v>1578469.5575088756</v>
      </c>
      <c r="M2317" s="29">
        <v>4037.0950552908162</v>
      </c>
      <c r="N2317" s="29">
        <v>69.466505219246471</v>
      </c>
      <c r="O2317" s="29">
        <v>25064.054097588723</v>
      </c>
      <c r="P2317" s="29">
        <v>1.3600825199769275</v>
      </c>
      <c r="Q2317" s="29">
        <v>51480.397648617603</v>
      </c>
      <c r="R2317" s="29">
        <v>33485.811690099632</v>
      </c>
      <c r="S2317" s="29">
        <v>2.3456976825621547</v>
      </c>
      <c r="T2317" s="29">
        <v>1.9059123375903593</v>
      </c>
      <c r="U2317" s="29">
        <v>2.2496515199091225</v>
      </c>
      <c r="V2317" s="29">
        <v>1.9093111341936793</v>
      </c>
      <c r="W2317" s="30">
        <v>1.6136516989097207</v>
      </c>
      <c r="X2317" s="30">
        <v>1.3499491250641256</v>
      </c>
      <c r="Y2317" s="29">
        <v>63.349816420057131</v>
      </c>
      <c r="Z2317" s="29">
        <v>87.650870555059726</v>
      </c>
      <c r="AA2317" s="30">
        <v>113.25720876396693</v>
      </c>
      <c r="AB2317" s="30">
        <v>3364.0376299069644</v>
      </c>
      <c r="AC2317" s="29">
        <v>3.7665395548345302</v>
      </c>
      <c r="AD2317" s="29">
        <v>71104.072187336278</v>
      </c>
      <c r="AE2317" s="29">
        <f t="shared" si="114"/>
        <v>2020</v>
      </c>
      <c r="AF2317" s="29">
        <f t="shared" si="112"/>
        <v>12</v>
      </c>
      <c r="AK2317" t="e">
        <f t="shared" si="113"/>
        <v>#N/A</v>
      </c>
    </row>
    <row r="2318" spans="1:37" ht="30" x14ac:dyDescent="0.25">
      <c r="A2318" s="30">
        <v>17907428</v>
      </c>
      <c r="B2318" s="29" t="s">
        <v>94</v>
      </c>
      <c r="C2318" s="29" t="s">
        <v>29</v>
      </c>
      <c r="D2318" s="29" t="s">
        <v>29</v>
      </c>
      <c r="E2318" s="31">
        <v>44227</v>
      </c>
      <c r="F2318" s="29">
        <v>16.737693271112057</v>
      </c>
      <c r="G2318" s="29" t="s">
        <v>51</v>
      </c>
      <c r="H2318" s="29" t="s">
        <v>30</v>
      </c>
      <c r="I2318" s="29">
        <v>1953</v>
      </c>
      <c r="J2318" s="30">
        <v>95</v>
      </c>
      <c r="K2318" s="30">
        <v>22685.200000000001</v>
      </c>
      <c r="L2318" s="29">
        <v>1837190.3124986954</v>
      </c>
      <c r="M2318" s="29">
        <v>6253.1957525479656</v>
      </c>
      <c r="N2318" s="29">
        <v>44.581690942161813</v>
      </c>
      <c r="O2318" s="29">
        <v>31789.202205772228</v>
      </c>
      <c r="P2318" s="29">
        <v>2.2590390322227503</v>
      </c>
      <c r="Q2318" s="29">
        <v>42373.110847681855</v>
      </c>
      <c r="R2318" s="29">
        <v>63951.246286220972</v>
      </c>
      <c r="S2318" s="29">
        <v>1.5395305502269843</v>
      </c>
      <c r="T2318" s="29">
        <v>2.0933110492165823</v>
      </c>
      <c r="U2318" s="29">
        <v>1.7723126801152118</v>
      </c>
      <c r="V2318" s="29">
        <v>1.8111566677935427</v>
      </c>
      <c r="W2318" s="30">
        <v>1.4574476726724088</v>
      </c>
      <c r="X2318" s="30">
        <v>1.499923954881234</v>
      </c>
      <c r="Y2318" s="29">
        <v>64.313094793867975</v>
      </c>
      <c r="Z2318" s="29">
        <v>80.649525719679716</v>
      </c>
      <c r="AA2318" s="30">
        <v>151.86981042650572</v>
      </c>
      <c r="AB2318" s="30">
        <v>3646.8578924539588</v>
      </c>
      <c r="AC2318" s="29">
        <v>3.8139832428215508</v>
      </c>
      <c r="AD2318" s="29">
        <v>90585.189104783771</v>
      </c>
      <c r="AE2318" s="29">
        <f t="shared" si="114"/>
        <v>2021</v>
      </c>
      <c r="AF2318" s="29">
        <f t="shared" si="112"/>
        <v>1</v>
      </c>
      <c r="AK2318" t="e">
        <f t="shared" si="113"/>
        <v>#N/A</v>
      </c>
    </row>
    <row r="2319" spans="1:37" ht="30" x14ac:dyDescent="0.25">
      <c r="A2319" s="30">
        <v>17907428</v>
      </c>
      <c r="B2319" s="29" t="s">
        <v>94</v>
      </c>
      <c r="C2319" s="29" t="s">
        <v>29</v>
      </c>
      <c r="D2319" s="29" t="s">
        <v>29</v>
      </c>
      <c r="E2319" s="31">
        <v>44255</v>
      </c>
      <c r="F2319" s="29">
        <v>8.181504598482352</v>
      </c>
      <c r="G2319" s="29" t="s">
        <v>51</v>
      </c>
      <c r="H2319" s="29" t="s">
        <v>30</v>
      </c>
      <c r="I2319" s="29">
        <v>1953</v>
      </c>
      <c r="J2319" s="30">
        <v>95</v>
      </c>
      <c r="K2319" s="30">
        <v>22685.200000000001</v>
      </c>
      <c r="L2319" s="29">
        <v>1279485.6781301901</v>
      </c>
      <c r="M2319" s="29">
        <v>6123.0013141085947</v>
      </c>
      <c r="N2319" s="29">
        <v>72.260326048266379</v>
      </c>
      <c r="O2319" s="29">
        <v>32906.400877272572</v>
      </c>
      <c r="P2319" s="29">
        <v>1.9373168049261797</v>
      </c>
      <c r="Q2319" s="29">
        <v>31104.737928795061</v>
      </c>
      <c r="R2319" s="29">
        <v>39435.446685231676</v>
      </c>
      <c r="S2319" s="29">
        <v>1.3942195966763156</v>
      </c>
      <c r="T2319" s="29">
        <v>2.5036337437001119</v>
      </c>
      <c r="U2319" s="29">
        <v>1.5316967184960826</v>
      </c>
      <c r="V2319" s="29">
        <v>2.4450420170952656</v>
      </c>
      <c r="W2319" s="30">
        <v>0.91358270366063654</v>
      </c>
      <c r="X2319" s="30">
        <v>1.9332734813628751</v>
      </c>
      <c r="Y2319" s="29">
        <v>73.036970574377975</v>
      </c>
      <c r="Z2319" s="29">
        <v>60.069715933506146</v>
      </c>
      <c r="AA2319" s="30">
        <v>85.778039383570984</v>
      </c>
      <c r="AB2319" s="30">
        <v>3607.1484185679487</v>
      </c>
      <c r="AC2319" s="29">
        <v>3.1789724889226894</v>
      </c>
      <c r="AD2319" s="29">
        <v>91653.147935761066</v>
      </c>
      <c r="AE2319" s="29">
        <f t="shared" si="114"/>
        <v>2021</v>
      </c>
      <c r="AF2319" s="29">
        <f t="shared" si="112"/>
        <v>2</v>
      </c>
      <c r="AK2319" t="e">
        <f t="shared" si="113"/>
        <v>#N/A</v>
      </c>
    </row>
    <row r="2320" spans="1:37" ht="30" x14ac:dyDescent="0.25">
      <c r="A2320" s="30">
        <v>17907428</v>
      </c>
      <c r="B2320" s="29" t="s">
        <v>94</v>
      </c>
      <c r="C2320" s="29" t="s">
        <v>29</v>
      </c>
      <c r="D2320" s="29" t="s">
        <v>29</v>
      </c>
      <c r="E2320" s="31">
        <v>44286</v>
      </c>
      <c r="F2320" s="29">
        <v>8.3383138318720853</v>
      </c>
      <c r="G2320" s="29" t="s">
        <v>51</v>
      </c>
      <c r="H2320" s="29" t="s">
        <v>30</v>
      </c>
      <c r="I2320" s="29">
        <v>1953</v>
      </c>
      <c r="J2320" s="30">
        <v>95</v>
      </c>
      <c r="K2320" s="30">
        <v>22685.200000000001</v>
      </c>
      <c r="L2320" s="29">
        <v>1851606.4222057343</v>
      </c>
      <c r="M2320" s="29">
        <v>6275.9945898688147</v>
      </c>
      <c r="N2320" s="29">
        <v>47.55733273307343</v>
      </c>
      <c r="O2320" s="29">
        <v>25710.089096114214</v>
      </c>
      <c r="P2320" s="29">
        <v>2.0463447374699402</v>
      </c>
      <c r="Q2320" s="29">
        <v>36876.945033341421</v>
      </c>
      <c r="R2320" s="29">
        <v>51255.307475539834</v>
      </c>
      <c r="S2320" s="29">
        <v>1.5215101537173636</v>
      </c>
      <c r="T2320" s="29">
        <v>1.6438961009397204</v>
      </c>
      <c r="U2320" s="29">
        <v>1.7623255491351133</v>
      </c>
      <c r="V2320" s="29">
        <v>1.6534013342383422</v>
      </c>
      <c r="W2320" s="30">
        <v>0.83115635992209225</v>
      </c>
      <c r="X2320" s="30">
        <v>1.8115417811166303</v>
      </c>
      <c r="Y2320" s="29">
        <v>58.677429433400363</v>
      </c>
      <c r="Z2320" s="29">
        <v>57.680947597238941</v>
      </c>
      <c r="AA2320" s="29">
        <v>92.924236475372041</v>
      </c>
      <c r="AB2320" s="29">
        <v>1951.1430919101017</v>
      </c>
      <c r="AC2320" s="29">
        <v>2.3417370772734634</v>
      </c>
      <c r="AD2320" s="29">
        <v>75497.191124316319</v>
      </c>
      <c r="AE2320" s="29">
        <f t="shared" si="114"/>
        <v>2021</v>
      </c>
      <c r="AF2320" s="29">
        <f t="shared" si="112"/>
        <v>3</v>
      </c>
      <c r="AK2320" t="e">
        <f t="shared" si="113"/>
        <v>#N/A</v>
      </c>
    </row>
    <row r="2321" spans="1:37" ht="30" x14ac:dyDescent="0.25">
      <c r="A2321" s="30">
        <v>17907428</v>
      </c>
      <c r="B2321" s="29" t="s">
        <v>94</v>
      </c>
      <c r="C2321" s="29" t="s">
        <v>29</v>
      </c>
      <c r="D2321" s="29" t="s">
        <v>29</v>
      </c>
      <c r="E2321" s="31">
        <v>44316</v>
      </c>
      <c r="F2321" s="29">
        <v>17.834944869826632</v>
      </c>
      <c r="G2321" s="29" t="s">
        <v>51</v>
      </c>
      <c r="H2321" s="29" t="s">
        <v>30</v>
      </c>
      <c r="I2321" s="29">
        <v>1953</v>
      </c>
      <c r="J2321" s="30">
        <v>95</v>
      </c>
      <c r="K2321" s="30">
        <v>22685.200000000001</v>
      </c>
      <c r="L2321" s="29">
        <v>976292.92540699802</v>
      </c>
      <c r="M2321" s="29">
        <v>6637.0850657879691</v>
      </c>
      <c r="N2321" s="29">
        <v>63.913366435529383</v>
      </c>
      <c r="O2321" s="29">
        <v>40537.677278306139</v>
      </c>
      <c r="P2321" s="29">
        <v>1.8957047647221565</v>
      </c>
      <c r="Q2321" s="29">
        <v>52999.669206189334</v>
      </c>
      <c r="R2321" s="29">
        <v>37375.356877322789</v>
      </c>
      <c r="S2321" s="29">
        <v>1.8011453182082082</v>
      </c>
      <c r="T2321" s="29">
        <v>1.7777808159478004</v>
      </c>
      <c r="U2321" s="29">
        <v>2.0828837417863211</v>
      </c>
      <c r="V2321" s="29">
        <v>2.0201425151604973</v>
      </c>
      <c r="W2321" s="30">
        <v>1.0861189647280514</v>
      </c>
      <c r="X2321" s="30">
        <v>1.616512395592469</v>
      </c>
      <c r="Y2321" s="29">
        <v>97.409967588094005</v>
      </c>
      <c r="Z2321" s="29">
        <v>78.254397928968103</v>
      </c>
      <c r="AA2321" s="29">
        <v>123.77817607724671</v>
      </c>
      <c r="AB2321" s="29">
        <v>1903.7873060826453</v>
      </c>
      <c r="AC2321" s="29">
        <v>3.1500555019312726</v>
      </c>
      <c r="AD2321" s="29">
        <v>53533.333209173608</v>
      </c>
      <c r="AE2321" s="29">
        <f t="shared" si="114"/>
        <v>2021</v>
      </c>
      <c r="AF2321" s="29">
        <f t="shared" si="112"/>
        <v>4</v>
      </c>
      <c r="AK2321" t="e">
        <f t="shared" si="113"/>
        <v>#N/A</v>
      </c>
    </row>
    <row r="2322" spans="1:37" ht="30" x14ac:dyDescent="0.25">
      <c r="A2322" s="30">
        <v>17907428</v>
      </c>
      <c r="B2322" s="29" t="s">
        <v>94</v>
      </c>
      <c r="C2322" s="29" t="s">
        <v>29</v>
      </c>
      <c r="D2322" s="29" t="s">
        <v>29</v>
      </c>
      <c r="E2322" s="31">
        <v>44347</v>
      </c>
      <c r="F2322" s="29">
        <v>16.715802720854697</v>
      </c>
      <c r="G2322" s="29" t="s">
        <v>51</v>
      </c>
      <c r="H2322" s="29" t="s">
        <v>30</v>
      </c>
      <c r="I2322" s="29">
        <v>1953</v>
      </c>
      <c r="J2322" s="30">
        <v>95</v>
      </c>
      <c r="K2322" s="30">
        <v>22685.200000000001</v>
      </c>
      <c r="L2322" s="29">
        <v>1930975.7663290538</v>
      </c>
      <c r="M2322" s="29">
        <v>6141.9258247017005</v>
      </c>
      <c r="N2322" s="29">
        <v>52.709371360018601</v>
      </c>
      <c r="O2322" s="29">
        <v>36497.704824743923</v>
      </c>
      <c r="P2322" s="29">
        <v>1.6732112352214807</v>
      </c>
      <c r="Q2322" s="29">
        <v>49078.014156972851</v>
      </c>
      <c r="R2322" s="29">
        <v>60877.2621499343</v>
      </c>
      <c r="S2322" s="29">
        <v>1.8128428612427114</v>
      </c>
      <c r="T2322" s="29">
        <v>1.7790398634187161</v>
      </c>
      <c r="U2322" s="29">
        <v>1.4080128658999076</v>
      </c>
      <c r="V2322" s="29">
        <v>2.7464142424528903</v>
      </c>
      <c r="W2322" s="30">
        <v>1.3992542675069284</v>
      </c>
      <c r="X2322" s="30">
        <v>1.7136502113567744</v>
      </c>
      <c r="Y2322" s="29">
        <v>76.403537394811863</v>
      </c>
      <c r="Z2322" s="29">
        <v>52.759878861364278</v>
      </c>
      <c r="AA2322" s="29">
        <v>140.95267528808998</v>
      </c>
      <c r="AB2322" s="29">
        <v>3578.1262916298087</v>
      </c>
      <c r="AC2322" s="29">
        <v>3.6651990207003617</v>
      </c>
      <c r="AD2322" s="29">
        <v>85803.210716628062</v>
      </c>
      <c r="AE2322" s="29">
        <f t="shared" si="114"/>
        <v>2021</v>
      </c>
      <c r="AF2322" s="29">
        <f t="shared" si="112"/>
        <v>5</v>
      </c>
      <c r="AK2322" t="e">
        <f t="shared" si="113"/>
        <v>#N/A</v>
      </c>
    </row>
    <row r="2323" spans="1:37" ht="30" x14ac:dyDescent="0.25">
      <c r="A2323" s="30">
        <v>17907428</v>
      </c>
      <c r="B2323" s="29" t="s">
        <v>94</v>
      </c>
      <c r="C2323" s="29" t="s">
        <v>29</v>
      </c>
      <c r="D2323" s="29" t="s">
        <v>29</v>
      </c>
      <c r="E2323" s="31">
        <v>44377</v>
      </c>
      <c r="F2323" s="29">
        <v>16.791683307163265</v>
      </c>
      <c r="G2323" s="29" t="s">
        <v>51</v>
      </c>
      <c r="H2323" s="29" t="s">
        <v>30</v>
      </c>
      <c r="I2323" s="29">
        <v>1953</v>
      </c>
      <c r="J2323" s="30">
        <v>95</v>
      </c>
      <c r="K2323" s="30">
        <v>22685.200000000001</v>
      </c>
      <c r="L2323" s="29">
        <v>1092586.2053315595</v>
      </c>
      <c r="M2323" s="29">
        <v>5622.2592587267009</v>
      </c>
      <c r="N2323" s="29">
        <v>64.738211023135975</v>
      </c>
      <c r="O2323" s="29">
        <v>39961.408896741814</v>
      </c>
      <c r="P2323" s="29">
        <v>1.9113565673958817</v>
      </c>
      <c r="Q2323" s="29">
        <v>39908.302383284987</v>
      </c>
      <c r="R2323" s="29">
        <v>50928.959801411918</v>
      </c>
      <c r="S2323" s="29">
        <v>1.4185707112178583</v>
      </c>
      <c r="T2323" s="29">
        <v>1.9823061733821474</v>
      </c>
      <c r="U2323" s="29">
        <v>1.7500837172431309</v>
      </c>
      <c r="V2323" s="29">
        <v>2.2212135579843513</v>
      </c>
      <c r="W2323" s="30">
        <v>0.84691574407434567</v>
      </c>
      <c r="X2323" s="30">
        <v>1.8940071171332018</v>
      </c>
      <c r="Y2323" s="29">
        <v>63.424920166979611</v>
      </c>
      <c r="Z2323" s="29">
        <v>56.263311743994031</v>
      </c>
      <c r="AA2323" s="29">
        <v>88.517032310477845</v>
      </c>
      <c r="AB2323" s="29">
        <v>2758.500261671355</v>
      </c>
      <c r="AC2323" s="29">
        <v>2.2410869688194159</v>
      </c>
      <c r="AD2323" s="29">
        <v>62364.675782346552</v>
      </c>
      <c r="AE2323" s="29">
        <f t="shared" si="114"/>
        <v>2021</v>
      </c>
      <c r="AF2323" s="29">
        <f t="shared" si="112"/>
        <v>6</v>
      </c>
      <c r="AK2323" t="e">
        <f t="shared" si="113"/>
        <v>#N/A</v>
      </c>
    </row>
    <row r="2324" spans="1:37" ht="30" x14ac:dyDescent="0.25">
      <c r="A2324" s="30">
        <v>17907428</v>
      </c>
      <c r="B2324" s="29" t="s">
        <v>94</v>
      </c>
      <c r="C2324" s="29" t="s">
        <v>29</v>
      </c>
      <c r="D2324" s="29" t="s">
        <v>29</v>
      </c>
      <c r="E2324" s="31">
        <v>44408</v>
      </c>
      <c r="F2324" s="29">
        <v>11.365845381588842</v>
      </c>
      <c r="G2324" s="29" t="s">
        <v>51</v>
      </c>
      <c r="H2324" s="29" t="s">
        <v>30</v>
      </c>
      <c r="I2324" s="29">
        <v>1953</v>
      </c>
      <c r="J2324" s="30">
        <v>95</v>
      </c>
      <c r="K2324" s="30">
        <v>22685.200000000001</v>
      </c>
      <c r="L2324" s="29">
        <v>1572671.6680630879</v>
      </c>
      <c r="M2324" s="29">
        <v>4240.6533997926699</v>
      </c>
      <c r="N2324" s="29">
        <v>49.885579420107838</v>
      </c>
      <c r="O2324" s="29">
        <v>39429.425497501878</v>
      </c>
      <c r="P2324" s="29">
        <v>1.468320342563368</v>
      </c>
      <c r="Q2324" s="29">
        <v>29264.478965623759</v>
      </c>
      <c r="R2324" s="29">
        <v>39920.564983192926</v>
      </c>
      <c r="S2324" s="29">
        <v>1.6833526576307085</v>
      </c>
      <c r="T2324" s="29">
        <v>2.0049740047795255</v>
      </c>
      <c r="U2324" s="29">
        <v>1.8759170122658284</v>
      </c>
      <c r="V2324" s="29">
        <v>2.5392918250503391</v>
      </c>
      <c r="W2324" s="30">
        <v>1.4915104776985704</v>
      </c>
      <c r="X2324" s="30">
        <v>1.4184872793574983</v>
      </c>
      <c r="Y2324" s="29">
        <v>61.632821360416898</v>
      </c>
      <c r="Z2324" s="29">
        <v>57.063760169029131</v>
      </c>
      <c r="AA2324" s="29">
        <v>111.33991912723197</v>
      </c>
      <c r="AB2324" s="29">
        <v>2677.1678453616305</v>
      </c>
      <c r="AC2324" s="29">
        <v>2.9661420284332842</v>
      </c>
      <c r="AD2324" s="29">
        <v>55935.037965925265</v>
      </c>
      <c r="AE2324" s="29">
        <f t="shared" si="114"/>
        <v>2021</v>
      </c>
      <c r="AF2324" s="29">
        <f t="shared" si="112"/>
        <v>7</v>
      </c>
      <c r="AK2324" t="e">
        <f t="shared" si="113"/>
        <v>#N/A</v>
      </c>
    </row>
    <row r="2325" spans="1:37" ht="30" x14ac:dyDescent="0.25">
      <c r="A2325" s="30">
        <v>17907428</v>
      </c>
      <c r="B2325" s="29" t="s">
        <v>94</v>
      </c>
      <c r="C2325" s="29" t="s">
        <v>29</v>
      </c>
      <c r="D2325" s="29" t="s">
        <v>29</v>
      </c>
      <c r="E2325" s="31">
        <v>44439</v>
      </c>
      <c r="F2325" s="29">
        <v>13.371865405467622</v>
      </c>
      <c r="G2325" s="29" t="s">
        <v>51</v>
      </c>
      <c r="H2325" s="29" t="s">
        <v>30</v>
      </c>
      <c r="I2325" s="29">
        <v>1953</v>
      </c>
      <c r="J2325" s="30">
        <v>95</v>
      </c>
      <c r="K2325" s="30">
        <v>22685.200000000001</v>
      </c>
      <c r="L2325" s="29">
        <v>1367965.3375389364</v>
      </c>
      <c r="M2325" s="29">
        <v>4352.9127335565199</v>
      </c>
      <c r="N2325" s="29">
        <v>65.670369420667939</v>
      </c>
      <c r="O2325" s="29">
        <v>48378.558103904499</v>
      </c>
      <c r="P2325" s="29">
        <v>1.499700192405625</v>
      </c>
      <c r="Q2325" s="29">
        <v>44060.748491826504</v>
      </c>
      <c r="R2325" s="29">
        <v>36973.765524901864</v>
      </c>
      <c r="S2325" s="29">
        <v>2.1273814796248223</v>
      </c>
      <c r="T2325" s="29">
        <v>2.0045621528993913</v>
      </c>
      <c r="U2325" s="29">
        <v>1.5427633488946915</v>
      </c>
      <c r="V2325" s="29">
        <v>2.1731922144723561</v>
      </c>
      <c r="W2325" s="30">
        <v>1.3401183550845344</v>
      </c>
      <c r="X2325" s="30">
        <v>1.211865877055313</v>
      </c>
      <c r="Y2325" s="29">
        <v>89.005036555646399</v>
      </c>
      <c r="Z2325" s="29">
        <v>84.682421823085178</v>
      </c>
      <c r="AA2325" s="29">
        <v>134.59228682846293</v>
      </c>
      <c r="AB2325" s="29">
        <v>2945.2618332523512</v>
      </c>
      <c r="AC2325" s="29">
        <v>2.3067694274025716</v>
      </c>
      <c r="AD2325" s="29">
        <v>62691.635604123745</v>
      </c>
      <c r="AE2325" s="29">
        <f t="shared" si="114"/>
        <v>2021</v>
      </c>
      <c r="AF2325" s="29">
        <f t="shared" si="112"/>
        <v>8</v>
      </c>
      <c r="AK2325" t="e">
        <f t="shared" si="113"/>
        <v>#N/A</v>
      </c>
    </row>
    <row r="2326" spans="1:37" ht="30" x14ac:dyDescent="0.25">
      <c r="A2326" s="30">
        <v>17907428</v>
      </c>
      <c r="B2326" s="29" t="s">
        <v>94</v>
      </c>
      <c r="C2326" s="29" t="s">
        <v>29</v>
      </c>
      <c r="D2326" s="29" t="s">
        <v>29</v>
      </c>
      <c r="E2326" s="31">
        <v>44469</v>
      </c>
      <c r="F2326" s="29">
        <v>10.085216262285575</v>
      </c>
      <c r="G2326" s="29" t="s">
        <v>51</v>
      </c>
      <c r="H2326" s="29" t="s">
        <v>30</v>
      </c>
      <c r="I2326" s="29">
        <v>1953</v>
      </c>
      <c r="J2326" s="30">
        <v>95</v>
      </c>
      <c r="K2326" s="30">
        <v>22685.200000000001</v>
      </c>
      <c r="L2326" s="29">
        <v>1372367.0302684596</v>
      </c>
      <c r="M2326" s="29">
        <v>7280.2648192966408</v>
      </c>
      <c r="N2326" s="29">
        <v>88.857101665564684</v>
      </c>
      <c r="O2326" s="29">
        <v>28237.956960385171</v>
      </c>
      <c r="P2326" s="29">
        <v>1.3477600803156147</v>
      </c>
      <c r="Q2326" s="29">
        <v>36214.964398525364</v>
      </c>
      <c r="R2326" s="29">
        <v>34699.44672814331</v>
      </c>
      <c r="S2326" s="29">
        <v>2.0985189462429603</v>
      </c>
      <c r="T2326" s="29">
        <v>1.8794882715467502</v>
      </c>
      <c r="U2326" s="29">
        <v>2.4733952019904306</v>
      </c>
      <c r="V2326" s="29">
        <v>1.8813565752137276</v>
      </c>
      <c r="W2326" s="30">
        <v>1.4217017801153184</v>
      </c>
      <c r="X2326" s="30">
        <v>1.6320706967549063</v>
      </c>
      <c r="Y2326" s="29">
        <v>57.092304041004731</v>
      </c>
      <c r="Z2326" s="29">
        <v>76.21753835884131</v>
      </c>
      <c r="AA2326" s="29">
        <v>130.98073856514159</v>
      </c>
      <c r="AB2326" s="29">
        <v>2221.7522041848219</v>
      </c>
      <c r="AC2326" s="29">
        <v>3.6913012876698414</v>
      </c>
      <c r="AD2326" s="29">
        <v>80472.208252436729</v>
      </c>
      <c r="AE2326" s="29">
        <f t="shared" si="114"/>
        <v>2021</v>
      </c>
      <c r="AF2326" s="29">
        <f t="shared" si="112"/>
        <v>9</v>
      </c>
      <c r="AK2326" t="e">
        <f t="shared" si="113"/>
        <v>#N/A</v>
      </c>
    </row>
    <row r="2327" spans="1:37" ht="30" x14ac:dyDescent="0.25">
      <c r="A2327" s="30">
        <v>17907428</v>
      </c>
      <c r="B2327" s="29" t="s">
        <v>94</v>
      </c>
      <c r="C2327" s="29" t="s">
        <v>29</v>
      </c>
      <c r="D2327" s="29" t="s">
        <v>29</v>
      </c>
      <c r="E2327" s="31">
        <v>44500</v>
      </c>
      <c r="F2327" s="29">
        <v>8.0244097311102074</v>
      </c>
      <c r="G2327" s="29" t="s">
        <v>51</v>
      </c>
      <c r="H2327" s="29" t="s">
        <v>30</v>
      </c>
      <c r="I2327" s="29">
        <v>1953</v>
      </c>
      <c r="J2327" s="30">
        <v>95</v>
      </c>
      <c r="K2327" s="30">
        <v>22685.200000000001</v>
      </c>
      <c r="L2327" s="29">
        <v>2004229.8724274759</v>
      </c>
      <c r="M2327" s="29">
        <v>7333.4393256963576</v>
      </c>
      <c r="N2327" s="29">
        <v>64.304208389952962</v>
      </c>
      <c r="O2327" s="29">
        <v>35428.850574960539</v>
      </c>
      <c r="P2327" s="29">
        <v>1.255278801060262</v>
      </c>
      <c r="Q2327" s="29">
        <v>34961.663103597406</v>
      </c>
      <c r="R2327" s="29">
        <v>47235.399208719202</v>
      </c>
      <c r="S2327" s="29">
        <v>1.8883152307111593</v>
      </c>
      <c r="T2327" s="29">
        <v>2.1558702607011924</v>
      </c>
      <c r="U2327" s="29">
        <v>2.3349083504075159</v>
      </c>
      <c r="V2327" s="29">
        <v>1.9082589376271011</v>
      </c>
      <c r="W2327" s="30">
        <v>1.4225666148727423</v>
      </c>
      <c r="X2327" s="30">
        <v>1.7211635068983027</v>
      </c>
      <c r="Y2327" s="29">
        <v>87.035694785146262</v>
      </c>
      <c r="Z2327" s="29">
        <v>90.966095831066198</v>
      </c>
      <c r="AA2327" s="29">
        <v>163.7362085144249</v>
      </c>
      <c r="AB2327" s="29">
        <v>2397.6291867904897</v>
      </c>
      <c r="AC2327" s="29">
        <v>4.2256591935095615</v>
      </c>
      <c r="AD2327" s="29">
        <v>56827.479744694043</v>
      </c>
      <c r="AE2327" s="29">
        <f t="shared" si="114"/>
        <v>2021</v>
      </c>
      <c r="AF2327" s="29">
        <f t="shared" ref="AF2327:AF2390" si="115">IF(E2327 = "", "", MONTH(E2327))</f>
        <v>10</v>
      </c>
      <c r="AK2327" t="e">
        <f t="shared" si="113"/>
        <v>#N/A</v>
      </c>
    </row>
    <row r="2328" spans="1:37" ht="30" x14ac:dyDescent="0.25">
      <c r="A2328" s="30">
        <v>17907428</v>
      </c>
      <c r="B2328" s="29" t="s">
        <v>94</v>
      </c>
      <c r="C2328" s="29" t="s">
        <v>29</v>
      </c>
      <c r="D2328" s="29" t="s">
        <v>29</v>
      </c>
      <c r="E2328" s="31">
        <v>44530</v>
      </c>
      <c r="F2328" s="29">
        <v>12.393850662838918</v>
      </c>
      <c r="G2328" s="29" t="s">
        <v>51</v>
      </c>
      <c r="H2328" s="29" t="s">
        <v>30</v>
      </c>
      <c r="I2328" s="29">
        <v>1953</v>
      </c>
      <c r="J2328" s="30">
        <v>95</v>
      </c>
      <c r="K2328" s="30">
        <v>22685.200000000001</v>
      </c>
      <c r="L2328" s="29">
        <v>1308575.618333471</v>
      </c>
      <c r="M2328" s="29">
        <v>4041.3376506144605</v>
      </c>
      <c r="N2328" s="29">
        <v>53.81190911754441</v>
      </c>
      <c r="O2328" s="29">
        <v>26151.830166760876</v>
      </c>
      <c r="P2328" s="29">
        <v>2.2255572889298381</v>
      </c>
      <c r="Q2328" s="29">
        <v>38476.648162345133</v>
      </c>
      <c r="R2328" s="29">
        <v>42313.517384160295</v>
      </c>
      <c r="S2328" s="29">
        <v>1.9116336946408645</v>
      </c>
      <c r="T2328" s="29">
        <v>1.7167525367601237</v>
      </c>
      <c r="U2328" s="29">
        <v>1.5520135823440953</v>
      </c>
      <c r="V2328" s="29">
        <v>2.2460324295990128</v>
      </c>
      <c r="W2328" s="30">
        <v>1.3594185997196726</v>
      </c>
      <c r="X2328" s="30">
        <v>1.8304055686379781</v>
      </c>
      <c r="Y2328" s="29">
        <v>73.274527520767663</v>
      </c>
      <c r="Z2328" s="29">
        <v>69.947622669874335</v>
      </c>
      <c r="AA2328" s="29">
        <v>163.45127068216922</v>
      </c>
      <c r="AB2328" s="29">
        <v>2358.8470305445312</v>
      </c>
      <c r="AC2328" s="29">
        <v>3.5524119181523401</v>
      </c>
      <c r="AD2328" s="29">
        <v>66579.969260706814</v>
      </c>
      <c r="AE2328" s="29">
        <f t="shared" si="114"/>
        <v>2021</v>
      </c>
      <c r="AF2328" s="29">
        <f t="shared" si="115"/>
        <v>11</v>
      </c>
      <c r="AK2328" t="e">
        <f t="shared" si="113"/>
        <v>#N/A</v>
      </c>
    </row>
    <row r="2329" spans="1:37" ht="30" x14ac:dyDescent="0.25">
      <c r="A2329" s="30">
        <v>17907428</v>
      </c>
      <c r="B2329" s="29" t="s">
        <v>94</v>
      </c>
      <c r="C2329" s="29" t="s">
        <v>29</v>
      </c>
      <c r="D2329" s="29" t="s">
        <v>29</v>
      </c>
      <c r="E2329" s="31">
        <v>44561</v>
      </c>
      <c r="F2329" s="29">
        <v>7.9115619636009029</v>
      </c>
      <c r="G2329" s="29" t="s">
        <v>51</v>
      </c>
      <c r="H2329" s="29" t="s">
        <v>30</v>
      </c>
      <c r="I2329" s="29">
        <v>1953</v>
      </c>
      <c r="J2329" s="30">
        <v>95</v>
      </c>
      <c r="K2329" s="30">
        <v>22685.200000000001</v>
      </c>
      <c r="L2329" s="29">
        <v>1314088.188334167</v>
      </c>
      <c r="M2329" s="29">
        <v>4394.6544654698373</v>
      </c>
      <c r="N2329" s="29">
        <v>47.016563288471964</v>
      </c>
      <c r="O2329" s="29">
        <v>35826.551110807981</v>
      </c>
      <c r="P2329" s="29">
        <v>2.0067292389692835</v>
      </c>
      <c r="Q2329" s="29">
        <v>50517.590247210217</v>
      </c>
      <c r="R2329" s="29">
        <v>64563.964599757943</v>
      </c>
      <c r="S2329" s="29">
        <v>1.3326543424897981</v>
      </c>
      <c r="T2329" s="29">
        <v>2.9338012886054385</v>
      </c>
      <c r="U2329" s="29">
        <v>2.3706902752197556</v>
      </c>
      <c r="V2329" s="29">
        <v>1.8895226362343722</v>
      </c>
      <c r="W2329" s="30">
        <v>1.1161404329843174</v>
      </c>
      <c r="X2329" s="30">
        <v>1.2505024329133376</v>
      </c>
      <c r="Y2329" s="29">
        <v>96.629048195015187</v>
      </c>
      <c r="Z2329" s="29">
        <v>96.444932802967827</v>
      </c>
      <c r="AA2329" s="29">
        <v>104.17256182942512</v>
      </c>
      <c r="AB2329" s="29">
        <v>3196.0824122255081</v>
      </c>
      <c r="AC2329" s="29">
        <v>3.9542703754856121</v>
      </c>
      <c r="AD2329" s="29">
        <v>90955.80351549045</v>
      </c>
      <c r="AE2329" s="29">
        <f t="shared" si="114"/>
        <v>2021</v>
      </c>
      <c r="AF2329" s="29">
        <f t="shared" si="115"/>
        <v>12</v>
      </c>
      <c r="AK2329" t="e">
        <f t="shared" si="113"/>
        <v>#N/A</v>
      </c>
    </row>
    <row r="2330" spans="1:37" ht="30" x14ac:dyDescent="0.25">
      <c r="A2330" s="30">
        <v>17907428</v>
      </c>
      <c r="B2330" s="29" t="s">
        <v>94</v>
      </c>
      <c r="C2330" s="29" t="s">
        <v>29</v>
      </c>
      <c r="D2330" s="29" t="s">
        <v>29</v>
      </c>
      <c r="E2330" s="31">
        <v>44592</v>
      </c>
      <c r="F2330" s="29">
        <v>9.8702486315757341</v>
      </c>
      <c r="G2330" s="29" t="s">
        <v>51</v>
      </c>
      <c r="H2330" s="29" t="s">
        <v>30</v>
      </c>
      <c r="I2330" s="29">
        <v>1953</v>
      </c>
      <c r="J2330" s="30">
        <v>95</v>
      </c>
      <c r="K2330" s="30">
        <v>22685.200000000001</v>
      </c>
      <c r="L2330" s="29">
        <v>1657513.0422139848</v>
      </c>
      <c r="M2330" s="29">
        <v>5620.6579431989458</v>
      </c>
      <c r="N2330" s="29">
        <v>47.648977143071185</v>
      </c>
      <c r="O2330" s="29">
        <v>27238.245821079468</v>
      </c>
      <c r="P2330" s="29">
        <v>2.0830299960100023</v>
      </c>
      <c r="Q2330" s="29">
        <v>56684.203315141051</v>
      </c>
      <c r="R2330" s="29">
        <v>54815.320167098049</v>
      </c>
      <c r="S2330" s="29">
        <v>1.7599405655404148</v>
      </c>
      <c r="T2330" s="29">
        <v>1.6939803650916907</v>
      </c>
      <c r="U2330" s="29">
        <v>2.5448566772246535</v>
      </c>
      <c r="V2330" s="29">
        <v>1.7810268315727407</v>
      </c>
      <c r="W2330" s="30">
        <v>0.95109258968696631</v>
      </c>
      <c r="X2330" s="30">
        <v>1.2457536290544953</v>
      </c>
      <c r="Y2330" s="29">
        <v>66.857216395002041</v>
      </c>
      <c r="Z2330" s="29">
        <v>75.999359410715854</v>
      </c>
      <c r="AA2330" s="29">
        <v>169.8554729070317</v>
      </c>
      <c r="AB2330" s="29">
        <v>2790.2909506199417</v>
      </c>
      <c r="AC2330" s="29">
        <v>2.4621766687497963</v>
      </c>
      <c r="AD2330" s="29">
        <v>91403.445783952382</v>
      </c>
      <c r="AE2330" s="29">
        <f t="shared" si="114"/>
        <v>2022</v>
      </c>
      <c r="AF2330" s="29">
        <f t="shared" si="115"/>
        <v>1</v>
      </c>
      <c r="AK2330" t="e">
        <f t="shared" si="113"/>
        <v>#N/A</v>
      </c>
    </row>
    <row r="2331" spans="1:37" ht="30" x14ac:dyDescent="0.25">
      <c r="A2331" s="30">
        <v>17907428</v>
      </c>
      <c r="B2331" s="29" t="s">
        <v>94</v>
      </c>
      <c r="C2331" s="29" t="s">
        <v>29</v>
      </c>
      <c r="D2331" s="29" t="s">
        <v>29</v>
      </c>
      <c r="E2331" s="31">
        <v>44620</v>
      </c>
      <c r="F2331" s="30">
        <v>10.408882181498774</v>
      </c>
      <c r="G2331" s="29" t="s">
        <v>51</v>
      </c>
      <c r="H2331" s="29" t="s">
        <v>30</v>
      </c>
      <c r="I2331" s="29">
        <v>1953</v>
      </c>
      <c r="J2331" s="30">
        <v>95</v>
      </c>
      <c r="K2331" s="30">
        <v>22685.200000000001</v>
      </c>
      <c r="L2331" s="30">
        <v>1846738.5752326343</v>
      </c>
      <c r="M2331" s="30">
        <v>4847.4850443027753</v>
      </c>
      <c r="N2331" s="30">
        <v>93.999096522634659</v>
      </c>
      <c r="O2331" s="30">
        <v>32235.747724469224</v>
      </c>
      <c r="P2331" s="30">
        <v>1.6472316900525115</v>
      </c>
      <c r="Q2331" s="30">
        <v>30636.158225453521</v>
      </c>
      <c r="R2331" s="30">
        <v>42696.949558780783</v>
      </c>
      <c r="S2331" s="30">
        <v>1.3297471483844139</v>
      </c>
      <c r="T2331" s="30">
        <v>2.4106308375645997</v>
      </c>
      <c r="U2331" s="30">
        <v>1.6876901965723936</v>
      </c>
      <c r="V2331" s="30">
        <v>2.8882797596158665</v>
      </c>
      <c r="W2331" s="30">
        <v>1.2243211926503539</v>
      </c>
      <c r="X2331" s="30">
        <v>1.3449976180523042</v>
      </c>
      <c r="Y2331" s="30">
        <v>58.461252330371785</v>
      </c>
      <c r="Z2331" s="30">
        <v>65.61788442809096</v>
      </c>
      <c r="AA2331" s="30">
        <v>127.21015927963767</v>
      </c>
      <c r="AB2331" s="30">
        <v>3716.6711936528322</v>
      </c>
      <c r="AC2331" s="30">
        <v>3.2310018074325804</v>
      </c>
      <c r="AD2331" s="30">
        <v>85611.609990097088</v>
      </c>
      <c r="AE2331" s="29">
        <f t="shared" si="114"/>
        <v>2022</v>
      </c>
      <c r="AF2331" s="29">
        <f t="shared" si="115"/>
        <v>2</v>
      </c>
      <c r="AK2331" t="e">
        <f t="shared" si="113"/>
        <v>#N/A</v>
      </c>
    </row>
    <row r="2332" spans="1:37" ht="30" x14ac:dyDescent="0.25">
      <c r="A2332" s="30">
        <v>17907428</v>
      </c>
      <c r="B2332" s="29" t="s">
        <v>94</v>
      </c>
      <c r="C2332" s="29" t="s">
        <v>29</v>
      </c>
      <c r="D2332" s="29" t="s">
        <v>29</v>
      </c>
      <c r="E2332" s="31">
        <v>44651</v>
      </c>
      <c r="F2332" s="30">
        <v>11.171449959976924</v>
      </c>
      <c r="G2332" s="29" t="s">
        <v>51</v>
      </c>
      <c r="H2332" s="29" t="s">
        <v>30</v>
      </c>
      <c r="I2332" s="29">
        <v>1953</v>
      </c>
      <c r="J2332" s="30">
        <v>95</v>
      </c>
      <c r="K2332" s="30">
        <v>22685.200000000001</v>
      </c>
      <c r="L2332" s="30">
        <v>1821574.6619280044</v>
      </c>
      <c r="M2332" s="30">
        <v>7216.1103740160852</v>
      </c>
      <c r="N2332" s="30">
        <v>50.726082679121234</v>
      </c>
      <c r="O2332" s="30">
        <v>34530.248652319511</v>
      </c>
      <c r="P2332" s="30">
        <v>1.5512864957404444</v>
      </c>
      <c r="Q2332" s="30">
        <v>47357.723039532582</v>
      </c>
      <c r="R2332" s="30">
        <v>62252.33173941615</v>
      </c>
      <c r="S2332" s="30">
        <v>1.9700570340047321</v>
      </c>
      <c r="T2332" s="30">
        <v>2.5646185484788626</v>
      </c>
      <c r="U2332" s="30">
        <v>1.9516337442384513</v>
      </c>
      <c r="V2332" s="30">
        <v>2.7360863423904114</v>
      </c>
      <c r="W2332" s="30">
        <v>1.3808589906047384</v>
      </c>
      <c r="X2332" s="30">
        <v>1.0836806692255228</v>
      </c>
      <c r="Y2332" s="30">
        <v>72.581545844097278</v>
      </c>
      <c r="Z2332" s="30">
        <v>89.643594815182951</v>
      </c>
      <c r="AA2332" s="30">
        <v>111.61992687469169</v>
      </c>
      <c r="AB2332" s="30">
        <v>3253.2265515125328</v>
      </c>
      <c r="AC2332" s="30">
        <v>2.7741780307994333</v>
      </c>
      <c r="AD2332" s="30">
        <v>86460.854627954235</v>
      </c>
      <c r="AE2332" s="29">
        <f t="shared" si="114"/>
        <v>2022</v>
      </c>
      <c r="AF2332" s="29">
        <f t="shared" si="115"/>
        <v>3</v>
      </c>
      <c r="AK2332" t="e">
        <f t="shared" si="113"/>
        <v>#N/A</v>
      </c>
    </row>
    <row r="2333" spans="1:37" ht="30" x14ac:dyDescent="0.25">
      <c r="A2333" s="30">
        <v>17907428</v>
      </c>
      <c r="B2333" s="29" t="s">
        <v>94</v>
      </c>
      <c r="C2333" s="29" t="s">
        <v>29</v>
      </c>
      <c r="D2333" s="29" t="s">
        <v>29</v>
      </c>
      <c r="E2333" s="31">
        <v>44681</v>
      </c>
      <c r="F2333" s="30">
        <v>11.212217193447575</v>
      </c>
      <c r="G2333" s="29" t="s">
        <v>51</v>
      </c>
      <c r="H2333" s="29" t="s">
        <v>30</v>
      </c>
      <c r="I2333" s="29">
        <v>1953</v>
      </c>
      <c r="J2333" s="30">
        <v>95</v>
      </c>
      <c r="K2333" s="30">
        <v>22685.200000000001</v>
      </c>
      <c r="L2333" s="30">
        <v>1893766.9173730495</v>
      </c>
      <c r="M2333" s="30">
        <v>6114.0071856603017</v>
      </c>
      <c r="N2333" s="30">
        <v>61.593637645872889</v>
      </c>
      <c r="O2333" s="30">
        <v>43545.163983832455</v>
      </c>
      <c r="P2333" s="30">
        <v>1.5937121234205169</v>
      </c>
      <c r="Q2333" s="30">
        <v>29688.172652086017</v>
      </c>
      <c r="R2333" s="30">
        <v>46227.956151844985</v>
      </c>
      <c r="S2333" s="30">
        <v>2.0663563418075639</v>
      </c>
      <c r="T2333" s="30">
        <v>2.1252059768784193</v>
      </c>
      <c r="U2333" s="30">
        <v>2.442110141612301</v>
      </c>
      <c r="V2333" s="30">
        <v>2.5434380202754201</v>
      </c>
      <c r="W2333" s="30">
        <v>1.5378142615644139</v>
      </c>
      <c r="X2333" s="30">
        <v>1.4817672228636147</v>
      </c>
      <c r="Y2333" s="30">
        <v>56.677469405481105</v>
      </c>
      <c r="Z2333" s="30">
        <v>84.5690049289461</v>
      </c>
      <c r="AA2333" s="30">
        <v>136.52897704868846</v>
      </c>
      <c r="AB2333" s="30">
        <v>2167.5223701687528</v>
      </c>
      <c r="AC2333" s="30">
        <v>4.4267626367790109</v>
      </c>
      <c r="AD2333" s="30">
        <v>55738.693663997081</v>
      </c>
      <c r="AE2333" s="29">
        <f t="shared" si="114"/>
        <v>2022</v>
      </c>
      <c r="AF2333" s="29">
        <f t="shared" si="115"/>
        <v>4</v>
      </c>
      <c r="AK2333" t="e">
        <f t="shared" si="113"/>
        <v>#N/A</v>
      </c>
    </row>
    <row r="2334" spans="1:37" ht="30" x14ac:dyDescent="0.25">
      <c r="A2334" s="30">
        <v>17907428</v>
      </c>
      <c r="B2334" s="29" t="s">
        <v>94</v>
      </c>
      <c r="C2334" s="29" t="s">
        <v>29</v>
      </c>
      <c r="D2334" s="29" t="s">
        <v>29</v>
      </c>
      <c r="E2334" s="31">
        <v>44712</v>
      </c>
      <c r="F2334" s="30">
        <v>9.9229452301961416</v>
      </c>
      <c r="G2334" s="29" t="s">
        <v>51</v>
      </c>
      <c r="H2334" s="29" t="s">
        <v>30</v>
      </c>
      <c r="I2334" s="29">
        <v>1953</v>
      </c>
      <c r="J2334" s="30">
        <v>95</v>
      </c>
      <c r="K2334" s="30">
        <v>22685.200000000001</v>
      </c>
      <c r="L2334" s="30">
        <v>1235399.4841611297</v>
      </c>
      <c r="M2334" s="30">
        <v>4554.0865542680831</v>
      </c>
      <c r="N2334" s="30">
        <v>49.898140176553191</v>
      </c>
      <c r="O2334" s="30">
        <v>28732.03771977116</v>
      </c>
      <c r="P2334" s="30">
        <v>2.0800869598597997</v>
      </c>
      <c r="Q2334" s="30">
        <v>39823.871921939492</v>
      </c>
      <c r="R2334" s="30">
        <v>39006.076274311294</v>
      </c>
      <c r="S2334" s="30">
        <v>2.3169966881465558</v>
      </c>
      <c r="T2334" s="30">
        <v>2.656035308263013</v>
      </c>
      <c r="U2334" s="30">
        <v>1.5472934806632106</v>
      </c>
      <c r="V2334" s="30">
        <v>2.9375911823908138</v>
      </c>
      <c r="W2334" s="30">
        <v>0.94912723688379685</v>
      </c>
      <c r="X2334" s="30">
        <v>1.1950093419490242</v>
      </c>
      <c r="Y2334" s="30">
        <v>77.809470185024438</v>
      </c>
      <c r="Z2334" s="30">
        <v>71.343687245746267</v>
      </c>
      <c r="AA2334" s="30">
        <v>128.8212920937421</v>
      </c>
      <c r="AB2334" s="30">
        <v>2387.5950864109036</v>
      </c>
      <c r="AC2334" s="30">
        <v>3.8330056023222769</v>
      </c>
      <c r="AD2334" s="30">
        <v>68899.010928442294</v>
      </c>
      <c r="AE2334" s="29">
        <f t="shared" si="114"/>
        <v>2022</v>
      </c>
      <c r="AF2334" s="29">
        <f t="shared" si="115"/>
        <v>5</v>
      </c>
      <c r="AK2334" t="e">
        <f t="shared" si="113"/>
        <v>#N/A</v>
      </c>
    </row>
    <row r="2335" spans="1:37" ht="30" x14ac:dyDescent="0.25">
      <c r="A2335" s="30">
        <v>17907428</v>
      </c>
      <c r="B2335" s="29" t="s">
        <v>94</v>
      </c>
      <c r="C2335" s="29" t="s">
        <v>29</v>
      </c>
      <c r="D2335" s="29" t="s">
        <v>29</v>
      </c>
      <c r="E2335" s="31">
        <v>44742</v>
      </c>
      <c r="F2335" s="30">
        <v>9.7667869782480583</v>
      </c>
      <c r="G2335" s="29" t="s">
        <v>51</v>
      </c>
      <c r="H2335" s="29" t="s">
        <v>30</v>
      </c>
      <c r="I2335" s="29">
        <v>1953</v>
      </c>
      <c r="J2335" s="30">
        <v>95</v>
      </c>
      <c r="K2335" s="30">
        <v>22685.200000000001</v>
      </c>
      <c r="L2335" s="30">
        <v>1780417.6372828642</v>
      </c>
      <c r="M2335" s="30">
        <v>5378.5719298593604</v>
      </c>
      <c r="N2335" s="30">
        <v>89.081815506039931</v>
      </c>
      <c r="O2335" s="30">
        <v>47827.350473070932</v>
      </c>
      <c r="P2335" s="30">
        <v>1.4445675735795453</v>
      </c>
      <c r="Q2335" s="30">
        <v>47683.860462624565</v>
      </c>
      <c r="R2335" s="30">
        <v>43332.623581247681</v>
      </c>
      <c r="S2335" s="30">
        <v>2.3457003231667399</v>
      </c>
      <c r="T2335" s="30">
        <v>2.3701020701911837</v>
      </c>
      <c r="U2335" s="30">
        <v>2.5496556178740852</v>
      </c>
      <c r="V2335" s="30">
        <v>2.8169068745288111</v>
      </c>
      <c r="W2335" s="30">
        <v>1.1873490490950034</v>
      </c>
      <c r="X2335" s="30">
        <v>1.2356450561057373</v>
      </c>
      <c r="Y2335" s="30">
        <v>100.35224934554977</v>
      </c>
      <c r="Z2335" s="30">
        <v>94.023656013914447</v>
      </c>
      <c r="AA2335" s="30">
        <v>170.82485291784167</v>
      </c>
      <c r="AB2335" s="30">
        <v>3749.0998772898733</v>
      </c>
      <c r="AC2335" s="30">
        <v>4.2112936440762905</v>
      </c>
      <c r="AD2335" s="30">
        <v>79747.747954981023</v>
      </c>
      <c r="AE2335" s="29">
        <f t="shared" si="114"/>
        <v>2022</v>
      </c>
      <c r="AF2335" s="29">
        <f t="shared" si="115"/>
        <v>6</v>
      </c>
      <c r="AK2335" t="e">
        <f t="shared" si="113"/>
        <v>#N/A</v>
      </c>
    </row>
    <row r="2336" spans="1:37" ht="30" x14ac:dyDescent="0.25">
      <c r="A2336" s="30">
        <v>17907428</v>
      </c>
      <c r="B2336" s="29" t="s">
        <v>94</v>
      </c>
      <c r="C2336" s="29" t="s">
        <v>29</v>
      </c>
      <c r="D2336" s="29" t="s">
        <v>29</v>
      </c>
      <c r="E2336" s="31">
        <v>44773</v>
      </c>
      <c r="F2336" s="30">
        <v>9.1618600439725046</v>
      </c>
      <c r="G2336" s="29" t="s">
        <v>51</v>
      </c>
      <c r="H2336" s="29" t="s">
        <v>30</v>
      </c>
      <c r="I2336" s="29">
        <v>1953</v>
      </c>
      <c r="J2336" s="30">
        <v>95</v>
      </c>
      <c r="K2336" s="30">
        <v>22685.200000000001</v>
      </c>
      <c r="L2336" s="30">
        <v>1218770.0954903206</v>
      </c>
      <c r="M2336" s="30">
        <v>4502.6988210643849</v>
      </c>
      <c r="N2336" s="30">
        <v>69.160549221988518</v>
      </c>
      <c r="O2336" s="30">
        <v>43044.059875944506</v>
      </c>
      <c r="P2336" s="30">
        <v>2.0694859998115911</v>
      </c>
      <c r="Q2336" s="30">
        <v>42459.776016229393</v>
      </c>
      <c r="R2336" s="30">
        <v>37871.750899946557</v>
      </c>
      <c r="S2336" s="30">
        <v>1.8558164613362058</v>
      </c>
      <c r="T2336" s="30">
        <v>2.8395749769349909</v>
      </c>
      <c r="U2336" s="30">
        <v>1.8924631164957262</v>
      </c>
      <c r="V2336" s="30">
        <v>2.4807836685296309</v>
      </c>
      <c r="W2336" s="30">
        <v>1.5975615821097324</v>
      </c>
      <c r="X2336" s="30">
        <v>1.6297562228378379</v>
      </c>
      <c r="Y2336" s="30">
        <v>57.626214843209596</v>
      </c>
      <c r="Z2336" s="30">
        <v>68.380794502666262</v>
      </c>
      <c r="AA2336" s="30">
        <v>112.92815233288697</v>
      </c>
      <c r="AB2336" s="30">
        <v>2176.2553620069343</v>
      </c>
      <c r="AC2336" s="30">
        <v>3.1932263208405307</v>
      </c>
      <c r="AD2336" s="30">
        <v>81169.218272020415</v>
      </c>
      <c r="AE2336" s="29">
        <f t="shared" si="114"/>
        <v>2022</v>
      </c>
      <c r="AF2336" s="29">
        <f t="shared" si="115"/>
        <v>7</v>
      </c>
      <c r="AK2336" t="e">
        <f t="shared" si="113"/>
        <v>#N/A</v>
      </c>
    </row>
    <row r="2337" spans="1:37" ht="30" x14ac:dyDescent="0.25">
      <c r="A2337" s="30">
        <v>17907428</v>
      </c>
      <c r="B2337" s="29" t="s">
        <v>94</v>
      </c>
      <c r="C2337" s="29" t="s">
        <v>29</v>
      </c>
      <c r="D2337" s="29" t="s">
        <v>29</v>
      </c>
      <c r="E2337" s="31">
        <v>44804</v>
      </c>
      <c r="F2337" s="30">
        <v>7.7515809342060589</v>
      </c>
      <c r="G2337" s="29" t="s">
        <v>51</v>
      </c>
      <c r="H2337" s="29" t="s">
        <v>30</v>
      </c>
      <c r="I2337" s="29">
        <v>1953</v>
      </c>
      <c r="J2337" s="30">
        <v>95</v>
      </c>
      <c r="K2337" s="30">
        <v>22685.200000000001</v>
      </c>
      <c r="L2337" s="30">
        <v>1185454.9091897137</v>
      </c>
      <c r="M2337" s="30">
        <v>5264.0520659362874</v>
      </c>
      <c r="N2337" s="30">
        <v>72.070517542510572</v>
      </c>
      <c r="O2337" s="30">
        <v>33838.11821372978</v>
      </c>
      <c r="P2337" s="30">
        <v>1.7470785993225522</v>
      </c>
      <c r="Q2337" s="30">
        <v>52980.570483376221</v>
      </c>
      <c r="R2337" s="30">
        <v>39325.819173130934</v>
      </c>
      <c r="S2337" s="30">
        <v>1.8078820452686741</v>
      </c>
      <c r="T2337" s="30">
        <v>2.2373898469305016</v>
      </c>
      <c r="U2337" s="30">
        <v>1.6757113249063276</v>
      </c>
      <c r="V2337" s="30">
        <v>1.6379260201102726</v>
      </c>
      <c r="W2337" s="30">
        <v>0.95806369152068094</v>
      </c>
      <c r="X2337" s="30">
        <v>1.7481660034888917</v>
      </c>
      <c r="Y2337" s="30">
        <v>59.95766106196659</v>
      </c>
      <c r="Z2337" s="30">
        <v>86.722545572713685</v>
      </c>
      <c r="AA2337" s="30">
        <v>129.25389561984213</v>
      </c>
      <c r="AB2337" s="30">
        <v>1959.4966879273541</v>
      </c>
      <c r="AC2337" s="30">
        <v>2.2948253432887484</v>
      </c>
      <c r="AD2337" s="30">
        <v>52480.350493870239</v>
      </c>
      <c r="AE2337" s="29">
        <f t="shared" si="114"/>
        <v>2022</v>
      </c>
      <c r="AF2337" s="29">
        <f t="shared" si="115"/>
        <v>8</v>
      </c>
      <c r="AK2337" t="e">
        <f t="shared" si="113"/>
        <v>#N/A</v>
      </c>
    </row>
    <row r="2338" spans="1:37" ht="30" x14ac:dyDescent="0.25">
      <c r="A2338" s="30">
        <v>17907428</v>
      </c>
      <c r="B2338" s="29" t="s">
        <v>94</v>
      </c>
      <c r="C2338" s="29" t="s">
        <v>29</v>
      </c>
      <c r="D2338" s="29" t="s">
        <v>29</v>
      </c>
      <c r="E2338" s="31">
        <v>44834</v>
      </c>
      <c r="F2338" s="30">
        <v>12.673364140405468</v>
      </c>
      <c r="G2338" s="29" t="s">
        <v>51</v>
      </c>
      <c r="H2338" s="29" t="s">
        <v>30</v>
      </c>
      <c r="I2338" s="29">
        <v>1953</v>
      </c>
      <c r="J2338" s="30">
        <v>95</v>
      </c>
      <c r="K2338" s="30">
        <v>22685.200000000001</v>
      </c>
      <c r="L2338" s="30">
        <v>2001086.8930015513</v>
      </c>
      <c r="M2338" s="30">
        <v>7231.6903862768386</v>
      </c>
      <c r="N2338" s="30">
        <v>63.235501418922972</v>
      </c>
      <c r="O2338" s="30">
        <v>42717.241702919448</v>
      </c>
      <c r="P2338" s="30">
        <v>1.8637096886016999</v>
      </c>
      <c r="Q2338" s="30">
        <v>30759.534523741677</v>
      </c>
      <c r="R2338" s="30">
        <v>37168.665076288569</v>
      </c>
      <c r="S2338" s="30">
        <v>1.6593408069404099</v>
      </c>
      <c r="T2338" s="30">
        <v>2.6794615588381818</v>
      </c>
      <c r="U2338" s="30">
        <v>1.9357901738280434</v>
      </c>
      <c r="V2338" s="30">
        <v>1.7270910687174101</v>
      </c>
      <c r="W2338" s="30">
        <v>1.4004093557155437</v>
      </c>
      <c r="X2338" s="30">
        <v>1.5824447098115217</v>
      </c>
      <c r="Y2338" s="30">
        <v>99.939482297618923</v>
      </c>
      <c r="Z2338" s="30">
        <v>86.744402630485098</v>
      </c>
      <c r="AA2338" s="30">
        <v>119.40443024364612</v>
      </c>
      <c r="AB2338" s="30">
        <v>3195.5977296824603</v>
      </c>
      <c r="AC2338" s="30">
        <v>2.8341068810855541</v>
      </c>
      <c r="AD2338" s="30">
        <v>83398.883164973609</v>
      </c>
      <c r="AE2338" s="29">
        <f t="shared" si="114"/>
        <v>2022</v>
      </c>
      <c r="AF2338" s="29">
        <f t="shared" si="115"/>
        <v>9</v>
      </c>
      <c r="AK2338" t="e">
        <f t="shared" si="113"/>
        <v>#N/A</v>
      </c>
    </row>
    <row r="2339" spans="1:37" ht="30" x14ac:dyDescent="0.25">
      <c r="A2339" s="30">
        <v>17907428</v>
      </c>
      <c r="B2339" s="29" t="s">
        <v>94</v>
      </c>
      <c r="C2339" s="29" t="s">
        <v>29</v>
      </c>
      <c r="D2339" s="29" t="s">
        <v>29</v>
      </c>
      <c r="E2339" s="31">
        <v>44865</v>
      </c>
      <c r="F2339" s="30">
        <v>8.0354294021015917</v>
      </c>
      <c r="G2339" s="29" t="s">
        <v>51</v>
      </c>
      <c r="H2339" s="29" t="s">
        <v>30</v>
      </c>
      <c r="I2339" s="29">
        <v>1953</v>
      </c>
      <c r="J2339" s="30">
        <v>95</v>
      </c>
      <c r="K2339" s="30">
        <v>22685.200000000001</v>
      </c>
      <c r="L2339" s="30">
        <v>1908232.3418710425</v>
      </c>
      <c r="M2339" s="30">
        <v>4468.651372703479</v>
      </c>
      <c r="N2339" s="30">
        <v>53.175237268544898</v>
      </c>
      <c r="O2339" s="30">
        <v>35859.660580612144</v>
      </c>
      <c r="P2339" s="30">
        <v>1.4160768365607026</v>
      </c>
      <c r="Q2339" s="30">
        <v>45038.672534824706</v>
      </c>
      <c r="R2339" s="30">
        <v>40211.14977715526</v>
      </c>
      <c r="S2339" s="30">
        <v>2.0337950359705763</v>
      </c>
      <c r="T2339" s="30">
        <v>2.4944631013827756</v>
      </c>
      <c r="U2339" s="30">
        <v>2.3136505808224981</v>
      </c>
      <c r="V2339" s="30">
        <v>2.0732313408448357</v>
      </c>
      <c r="W2339" s="30">
        <v>1.5464971695119525</v>
      </c>
      <c r="X2339" s="30">
        <v>1.0923579588719188</v>
      </c>
      <c r="Y2339" s="30">
        <v>61.460113798360467</v>
      </c>
      <c r="Z2339" s="30">
        <v>69.641492230432107</v>
      </c>
      <c r="AA2339" s="30">
        <v>152.93219766212485</v>
      </c>
      <c r="AB2339" s="30">
        <v>2699.5548928484131</v>
      </c>
      <c r="AC2339" s="30">
        <v>2.6666991828959539</v>
      </c>
      <c r="AD2339" s="30">
        <v>63149.286242104979</v>
      </c>
      <c r="AE2339" s="29">
        <f t="shared" si="114"/>
        <v>2022</v>
      </c>
      <c r="AF2339" s="29">
        <f t="shared" si="115"/>
        <v>10</v>
      </c>
      <c r="AK2339" t="e">
        <f t="shared" si="113"/>
        <v>#N/A</v>
      </c>
    </row>
    <row r="2340" spans="1:37" ht="30" x14ac:dyDescent="0.25">
      <c r="A2340" s="30">
        <v>17907428</v>
      </c>
      <c r="B2340" s="29" t="s">
        <v>94</v>
      </c>
      <c r="C2340" s="29" t="s">
        <v>29</v>
      </c>
      <c r="D2340" s="29" t="s">
        <v>29</v>
      </c>
      <c r="E2340" s="31">
        <v>44895</v>
      </c>
      <c r="F2340" s="30">
        <v>11.052267433972711</v>
      </c>
      <c r="G2340" s="29" t="s">
        <v>51</v>
      </c>
      <c r="H2340" s="29" t="s">
        <v>30</v>
      </c>
      <c r="I2340" s="29">
        <v>1953</v>
      </c>
      <c r="J2340" s="30">
        <v>95</v>
      </c>
      <c r="K2340" s="30">
        <v>22685.200000000001</v>
      </c>
      <c r="L2340" s="30">
        <v>1285512.100365557</v>
      </c>
      <c r="M2340" s="30">
        <v>6805.730595135522</v>
      </c>
      <c r="N2340" s="30">
        <v>78.417724475082352</v>
      </c>
      <c r="O2340" s="30">
        <v>36309.76486603322</v>
      </c>
      <c r="P2340" s="30">
        <v>1.4721468522438441</v>
      </c>
      <c r="Q2340" s="30">
        <v>31708.35776109466</v>
      </c>
      <c r="R2340" s="30">
        <v>61808.81376179542</v>
      </c>
      <c r="S2340" s="30">
        <v>1.4287620034041704</v>
      </c>
      <c r="T2340" s="30">
        <v>2.6315008683757917</v>
      </c>
      <c r="U2340" s="30">
        <v>1.6808958702186578</v>
      </c>
      <c r="V2340" s="30">
        <v>2.0328295644830972</v>
      </c>
      <c r="W2340" s="30">
        <v>1.3992080564022429</v>
      </c>
      <c r="X2340" s="30">
        <v>1.1410427567672645</v>
      </c>
      <c r="Y2340" s="30">
        <v>106.05791932512545</v>
      </c>
      <c r="Z2340" s="30">
        <v>104.29976002625416</v>
      </c>
      <c r="AA2340" s="30">
        <v>121.65338886153697</v>
      </c>
      <c r="AB2340" s="30">
        <v>3432.831916620109</v>
      </c>
      <c r="AC2340" s="30">
        <v>3.8645963237449354</v>
      </c>
      <c r="AD2340" s="30">
        <v>91088.649472866455</v>
      </c>
      <c r="AE2340" s="29">
        <f t="shared" si="114"/>
        <v>2022</v>
      </c>
      <c r="AF2340" s="29">
        <f t="shared" si="115"/>
        <v>11</v>
      </c>
      <c r="AK2340" t="e">
        <f t="shared" si="113"/>
        <v>#N/A</v>
      </c>
    </row>
    <row r="2341" spans="1:37" ht="30" x14ac:dyDescent="0.25">
      <c r="A2341" s="30">
        <v>17907428</v>
      </c>
      <c r="B2341" s="29" t="s">
        <v>94</v>
      </c>
      <c r="C2341" s="29" t="s">
        <v>29</v>
      </c>
      <c r="D2341" s="29" t="s">
        <v>29</v>
      </c>
      <c r="E2341" s="31">
        <v>44926</v>
      </c>
      <c r="F2341" s="30">
        <v>11.184785771627581</v>
      </c>
      <c r="G2341" s="29" t="s">
        <v>51</v>
      </c>
      <c r="H2341" s="29" t="s">
        <v>30</v>
      </c>
      <c r="I2341" s="29">
        <v>1953</v>
      </c>
      <c r="J2341" s="30">
        <v>95</v>
      </c>
      <c r="K2341" s="30">
        <v>22685.200000000001</v>
      </c>
      <c r="L2341" s="30">
        <v>1453691.7975745483</v>
      </c>
      <c r="M2341" s="30">
        <v>6703.2767718433925</v>
      </c>
      <c r="N2341" s="30">
        <v>71.42883695045937</v>
      </c>
      <c r="O2341" s="30">
        <v>30192.962053643907</v>
      </c>
      <c r="P2341" s="30">
        <v>2.0595199450777137</v>
      </c>
      <c r="Q2341" s="30">
        <v>40203.591685882995</v>
      </c>
      <c r="R2341" s="30">
        <v>61458.928137131319</v>
      </c>
      <c r="S2341" s="30">
        <v>2.4016147665325631</v>
      </c>
      <c r="T2341" s="30">
        <v>1.5501409005150335</v>
      </c>
      <c r="U2341" s="30">
        <v>1.380480196170272</v>
      </c>
      <c r="V2341" s="30">
        <v>2.9930520524639892</v>
      </c>
      <c r="W2341" s="30">
        <v>1.5651984439610003</v>
      </c>
      <c r="X2341" s="30">
        <v>1.574231214119868</v>
      </c>
      <c r="Y2341" s="30">
        <v>62.660107104884389</v>
      </c>
      <c r="Z2341" s="30">
        <v>82.040202347905009</v>
      </c>
      <c r="AA2341" s="30">
        <v>169.86051347957698</v>
      </c>
      <c r="AB2341" s="30">
        <v>3415.5843665254138</v>
      </c>
      <c r="AC2341" s="30">
        <v>2.2935874662272027</v>
      </c>
      <c r="AD2341" s="30">
        <v>49105.348418069851</v>
      </c>
      <c r="AE2341" s="29">
        <f t="shared" si="114"/>
        <v>2022</v>
      </c>
      <c r="AF2341" s="29">
        <f t="shared" si="115"/>
        <v>12</v>
      </c>
      <c r="AK2341" t="e">
        <f t="shared" si="113"/>
        <v>#N/A</v>
      </c>
    </row>
    <row r="2342" spans="1:37" ht="30" x14ac:dyDescent="0.25">
      <c r="A2342" s="30">
        <v>17907428</v>
      </c>
      <c r="B2342" s="29" t="s">
        <v>94</v>
      </c>
      <c r="C2342" s="29" t="s">
        <v>29</v>
      </c>
      <c r="D2342" s="29" t="s">
        <v>29</v>
      </c>
      <c r="E2342" s="31">
        <v>44957</v>
      </c>
      <c r="F2342" s="30">
        <v>14.304208406310444</v>
      </c>
      <c r="G2342" s="29" t="s">
        <v>51</v>
      </c>
      <c r="H2342" s="29" t="s">
        <v>30</v>
      </c>
      <c r="I2342" s="29">
        <v>1953</v>
      </c>
      <c r="J2342" s="30">
        <v>95</v>
      </c>
      <c r="K2342" s="30">
        <v>22685.200000000001</v>
      </c>
      <c r="L2342" s="30">
        <v>1653436.7428090551</v>
      </c>
      <c r="M2342" s="30">
        <v>6090.5259213865884</v>
      </c>
      <c r="N2342" s="30">
        <v>94.423022934300846</v>
      </c>
      <c r="O2342" s="30">
        <v>47473.190153748517</v>
      </c>
      <c r="P2342" s="30">
        <v>1.4678619238322648</v>
      </c>
      <c r="Q2342" s="30">
        <v>48610.120972027835</v>
      </c>
      <c r="R2342" s="30">
        <v>52666.855192017698</v>
      </c>
      <c r="S2342" s="30">
        <v>1.565232004290011</v>
      </c>
      <c r="T2342" s="30">
        <v>2.3243631289838245</v>
      </c>
      <c r="U2342" s="30">
        <v>1.7862856935922646</v>
      </c>
      <c r="V2342" s="30">
        <v>2.1069526238799572</v>
      </c>
      <c r="W2342" s="30">
        <v>0.90363423220696992</v>
      </c>
      <c r="X2342" s="30">
        <v>1.7154367716520884</v>
      </c>
      <c r="Y2342" s="30">
        <v>62.781744295171123</v>
      </c>
      <c r="Z2342" s="30">
        <v>72.17969950454669</v>
      </c>
      <c r="AA2342" s="30">
        <v>145.65537858063917</v>
      </c>
      <c r="AB2342" s="30">
        <v>1999.4878834517513</v>
      </c>
      <c r="AC2342" s="30">
        <v>3.6860285490855573</v>
      </c>
      <c r="AD2342" s="30">
        <v>73442.343900898763</v>
      </c>
      <c r="AE2342" s="29">
        <f t="shared" si="114"/>
        <v>2023</v>
      </c>
      <c r="AF2342" s="29">
        <f t="shared" si="115"/>
        <v>1</v>
      </c>
      <c r="AK2342" t="e">
        <f t="shared" si="113"/>
        <v>#N/A</v>
      </c>
    </row>
    <row r="2343" spans="1:37" ht="30" x14ac:dyDescent="0.25">
      <c r="A2343" s="30">
        <v>17907428</v>
      </c>
      <c r="B2343" s="29" t="s">
        <v>94</v>
      </c>
      <c r="C2343" s="29" t="s">
        <v>29</v>
      </c>
      <c r="D2343" s="29" t="s">
        <v>29</v>
      </c>
      <c r="E2343" s="31">
        <v>44985</v>
      </c>
      <c r="F2343" s="30">
        <v>12.150367576963186</v>
      </c>
      <c r="G2343" s="29" t="s">
        <v>51</v>
      </c>
      <c r="H2343" s="29" t="s">
        <v>30</v>
      </c>
      <c r="I2343" s="29">
        <v>1953</v>
      </c>
      <c r="J2343" s="30">
        <v>95</v>
      </c>
      <c r="K2343" s="30">
        <v>22685.200000000001</v>
      </c>
      <c r="L2343" s="30">
        <v>1093781.3609953243</v>
      </c>
      <c r="M2343" s="30">
        <v>7750.5911258811639</v>
      </c>
      <c r="N2343" s="30">
        <v>91.442557899166374</v>
      </c>
      <c r="O2343" s="30">
        <v>38601.16737592571</v>
      </c>
      <c r="P2343" s="30">
        <v>1.8228774499515203</v>
      </c>
      <c r="Q2343" s="30">
        <v>55250.273430396956</v>
      </c>
      <c r="R2343" s="30">
        <v>64646.671392290889</v>
      </c>
      <c r="S2343" s="30">
        <v>2.3615325238289158</v>
      </c>
      <c r="T2343" s="30">
        <v>2.5286468725619362</v>
      </c>
      <c r="U2343" s="30">
        <v>1.9297902312326458</v>
      </c>
      <c r="V2343" s="30">
        <v>1.9866824512074521</v>
      </c>
      <c r="W2343" s="30">
        <v>0.96598397715327955</v>
      </c>
      <c r="X2343" s="30">
        <v>1.6765469942368307</v>
      </c>
      <c r="Y2343" s="30">
        <v>52.042552843187053</v>
      </c>
      <c r="Z2343" s="30">
        <v>73.557760213951582</v>
      </c>
      <c r="AA2343" s="30">
        <v>153.62822895007781</v>
      </c>
      <c r="AB2343" s="30">
        <v>3100.6537076832315</v>
      </c>
      <c r="AC2343" s="30">
        <v>3.7134233278813111</v>
      </c>
      <c r="AD2343" s="30">
        <v>93263.107085716401</v>
      </c>
      <c r="AE2343" s="29">
        <f t="shared" si="114"/>
        <v>2023</v>
      </c>
      <c r="AF2343" s="29">
        <f t="shared" si="115"/>
        <v>2</v>
      </c>
      <c r="AK2343" t="e">
        <f t="shared" si="113"/>
        <v>#N/A</v>
      </c>
    </row>
    <row r="2344" spans="1:37" ht="30" x14ac:dyDescent="0.25">
      <c r="A2344" s="30">
        <v>17907428</v>
      </c>
      <c r="B2344" s="29" t="s">
        <v>94</v>
      </c>
      <c r="C2344" s="29" t="s">
        <v>29</v>
      </c>
      <c r="D2344" s="29" t="s">
        <v>29</v>
      </c>
      <c r="E2344" s="31">
        <v>45016</v>
      </c>
      <c r="F2344" s="30">
        <v>13.069399743117785</v>
      </c>
      <c r="G2344" s="29" t="s">
        <v>51</v>
      </c>
      <c r="H2344" s="29" t="s">
        <v>30</v>
      </c>
      <c r="I2344" s="29">
        <v>1953</v>
      </c>
      <c r="J2344" s="30">
        <v>95</v>
      </c>
      <c r="K2344" s="30">
        <v>22685.200000000001</v>
      </c>
      <c r="L2344" s="30">
        <v>1711787.424206235</v>
      </c>
      <c r="M2344" s="30">
        <v>5708.744188669747</v>
      </c>
      <c r="N2344" s="30">
        <v>81.518825196962453</v>
      </c>
      <c r="O2344" s="30">
        <v>27555.52950254437</v>
      </c>
      <c r="P2344" s="30">
        <v>1.4987226219038252</v>
      </c>
      <c r="Q2344" s="30">
        <v>56999.130271251088</v>
      </c>
      <c r="R2344" s="30">
        <v>37976.626660339112</v>
      </c>
      <c r="S2344" s="30">
        <v>1.3551589816060818</v>
      </c>
      <c r="T2344" s="30">
        <v>2.8172060107067094</v>
      </c>
      <c r="U2344" s="30">
        <v>2.4042424970525773</v>
      </c>
      <c r="V2344" s="30">
        <v>2.2692621504807251</v>
      </c>
      <c r="W2344" s="30">
        <v>1.5873263824327133</v>
      </c>
      <c r="X2344" s="30">
        <v>1.371867932655654</v>
      </c>
      <c r="Y2344" s="30">
        <v>86.967413893742389</v>
      </c>
      <c r="Z2344" s="30">
        <v>63.347740723610833</v>
      </c>
      <c r="AA2344" s="30">
        <v>135.29618484487381</v>
      </c>
      <c r="AB2344" s="30">
        <v>3782.8609316760217</v>
      </c>
      <c r="AC2344" s="30">
        <v>2.1592887939525078</v>
      </c>
      <c r="AD2344" s="30">
        <v>80643.551467722005</v>
      </c>
      <c r="AE2344" s="29">
        <f t="shared" si="114"/>
        <v>2023</v>
      </c>
      <c r="AF2344" s="29">
        <f t="shared" si="115"/>
        <v>3</v>
      </c>
      <c r="AK2344" t="e">
        <f t="shared" si="113"/>
        <v>#N/A</v>
      </c>
    </row>
    <row r="2345" spans="1:37" ht="30" x14ac:dyDescent="0.25">
      <c r="A2345" s="30">
        <v>17907428</v>
      </c>
      <c r="B2345" s="29" t="s">
        <v>94</v>
      </c>
      <c r="C2345" s="29" t="s">
        <v>29</v>
      </c>
      <c r="D2345" s="29" t="s">
        <v>29</v>
      </c>
      <c r="E2345" s="31">
        <v>45046</v>
      </c>
      <c r="F2345" s="30">
        <v>10.141282204689221</v>
      </c>
      <c r="G2345" s="29" t="s">
        <v>51</v>
      </c>
      <c r="H2345" s="29" t="s">
        <v>30</v>
      </c>
      <c r="I2345" s="29">
        <v>1953</v>
      </c>
      <c r="J2345" s="30">
        <v>95</v>
      </c>
      <c r="K2345" s="30">
        <v>22685.200000000001</v>
      </c>
      <c r="L2345" s="30">
        <v>1824286.8896454433</v>
      </c>
      <c r="M2345" s="30">
        <v>6108.1238794190795</v>
      </c>
      <c r="N2345" s="30">
        <v>50.624440819169919</v>
      </c>
      <c r="O2345" s="30">
        <v>33594.450106458637</v>
      </c>
      <c r="P2345" s="30">
        <v>1.7232404310427178</v>
      </c>
      <c r="Q2345" s="30">
        <v>43684.048507167136</v>
      </c>
      <c r="R2345" s="30">
        <v>45461.417028609278</v>
      </c>
      <c r="S2345" s="30">
        <v>2.500276534635713</v>
      </c>
      <c r="T2345" s="30">
        <v>1.5055675749710531</v>
      </c>
      <c r="U2345" s="30">
        <v>2.2465875713633441</v>
      </c>
      <c r="V2345" s="30">
        <v>1.6799794803759152</v>
      </c>
      <c r="W2345" s="30">
        <v>1.5950284159947588</v>
      </c>
      <c r="X2345" s="30">
        <v>1.4080754203170294</v>
      </c>
      <c r="Y2345" s="30">
        <v>72.666624881635357</v>
      </c>
      <c r="Z2345" s="30">
        <v>99.53464292902261</v>
      </c>
      <c r="AA2345" s="30">
        <v>116.47304045783883</v>
      </c>
      <c r="AB2345" s="30">
        <v>3858.1147427589531</v>
      </c>
      <c r="AC2345" s="30">
        <v>3.1872496092290961</v>
      </c>
      <c r="AD2345" s="30">
        <v>63618.973765854127</v>
      </c>
      <c r="AE2345" s="29">
        <f t="shared" si="114"/>
        <v>2023</v>
      </c>
      <c r="AF2345" s="29">
        <f t="shared" si="115"/>
        <v>4</v>
      </c>
      <c r="AK2345" t="e">
        <f t="shared" si="113"/>
        <v>#N/A</v>
      </c>
    </row>
    <row r="2346" spans="1:37" ht="30" x14ac:dyDescent="0.25">
      <c r="A2346" s="30">
        <v>17907428</v>
      </c>
      <c r="B2346" s="29" t="s">
        <v>94</v>
      </c>
      <c r="C2346" s="29" t="s">
        <v>29</v>
      </c>
      <c r="D2346" s="29" t="s">
        <v>29</v>
      </c>
      <c r="E2346" s="31">
        <v>45077</v>
      </c>
      <c r="F2346" s="30">
        <v>8.1570122623098165</v>
      </c>
      <c r="G2346" s="29" t="s">
        <v>51</v>
      </c>
      <c r="H2346" s="29" t="s">
        <v>30</v>
      </c>
      <c r="I2346" s="29">
        <v>1953</v>
      </c>
      <c r="J2346" s="30">
        <v>95</v>
      </c>
      <c r="K2346" s="30">
        <v>22685.200000000001</v>
      </c>
      <c r="L2346" s="30">
        <v>1211585.120727831</v>
      </c>
      <c r="M2346" s="30">
        <v>4675.4633946933909</v>
      </c>
      <c r="N2346" s="30">
        <v>53.968007214389111</v>
      </c>
      <c r="O2346" s="30">
        <v>34698.895379875132</v>
      </c>
      <c r="P2346" s="30">
        <v>2.2149015829734604</v>
      </c>
      <c r="Q2346" s="30">
        <v>36578.53106505399</v>
      </c>
      <c r="R2346" s="30">
        <v>38766.836257611321</v>
      </c>
      <c r="S2346" s="30">
        <v>2.1291272875689971</v>
      </c>
      <c r="T2346" s="30">
        <v>2.4730738899985507</v>
      </c>
      <c r="U2346" s="30">
        <v>1.6649673263979916</v>
      </c>
      <c r="V2346" s="30">
        <v>1.9586087401767693</v>
      </c>
      <c r="W2346" s="30">
        <v>1.5376443548445189</v>
      </c>
      <c r="X2346" s="30">
        <v>1.0013635875520446</v>
      </c>
      <c r="Y2346" s="30">
        <v>86.91727435363245</v>
      </c>
      <c r="Z2346" s="30">
        <v>82.076687701262827</v>
      </c>
      <c r="AA2346" s="30">
        <v>143.6851619349296</v>
      </c>
      <c r="AB2346" s="30">
        <v>2117.4407325677585</v>
      </c>
      <c r="AC2346" s="30">
        <v>2.7983810707976629</v>
      </c>
      <c r="AD2346" s="30">
        <v>67918.65156137725</v>
      </c>
      <c r="AE2346" s="29">
        <f t="shared" si="114"/>
        <v>2023</v>
      </c>
      <c r="AF2346" s="29">
        <f t="shared" si="115"/>
        <v>5</v>
      </c>
      <c r="AK2346" t="e">
        <f t="shared" si="113"/>
        <v>#N/A</v>
      </c>
    </row>
    <row r="2347" spans="1:37" ht="30" x14ac:dyDescent="0.25">
      <c r="A2347" s="30">
        <v>17907428</v>
      </c>
      <c r="B2347" s="29" t="s">
        <v>94</v>
      </c>
      <c r="C2347" s="29" t="s">
        <v>29</v>
      </c>
      <c r="D2347" s="29" t="s">
        <v>29</v>
      </c>
      <c r="E2347" s="31">
        <v>45107</v>
      </c>
      <c r="F2347" s="30">
        <v>9.4987132984413822</v>
      </c>
      <c r="G2347" s="29" t="s">
        <v>51</v>
      </c>
      <c r="H2347" s="29" t="s">
        <v>30</v>
      </c>
      <c r="I2347" s="29">
        <v>1953</v>
      </c>
      <c r="J2347" s="30">
        <v>95</v>
      </c>
      <c r="K2347" s="30">
        <v>22685.200000000001</v>
      </c>
      <c r="L2347" s="30">
        <v>1235011.4972820054</v>
      </c>
      <c r="M2347" s="30">
        <v>4532.5856913301704</v>
      </c>
      <c r="N2347" s="30">
        <v>77.717352997173407</v>
      </c>
      <c r="O2347" s="30">
        <v>24169.360047621358</v>
      </c>
      <c r="P2347" s="30">
        <v>1.9216061006796994</v>
      </c>
      <c r="Q2347" s="30">
        <v>31545.898152229263</v>
      </c>
      <c r="R2347" s="30">
        <v>44857.639418711733</v>
      </c>
      <c r="S2347" s="30">
        <v>2.4369939885299527</v>
      </c>
      <c r="T2347" s="30">
        <v>1.5169594036577747</v>
      </c>
      <c r="U2347" s="30">
        <v>1.5209299081776586</v>
      </c>
      <c r="V2347" s="30">
        <v>2.4118781926346329</v>
      </c>
      <c r="W2347" s="30">
        <v>1.4648123238494863</v>
      </c>
      <c r="X2347" s="30">
        <v>1.1492215096489826</v>
      </c>
      <c r="Y2347" s="30">
        <v>101.53623479930951</v>
      </c>
      <c r="Z2347" s="30">
        <v>82.844635667153639</v>
      </c>
      <c r="AA2347" s="30">
        <v>167.77609023961773</v>
      </c>
      <c r="AB2347" s="30">
        <v>2316.5032126412648</v>
      </c>
      <c r="AC2347" s="30">
        <v>4.4122053957651666</v>
      </c>
      <c r="AD2347" s="30">
        <v>96984.529923927199</v>
      </c>
      <c r="AE2347" s="29">
        <f t="shared" si="114"/>
        <v>2023</v>
      </c>
      <c r="AF2347" s="29">
        <f t="shared" si="115"/>
        <v>6</v>
      </c>
      <c r="AK2347" t="e">
        <f t="shared" si="113"/>
        <v>#N/A</v>
      </c>
    </row>
    <row r="2348" spans="1:37" ht="30" x14ac:dyDescent="0.25">
      <c r="A2348" s="30">
        <v>17907428</v>
      </c>
      <c r="B2348" s="29" t="s">
        <v>94</v>
      </c>
      <c r="C2348" s="29" t="s">
        <v>29</v>
      </c>
      <c r="D2348" s="29" t="s">
        <v>29</v>
      </c>
      <c r="E2348" s="31">
        <v>45138</v>
      </c>
      <c r="F2348" s="30">
        <v>12.206749461436868</v>
      </c>
      <c r="G2348" s="29" t="s">
        <v>51</v>
      </c>
      <c r="H2348" s="29" t="s">
        <v>30</v>
      </c>
      <c r="I2348" s="29">
        <v>1953</v>
      </c>
      <c r="J2348" s="30">
        <v>95</v>
      </c>
      <c r="K2348" s="30">
        <v>22685.200000000001</v>
      </c>
      <c r="L2348" s="30">
        <v>1758102.2354205016</v>
      </c>
      <c r="M2348" s="30">
        <v>7187.8681195064801</v>
      </c>
      <c r="N2348" s="30">
        <v>59.483507226665047</v>
      </c>
      <c r="O2348" s="30">
        <v>44512.692246075378</v>
      </c>
      <c r="P2348" s="30">
        <v>1.9885180943031637</v>
      </c>
      <c r="Q2348" s="30">
        <v>29834.157117720086</v>
      </c>
      <c r="R2348" s="30">
        <v>62109.898638206272</v>
      </c>
      <c r="S2348" s="30">
        <v>2.3075115925627285</v>
      </c>
      <c r="T2348" s="30">
        <v>2.8088170567653132</v>
      </c>
      <c r="U2348" s="30">
        <v>1.7081487092236471</v>
      </c>
      <c r="V2348" s="30">
        <v>2.4056819693524312</v>
      </c>
      <c r="W2348" s="30">
        <v>1.5402568855244354</v>
      </c>
      <c r="X2348" s="30">
        <v>1.1072778740310611</v>
      </c>
      <c r="Y2348" s="30">
        <v>67.37545136362651</v>
      </c>
      <c r="Z2348" s="30">
        <v>95.269298114506228</v>
      </c>
      <c r="AA2348" s="30">
        <v>163.09074765372392</v>
      </c>
      <c r="AB2348" s="30">
        <v>2754.4474875277165</v>
      </c>
      <c r="AC2348" s="30">
        <v>2.8118854130270936</v>
      </c>
      <c r="AD2348" s="30">
        <v>88124.204636044189</v>
      </c>
      <c r="AE2348" s="29">
        <f t="shared" si="114"/>
        <v>2023</v>
      </c>
      <c r="AF2348" s="29">
        <f t="shared" si="115"/>
        <v>7</v>
      </c>
      <c r="AK2348" t="e">
        <f t="shared" si="113"/>
        <v>#N/A</v>
      </c>
    </row>
    <row r="2349" spans="1:37" ht="30" x14ac:dyDescent="0.25">
      <c r="A2349" s="30">
        <v>17907428</v>
      </c>
      <c r="B2349" s="29" t="s">
        <v>94</v>
      </c>
      <c r="C2349" s="29" t="s">
        <v>29</v>
      </c>
      <c r="D2349" s="29" t="s">
        <v>29</v>
      </c>
      <c r="E2349" s="31">
        <v>45169</v>
      </c>
      <c r="F2349" s="30">
        <v>15.029613030456098</v>
      </c>
      <c r="G2349" s="29" t="s">
        <v>51</v>
      </c>
      <c r="H2349" s="29" t="s">
        <v>30</v>
      </c>
      <c r="I2349" s="29">
        <v>1953</v>
      </c>
      <c r="J2349" s="30">
        <v>95</v>
      </c>
      <c r="K2349" s="30">
        <v>22685.200000000001</v>
      </c>
      <c r="L2349" s="30">
        <v>1548433.6703631619</v>
      </c>
      <c r="M2349" s="30">
        <v>5004.7298176564536</v>
      </c>
      <c r="N2349" s="30">
        <v>57.171361176320026</v>
      </c>
      <c r="O2349" s="30">
        <v>43461.345929589661</v>
      </c>
      <c r="P2349" s="30">
        <v>2.2324465181625044</v>
      </c>
      <c r="Q2349" s="30">
        <v>40988.191684547208</v>
      </c>
      <c r="R2349" s="30">
        <v>59195.462374434755</v>
      </c>
      <c r="S2349" s="30">
        <v>2.4095303060261473</v>
      </c>
      <c r="T2349" s="30">
        <v>2.4404030404977601</v>
      </c>
      <c r="U2349" s="30">
        <v>1.7634539469870534</v>
      </c>
      <c r="V2349" s="30">
        <v>2.4141132403554355</v>
      </c>
      <c r="W2349" s="30">
        <v>1.2441933903168934</v>
      </c>
      <c r="X2349" s="30">
        <v>1.6104169031057598</v>
      </c>
      <c r="Y2349" s="30">
        <v>68.372830557725081</v>
      </c>
      <c r="Z2349" s="30">
        <v>62.3036202648914</v>
      </c>
      <c r="AA2349" s="30">
        <v>139.26037761364893</v>
      </c>
      <c r="AB2349" s="30">
        <v>2715.0063704402246</v>
      </c>
      <c r="AC2349" s="30">
        <v>3.4454289192748031</v>
      </c>
      <c r="AD2349" s="30">
        <v>63691.343996979092</v>
      </c>
      <c r="AE2349" s="29">
        <f t="shared" si="114"/>
        <v>2023</v>
      </c>
      <c r="AF2349" s="29">
        <f t="shared" si="115"/>
        <v>8</v>
      </c>
      <c r="AK2349" t="e">
        <f t="shared" si="113"/>
        <v>#N/A</v>
      </c>
    </row>
    <row r="2350" spans="1:37" ht="30" x14ac:dyDescent="0.25">
      <c r="A2350" s="30">
        <v>17907428</v>
      </c>
      <c r="B2350" s="29" t="s">
        <v>94</v>
      </c>
      <c r="C2350" s="29" t="s">
        <v>29</v>
      </c>
      <c r="D2350" s="29" t="s">
        <v>29</v>
      </c>
      <c r="E2350" s="31">
        <v>45199</v>
      </c>
      <c r="F2350" s="30">
        <v>11.329980123345239</v>
      </c>
      <c r="G2350" s="29" t="s">
        <v>51</v>
      </c>
      <c r="H2350" s="29" t="s">
        <v>30</v>
      </c>
      <c r="I2350" s="29">
        <v>1953</v>
      </c>
      <c r="J2350" s="30">
        <v>95</v>
      </c>
      <c r="K2350" s="30">
        <v>22685.200000000001</v>
      </c>
      <c r="L2350" s="30">
        <v>1516432.7019208123</v>
      </c>
      <c r="M2350" s="30">
        <v>6452.7528274874039</v>
      </c>
      <c r="N2350" s="30">
        <v>79.036634109218454</v>
      </c>
      <c r="O2350" s="30">
        <v>27292.896715699691</v>
      </c>
      <c r="P2350" s="30">
        <v>2.1223401130067261</v>
      </c>
      <c r="Q2350" s="30">
        <v>40405.343975483614</v>
      </c>
      <c r="R2350" s="30">
        <v>50373.737272988314</v>
      </c>
      <c r="S2350" s="30">
        <v>1.675143883904453</v>
      </c>
      <c r="T2350" s="30">
        <v>1.4949378324148037</v>
      </c>
      <c r="U2350" s="30">
        <v>1.9242118768569398</v>
      </c>
      <c r="V2350" s="30">
        <v>2.09926507417067</v>
      </c>
      <c r="W2350" s="30">
        <v>1.1806370402654198</v>
      </c>
      <c r="X2350" s="30">
        <v>1.3636859044710088</v>
      </c>
      <c r="Y2350" s="30">
        <v>69.788661720773845</v>
      </c>
      <c r="Z2350" s="30">
        <v>90.95783822352999</v>
      </c>
      <c r="AA2350" s="30">
        <v>126.73088623242748</v>
      </c>
      <c r="AB2350" s="30">
        <v>3487.4630237647325</v>
      </c>
      <c r="AC2350" s="30">
        <v>3.1181942140180179</v>
      </c>
      <c r="AD2350" s="30">
        <v>77559.261901631078</v>
      </c>
      <c r="AE2350" s="29">
        <f t="shared" si="114"/>
        <v>2023</v>
      </c>
      <c r="AF2350" s="29">
        <f t="shared" si="115"/>
        <v>9</v>
      </c>
      <c r="AK2350" t="e">
        <f t="shared" si="113"/>
        <v>#N/A</v>
      </c>
    </row>
    <row r="2351" spans="1:37" ht="30" x14ac:dyDescent="0.25">
      <c r="A2351" s="30">
        <v>17907428</v>
      </c>
      <c r="B2351" s="29" t="s">
        <v>94</v>
      </c>
      <c r="C2351" s="29" t="s">
        <v>29</v>
      </c>
      <c r="D2351" s="29" t="s">
        <v>29</v>
      </c>
      <c r="E2351" s="31">
        <v>45230</v>
      </c>
      <c r="F2351" s="30">
        <v>11.968520537991363</v>
      </c>
      <c r="G2351" s="29" t="s">
        <v>51</v>
      </c>
      <c r="H2351" s="29" t="s">
        <v>30</v>
      </c>
      <c r="I2351" s="29">
        <v>1953</v>
      </c>
      <c r="J2351" s="30">
        <v>95</v>
      </c>
      <c r="K2351" s="30">
        <v>22685.200000000001</v>
      </c>
      <c r="L2351" s="30">
        <v>1525833.9718438773</v>
      </c>
      <c r="M2351" s="30">
        <v>4491.6359814726275</v>
      </c>
      <c r="N2351" s="30">
        <v>48.967794388125242</v>
      </c>
      <c r="O2351" s="30">
        <v>27737.628465678146</v>
      </c>
      <c r="P2351" s="30">
        <v>1.9711966164511772</v>
      </c>
      <c r="Q2351" s="30">
        <v>41865.30409119252</v>
      </c>
      <c r="R2351" s="30">
        <v>60855.445655138123</v>
      </c>
      <c r="S2351" s="30">
        <v>1.2877826860647696</v>
      </c>
      <c r="T2351" s="30">
        <v>2.6514625538479266</v>
      </c>
      <c r="U2351" s="30">
        <v>2.5464462463321231</v>
      </c>
      <c r="V2351" s="30">
        <v>1.6661102777657422</v>
      </c>
      <c r="W2351" s="30">
        <v>0.99099145431149338</v>
      </c>
      <c r="X2351" s="30">
        <v>1.3016488373682491</v>
      </c>
      <c r="Y2351" s="30">
        <v>74.777377344008045</v>
      </c>
      <c r="Z2351" s="30">
        <v>58.285698994823186</v>
      </c>
      <c r="AA2351" s="30">
        <v>129.94948990675152</v>
      </c>
      <c r="AB2351" s="30">
        <v>2603.3677379838241</v>
      </c>
      <c r="AC2351" s="30">
        <v>3.5508798460159277</v>
      </c>
      <c r="AD2351" s="30">
        <v>86765.87990082959</v>
      </c>
      <c r="AE2351" s="29">
        <f t="shared" si="114"/>
        <v>2023</v>
      </c>
      <c r="AF2351" s="29">
        <f t="shared" si="115"/>
        <v>10</v>
      </c>
      <c r="AK2351" t="e">
        <f t="shared" ref="AK2351:AK2414" si="116">_xlfn.XLOOKUP(B2351, $AH$2:$AH$38,$AI$2:$AI$38)</f>
        <v>#N/A</v>
      </c>
    </row>
    <row r="2352" spans="1:37" ht="30" x14ac:dyDescent="0.25">
      <c r="A2352" s="30">
        <v>17907428</v>
      </c>
      <c r="B2352" s="29" t="s">
        <v>94</v>
      </c>
      <c r="C2352" s="29" t="s">
        <v>29</v>
      </c>
      <c r="D2352" s="29" t="s">
        <v>29</v>
      </c>
      <c r="E2352" s="31">
        <v>45260</v>
      </c>
      <c r="F2352" s="30">
        <v>14.579045185586143</v>
      </c>
      <c r="G2352" s="29" t="s">
        <v>51</v>
      </c>
      <c r="H2352" s="29" t="s">
        <v>30</v>
      </c>
      <c r="I2352" s="29">
        <v>1953</v>
      </c>
      <c r="J2352" s="30">
        <v>95</v>
      </c>
      <c r="K2352" s="30">
        <v>22685.200000000001</v>
      </c>
      <c r="L2352" s="30">
        <v>1339431.7390107822</v>
      </c>
      <c r="M2352" s="30">
        <v>5644.6963950010313</v>
      </c>
      <c r="N2352" s="30">
        <v>49.358204853246129</v>
      </c>
      <c r="O2352" s="30">
        <v>41214.935360171126</v>
      </c>
      <c r="P2352" s="30">
        <v>1.5354211942207476</v>
      </c>
      <c r="Q2352" s="30">
        <v>48027.444625149386</v>
      </c>
      <c r="R2352" s="30">
        <v>55707.703931889511</v>
      </c>
      <c r="S2352" s="30">
        <v>2.2990790353075585</v>
      </c>
      <c r="T2352" s="30">
        <v>1.6742079245959312</v>
      </c>
      <c r="U2352" s="30">
        <v>2.5678551660555673</v>
      </c>
      <c r="V2352" s="30">
        <v>2.3181539250631831</v>
      </c>
      <c r="W2352" s="30">
        <v>1.5259325988078938</v>
      </c>
      <c r="X2352" s="30">
        <v>1.5186168516478853</v>
      </c>
      <c r="Y2352" s="30">
        <v>77.681247598501798</v>
      </c>
      <c r="Z2352" s="30">
        <v>69.75352179131977</v>
      </c>
      <c r="AA2352" s="30">
        <v>122.89074529883263</v>
      </c>
      <c r="AB2352" s="30">
        <v>2706.8033452694963</v>
      </c>
      <c r="AC2352" s="30">
        <v>4.4395365869928129</v>
      </c>
      <c r="AD2352" s="30">
        <v>69252.859241842089</v>
      </c>
      <c r="AE2352" s="29">
        <f t="shared" si="114"/>
        <v>2023</v>
      </c>
      <c r="AF2352" s="29">
        <f t="shared" si="115"/>
        <v>11</v>
      </c>
      <c r="AK2352" t="e">
        <f t="shared" si="116"/>
        <v>#N/A</v>
      </c>
    </row>
    <row r="2353" spans="1:37" ht="30" x14ac:dyDescent="0.25">
      <c r="A2353" s="30">
        <v>17907428</v>
      </c>
      <c r="B2353" s="29" t="s">
        <v>94</v>
      </c>
      <c r="C2353" s="29" t="s">
        <v>29</v>
      </c>
      <c r="D2353" s="29" t="s">
        <v>29</v>
      </c>
      <c r="E2353" s="31">
        <v>45291</v>
      </c>
      <c r="F2353" s="30">
        <v>10.961331284913278</v>
      </c>
      <c r="G2353" s="29" t="s">
        <v>51</v>
      </c>
      <c r="H2353" s="29" t="s">
        <v>30</v>
      </c>
      <c r="I2353" s="29">
        <v>1953</v>
      </c>
      <c r="J2353" s="30">
        <v>95</v>
      </c>
      <c r="K2353" s="30">
        <v>22685.200000000001</v>
      </c>
      <c r="L2353" s="30">
        <v>1278860.666181518</v>
      </c>
      <c r="M2353" s="30">
        <v>6649.5061654474812</v>
      </c>
      <c r="N2353" s="30">
        <v>63.002053566459466</v>
      </c>
      <c r="O2353" s="30">
        <v>26192.811798271567</v>
      </c>
      <c r="P2353" s="30">
        <v>1.9475512383127194</v>
      </c>
      <c r="Q2353" s="30">
        <v>47382.446990994118</v>
      </c>
      <c r="R2353" s="30">
        <v>31871.721771222827</v>
      </c>
      <c r="S2353" s="30">
        <v>1.3525626700804967</v>
      </c>
      <c r="T2353" s="30">
        <v>1.8197621489010132</v>
      </c>
      <c r="U2353" s="30">
        <v>2.4388161278346621</v>
      </c>
      <c r="V2353" s="30">
        <v>1.9425411772820975</v>
      </c>
      <c r="W2353" s="30">
        <v>1.0928394030927784</v>
      </c>
      <c r="X2353" s="30">
        <v>1.3352654537169064</v>
      </c>
      <c r="Y2353" s="30">
        <v>74.789324997684034</v>
      </c>
      <c r="Z2353" s="30">
        <v>82.287212105582341</v>
      </c>
      <c r="AA2353" s="30">
        <v>115.64349233411808</v>
      </c>
      <c r="AB2353" s="30">
        <v>3505.8919921815668</v>
      </c>
      <c r="AC2353" s="30">
        <v>4.3437298102389175</v>
      </c>
      <c r="AD2353" s="30">
        <v>53160.481852417484</v>
      </c>
      <c r="AE2353" s="29">
        <f t="shared" si="114"/>
        <v>2023</v>
      </c>
      <c r="AF2353" s="29">
        <f t="shared" si="115"/>
        <v>12</v>
      </c>
      <c r="AK2353" t="e">
        <f t="shared" si="116"/>
        <v>#N/A</v>
      </c>
    </row>
    <row r="2354" spans="1:37" ht="30" x14ac:dyDescent="0.25">
      <c r="A2354" s="30">
        <v>17907428</v>
      </c>
      <c r="B2354" s="29" t="s">
        <v>94</v>
      </c>
      <c r="C2354" s="29" t="s">
        <v>29</v>
      </c>
      <c r="D2354" s="29" t="s">
        <v>29</v>
      </c>
      <c r="E2354" s="31">
        <v>45322</v>
      </c>
      <c r="F2354" s="30">
        <v>10.25163461846434</v>
      </c>
      <c r="G2354" s="29" t="s">
        <v>51</v>
      </c>
      <c r="H2354" s="29" t="s">
        <v>30</v>
      </c>
      <c r="I2354" s="29">
        <v>1953</v>
      </c>
      <c r="J2354" s="30">
        <v>95</v>
      </c>
      <c r="K2354" s="30">
        <v>22685.200000000001</v>
      </c>
      <c r="L2354" s="30">
        <v>1733199.2367969798</v>
      </c>
      <c r="M2354" s="30">
        <v>6728.7620177377667</v>
      </c>
      <c r="N2354" s="30">
        <v>85.447558288196362</v>
      </c>
      <c r="O2354" s="30">
        <v>31564.26469010958</v>
      </c>
      <c r="P2354" s="30">
        <v>1.5108067733559922</v>
      </c>
      <c r="Q2354" s="30">
        <v>53324.507701612863</v>
      </c>
      <c r="R2354" s="30">
        <v>39977.251437196392</v>
      </c>
      <c r="S2354" s="30">
        <v>2.2215721725227264</v>
      </c>
      <c r="T2354" s="30">
        <v>2.5403430793207797</v>
      </c>
      <c r="U2354" s="30">
        <v>2.2399282280610975</v>
      </c>
      <c r="V2354" s="30">
        <v>1.9179930790948676</v>
      </c>
      <c r="W2354" s="30">
        <v>1.3885075683459676</v>
      </c>
      <c r="X2354" s="30">
        <v>0.97129540743504128</v>
      </c>
      <c r="Y2354" s="30">
        <v>53.218831684899754</v>
      </c>
      <c r="Z2354" s="30">
        <v>70.154516053939247</v>
      </c>
      <c r="AA2354" s="30">
        <v>134.92742620680119</v>
      </c>
      <c r="AB2354" s="30">
        <v>3345.6900840005387</v>
      </c>
      <c r="AC2354" s="30" t="s">
        <v>31</v>
      </c>
      <c r="AD2354" s="30" t="s">
        <v>31</v>
      </c>
      <c r="AE2354" s="29">
        <f t="shared" si="114"/>
        <v>2024</v>
      </c>
      <c r="AF2354" s="29">
        <f t="shared" si="115"/>
        <v>1</v>
      </c>
      <c r="AK2354" t="e">
        <f t="shared" si="116"/>
        <v>#N/A</v>
      </c>
    </row>
    <row r="2355" spans="1:37" ht="30" x14ac:dyDescent="0.25">
      <c r="A2355" s="30">
        <v>17907428</v>
      </c>
      <c r="B2355" s="29" t="s">
        <v>94</v>
      </c>
      <c r="C2355" s="29" t="s">
        <v>29</v>
      </c>
      <c r="D2355" s="29" t="s">
        <v>29</v>
      </c>
      <c r="E2355" s="31">
        <v>45351</v>
      </c>
      <c r="F2355" s="30">
        <v>10.640746238091628</v>
      </c>
      <c r="G2355" s="29" t="s">
        <v>51</v>
      </c>
      <c r="H2355" s="29" t="s">
        <v>30</v>
      </c>
      <c r="I2355" s="29">
        <v>1953</v>
      </c>
      <c r="J2355" s="30">
        <v>95</v>
      </c>
      <c r="K2355" s="30">
        <v>22685.200000000001</v>
      </c>
      <c r="L2355" s="30">
        <v>2028817.9063953008</v>
      </c>
      <c r="M2355" s="30">
        <v>4693.0792957447138</v>
      </c>
      <c r="N2355" s="30">
        <v>58.176312311268681</v>
      </c>
      <c r="O2355" s="30">
        <v>28311.178757442973</v>
      </c>
      <c r="P2355" s="30">
        <v>1.3819177534205382</v>
      </c>
      <c r="Q2355" s="30">
        <v>47280.492062741083</v>
      </c>
      <c r="R2355" s="30">
        <v>59659.04294076121</v>
      </c>
      <c r="S2355" s="30">
        <v>1.8320920459640337</v>
      </c>
      <c r="T2355" s="30">
        <v>1.9725752840534767</v>
      </c>
      <c r="U2355" s="30">
        <v>2.2473669737749682</v>
      </c>
      <c r="V2355" s="30">
        <v>2.4272760236904967</v>
      </c>
      <c r="W2355" s="30">
        <v>1.4236827959932954</v>
      </c>
      <c r="X2355" s="30">
        <v>1.8567411048943641</v>
      </c>
      <c r="Y2355" s="30">
        <v>94.001236438295621</v>
      </c>
      <c r="Z2355" s="30">
        <v>53.24926157068618</v>
      </c>
      <c r="AA2355" s="30">
        <v>132.50816203064537</v>
      </c>
      <c r="AB2355" s="30">
        <v>3476.8160055412377</v>
      </c>
      <c r="AC2355" s="30" t="s">
        <v>31</v>
      </c>
      <c r="AD2355" s="30" t="s">
        <v>31</v>
      </c>
      <c r="AE2355" s="29">
        <f t="shared" si="114"/>
        <v>2024</v>
      </c>
      <c r="AF2355" s="29">
        <f t="shared" si="115"/>
        <v>2</v>
      </c>
      <c r="AK2355" t="e">
        <f t="shared" si="116"/>
        <v>#N/A</v>
      </c>
    </row>
    <row r="2356" spans="1:37" ht="30" x14ac:dyDescent="0.25">
      <c r="A2356" s="30">
        <v>17907428</v>
      </c>
      <c r="B2356" s="29" t="s">
        <v>94</v>
      </c>
      <c r="C2356" s="29" t="s">
        <v>29</v>
      </c>
      <c r="D2356" s="29" t="s">
        <v>29</v>
      </c>
      <c r="E2356" s="31">
        <v>45382</v>
      </c>
      <c r="F2356" s="29">
        <v>13.30457388793374</v>
      </c>
      <c r="G2356" s="29" t="s">
        <v>51</v>
      </c>
      <c r="H2356" s="29" t="s">
        <v>30</v>
      </c>
      <c r="I2356" s="29">
        <v>1953</v>
      </c>
      <c r="J2356" s="30">
        <v>95</v>
      </c>
      <c r="K2356" s="30">
        <v>22685.200000000001</v>
      </c>
      <c r="L2356" s="29">
        <v>1807549.2848486553</v>
      </c>
      <c r="M2356" s="29">
        <v>6957.616229437911</v>
      </c>
      <c r="N2356" s="29">
        <v>82.808136570765939</v>
      </c>
      <c r="O2356" s="30">
        <v>35629.241744243896</v>
      </c>
      <c r="P2356" s="30">
        <v>1.6987082768549286</v>
      </c>
      <c r="Q2356" s="29">
        <v>41697.083080962424</v>
      </c>
      <c r="R2356" s="29">
        <v>56328.258772142042</v>
      </c>
      <c r="S2356" s="29">
        <v>1.5728253458233457</v>
      </c>
      <c r="T2356" s="29">
        <v>2.4357826792459703</v>
      </c>
      <c r="U2356" s="29">
        <v>1.4922283979435607</v>
      </c>
      <c r="V2356" s="29">
        <v>1.9539778693170564</v>
      </c>
      <c r="W2356" s="30">
        <v>0.80151039573918093</v>
      </c>
      <c r="X2356" s="30">
        <v>1.7195554346858943</v>
      </c>
      <c r="Y2356" s="29">
        <v>60.105071756867396</v>
      </c>
      <c r="Z2356" s="29">
        <v>62.083498953362216</v>
      </c>
      <c r="AA2356" s="29">
        <v>136.57926643998621</v>
      </c>
      <c r="AB2356" s="29">
        <v>1873.249876938371</v>
      </c>
      <c r="AC2356" s="30" t="s">
        <v>31</v>
      </c>
      <c r="AD2356" s="30" t="s">
        <v>31</v>
      </c>
      <c r="AE2356" s="29">
        <f t="shared" si="114"/>
        <v>2024</v>
      </c>
      <c r="AF2356" s="29">
        <f t="shared" si="115"/>
        <v>3</v>
      </c>
      <c r="AK2356" t="e">
        <f t="shared" si="116"/>
        <v>#N/A</v>
      </c>
    </row>
    <row r="2357" spans="1:37" ht="30" x14ac:dyDescent="0.25">
      <c r="A2357" s="30">
        <v>17907428</v>
      </c>
      <c r="B2357" s="29" t="s">
        <v>94</v>
      </c>
      <c r="C2357" s="29" t="s">
        <v>29</v>
      </c>
      <c r="D2357" s="29" t="s">
        <v>29</v>
      </c>
      <c r="E2357" s="31">
        <v>45412</v>
      </c>
      <c r="F2357" s="29">
        <v>17.861477784838911</v>
      </c>
      <c r="G2357" s="29" t="s">
        <v>51</v>
      </c>
      <c r="H2357" s="29" t="s">
        <v>30</v>
      </c>
      <c r="I2357" s="29">
        <v>1953</v>
      </c>
      <c r="J2357" s="30">
        <v>95</v>
      </c>
      <c r="K2357" s="30">
        <v>22685.200000000001</v>
      </c>
      <c r="L2357" s="29">
        <v>1359118.4715543101</v>
      </c>
      <c r="M2357" s="29">
        <v>5178.4859516621245</v>
      </c>
      <c r="N2357" s="29">
        <v>58.113173465731052</v>
      </c>
      <c r="O2357" s="30">
        <v>30538.432506421897</v>
      </c>
      <c r="P2357" s="30">
        <v>1.5732629847917035</v>
      </c>
      <c r="Q2357" s="29">
        <v>42693.13154050881</v>
      </c>
      <c r="R2357" s="29">
        <v>61085.992730265978</v>
      </c>
      <c r="S2357" s="29">
        <v>2.0958601278162932</v>
      </c>
      <c r="T2357" s="29">
        <v>2.4502508646942016</v>
      </c>
      <c r="U2357" s="29">
        <v>2.0969564559121197</v>
      </c>
      <c r="V2357" s="29">
        <v>2.1226102703023026</v>
      </c>
      <c r="W2357" s="30">
        <v>1.1336563784960212</v>
      </c>
      <c r="X2357" s="30">
        <v>1.5886818740741413</v>
      </c>
      <c r="Y2357" s="29">
        <v>95.772202268404712</v>
      </c>
      <c r="Z2357" s="29">
        <v>65.102516527683633</v>
      </c>
      <c r="AA2357" s="29">
        <v>132.84145271294588</v>
      </c>
      <c r="AB2357" s="29">
        <v>2989.3066513786775</v>
      </c>
      <c r="AC2357" s="30" t="s">
        <v>31</v>
      </c>
      <c r="AD2357" s="30" t="s">
        <v>31</v>
      </c>
      <c r="AE2357" s="29">
        <f t="shared" si="114"/>
        <v>2024</v>
      </c>
      <c r="AF2357" s="29">
        <f t="shared" si="115"/>
        <v>4</v>
      </c>
      <c r="AK2357" t="e">
        <f t="shared" si="116"/>
        <v>#N/A</v>
      </c>
    </row>
    <row r="2358" spans="1:37" ht="30" x14ac:dyDescent="0.25">
      <c r="A2358" s="30">
        <v>17907428</v>
      </c>
      <c r="B2358" s="29" t="s">
        <v>94</v>
      </c>
      <c r="C2358" s="29" t="s">
        <v>29</v>
      </c>
      <c r="D2358" s="29" t="s">
        <v>29</v>
      </c>
      <c r="E2358" s="31">
        <v>45443</v>
      </c>
      <c r="F2358" s="29">
        <v>10.736218039997166</v>
      </c>
      <c r="G2358" s="29" t="s">
        <v>51</v>
      </c>
      <c r="H2358" s="29" t="s">
        <v>30</v>
      </c>
      <c r="I2358" s="29">
        <v>1953</v>
      </c>
      <c r="J2358" s="30">
        <v>95</v>
      </c>
      <c r="K2358" s="30">
        <v>22685.200000000001</v>
      </c>
      <c r="L2358" s="29">
        <v>1381639.8864309185</v>
      </c>
      <c r="M2358" s="29">
        <v>4684.577216763988</v>
      </c>
      <c r="N2358" s="29">
        <v>80.317400273885397</v>
      </c>
      <c r="O2358" s="30">
        <v>39325.031826407838</v>
      </c>
      <c r="P2358" s="30">
        <v>1.7941302931674623</v>
      </c>
      <c r="Q2358" s="29">
        <v>45953.779379932617</v>
      </c>
      <c r="R2358" s="29">
        <v>34943.262956306382</v>
      </c>
      <c r="S2358" s="29">
        <v>1.3769368488793345</v>
      </c>
      <c r="T2358" s="29">
        <v>2.4592043416561848</v>
      </c>
      <c r="U2358" s="29">
        <v>1.5900736913444307</v>
      </c>
      <c r="V2358" s="29">
        <v>2.2732029003339416</v>
      </c>
      <c r="W2358" s="30">
        <v>1.4150814065224435</v>
      </c>
      <c r="X2358" s="30">
        <v>1.4942488891033274</v>
      </c>
      <c r="Y2358" s="29">
        <v>78.001285621422142</v>
      </c>
      <c r="Z2358" s="29">
        <v>91.719645546945827</v>
      </c>
      <c r="AA2358" s="29">
        <v>118.66522470785492</v>
      </c>
      <c r="AB2358" s="29">
        <v>2826.3821343085201</v>
      </c>
      <c r="AC2358" s="30" t="s">
        <v>31</v>
      </c>
      <c r="AD2358" s="30" t="s">
        <v>31</v>
      </c>
      <c r="AE2358" s="29">
        <f t="shared" si="114"/>
        <v>2024</v>
      </c>
      <c r="AF2358" s="29">
        <f t="shared" si="115"/>
        <v>5</v>
      </c>
      <c r="AK2358" t="e">
        <f t="shared" si="116"/>
        <v>#N/A</v>
      </c>
    </row>
    <row r="2359" spans="1:37" ht="30" x14ac:dyDescent="0.25">
      <c r="A2359" s="30">
        <v>17907428</v>
      </c>
      <c r="B2359" s="29" t="s">
        <v>94</v>
      </c>
      <c r="C2359" s="29" t="s">
        <v>29</v>
      </c>
      <c r="D2359" s="29" t="s">
        <v>29</v>
      </c>
      <c r="E2359" s="31">
        <v>45473</v>
      </c>
      <c r="F2359" s="29">
        <v>13.911096004459708</v>
      </c>
      <c r="G2359" s="29" t="s">
        <v>51</v>
      </c>
      <c r="H2359" s="29" t="s">
        <v>30</v>
      </c>
      <c r="I2359" s="29">
        <v>1953</v>
      </c>
      <c r="J2359" s="30">
        <v>95</v>
      </c>
      <c r="K2359" s="30">
        <v>22685.200000000001</v>
      </c>
      <c r="L2359" s="29">
        <v>1191781.2499327764</v>
      </c>
      <c r="M2359" s="29">
        <v>6877.2580052682724</v>
      </c>
      <c r="N2359" s="29">
        <v>69.912191759577496</v>
      </c>
      <c r="O2359" s="30">
        <v>27852.543637927251</v>
      </c>
      <c r="P2359" s="30">
        <v>1.8095882567613748</v>
      </c>
      <c r="Q2359" s="29">
        <v>53754.296276313864</v>
      </c>
      <c r="R2359" s="29">
        <v>37569.092417192587</v>
      </c>
      <c r="S2359" s="29">
        <v>2.3837352135938454</v>
      </c>
      <c r="T2359" s="29">
        <v>1.861328712773211</v>
      </c>
      <c r="U2359" s="29">
        <v>1.5585824472508987</v>
      </c>
      <c r="V2359" s="29">
        <v>3.0308448710377265</v>
      </c>
      <c r="W2359" s="30">
        <v>1.1464932880889485</v>
      </c>
      <c r="X2359" s="30">
        <v>1.2777200270386588</v>
      </c>
      <c r="Y2359" s="29">
        <v>56.304918735727156</v>
      </c>
      <c r="Z2359" s="29">
        <v>85.061311102314733</v>
      </c>
      <c r="AA2359" s="29">
        <v>130.9086243239617</v>
      </c>
      <c r="AB2359" s="29">
        <v>2138.9018321797566</v>
      </c>
      <c r="AC2359" s="30" t="s">
        <v>31</v>
      </c>
      <c r="AD2359" s="30" t="s">
        <v>31</v>
      </c>
      <c r="AE2359" s="29">
        <f t="shared" si="114"/>
        <v>2024</v>
      </c>
      <c r="AF2359" s="29">
        <f t="shared" si="115"/>
        <v>6</v>
      </c>
      <c r="AK2359" t="e">
        <f t="shared" si="116"/>
        <v>#N/A</v>
      </c>
    </row>
    <row r="2360" spans="1:37" ht="30" x14ac:dyDescent="0.25">
      <c r="A2360" s="30">
        <v>17907428</v>
      </c>
      <c r="B2360" s="29" t="s">
        <v>94</v>
      </c>
      <c r="C2360" s="29" t="s">
        <v>29</v>
      </c>
      <c r="D2360" s="29" t="s">
        <v>29</v>
      </c>
      <c r="E2360" s="31">
        <v>45504</v>
      </c>
      <c r="F2360" s="29" t="s">
        <v>31</v>
      </c>
      <c r="G2360" s="29" t="s">
        <v>51</v>
      </c>
      <c r="H2360" s="29" t="s">
        <v>30</v>
      </c>
      <c r="I2360" s="29">
        <v>1953</v>
      </c>
      <c r="J2360" s="30">
        <v>95</v>
      </c>
      <c r="K2360" s="30">
        <v>22685.200000000001</v>
      </c>
      <c r="L2360" s="29" t="s">
        <v>31</v>
      </c>
      <c r="M2360" s="29" t="s">
        <v>31</v>
      </c>
      <c r="N2360" s="29" t="s">
        <v>31</v>
      </c>
      <c r="O2360" s="30" t="s">
        <v>31</v>
      </c>
      <c r="P2360" s="30" t="s">
        <v>31</v>
      </c>
      <c r="Q2360" s="29" t="s">
        <v>31</v>
      </c>
      <c r="R2360" s="29" t="s">
        <v>31</v>
      </c>
      <c r="S2360" s="29" t="s">
        <v>31</v>
      </c>
      <c r="T2360" s="29" t="s">
        <v>31</v>
      </c>
      <c r="U2360" s="29" t="s">
        <v>31</v>
      </c>
      <c r="V2360" s="29" t="s">
        <v>31</v>
      </c>
      <c r="W2360" s="30">
        <v>1.2280716668091491</v>
      </c>
      <c r="X2360" s="30">
        <v>1.9989098416394995</v>
      </c>
      <c r="Y2360" s="29" t="s">
        <v>31</v>
      </c>
      <c r="Z2360" s="29" t="s">
        <v>31</v>
      </c>
      <c r="AA2360" s="29" t="s">
        <v>31</v>
      </c>
      <c r="AB2360" s="29" t="s">
        <v>31</v>
      </c>
      <c r="AC2360" s="30" t="s">
        <v>31</v>
      </c>
      <c r="AD2360" s="30" t="s">
        <v>31</v>
      </c>
      <c r="AE2360" s="29">
        <f t="shared" ref="AE2360:AE2423" si="117">IF(E2360 = "", "", YEAR(E2360))</f>
        <v>2024</v>
      </c>
      <c r="AF2360" s="29">
        <f t="shared" si="115"/>
        <v>7</v>
      </c>
      <c r="AK2360" t="e">
        <f t="shared" si="116"/>
        <v>#N/A</v>
      </c>
    </row>
    <row r="2361" spans="1:37" ht="30" x14ac:dyDescent="0.25">
      <c r="A2361" s="30">
        <v>17907428</v>
      </c>
      <c r="B2361" s="29" t="s">
        <v>94</v>
      </c>
      <c r="C2361" s="29" t="s">
        <v>29</v>
      </c>
      <c r="D2361" s="29" t="s">
        <v>29</v>
      </c>
      <c r="E2361" s="31">
        <v>45535</v>
      </c>
      <c r="F2361" s="29" t="s">
        <v>31</v>
      </c>
      <c r="G2361" s="29" t="s">
        <v>51</v>
      </c>
      <c r="H2361" s="29" t="s">
        <v>30</v>
      </c>
      <c r="I2361" s="29">
        <v>1953</v>
      </c>
      <c r="J2361" s="30">
        <v>95</v>
      </c>
      <c r="K2361" s="30">
        <v>22685.200000000001</v>
      </c>
      <c r="L2361" s="29" t="s">
        <v>31</v>
      </c>
      <c r="M2361" s="29" t="s">
        <v>31</v>
      </c>
      <c r="N2361" s="29" t="s">
        <v>31</v>
      </c>
      <c r="O2361" s="30" t="s">
        <v>31</v>
      </c>
      <c r="P2361" s="30" t="s">
        <v>31</v>
      </c>
      <c r="Q2361" s="29" t="s">
        <v>31</v>
      </c>
      <c r="R2361" s="29" t="s">
        <v>31</v>
      </c>
      <c r="S2361" s="29" t="s">
        <v>31</v>
      </c>
      <c r="T2361" s="29" t="s">
        <v>31</v>
      </c>
      <c r="U2361" s="29" t="s">
        <v>31</v>
      </c>
      <c r="V2361" s="29" t="s">
        <v>31</v>
      </c>
      <c r="W2361" s="30">
        <v>1.3285473662647187</v>
      </c>
      <c r="X2361" s="30">
        <v>1.65024756179562</v>
      </c>
      <c r="Y2361" s="29" t="s">
        <v>31</v>
      </c>
      <c r="Z2361" s="29" t="s">
        <v>31</v>
      </c>
      <c r="AA2361" s="29" t="s">
        <v>31</v>
      </c>
      <c r="AB2361" s="29" t="s">
        <v>31</v>
      </c>
      <c r="AC2361" s="30" t="s">
        <v>31</v>
      </c>
      <c r="AD2361" s="30" t="s">
        <v>31</v>
      </c>
      <c r="AE2361" s="29">
        <f t="shared" si="117"/>
        <v>2024</v>
      </c>
      <c r="AF2361" s="29">
        <f t="shared" si="115"/>
        <v>8</v>
      </c>
      <c r="AK2361" t="e">
        <f t="shared" si="116"/>
        <v>#N/A</v>
      </c>
    </row>
    <row r="2362" spans="1:37" ht="30" x14ac:dyDescent="0.25">
      <c r="A2362" s="30">
        <v>17907428</v>
      </c>
      <c r="B2362" s="29" t="s">
        <v>94</v>
      </c>
      <c r="C2362" s="29" t="s">
        <v>29</v>
      </c>
      <c r="D2362" s="29" t="s">
        <v>29</v>
      </c>
      <c r="E2362" s="31">
        <v>45565</v>
      </c>
      <c r="F2362" s="29" t="s">
        <v>31</v>
      </c>
      <c r="G2362" s="29" t="s">
        <v>51</v>
      </c>
      <c r="H2362" s="29" t="s">
        <v>30</v>
      </c>
      <c r="I2362" s="29">
        <v>1953</v>
      </c>
      <c r="J2362" s="30">
        <v>95</v>
      </c>
      <c r="K2362" s="30">
        <v>22685.200000000001</v>
      </c>
      <c r="L2362" s="29" t="s">
        <v>31</v>
      </c>
      <c r="M2362" s="29" t="s">
        <v>31</v>
      </c>
      <c r="N2362" s="29" t="s">
        <v>31</v>
      </c>
      <c r="O2362" s="30" t="s">
        <v>31</v>
      </c>
      <c r="P2362" s="30" t="s">
        <v>31</v>
      </c>
      <c r="Q2362" s="29" t="s">
        <v>31</v>
      </c>
      <c r="R2362" s="29" t="s">
        <v>31</v>
      </c>
      <c r="S2362" s="29" t="s">
        <v>31</v>
      </c>
      <c r="T2362" s="29" t="s">
        <v>31</v>
      </c>
      <c r="U2362" s="29" t="s">
        <v>31</v>
      </c>
      <c r="V2362" s="29" t="s">
        <v>31</v>
      </c>
      <c r="W2362" s="30">
        <v>1.14929684551068</v>
      </c>
      <c r="X2362" s="30">
        <v>2.0699895869016047</v>
      </c>
      <c r="Y2362" s="29" t="s">
        <v>31</v>
      </c>
      <c r="Z2362" s="29" t="s">
        <v>31</v>
      </c>
      <c r="AA2362" s="29" t="s">
        <v>31</v>
      </c>
      <c r="AB2362" s="29" t="s">
        <v>31</v>
      </c>
      <c r="AC2362" s="30" t="s">
        <v>31</v>
      </c>
      <c r="AD2362" s="30" t="s">
        <v>31</v>
      </c>
      <c r="AE2362" s="29">
        <f t="shared" si="117"/>
        <v>2024</v>
      </c>
      <c r="AF2362" s="29">
        <f t="shared" si="115"/>
        <v>9</v>
      </c>
      <c r="AK2362" t="e">
        <f t="shared" si="116"/>
        <v>#N/A</v>
      </c>
    </row>
    <row r="2363" spans="1:37" ht="30" x14ac:dyDescent="0.25">
      <c r="A2363" s="30">
        <v>17907428</v>
      </c>
      <c r="B2363" s="29" t="s">
        <v>94</v>
      </c>
      <c r="C2363" s="29" t="s">
        <v>29</v>
      </c>
      <c r="D2363" s="29" t="s">
        <v>29</v>
      </c>
      <c r="E2363" s="31">
        <v>45596</v>
      </c>
      <c r="F2363" s="29" t="s">
        <v>31</v>
      </c>
      <c r="G2363" s="29" t="s">
        <v>51</v>
      </c>
      <c r="H2363" s="29" t="s">
        <v>30</v>
      </c>
      <c r="I2363" s="29">
        <v>1953</v>
      </c>
      <c r="J2363" s="30">
        <v>95</v>
      </c>
      <c r="K2363" s="30">
        <v>22685.200000000001</v>
      </c>
      <c r="L2363" s="29" t="s">
        <v>31</v>
      </c>
      <c r="M2363" s="29" t="s">
        <v>31</v>
      </c>
      <c r="N2363" s="29" t="s">
        <v>31</v>
      </c>
      <c r="O2363" s="30" t="s">
        <v>31</v>
      </c>
      <c r="P2363" s="30" t="s">
        <v>31</v>
      </c>
      <c r="Q2363" s="29" t="s">
        <v>31</v>
      </c>
      <c r="R2363" s="29" t="s">
        <v>31</v>
      </c>
      <c r="S2363" s="29" t="s">
        <v>31</v>
      </c>
      <c r="T2363" s="29" t="s">
        <v>31</v>
      </c>
      <c r="U2363" s="29" t="s">
        <v>31</v>
      </c>
      <c r="V2363" s="29" t="s">
        <v>31</v>
      </c>
      <c r="W2363" s="30">
        <v>0.98503644973957605</v>
      </c>
      <c r="X2363" s="30">
        <v>1.1544053165235293</v>
      </c>
      <c r="Y2363" s="29" t="s">
        <v>31</v>
      </c>
      <c r="Z2363" s="29" t="s">
        <v>31</v>
      </c>
      <c r="AA2363" s="29" t="s">
        <v>31</v>
      </c>
      <c r="AB2363" s="29" t="s">
        <v>31</v>
      </c>
      <c r="AC2363" s="30" t="s">
        <v>31</v>
      </c>
      <c r="AD2363" s="30" t="s">
        <v>31</v>
      </c>
      <c r="AE2363" s="29">
        <f t="shared" si="117"/>
        <v>2024</v>
      </c>
      <c r="AF2363" s="29">
        <f t="shared" si="115"/>
        <v>10</v>
      </c>
      <c r="AK2363" t="e">
        <f t="shared" si="116"/>
        <v>#N/A</v>
      </c>
    </row>
    <row r="2364" spans="1:37" ht="30" x14ac:dyDescent="0.25">
      <c r="A2364" s="30">
        <v>17907428</v>
      </c>
      <c r="B2364" s="29" t="s">
        <v>94</v>
      </c>
      <c r="C2364" s="29" t="s">
        <v>29</v>
      </c>
      <c r="D2364" s="29" t="s">
        <v>29</v>
      </c>
      <c r="E2364" s="31">
        <v>45626</v>
      </c>
      <c r="F2364" s="29" t="s">
        <v>31</v>
      </c>
      <c r="G2364" s="29" t="s">
        <v>51</v>
      </c>
      <c r="H2364" s="29" t="s">
        <v>30</v>
      </c>
      <c r="I2364" s="29">
        <v>1953</v>
      </c>
      <c r="J2364" s="30">
        <v>95</v>
      </c>
      <c r="K2364" s="30">
        <v>22685.200000000001</v>
      </c>
      <c r="L2364" s="29" t="s">
        <v>31</v>
      </c>
      <c r="M2364" s="29" t="s">
        <v>31</v>
      </c>
      <c r="N2364" s="29" t="s">
        <v>31</v>
      </c>
      <c r="O2364" s="30" t="s">
        <v>31</v>
      </c>
      <c r="P2364" s="30" t="s">
        <v>31</v>
      </c>
      <c r="Q2364" s="29" t="s">
        <v>31</v>
      </c>
      <c r="R2364" s="29" t="s">
        <v>31</v>
      </c>
      <c r="S2364" s="29" t="s">
        <v>31</v>
      </c>
      <c r="T2364" s="29" t="s">
        <v>31</v>
      </c>
      <c r="U2364" s="29" t="s">
        <v>31</v>
      </c>
      <c r="V2364" s="29" t="s">
        <v>31</v>
      </c>
      <c r="W2364" s="30">
        <v>1.565624973816748</v>
      </c>
      <c r="X2364" s="30">
        <v>1.3732539113529565</v>
      </c>
      <c r="Y2364" s="29" t="s">
        <v>31</v>
      </c>
      <c r="Z2364" s="29" t="s">
        <v>31</v>
      </c>
      <c r="AA2364" s="29" t="s">
        <v>31</v>
      </c>
      <c r="AB2364" s="29" t="s">
        <v>31</v>
      </c>
      <c r="AC2364" s="30" t="s">
        <v>31</v>
      </c>
      <c r="AD2364" s="30" t="s">
        <v>31</v>
      </c>
      <c r="AE2364" s="29">
        <f t="shared" si="117"/>
        <v>2024</v>
      </c>
      <c r="AF2364" s="29">
        <f t="shared" si="115"/>
        <v>11</v>
      </c>
      <c r="AK2364" t="e">
        <f t="shared" si="116"/>
        <v>#N/A</v>
      </c>
    </row>
    <row r="2365" spans="1:37" ht="30" x14ac:dyDescent="0.25">
      <c r="A2365" s="30">
        <v>17907428</v>
      </c>
      <c r="B2365" s="29" t="s">
        <v>94</v>
      </c>
      <c r="C2365" s="29" t="s">
        <v>29</v>
      </c>
      <c r="D2365" s="29" t="s">
        <v>29</v>
      </c>
      <c r="E2365" s="31">
        <v>45657</v>
      </c>
      <c r="F2365" s="29" t="s">
        <v>31</v>
      </c>
      <c r="G2365" s="29" t="s">
        <v>51</v>
      </c>
      <c r="H2365" s="29" t="s">
        <v>30</v>
      </c>
      <c r="I2365" s="29">
        <v>1953</v>
      </c>
      <c r="J2365" s="30">
        <v>95</v>
      </c>
      <c r="K2365" s="30">
        <v>22685.200000000001</v>
      </c>
      <c r="L2365" s="29" t="s">
        <v>31</v>
      </c>
      <c r="M2365" s="29" t="s">
        <v>31</v>
      </c>
      <c r="N2365" s="29" t="s">
        <v>31</v>
      </c>
      <c r="O2365" s="30" t="s">
        <v>31</v>
      </c>
      <c r="P2365" s="30" t="s">
        <v>31</v>
      </c>
      <c r="Q2365" s="29" t="s">
        <v>31</v>
      </c>
      <c r="R2365" s="29" t="s">
        <v>31</v>
      </c>
      <c r="S2365" s="29" t="s">
        <v>31</v>
      </c>
      <c r="T2365" s="29" t="s">
        <v>31</v>
      </c>
      <c r="U2365" s="29" t="s">
        <v>31</v>
      </c>
      <c r="V2365" s="29" t="s">
        <v>31</v>
      </c>
      <c r="W2365" s="30">
        <v>1.1140008337610945</v>
      </c>
      <c r="X2365" s="30">
        <v>2.1425819440660012</v>
      </c>
      <c r="Y2365" s="29" t="s">
        <v>31</v>
      </c>
      <c r="Z2365" s="29" t="s">
        <v>31</v>
      </c>
      <c r="AA2365" s="29" t="s">
        <v>31</v>
      </c>
      <c r="AB2365" s="29" t="s">
        <v>31</v>
      </c>
      <c r="AC2365" s="30" t="s">
        <v>31</v>
      </c>
      <c r="AD2365" s="30" t="s">
        <v>31</v>
      </c>
      <c r="AE2365" s="29">
        <f t="shared" si="117"/>
        <v>2024</v>
      </c>
      <c r="AF2365" s="29">
        <f t="shared" si="115"/>
        <v>12</v>
      </c>
      <c r="AK2365" t="e">
        <f t="shared" si="116"/>
        <v>#N/A</v>
      </c>
    </row>
    <row r="2366" spans="1:37" ht="30" x14ac:dyDescent="0.25">
      <c r="A2366" s="30">
        <v>17907429</v>
      </c>
      <c r="B2366" s="29" t="s">
        <v>95</v>
      </c>
      <c r="C2366" s="29" t="s">
        <v>29</v>
      </c>
      <c r="D2366" s="29" t="s">
        <v>29</v>
      </c>
      <c r="E2366" s="31">
        <v>43496</v>
      </c>
      <c r="F2366" s="29" t="s">
        <v>31</v>
      </c>
      <c r="G2366" s="29" t="s">
        <v>51</v>
      </c>
      <c r="H2366" s="29" t="s">
        <v>30</v>
      </c>
      <c r="I2366" s="29">
        <v>2012</v>
      </c>
      <c r="J2366" s="30">
        <v>100</v>
      </c>
      <c r="K2366" s="30">
        <v>9583.7000000000007</v>
      </c>
      <c r="L2366" s="29" t="s">
        <v>31</v>
      </c>
      <c r="M2366" s="29" t="s">
        <v>31</v>
      </c>
      <c r="N2366" s="29" t="s">
        <v>31</v>
      </c>
      <c r="O2366" s="30" t="s">
        <v>31</v>
      </c>
      <c r="P2366" s="30" t="s">
        <v>31</v>
      </c>
      <c r="Q2366" s="29" t="s">
        <v>31</v>
      </c>
      <c r="R2366" s="29" t="s">
        <v>31</v>
      </c>
      <c r="S2366" s="29" t="s">
        <v>31</v>
      </c>
      <c r="T2366" s="29" t="s">
        <v>31</v>
      </c>
      <c r="U2366" s="29" t="s">
        <v>31</v>
      </c>
      <c r="V2366" s="29" t="s">
        <v>31</v>
      </c>
      <c r="W2366" s="30">
        <v>1.2279914889608232</v>
      </c>
      <c r="X2366" s="30">
        <v>2.0505815941864634</v>
      </c>
      <c r="Y2366" s="29" t="s">
        <v>31</v>
      </c>
      <c r="Z2366" s="29" t="s">
        <v>31</v>
      </c>
      <c r="AA2366" s="29">
        <v>0</v>
      </c>
      <c r="AB2366" s="29">
        <v>0</v>
      </c>
      <c r="AC2366" s="30" t="s">
        <v>31</v>
      </c>
      <c r="AD2366" s="30" t="s">
        <v>31</v>
      </c>
      <c r="AE2366" s="29">
        <f t="shared" si="117"/>
        <v>2019</v>
      </c>
      <c r="AF2366" s="29">
        <f t="shared" si="115"/>
        <v>1</v>
      </c>
      <c r="AK2366" t="e">
        <f t="shared" si="116"/>
        <v>#N/A</v>
      </c>
    </row>
    <row r="2367" spans="1:37" ht="30" x14ac:dyDescent="0.25">
      <c r="A2367" s="30">
        <v>17907429</v>
      </c>
      <c r="B2367" s="29" t="s">
        <v>95</v>
      </c>
      <c r="C2367" s="29" t="s">
        <v>29</v>
      </c>
      <c r="D2367" s="29" t="s">
        <v>29</v>
      </c>
      <c r="E2367" s="31">
        <v>43524</v>
      </c>
      <c r="F2367" s="29" t="s">
        <v>31</v>
      </c>
      <c r="G2367" s="29" t="s">
        <v>51</v>
      </c>
      <c r="H2367" s="29" t="s">
        <v>30</v>
      </c>
      <c r="I2367" s="29">
        <v>2012</v>
      </c>
      <c r="J2367" s="30">
        <v>100</v>
      </c>
      <c r="K2367" s="30">
        <v>9583.7000000000007</v>
      </c>
      <c r="L2367" s="29" t="s">
        <v>31</v>
      </c>
      <c r="M2367" s="29" t="s">
        <v>31</v>
      </c>
      <c r="N2367" s="29" t="s">
        <v>31</v>
      </c>
      <c r="O2367" s="30" t="s">
        <v>31</v>
      </c>
      <c r="P2367" s="30" t="s">
        <v>31</v>
      </c>
      <c r="Q2367" s="29" t="s">
        <v>31</v>
      </c>
      <c r="R2367" s="29" t="s">
        <v>31</v>
      </c>
      <c r="S2367" s="29" t="s">
        <v>31</v>
      </c>
      <c r="T2367" s="29" t="s">
        <v>31</v>
      </c>
      <c r="U2367" s="29" t="s">
        <v>31</v>
      </c>
      <c r="V2367" s="29" t="s">
        <v>31</v>
      </c>
      <c r="W2367" s="30">
        <v>1.2095021101841896</v>
      </c>
      <c r="X2367" s="30">
        <v>1.2852377967073179</v>
      </c>
      <c r="Y2367" s="29" t="s">
        <v>31</v>
      </c>
      <c r="Z2367" s="29" t="s">
        <v>31</v>
      </c>
      <c r="AA2367" s="29">
        <v>0</v>
      </c>
      <c r="AB2367" s="29">
        <v>0</v>
      </c>
      <c r="AC2367" s="30" t="s">
        <v>31</v>
      </c>
      <c r="AD2367" s="30" t="s">
        <v>31</v>
      </c>
      <c r="AE2367" s="29">
        <f t="shared" si="117"/>
        <v>2019</v>
      </c>
      <c r="AF2367" s="29">
        <f t="shared" si="115"/>
        <v>2</v>
      </c>
      <c r="AK2367" t="e">
        <f t="shared" si="116"/>
        <v>#N/A</v>
      </c>
    </row>
    <row r="2368" spans="1:37" ht="30" x14ac:dyDescent="0.25">
      <c r="A2368" s="30">
        <v>17907429</v>
      </c>
      <c r="B2368" s="29" t="s">
        <v>95</v>
      </c>
      <c r="C2368" s="29" t="s">
        <v>29</v>
      </c>
      <c r="D2368" s="29" t="s">
        <v>29</v>
      </c>
      <c r="E2368" s="31">
        <v>43555</v>
      </c>
      <c r="F2368" s="29" t="s">
        <v>31</v>
      </c>
      <c r="G2368" s="29" t="s">
        <v>51</v>
      </c>
      <c r="H2368" s="29" t="s">
        <v>30</v>
      </c>
      <c r="I2368" s="29">
        <v>2012</v>
      </c>
      <c r="J2368" s="30">
        <v>100</v>
      </c>
      <c r="K2368" s="30">
        <v>9583.7000000000007</v>
      </c>
      <c r="L2368" s="29" t="s">
        <v>31</v>
      </c>
      <c r="M2368" s="29" t="s">
        <v>31</v>
      </c>
      <c r="N2368" s="29" t="s">
        <v>31</v>
      </c>
      <c r="O2368" s="29" t="s">
        <v>31</v>
      </c>
      <c r="P2368" s="29" t="s">
        <v>31</v>
      </c>
      <c r="Q2368" s="29" t="s">
        <v>31</v>
      </c>
      <c r="R2368" s="29" t="s">
        <v>31</v>
      </c>
      <c r="S2368" s="29" t="s">
        <v>31</v>
      </c>
      <c r="T2368" s="29" t="s">
        <v>31</v>
      </c>
      <c r="U2368" s="29" t="s">
        <v>31</v>
      </c>
      <c r="V2368" s="29" t="s">
        <v>31</v>
      </c>
      <c r="W2368" s="30">
        <v>0.91848721750211448</v>
      </c>
      <c r="X2368" s="30">
        <v>2.1132507743827489</v>
      </c>
      <c r="Y2368" s="29" t="s">
        <v>31</v>
      </c>
      <c r="Z2368" s="29" t="s">
        <v>31</v>
      </c>
      <c r="AA2368" s="30">
        <v>0</v>
      </c>
      <c r="AB2368" s="30">
        <v>0</v>
      </c>
      <c r="AC2368" s="29" t="s">
        <v>31</v>
      </c>
      <c r="AD2368" s="29" t="s">
        <v>31</v>
      </c>
      <c r="AE2368" s="29">
        <f t="shared" si="117"/>
        <v>2019</v>
      </c>
      <c r="AF2368" s="29">
        <f t="shared" si="115"/>
        <v>3</v>
      </c>
      <c r="AK2368" t="e">
        <f t="shared" si="116"/>
        <v>#N/A</v>
      </c>
    </row>
    <row r="2369" spans="1:37" ht="30" x14ac:dyDescent="0.25">
      <c r="A2369" s="30">
        <v>17907429</v>
      </c>
      <c r="B2369" s="29" t="s">
        <v>95</v>
      </c>
      <c r="C2369" s="29" t="s">
        <v>29</v>
      </c>
      <c r="D2369" s="29" t="s">
        <v>29</v>
      </c>
      <c r="E2369" s="31">
        <v>43585</v>
      </c>
      <c r="F2369" s="29" t="s">
        <v>31</v>
      </c>
      <c r="G2369" s="29" t="s">
        <v>51</v>
      </c>
      <c r="H2369" s="29" t="s">
        <v>30</v>
      </c>
      <c r="I2369" s="29">
        <v>2012</v>
      </c>
      <c r="J2369" s="30">
        <v>100</v>
      </c>
      <c r="K2369" s="30">
        <v>9583.7000000000007</v>
      </c>
      <c r="L2369" s="29" t="s">
        <v>31</v>
      </c>
      <c r="M2369" s="29" t="s">
        <v>31</v>
      </c>
      <c r="N2369" s="29" t="s">
        <v>31</v>
      </c>
      <c r="O2369" s="29" t="s">
        <v>31</v>
      </c>
      <c r="P2369" s="29" t="s">
        <v>31</v>
      </c>
      <c r="Q2369" s="29" t="s">
        <v>31</v>
      </c>
      <c r="R2369" s="29" t="s">
        <v>31</v>
      </c>
      <c r="S2369" s="29" t="s">
        <v>31</v>
      </c>
      <c r="T2369" s="29" t="s">
        <v>31</v>
      </c>
      <c r="U2369" s="29" t="s">
        <v>31</v>
      </c>
      <c r="V2369" s="29" t="s">
        <v>31</v>
      </c>
      <c r="W2369" s="30">
        <v>1.3188576298919075</v>
      </c>
      <c r="X2369" s="30">
        <v>2.1959376563613282</v>
      </c>
      <c r="Y2369" s="29" t="s">
        <v>31</v>
      </c>
      <c r="Z2369" s="29" t="s">
        <v>31</v>
      </c>
      <c r="AA2369" s="30">
        <v>0</v>
      </c>
      <c r="AB2369" s="30">
        <v>0</v>
      </c>
      <c r="AC2369" s="29" t="s">
        <v>31</v>
      </c>
      <c r="AD2369" s="29" t="s">
        <v>31</v>
      </c>
      <c r="AE2369" s="29">
        <f t="shared" si="117"/>
        <v>2019</v>
      </c>
      <c r="AF2369" s="29">
        <f t="shared" si="115"/>
        <v>4</v>
      </c>
      <c r="AK2369" t="e">
        <f t="shared" si="116"/>
        <v>#N/A</v>
      </c>
    </row>
    <row r="2370" spans="1:37" ht="30" x14ac:dyDescent="0.25">
      <c r="A2370" s="30">
        <v>17907429</v>
      </c>
      <c r="B2370" s="29" t="s">
        <v>95</v>
      </c>
      <c r="C2370" s="29" t="s">
        <v>29</v>
      </c>
      <c r="D2370" s="29" t="s">
        <v>29</v>
      </c>
      <c r="E2370" s="31">
        <v>43616</v>
      </c>
      <c r="F2370" s="29" t="s">
        <v>31</v>
      </c>
      <c r="G2370" s="29" t="s">
        <v>51</v>
      </c>
      <c r="H2370" s="29" t="s">
        <v>30</v>
      </c>
      <c r="I2370" s="29">
        <v>2012</v>
      </c>
      <c r="J2370" s="30">
        <v>100</v>
      </c>
      <c r="K2370" s="30">
        <v>9583.7000000000007</v>
      </c>
      <c r="L2370" s="29" t="s">
        <v>31</v>
      </c>
      <c r="M2370" s="29" t="s">
        <v>31</v>
      </c>
      <c r="N2370" s="29" t="s">
        <v>31</v>
      </c>
      <c r="O2370" s="29" t="s">
        <v>31</v>
      </c>
      <c r="P2370" s="29" t="s">
        <v>31</v>
      </c>
      <c r="Q2370" s="29" t="s">
        <v>31</v>
      </c>
      <c r="R2370" s="29" t="s">
        <v>31</v>
      </c>
      <c r="S2370" s="29" t="s">
        <v>31</v>
      </c>
      <c r="T2370" s="29" t="s">
        <v>31</v>
      </c>
      <c r="U2370" s="29" t="s">
        <v>31</v>
      </c>
      <c r="V2370" s="29" t="s">
        <v>31</v>
      </c>
      <c r="W2370" s="30">
        <v>1.0012302952505161</v>
      </c>
      <c r="X2370" s="30">
        <v>1.1576098301191589</v>
      </c>
      <c r="Y2370" s="29" t="s">
        <v>31</v>
      </c>
      <c r="Z2370" s="29" t="s">
        <v>31</v>
      </c>
      <c r="AA2370" s="30">
        <v>0</v>
      </c>
      <c r="AB2370" s="30">
        <v>0</v>
      </c>
      <c r="AC2370" s="29" t="s">
        <v>31</v>
      </c>
      <c r="AD2370" s="29" t="s">
        <v>31</v>
      </c>
      <c r="AE2370" s="29">
        <f t="shared" si="117"/>
        <v>2019</v>
      </c>
      <c r="AF2370" s="29">
        <f t="shared" si="115"/>
        <v>5</v>
      </c>
      <c r="AK2370" t="e">
        <f t="shared" si="116"/>
        <v>#N/A</v>
      </c>
    </row>
    <row r="2371" spans="1:37" ht="30" x14ac:dyDescent="0.25">
      <c r="A2371" s="30">
        <v>17907429</v>
      </c>
      <c r="B2371" s="29" t="s">
        <v>95</v>
      </c>
      <c r="C2371" s="29" t="s">
        <v>29</v>
      </c>
      <c r="D2371" s="29" t="s">
        <v>29</v>
      </c>
      <c r="E2371" s="31">
        <v>43646</v>
      </c>
      <c r="F2371" s="29" t="s">
        <v>31</v>
      </c>
      <c r="G2371" s="29" t="s">
        <v>51</v>
      </c>
      <c r="H2371" s="29" t="s">
        <v>30</v>
      </c>
      <c r="I2371" s="29">
        <v>2012</v>
      </c>
      <c r="J2371" s="30">
        <v>100</v>
      </c>
      <c r="K2371" s="30">
        <v>9583.7000000000007</v>
      </c>
      <c r="L2371" s="29" t="s">
        <v>31</v>
      </c>
      <c r="M2371" s="29" t="s">
        <v>31</v>
      </c>
      <c r="N2371" s="29" t="s">
        <v>31</v>
      </c>
      <c r="O2371" s="29" t="s">
        <v>31</v>
      </c>
      <c r="P2371" s="29" t="s">
        <v>31</v>
      </c>
      <c r="Q2371" s="29" t="s">
        <v>31</v>
      </c>
      <c r="R2371" s="29" t="s">
        <v>31</v>
      </c>
      <c r="S2371" s="29" t="s">
        <v>31</v>
      </c>
      <c r="T2371" s="29" t="s">
        <v>31</v>
      </c>
      <c r="U2371" s="29" t="s">
        <v>31</v>
      </c>
      <c r="V2371" s="29" t="s">
        <v>31</v>
      </c>
      <c r="W2371" s="30">
        <v>1.1875852046971302</v>
      </c>
      <c r="X2371" s="30">
        <v>1.6927082061855936</v>
      </c>
      <c r="Y2371" s="29" t="s">
        <v>31</v>
      </c>
      <c r="Z2371" s="29" t="s">
        <v>31</v>
      </c>
      <c r="AA2371" s="30">
        <v>0</v>
      </c>
      <c r="AB2371" s="30">
        <v>0</v>
      </c>
      <c r="AC2371" s="29" t="s">
        <v>31</v>
      </c>
      <c r="AD2371" s="29" t="s">
        <v>31</v>
      </c>
      <c r="AE2371" s="29">
        <f t="shared" si="117"/>
        <v>2019</v>
      </c>
      <c r="AF2371" s="29">
        <f t="shared" si="115"/>
        <v>6</v>
      </c>
      <c r="AK2371" t="e">
        <f t="shared" si="116"/>
        <v>#N/A</v>
      </c>
    </row>
    <row r="2372" spans="1:37" ht="30" x14ac:dyDescent="0.25">
      <c r="A2372" s="30">
        <v>17907429</v>
      </c>
      <c r="B2372" s="29" t="s">
        <v>95</v>
      </c>
      <c r="C2372" s="29" t="s">
        <v>29</v>
      </c>
      <c r="D2372" s="29" t="s">
        <v>29</v>
      </c>
      <c r="E2372" s="31">
        <v>43677</v>
      </c>
      <c r="F2372" s="29" t="s">
        <v>31</v>
      </c>
      <c r="G2372" s="29" t="s">
        <v>51</v>
      </c>
      <c r="H2372" s="29" t="s">
        <v>30</v>
      </c>
      <c r="I2372" s="29">
        <v>2012</v>
      </c>
      <c r="J2372" s="30">
        <v>100</v>
      </c>
      <c r="K2372" s="30">
        <v>9583.7000000000007</v>
      </c>
      <c r="L2372" s="29" t="s">
        <v>31</v>
      </c>
      <c r="M2372" s="29" t="s">
        <v>31</v>
      </c>
      <c r="N2372" s="29" t="s">
        <v>31</v>
      </c>
      <c r="O2372" s="29" t="s">
        <v>31</v>
      </c>
      <c r="P2372" s="29" t="s">
        <v>31</v>
      </c>
      <c r="Q2372" s="29" t="s">
        <v>31</v>
      </c>
      <c r="R2372" s="29" t="s">
        <v>31</v>
      </c>
      <c r="S2372" s="29" t="s">
        <v>31</v>
      </c>
      <c r="T2372" s="29" t="s">
        <v>31</v>
      </c>
      <c r="U2372" s="29" t="s">
        <v>31</v>
      </c>
      <c r="V2372" s="29" t="s">
        <v>31</v>
      </c>
      <c r="W2372" s="30">
        <v>1.1782933388042507</v>
      </c>
      <c r="X2372" s="30">
        <v>1.6686892801191655</v>
      </c>
      <c r="Y2372" s="29" t="s">
        <v>31</v>
      </c>
      <c r="Z2372" s="29" t="s">
        <v>31</v>
      </c>
      <c r="AA2372" s="30">
        <v>0</v>
      </c>
      <c r="AB2372" s="30">
        <v>0</v>
      </c>
      <c r="AC2372" s="29" t="s">
        <v>31</v>
      </c>
      <c r="AD2372" s="29" t="s">
        <v>31</v>
      </c>
      <c r="AE2372" s="29">
        <f t="shared" si="117"/>
        <v>2019</v>
      </c>
      <c r="AF2372" s="29">
        <f t="shared" si="115"/>
        <v>7</v>
      </c>
      <c r="AK2372" t="e">
        <f t="shared" si="116"/>
        <v>#N/A</v>
      </c>
    </row>
    <row r="2373" spans="1:37" ht="30" x14ac:dyDescent="0.25">
      <c r="A2373" s="30">
        <v>17907429</v>
      </c>
      <c r="B2373" s="29" t="s">
        <v>95</v>
      </c>
      <c r="C2373" s="29" t="s">
        <v>29</v>
      </c>
      <c r="D2373" s="29" t="s">
        <v>29</v>
      </c>
      <c r="E2373" s="31">
        <v>43708</v>
      </c>
      <c r="F2373" s="29" t="s">
        <v>31</v>
      </c>
      <c r="G2373" s="29" t="s">
        <v>51</v>
      </c>
      <c r="H2373" s="29" t="s">
        <v>30</v>
      </c>
      <c r="I2373" s="29">
        <v>2012</v>
      </c>
      <c r="J2373" s="30">
        <v>100</v>
      </c>
      <c r="K2373" s="30">
        <v>9583.7000000000007</v>
      </c>
      <c r="L2373" s="29" t="s">
        <v>31</v>
      </c>
      <c r="M2373" s="29" t="s">
        <v>31</v>
      </c>
      <c r="N2373" s="29" t="s">
        <v>31</v>
      </c>
      <c r="O2373" s="29" t="s">
        <v>31</v>
      </c>
      <c r="P2373" s="29" t="s">
        <v>31</v>
      </c>
      <c r="Q2373" s="29" t="s">
        <v>31</v>
      </c>
      <c r="R2373" s="29" t="s">
        <v>31</v>
      </c>
      <c r="S2373" s="29" t="s">
        <v>31</v>
      </c>
      <c r="T2373" s="29" t="s">
        <v>31</v>
      </c>
      <c r="U2373" s="29" t="s">
        <v>31</v>
      </c>
      <c r="V2373" s="29" t="s">
        <v>31</v>
      </c>
      <c r="W2373" s="30">
        <v>0.95531289799899788</v>
      </c>
      <c r="X2373" s="30">
        <v>1.408780845308937</v>
      </c>
      <c r="Y2373" s="29" t="s">
        <v>31</v>
      </c>
      <c r="Z2373" s="29" t="s">
        <v>31</v>
      </c>
      <c r="AA2373" s="30">
        <v>0</v>
      </c>
      <c r="AB2373" s="30">
        <v>0</v>
      </c>
      <c r="AC2373" s="29" t="s">
        <v>31</v>
      </c>
      <c r="AD2373" s="29" t="s">
        <v>31</v>
      </c>
      <c r="AE2373" s="29">
        <f t="shared" si="117"/>
        <v>2019</v>
      </c>
      <c r="AF2373" s="29">
        <f t="shared" si="115"/>
        <v>8</v>
      </c>
      <c r="AK2373" t="e">
        <f t="shared" si="116"/>
        <v>#N/A</v>
      </c>
    </row>
    <row r="2374" spans="1:37" ht="30" x14ac:dyDescent="0.25">
      <c r="A2374" s="30">
        <v>17907429</v>
      </c>
      <c r="B2374" s="29" t="s">
        <v>95</v>
      </c>
      <c r="C2374" s="29" t="s">
        <v>29</v>
      </c>
      <c r="D2374" s="29" t="s">
        <v>29</v>
      </c>
      <c r="E2374" s="31">
        <v>43738</v>
      </c>
      <c r="F2374" s="29" t="s">
        <v>31</v>
      </c>
      <c r="G2374" s="29" t="s">
        <v>51</v>
      </c>
      <c r="H2374" s="29" t="s">
        <v>30</v>
      </c>
      <c r="I2374" s="29">
        <v>2012</v>
      </c>
      <c r="J2374" s="30">
        <v>100</v>
      </c>
      <c r="K2374" s="30">
        <v>9583.7000000000007</v>
      </c>
      <c r="L2374" s="29" t="s">
        <v>31</v>
      </c>
      <c r="M2374" s="29" t="s">
        <v>31</v>
      </c>
      <c r="N2374" s="29" t="s">
        <v>31</v>
      </c>
      <c r="O2374" s="29" t="s">
        <v>31</v>
      </c>
      <c r="P2374" s="29" t="s">
        <v>31</v>
      </c>
      <c r="Q2374" s="29" t="s">
        <v>31</v>
      </c>
      <c r="R2374" s="29" t="s">
        <v>31</v>
      </c>
      <c r="S2374" s="29" t="s">
        <v>31</v>
      </c>
      <c r="T2374" s="29" t="s">
        <v>31</v>
      </c>
      <c r="U2374" s="29" t="s">
        <v>31</v>
      </c>
      <c r="V2374" s="29" t="s">
        <v>31</v>
      </c>
      <c r="W2374" s="30">
        <v>0.84162504220583223</v>
      </c>
      <c r="X2374" s="30">
        <v>1.3486383836318239</v>
      </c>
      <c r="Y2374" s="29" t="s">
        <v>31</v>
      </c>
      <c r="Z2374" s="29" t="s">
        <v>31</v>
      </c>
      <c r="AA2374" s="30">
        <v>0</v>
      </c>
      <c r="AB2374" s="30">
        <v>0</v>
      </c>
      <c r="AC2374" s="29" t="s">
        <v>31</v>
      </c>
      <c r="AD2374" s="29" t="s">
        <v>31</v>
      </c>
      <c r="AE2374" s="29">
        <f t="shared" si="117"/>
        <v>2019</v>
      </c>
      <c r="AF2374" s="29">
        <f t="shared" si="115"/>
        <v>9</v>
      </c>
      <c r="AK2374" t="e">
        <f t="shared" si="116"/>
        <v>#N/A</v>
      </c>
    </row>
    <row r="2375" spans="1:37" ht="30" x14ac:dyDescent="0.25">
      <c r="A2375" s="30">
        <v>17907429</v>
      </c>
      <c r="B2375" s="29" t="s">
        <v>95</v>
      </c>
      <c r="C2375" s="29" t="s">
        <v>29</v>
      </c>
      <c r="D2375" s="29" t="s">
        <v>29</v>
      </c>
      <c r="E2375" s="31">
        <v>43769</v>
      </c>
      <c r="F2375" s="29" t="s">
        <v>31</v>
      </c>
      <c r="G2375" s="29" t="s">
        <v>51</v>
      </c>
      <c r="H2375" s="29" t="s">
        <v>30</v>
      </c>
      <c r="I2375" s="29">
        <v>2012</v>
      </c>
      <c r="J2375" s="30">
        <v>100</v>
      </c>
      <c r="K2375" s="30">
        <v>9583.7000000000007</v>
      </c>
      <c r="L2375" s="29" t="s">
        <v>31</v>
      </c>
      <c r="M2375" s="29" t="s">
        <v>31</v>
      </c>
      <c r="N2375" s="29" t="s">
        <v>31</v>
      </c>
      <c r="O2375" s="29" t="s">
        <v>31</v>
      </c>
      <c r="P2375" s="29" t="s">
        <v>31</v>
      </c>
      <c r="Q2375" s="29" t="s">
        <v>31</v>
      </c>
      <c r="R2375" s="29" t="s">
        <v>31</v>
      </c>
      <c r="S2375" s="29" t="s">
        <v>31</v>
      </c>
      <c r="T2375" s="29" t="s">
        <v>31</v>
      </c>
      <c r="U2375" s="29" t="s">
        <v>31</v>
      </c>
      <c r="V2375" s="29" t="s">
        <v>31</v>
      </c>
      <c r="W2375" s="30">
        <v>1.0207442327459351</v>
      </c>
      <c r="X2375" s="30">
        <v>1.8726010887127764</v>
      </c>
      <c r="Y2375" s="29" t="s">
        <v>31</v>
      </c>
      <c r="Z2375" s="29" t="s">
        <v>31</v>
      </c>
      <c r="AA2375" s="30">
        <v>0</v>
      </c>
      <c r="AB2375" s="30">
        <v>0</v>
      </c>
      <c r="AC2375" s="29" t="s">
        <v>31</v>
      </c>
      <c r="AD2375" s="29" t="s">
        <v>31</v>
      </c>
      <c r="AE2375" s="29">
        <f t="shared" si="117"/>
        <v>2019</v>
      </c>
      <c r="AF2375" s="29">
        <f t="shared" si="115"/>
        <v>10</v>
      </c>
      <c r="AK2375" t="e">
        <f t="shared" si="116"/>
        <v>#N/A</v>
      </c>
    </row>
    <row r="2376" spans="1:37" ht="30" x14ac:dyDescent="0.25">
      <c r="A2376" s="30">
        <v>17907429</v>
      </c>
      <c r="B2376" s="29" t="s">
        <v>95</v>
      </c>
      <c r="C2376" s="29" t="s">
        <v>29</v>
      </c>
      <c r="D2376" s="29" t="s">
        <v>29</v>
      </c>
      <c r="E2376" s="31">
        <v>43799</v>
      </c>
      <c r="F2376" s="29" t="s">
        <v>31</v>
      </c>
      <c r="G2376" s="29" t="s">
        <v>51</v>
      </c>
      <c r="H2376" s="29" t="s">
        <v>30</v>
      </c>
      <c r="I2376" s="29">
        <v>2012</v>
      </c>
      <c r="J2376" s="30">
        <v>100</v>
      </c>
      <c r="K2376" s="30">
        <v>9583.7000000000007</v>
      </c>
      <c r="L2376" s="29" t="s">
        <v>31</v>
      </c>
      <c r="M2376" s="29" t="s">
        <v>31</v>
      </c>
      <c r="N2376" s="29" t="s">
        <v>31</v>
      </c>
      <c r="O2376" s="29" t="s">
        <v>31</v>
      </c>
      <c r="P2376" s="29" t="s">
        <v>31</v>
      </c>
      <c r="Q2376" s="29" t="s">
        <v>31</v>
      </c>
      <c r="R2376" s="29" t="s">
        <v>31</v>
      </c>
      <c r="S2376" s="29" t="s">
        <v>31</v>
      </c>
      <c r="T2376" s="29" t="s">
        <v>31</v>
      </c>
      <c r="U2376" s="29" t="s">
        <v>31</v>
      </c>
      <c r="V2376" s="29" t="s">
        <v>31</v>
      </c>
      <c r="W2376" s="30">
        <v>1.1044391716318926</v>
      </c>
      <c r="X2376" s="30">
        <v>1.378941647226029</v>
      </c>
      <c r="Y2376" s="29" t="s">
        <v>31</v>
      </c>
      <c r="Z2376" s="29" t="s">
        <v>31</v>
      </c>
      <c r="AA2376" s="30">
        <v>0</v>
      </c>
      <c r="AB2376" s="30">
        <v>0</v>
      </c>
      <c r="AC2376" s="29" t="s">
        <v>31</v>
      </c>
      <c r="AD2376" s="29" t="s">
        <v>31</v>
      </c>
      <c r="AE2376" s="29">
        <f t="shared" si="117"/>
        <v>2019</v>
      </c>
      <c r="AF2376" s="29">
        <f t="shared" si="115"/>
        <v>11</v>
      </c>
      <c r="AK2376" t="e">
        <f t="shared" si="116"/>
        <v>#N/A</v>
      </c>
    </row>
    <row r="2377" spans="1:37" ht="30" x14ac:dyDescent="0.25">
      <c r="A2377" s="30">
        <v>17907429</v>
      </c>
      <c r="B2377" s="29" t="s">
        <v>95</v>
      </c>
      <c r="C2377" s="29" t="s">
        <v>29</v>
      </c>
      <c r="D2377" s="29" t="s">
        <v>29</v>
      </c>
      <c r="E2377" s="31">
        <v>43830</v>
      </c>
      <c r="F2377" s="29" t="s">
        <v>31</v>
      </c>
      <c r="G2377" s="29" t="s">
        <v>51</v>
      </c>
      <c r="H2377" s="29" t="s">
        <v>30</v>
      </c>
      <c r="I2377" s="29">
        <v>2012</v>
      </c>
      <c r="J2377" s="30">
        <v>100</v>
      </c>
      <c r="K2377" s="30">
        <v>9583.7000000000007</v>
      </c>
      <c r="L2377" s="29" t="s">
        <v>31</v>
      </c>
      <c r="M2377" s="29" t="s">
        <v>31</v>
      </c>
      <c r="N2377" s="29" t="s">
        <v>31</v>
      </c>
      <c r="O2377" s="29" t="s">
        <v>31</v>
      </c>
      <c r="P2377" s="29" t="s">
        <v>31</v>
      </c>
      <c r="Q2377" s="29" t="s">
        <v>31</v>
      </c>
      <c r="R2377" s="29" t="s">
        <v>31</v>
      </c>
      <c r="S2377" s="29" t="s">
        <v>31</v>
      </c>
      <c r="T2377" s="29" t="s">
        <v>31</v>
      </c>
      <c r="U2377" s="29" t="s">
        <v>31</v>
      </c>
      <c r="V2377" s="29" t="s">
        <v>31</v>
      </c>
      <c r="W2377" s="30">
        <v>1.1026135987353569</v>
      </c>
      <c r="X2377" s="30">
        <v>2.2790469767589765</v>
      </c>
      <c r="Y2377" s="29" t="s">
        <v>31</v>
      </c>
      <c r="Z2377" s="29" t="s">
        <v>31</v>
      </c>
      <c r="AA2377" s="30">
        <v>0</v>
      </c>
      <c r="AB2377" s="30">
        <v>0</v>
      </c>
      <c r="AC2377" s="29" t="s">
        <v>31</v>
      </c>
      <c r="AD2377" s="29" t="s">
        <v>31</v>
      </c>
      <c r="AE2377" s="29">
        <f t="shared" si="117"/>
        <v>2019</v>
      </c>
      <c r="AF2377" s="29">
        <f t="shared" si="115"/>
        <v>12</v>
      </c>
      <c r="AK2377" t="e">
        <f t="shared" si="116"/>
        <v>#N/A</v>
      </c>
    </row>
    <row r="2378" spans="1:37" ht="30" x14ac:dyDescent="0.25">
      <c r="A2378" s="30">
        <v>17907429</v>
      </c>
      <c r="B2378" s="29" t="s">
        <v>95</v>
      </c>
      <c r="C2378" s="29" t="s">
        <v>29</v>
      </c>
      <c r="D2378" s="29" t="s">
        <v>29</v>
      </c>
      <c r="E2378" s="31">
        <v>43861</v>
      </c>
      <c r="F2378" s="29" t="s">
        <v>31</v>
      </c>
      <c r="G2378" s="29" t="s">
        <v>51</v>
      </c>
      <c r="H2378" s="29" t="s">
        <v>30</v>
      </c>
      <c r="I2378" s="29">
        <v>2012</v>
      </c>
      <c r="J2378" s="30">
        <v>100</v>
      </c>
      <c r="K2378" s="30">
        <v>9583.7000000000007</v>
      </c>
      <c r="L2378" s="29" t="s">
        <v>31</v>
      </c>
      <c r="M2378" s="29" t="s">
        <v>31</v>
      </c>
      <c r="N2378" s="29" t="s">
        <v>31</v>
      </c>
      <c r="O2378" s="29" t="s">
        <v>31</v>
      </c>
      <c r="P2378" s="29" t="s">
        <v>31</v>
      </c>
      <c r="Q2378" s="29" t="s">
        <v>31</v>
      </c>
      <c r="R2378" s="29" t="s">
        <v>31</v>
      </c>
      <c r="S2378" s="29" t="s">
        <v>31</v>
      </c>
      <c r="T2378" s="29" t="s">
        <v>31</v>
      </c>
      <c r="U2378" s="29" t="s">
        <v>31</v>
      </c>
      <c r="V2378" s="29" t="s">
        <v>31</v>
      </c>
      <c r="W2378" s="30">
        <v>1.2077064625733029</v>
      </c>
      <c r="X2378" s="30">
        <v>1.4968253717917299</v>
      </c>
      <c r="Y2378" s="29" t="s">
        <v>31</v>
      </c>
      <c r="Z2378" s="29" t="s">
        <v>31</v>
      </c>
      <c r="AA2378" s="30" t="s">
        <v>31</v>
      </c>
      <c r="AB2378" s="30" t="s">
        <v>31</v>
      </c>
      <c r="AC2378" s="29" t="s">
        <v>31</v>
      </c>
      <c r="AD2378" s="29" t="s">
        <v>31</v>
      </c>
      <c r="AE2378" s="29">
        <f t="shared" si="117"/>
        <v>2020</v>
      </c>
      <c r="AF2378" s="29">
        <f t="shared" si="115"/>
        <v>1</v>
      </c>
      <c r="AK2378" t="e">
        <f t="shared" si="116"/>
        <v>#N/A</v>
      </c>
    </row>
    <row r="2379" spans="1:37" ht="30" x14ac:dyDescent="0.25">
      <c r="A2379" s="30">
        <v>17907429</v>
      </c>
      <c r="B2379" s="29" t="s">
        <v>95</v>
      </c>
      <c r="C2379" s="29" t="s">
        <v>29</v>
      </c>
      <c r="D2379" s="29" t="s">
        <v>29</v>
      </c>
      <c r="E2379" s="31">
        <v>43890</v>
      </c>
      <c r="F2379" s="29" t="s">
        <v>31</v>
      </c>
      <c r="G2379" s="29" t="s">
        <v>51</v>
      </c>
      <c r="H2379" s="29" t="s">
        <v>30</v>
      </c>
      <c r="I2379" s="29">
        <v>2012</v>
      </c>
      <c r="J2379" s="30">
        <v>100</v>
      </c>
      <c r="K2379" s="30">
        <v>9583.7000000000007</v>
      </c>
      <c r="L2379" s="29" t="s">
        <v>31</v>
      </c>
      <c r="M2379" s="29" t="s">
        <v>31</v>
      </c>
      <c r="N2379" s="29" t="s">
        <v>31</v>
      </c>
      <c r="O2379" s="29" t="s">
        <v>31</v>
      </c>
      <c r="P2379" s="29" t="s">
        <v>31</v>
      </c>
      <c r="Q2379" s="29" t="s">
        <v>31</v>
      </c>
      <c r="R2379" s="29" t="s">
        <v>31</v>
      </c>
      <c r="S2379" s="29" t="s">
        <v>31</v>
      </c>
      <c r="T2379" s="29" t="s">
        <v>31</v>
      </c>
      <c r="U2379" s="29" t="s">
        <v>31</v>
      </c>
      <c r="V2379" s="29" t="s">
        <v>31</v>
      </c>
      <c r="W2379" s="30">
        <v>1.5245506293191191</v>
      </c>
      <c r="X2379" s="30">
        <v>1.4039344205622284</v>
      </c>
      <c r="Y2379" s="29" t="s">
        <v>31</v>
      </c>
      <c r="Z2379" s="29" t="s">
        <v>31</v>
      </c>
      <c r="AA2379" s="30" t="s">
        <v>31</v>
      </c>
      <c r="AB2379" s="30" t="s">
        <v>31</v>
      </c>
      <c r="AC2379" s="29" t="s">
        <v>31</v>
      </c>
      <c r="AD2379" s="29" t="s">
        <v>31</v>
      </c>
      <c r="AE2379" s="29">
        <f t="shared" si="117"/>
        <v>2020</v>
      </c>
      <c r="AF2379" s="29">
        <f t="shared" si="115"/>
        <v>2</v>
      </c>
      <c r="AK2379" t="e">
        <f t="shared" si="116"/>
        <v>#N/A</v>
      </c>
    </row>
    <row r="2380" spans="1:37" ht="30" x14ac:dyDescent="0.25">
      <c r="A2380" s="30">
        <v>17907429</v>
      </c>
      <c r="B2380" s="29" t="s">
        <v>95</v>
      </c>
      <c r="C2380" s="29" t="s">
        <v>29</v>
      </c>
      <c r="D2380" s="29" t="s">
        <v>29</v>
      </c>
      <c r="E2380" s="31">
        <v>43921</v>
      </c>
      <c r="F2380" s="29" t="s">
        <v>31</v>
      </c>
      <c r="G2380" s="29" t="s">
        <v>51</v>
      </c>
      <c r="H2380" s="29" t="s">
        <v>30</v>
      </c>
      <c r="I2380" s="29">
        <v>2012</v>
      </c>
      <c r="J2380" s="30">
        <v>100</v>
      </c>
      <c r="K2380" s="30">
        <v>9583.7000000000007</v>
      </c>
      <c r="L2380" s="29" t="s">
        <v>31</v>
      </c>
      <c r="M2380" s="29" t="s">
        <v>31</v>
      </c>
      <c r="N2380" s="29" t="s">
        <v>31</v>
      </c>
      <c r="O2380" s="29" t="s">
        <v>31</v>
      </c>
      <c r="P2380" s="29" t="s">
        <v>31</v>
      </c>
      <c r="Q2380" s="29" t="s">
        <v>31</v>
      </c>
      <c r="R2380" s="29" t="s">
        <v>31</v>
      </c>
      <c r="S2380" s="29" t="s">
        <v>31</v>
      </c>
      <c r="T2380" s="29" t="s">
        <v>31</v>
      </c>
      <c r="U2380" s="29" t="s">
        <v>31</v>
      </c>
      <c r="V2380" s="29" t="s">
        <v>31</v>
      </c>
      <c r="W2380" s="30">
        <v>1.4995135474323551</v>
      </c>
      <c r="X2380" s="30">
        <v>2.0514087435041994</v>
      </c>
      <c r="Y2380" s="29" t="s">
        <v>31</v>
      </c>
      <c r="Z2380" s="29" t="s">
        <v>31</v>
      </c>
      <c r="AA2380" s="30" t="s">
        <v>31</v>
      </c>
      <c r="AB2380" s="30" t="s">
        <v>31</v>
      </c>
      <c r="AC2380" s="29" t="s">
        <v>31</v>
      </c>
      <c r="AD2380" s="29" t="s">
        <v>31</v>
      </c>
      <c r="AE2380" s="29">
        <f t="shared" si="117"/>
        <v>2020</v>
      </c>
      <c r="AF2380" s="29">
        <f t="shared" si="115"/>
        <v>3</v>
      </c>
      <c r="AK2380" t="e">
        <f t="shared" si="116"/>
        <v>#N/A</v>
      </c>
    </row>
    <row r="2381" spans="1:37" ht="30" x14ac:dyDescent="0.25">
      <c r="A2381" s="30">
        <v>17907429</v>
      </c>
      <c r="B2381" s="29" t="s">
        <v>95</v>
      </c>
      <c r="C2381" s="29" t="s">
        <v>29</v>
      </c>
      <c r="D2381" s="29" t="s">
        <v>29</v>
      </c>
      <c r="E2381" s="31">
        <v>43951</v>
      </c>
      <c r="F2381" s="29" t="s">
        <v>31</v>
      </c>
      <c r="G2381" s="29" t="s">
        <v>51</v>
      </c>
      <c r="H2381" s="29" t="s">
        <v>30</v>
      </c>
      <c r="I2381" s="29">
        <v>2012</v>
      </c>
      <c r="J2381" s="30">
        <v>100</v>
      </c>
      <c r="K2381" s="30">
        <v>9583.7000000000007</v>
      </c>
      <c r="L2381" s="29" t="s">
        <v>31</v>
      </c>
      <c r="M2381" s="29" t="s">
        <v>31</v>
      </c>
      <c r="N2381" s="29" t="s">
        <v>31</v>
      </c>
      <c r="O2381" s="29" t="s">
        <v>31</v>
      </c>
      <c r="P2381" s="29" t="s">
        <v>31</v>
      </c>
      <c r="Q2381" s="29" t="s">
        <v>31</v>
      </c>
      <c r="R2381" s="29" t="s">
        <v>31</v>
      </c>
      <c r="S2381" s="29" t="s">
        <v>31</v>
      </c>
      <c r="T2381" s="29" t="s">
        <v>31</v>
      </c>
      <c r="U2381" s="29" t="s">
        <v>31</v>
      </c>
      <c r="V2381" s="29" t="s">
        <v>31</v>
      </c>
      <c r="W2381" s="30">
        <v>1.1947197119551158</v>
      </c>
      <c r="X2381" s="30">
        <v>2.141426449904511</v>
      </c>
      <c r="Y2381" s="29" t="s">
        <v>31</v>
      </c>
      <c r="Z2381" s="29" t="s">
        <v>31</v>
      </c>
      <c r="AA2381" s="30" t="s">
        <v>31</v>
      </c>
      <c r="AB2381" s="30" t="s">
        <v>31</v>
      </c>
      <c r="AC2381" s="29" t="s">
        <v>31</v>
      </c>
      <c r="AD2381" s="29" t="s">
        <v>31</v>
      </c>
      <c r="AE2381" s="29">
        <f t="shared" si="117"/>
        <v>2020</v>
      </c>
      <c r="AF2381" s="29">
        <f t="shared" si="115"/>
        <v>4</v>
      </c>
      <c r="AK2381" t="e">
        <f t="shared" si="116"/>
        <v>#N/A</v>
      </c>
    </row>
    <row r="2382" spans="1:37" ht="30" x14ac:dyDescent="0.25">
      <c r="A2382" s="30">
        <v>17907429</v>
      </c>
      <c r="B2382" s="29" t="s">
        <v>95</v>
      </c>
      <c r="C2382" s="29" t="s">
        <v>29</v>
      </c>
      <c r="D2382" s="29" t="s">
        <v>29</v>
      </c>
      <c r="E2382" s="31">
        <v>43982</v>
      </c>
      <c r="F2382" s="29" t="s">
        <v>31</v>
      </c>
      <c r="G2382" s="29" t="s">
        <v>51</v>
      </c>
      <c r="H2382" s="29" t="s">
        <v>30</v>
      </c>
      <c r="I2382" s="29">
        <v>2012</v>
      </c>
      <c r="J2382" s="30">
        <v>100</v>
      </c>
      <c r="K2382" s="30">
        <v>9583.7000000000007</v>
      </c>
      <c r="L2382" s="29" t="s">
        <v>31</v>
      </c>
      <c r="M2382" s="29" t="s">
        <v>31</v>
      </c>
      <c r="N2382" s="29" t="s">
        <v>31</v>
      </c>
      <c r="O2382" s="29" t="s">
        <v>31</v>
      </c>
      <c r="P2382" s="29" t="s">
        <v>31</v>
      </c>
      <c r="Q2382" s="29" t="s">
        <v>31</v>
      </c>
      <c r="R2382" s="29" t="s">
        <v>31</v>
      </c>
      <c r="S2382" s="29" t="s">
        <v>31</v>
      </c>
      <c r="T2382" s="29" t="s">
        <v>31</v>
      </c>
      <c r="U2382" s="29" t="s">
        <v>31</v>
      </c>
      <c r="V2382" s="29" t="s">
        <v>31</v>
      </c>
      <c r="W2382" s="30">
        <v>1.3302512222713643</v>
      </c>
      <c r="X2382" s="30">
        <v>2.1991035208190675</v>
      </c>
      <c r="Y2382" s="29" t="s">
        <v>31</v>
      </c>
      <c r="Z2382" s="29" t="s">
        <v>31</v>
      </c>
      <c r="AA2382" s="30" t="s">
        <v>31</v>
      </c>
      <c r="AB2382" s="30" t="s">
        <v>31</v>
      </c>
      <c r="AC2382" s="29" t="s">
        <v>31</v>
      </c>
      <c r="AD2382" s="29" t="s">
        <v>31</v>
      </c>
      <c r="AE2382" s="29">
        <f t="shared" si="117"/>
        <v>2020</v>
      </c>
      <c r="AF2382" s="29">
        <f t="shared" si="115"/>
        <v>5</v>
      </c>
      <c r="AK2382" t="e">
        <f t="shared" si="116"/>
        <v>#N/A</v>
      </c>
    </row>
    <row r="2383" spans="1:37" ht="30" x14ac:dyDescent="0.25">
      <c r="A2383" s="30">
        <v>17907429</v>
      </c>
      <c r="B2383" s="29" t="s">
        <v>95</v>
      </c>
      <c r="C2383" s="29" t="s">
        <v>29</v>
      </c>
      <c r="D2383" s="29" t="s">
        <v>29</v>
      </c>
      <c r="E2383" s="31">
        <v>44012</v>
      </c>
      <c r="F2383" s="29" t="s">
        <v>31</v>
      </c>
      <c r="G2383" s="29" t="s">
        <v>51</v>
      </c>
      <c r="H2383" s="29" t="s">
        <v>30</v>
      </c>
      <c r="I2383" s="29">
        <v>2012</v>
      </c>
      <c r="J2383" s="30">
        <v>100</v>
      </c>
      <c r="K2383" s="30">
        <v>9583.7000000000007</v>
      </c>
      <c r="L2383" s="29" t="s">
        <v>31</v>
      </c>
      <c r="M2383" s="29" t="s">
        <v>31</v>
      </c>
      <c r="N2383" s="29" t="s">
        <v>31</v>
      </c>
      <c r="O2383" s="29" t="s">
        <v>31</v>
      </c>
      <c r="P2383" s="29" t="s">
        <v>31</v>
      </c>
      <c r="Q2383" s="29" t="s">
        <v>31</v>
      </c>
      <c r="R2383" s="29" t="s">
        <v>31</v>
      </c>
      <c r="S2383" s="29" t="s">
        <v>31</v>
      </c>
      <c r="T2383" s="29" t="s">
        <v>31</v>
      </c>
      <c r="U2383" s="29" t="s">
        <v>31</v>
      </c>
      <c r="V2383" s="29" t="s">
        <v>31</v>
      </c>
      <c r="W2383" s="30">
        <v>1.5446157135642402</v>
      </c>
      <c r="X2383" s="30">
        <v>1.4130609376232706</v>
      </c>
      <c r="Y2383" s="29" t="s">
        <v>31</v>
      </c>
      <c r="Z2383" s="29" t="s">
        <v>31</v>
      </c>
      <c r="AA2383" s="30" t="s">
        <v>31</v>
      </c>
      <c r="AB2383" s="30" t="s">
        <v>31</v>
      </c>
      <c r="AC2383" s="29" t="s">
        <v>31</v>
      </c>
      <c r="AD2383" s="29" t="s">
        <v>31</v>
      </c>
      <c r="AE2383" s="29">
        <f t="shared" si="117"/>
        <v>2020</v>
      </c>
      <c r="AF2383" s="29">
        <f t="shared" si="115"/>
        <v>6</v>
      </c>
      <c r="AK2383" t="e">
        <f t="shared" si="116"/>
        <v>#N/A</v>
      </c>
    </row>
    <row r="2384" spans="1:37" ht="30" x14ac:dyDescent="0.25">
      <c r="A2384" s="30">
        <v>17907429</v>
      </c>
      <c r="B2384" s="29" t="s">
        <v>95</v>
      </c>
      <c r="C2384" s="29" t="s">
        <v>29</v>
      </c>
      <c r="D2384" s="29" t="s">
        <v>29</v>
      </c>
      <c r="E2384" s="31">
        <v>44043</v>
      </c>
      <c r="F2384" s="29" t="s">
        <v>31</v>
      </c>
      <c r="G2384" s="29" t="s">
        <v>51</v>
      </c>
      <c r="H2384" s="29" t="s">
        <v>30</v>
      </c>
      <c r="I2384" s="29">
        <v>2012</v>
      </c>
      <c r="J2384" s="30">
        <v>100</v>
      </c>
      <c r="K2384" s="30">
        <v>9583.7000000000007</v>
      </c>
      <c r="L2384" s="29" t="s">
        <v>31</v>
      </c>
      <c r="M2384" s="29" t="s">
        <v>31</v>
      </c>
      <c r="N2384" s="29" t="s">
        <v>31</v>
      </c>
      <c r="O2384" s="29" t="s">
        <v>31</v>
      </c>
      <c r="P2384" s="29" t="s">
        <v>31</v>
      </c>
      <c r="Q2384" s="29" t="s">
        <v>31</v>
      </c>
      <c r="R2384" s="29" t="s">
        <v>31</v>
      </c>
      <c r="S2384" s="29" t="s">
        <v>31</v>
      </c>
      <c r="T2384" s="29" t="s">
        <v>31</v>
      </c>
      <c r="U2384" s="29" t="s">
        <v>31</v>
      </c>
      <c r="V2384" s="29" t="s">
        <v>31</v>
      </c>
      <c r="W2384" s="30">
        <v>1.3454729666745393</v>
      </c>
      <c r="X2384" s="30">
        <v>1.8331154991228014</v>
      </c>
      <c r="Y2384" s="29" t="s">
        <v>31</v>
      </c>
      <c r="Z2384" s="29" t="s">
        <v>31</v>
      </c>
      <c r="AA2384" s="30" t="s">
        <v>31</v>
      </c>
      <c r="AB2384" s="30" t="s">
        <v>31</v>
      </c>
      <c r="AC2384" s="29" t="s">
        <v>31</v>
      </c>
      <c r="AD2384" s="29" t="s">
        <v>31</v>
      </c>
      <c r="AE2384" s="29">
        <f t="shared" si="117"/>
        <v>2020</v>
      </c>
      <c r="AF2384" s="29">
        <f t="shared" si="115"/>
        <v>7</v>
      </c>
      <c r="AK2384" t="e">
        <f t="shared" si="116"/>
        <v>#N/A</v>
      </c>
    </row>
    <row r="2385" spans="1:37" ht="30" x14ac:dyDescent="0.25">
      <c r="A2385" s="30">
        <v>17907429</v>
      </c>
      <c r="B2385" s="29" t="s">
        <v>95</v>
      </c>
      <c r="C2385" s="29" t="s">
        <v>29</v>
      </c>
      <c r="D2385" s="29" t="s">
        <v>29</v>
      </c>
      <c r="E2385" s="31">
        <v>44074</v>
      </c>
      <c r="F2385" s="29" t="s">
        <v>31</v>
      </c>
      <c r="G2385" s="29" t="s">
        <v>51</v>
      </c>
      <c r="H2385" s="29" t="s">
        <v>30</v>
      </c>
      <c r="I2385" s="29">
        <v>2012</v>
      </c>
      <c r="J2385" s="30">
        <v>100</v>
      </c>
      <c r="K2385" s="30">
        <v>9583.7000000000007</v>
      </c>
      <c r="L2385" s="29" t="s">
        <v>31</v>
      </c>
      <c r="M2385" s="29" t="s">
        <v>31</v>
      </c>
      <c r="N2385" s="29" t="s">
        <v>31</v>
      </c>
      <c r="O2385" s="29" t="s">
        <v>31</v>
      </c>
      <c r="P2385" s="29" t="s">
        <v>31</v>
      </c>
      <c r="Q2385" s="29" t="s">
        <v>31</v>
      </c>
      <c r="R2385" s="29" t="s">
        <v>31</v>
      </c>
      <c r="S2385" s="29" t="s">
        <v>31</v>
      </c>
      <c r="T2385" s="29" t="s">
        <v>31</v>
      </c>
      <c r="U2385" s="29" t="s">
        <v>31</v>
      </c>
      <c r="V2385" s="29" t="s">
        <v>31</v>
      </c>
      <c r="W2385" s="30">
        <v>0.88111413000468675</v>
      </c>
      <c r="X2385" s="30">
        <v>1.7992756462810187</v>
      </c>
      <c r="Y2385" s="29" t="s">
        <v>31</v>
      </c>
      <c r="Z2385" s="29" t="s">
        <v>31</v>
      </c>
      <c r="AA2385" s="30" t="s">
        <v>31</v>
      </c>
      <c r="AB2385" s="30" t="s">
        <v>31</v>
      </c>
      <c r="AC2385" s="29" t="s">
        <v>31</v>
      </c>
      <c r="AD2385" s="29" t="s">
        <v>31</v>
      </c>
      <c r="AE2385" s="29">
        <f t="shared" si="117"/>
        <v>2020</v>
      </c>
      <c r="AF2385" s="29">
        <f t="shared" si="115"/>
        <v>8</v>
      </c>
      <c r="AK2385" t="e">
        <f t="shared" si="116"/>
        <v>#N/A</v>
      </c>
    </row>
    <row r="2386" spans="1:37" ht="30" x14ac:dyDescent="0.25">
      <c r="A2386" s="30">
        <v>17907429</v>
      </c>
      <c r="B2386" s="29" t="s">
        <v>95</v>
      </c>
      <c r="C2386" s="29" t="s">
        <v>29</v>
      </c>
      <c r="D2386" s="29" t="s">
        <v>29</v>
      </c>
      <c r="E2386" s="31">
        <v>44104</v>
      </c>
      <c r="F2386" s="29" t="s">
        <v>31</v>
      </c>
      <c r="G2386" s="29" t="s">
        <v>51</v>
      </c>
      <c r="H2386" s="29" t="s">
        <v>30</v>
      </c>
      <c r="I2386" s="29">
        <v>2012</v>
      </c>
      <c r="J2386" s="30">
        <v>100</v>
      </c>
      <c r="K2386" s="30">
        <v>9583.7000000000007</v>
      </c>
      <c r="L2386" s="29" t="s">
        <v>31</v>
      </c>
      <c r="M2386" s="29" t="s">
        <v>31</v>
      </c>
      <c r="N2386" s="29" t="s">
        <v>31</v>
      </c>
      <c r="O2386" s="29" t="s">
        <v>31</v>
      </c>
      <c r="P2386" s="29" t="s">
        <v>31</v>
      </c>
      <c r="Q2386" s="29" t="s">
        <v>31</v>
      </c>
      <c r="R2386" s="29" t="s">
        <v>31</v>
      </c>
      <c r="S2386" s="29" t="s">
        <v>31</v>
      </c>
      <c r="T2386" s="29" t="s">
        <v>31</v>
      </c>
      <c r="U2386" s="29" t="s">
        <v>31</v>
      </c>
      <c r="V2386" s="29" t="s">
        <v>31</v>
      </c>
      <c r="W2386" s="30">
        <v>1.1223016980693501</v>
      </c>
      <c r="X2386" s="30">
        <v>1.7058970406086187</v>
      </c>
      <c r="Y2386" s="29" t="s">
        <v>31</v>
      </c>
      <c r="Z2386" s="29" t="s">
        <v>31</v>
      </c>
      <c r="AA2386" s="30" t="s">
        <v>31</v>
      </c>
      <c r="AB2386" s="30" t="s">
        <v>31</v>
      </c>
      <c r="AC2386" s="29" t="s">
        <v>31</v>
      </c>
      <c r="AD2386" s="29" t="s">
        <v>31</v>
      </c>
      <c r="AE2386" s="29">
        <f t="shared" si="117"/>
        <v>2020</v>
      </c>
      <c r="AF2386" s="29">
        <f t="shared" si="115"/>
        <v>9</v>
      </c>
      <c r="AK2386" t="e">
        <f t="shared" si="116"/>
        <v>#N/A</v>
      </c>
    </row>
    <row r="2387" spans="1:37" ht="30" x14ac:dyDescent="0.25">
      <c r="A2387" s="30">
        <v>17907429</v>
      </c>
      <c r="B2387" s="29" t="s">
        <v>95</v>
      </c>
      <c r="C2387" s="29" t="s">
        <v>29</v>
      </c>
      <c r="D2387" s="29" t="s">
        <v>29</v>
      </c>
      <c r="E2387" s="31">
        <v>44135</v>
      </c>
      <c r="F2387" s="29" t="s">
        <v>31</v>
      </c>
      <c r="G2387" s="29" t="s">
        <v>51</v>
      </c>
      <c r="H2387" s="29" t="s">
        <v>30</v>
      </c>
      <c r="I2387" s="29">
        <v>2012</v>
      </c>
      <c r="J2387" s="30">
        <v>100</v>
      </c>
      <c r="K2387" s="30">
        <v>9583.7000000000007</v>
      </c>
      <c r="L2387" s="29" t="s">
        <v>31</v>
      </c>
      <c r="M2387" s="29" t="s">
        <v>31</v>
      </c>
      <c r="N2387" s="29" t="s">
        <v>31</v>
      </c>
      <c r="O2387" s="29" t="s">
        <v>31</v>
      </c>
      <c r="P2387" s="29" t="s">
        <v>31</v>
      </c>
      <c r="Q2387" s="29" t="s">
        <v>31</v>
      </c>
      <c r="R2387" s="29" t="s">
        <v>31</v>
      </c>
      <c r="S2387" s="29" t="s">
        <v>31</v>
      </c>
      <c r="T2387" s="29" t="s">
        <v>31</v>
      </c>
      <c r="U2387" s="29" t="s">
        <v>31</v>
      </c>
      <c r="V2387" s="29" t="s">
        <v>31</v>
      </c>
      <c r="W2387" s="30">
        <v>1.2884645513290451</v>
      </c>
      <c r="X2387" s="30">
        <v>2.068087011958371</v>
      </c>
      <c r="Y2387" s="29" t="s">
        <v>31</v>
      </c>
      <c r="Z2387" s="29" t="s">
        <v>31</v>
      </c>
      <c r="AA2387" s="30" t="s">
        <v>31</v>
      </c>
      <c r="AB2387" s="30" t="s">
        <v>31</v>
      </c>
      <c r="AC2387" s="29" t="s">
        <v>31</v>
      </c>
      <c r="AD2387" s="29" t="s">
        <v>31</v>
      </c>
      <c r="AE2387" s="29">
        <f t="shared" si="117"/>
        <v>2020</v>
      </c>
      <c r="AF2387" s="29">
        <f t="shared" si="115"/>
        <v>10</v>
      </c>
      <c r="AK2387" t="e">
        <f t="shared" si="116"/>
        <v>#N/A</v>
      </c>
    </row>
    <row r="2388" spans="1:37" ht="30" x14ac:dyDescent="0.25">
      <c r="A2388" s="30">
        <v>17907429</v>
      </c>
      <c r="B2388" s="29" t="s">
        <v>95</v>
      </c>
      <c r="C2388" s="29" t="s">
        <v>29</v>
      </c>
      <c r="D2388" s="29" t="s">
        <v>29</v>
      </c>
      <c r="E2388" s="31">
        <v>44165</v>
      </c>
      <c r="F2388" s="29" t="s">
        <v>31</v>
      </c>
      <c r="G2388" s="29" t="s">
        <v>51</v>
      </c>
      <c r="H2388" s="29" t="s">
        <v>30</v>
      </c>
      <c r="I2388" s="29">
        <v>2012</v>
      </c>
      <c r="J2388" s="30">
        <v>100</v>
      </c>
      <c r="K2388" s="30">
        <v>9583.7000000000007</v>
      </c>
      <c r="L2388" s="29" t="s">
        <v>31</v>
      </c>
      <c r="M2388" s="29" t="s">
        <v>31</v>
      </c>
      <c r="N2388" s="29" t="s">
        <v>31</v>
      </c>
      <c r="O2388" s="29" t="s">
        <v>31</v>
      </c>
      <c r="P2388" s="29" t="s">
        <v>31</v>
      </c>
      <c r="Q2388" s="29" t="s">
        <v>31</v>
      </c>
      <c r="R2388" s="29" t="s">
        <v>31</v>
      </c>
      <c r="S2388" s="29" t="s">
        <v>31</v>
      </c>
      <c r="T2388" s="29" t="s">
        <v>31</v>
      </c>
      <c r="U2388" s="29" t="s">
        <v>31</v>
      </c>
      <c r="V2388" s="29" t="s">
        <v>31</v>
      </c>
      <c r="W2388" s="30">
        <v>1.6352809972062994</v>
      </c>
      <c r="X2388" s="30">
        <v>1.1942702329588377</v>
      </c>
      <c r="Y2388" s="29" t="s">
        <v>31</v>
      </c>
      <c r="Z2388" s="29" t="s">
        <v>31</v>
      </c>
      <c r="AA2388" s="30" t="s">
        <v>31</v>
      </c>
      <c r="AB2388" s="30" t="s">
        <v>31</v>
      </c>
      <c r="AC2388" s="29" t="s">
        <v>31</v>
      </c>
      <c r="AD2388" s="29" t="s">
        <v>31</v>
      </c>
      <c r="AE2388" s="29">
        <f t="shared" si="117"/>
        <v>2020</v>
      </c>
      <c r="AF2388" s="29">
        <f t="shared" si="115"/>
        <v>11</v>
      </c>
      <c r="AK2388" t="e">
        <f t="shared" si="116"/>
        <v>#N/A</v>
      </c>
    </row>
    <row r="2389" spans="1:37" ht="30" x14ac:dyDescent="0.25">
      <c r="A2389" s="30">
        <v>17907429</v>
      </c>
      <c r="B2389" s="29" t="s">
        <v>95</v>
      </c>
      <c r="C2389" s="29" t="s">
        <v>29</v>
      </c>
      <c r="D2389" s="29" t="s">
        <v>29</v>
      </c>
      <c r="E2389" s="31">
        <v>44196</v>
      </c>
      <c r="F2389" s="29">
        <v>37.304785556277551</v>
      </c>
      <c r="G2389" s="29" t="s">
        <v>51</v>
      </c>
      <c r="H2389" s="29" t="s">
        <v>30</v>
      </c>
      <c r="I2389" s="29">
        <v>2012</v>
      </c>
      <c r="J2389" s="30">
        <v>100</v>
      </c>
      <c r="K2389" s="30">
        <v>9583.7000000000007</v>
      </c>
      <c r="L2389" s="29">
        <v>607221.17529243487</v>
      </c>
      <c r="M2389" s="29">
        <v>2336.3851230357641</v>
      </c>
      <c r="N2389" s="29">
        <v>62.958274061804993</v>
      </c>
      <c r="O2389" s="29">
        <v>14112.719506216787</v>
      </c>
      <c r="P2389" s="29">
        <v>1.0680962092299902</v>
      </c>
      <c r="Q2389" s="29">
        <v>13662.435082269327</v>
      </c>
      <c r="R2389" s="29">
        <v>12652.666550766333</v>
      </c>
      <c r="S2389" s="29">
        <v>1.1244544549356452</v>
      </c>
      <c r="T2389" s="29">
        <v>2.156913682049423</v>
      </c>
      <c r="U2389" s="29">
        <v>1.4631418387295545</v>
      </c>
      <c r="V2389" s="29">
        <v>1.6459022772957843</v>
      </c>
      <c r="W2389" s="30">
        <v>1.1482990336901371</v>
      </c>
      <c r="X2389" s="30">
        <v>1.8229536062789031</v>
      </c>
      <c r="Y2389" s="29">
        <v>33.257028019221721</v>
      </c>
      <c r="Z2389" s="29">
        <v>40.211335669895519</v>
      </c>
      <c r="AA2389" s="30">
        <v>111.34090645363435</v>
      </c>
      <c r="AB2389" s="30">
        <v>1174.1265692671416</v>
      </c>
      <c r="AC2389" s="29">
        <v>2.3954960423713767</v>
      </c>
      <c r="AD2389" s="29">
        <v>28469.725636527182</v>
      </c>
      <c r="AE2389" s="29">
        <f t="shared" si="117"/>
        <v>2020</v>
      </c>
      <c r="AF2389" s="29">
        <f t="shared" si="115"/>
        <v>12</v>
      </c>
      <c r="AK2389" t="e">
        <f t="shared" si="116"/>
        <v>#N/A</v>
      </c>
    </row>
    <row r="2390" spans="1:37" ht="30" x14ac:dyDescent="0.25">
      <c r="A2390" s="30">
        <v>17907429</v>
      </c>
      <c r="B2390" s="29" t="s">
        <v>95</v>
      </c>
      <c r="C2390" s="29" t="s">
        <v>29</v>
      </c>
      <c r="D2390" s="29" t="s">
        <v>29</v>
      </c>
      <c r="E2390" s="31">
        <v>44227</v>
      </c>
      <c r="F2390" s="29">
        <v>41.171805794898873</v>
      </c>
      <c r="G2390" s="29" t="s">
        <v>51</v>
      </c>
      <c r="H2390" s="29" t="s">
        <v>30</v>
      </c>
      <c r="I2390" s="29">
        <v>2012</v>
      </c>
      <c r="J2390" s="30">
        <v>100</v>
      </c>
      <c r="K2390" s="30">
        <v>9583.7000000000007</v>
      </c>
      <c r="L2390" s="29">
        <v>649809.61798176903</v>
      </c>
      <c r="M2390" s="29">
        <v>3011.141592576922</v>
      </c>
      <c r="N2390" s="29">
        <v>74.269356545847074</v>
      </c>
      <c r="O2390" s="29">
        <v>8309.4130432501279</v>
      </c>
      <c r="P2390" s="29">
        <v>1.111409482897687</v>
      </c>
      <c r="Q2390" s="29">
        <v>14395.331362195149</v>
      </c>
      <c r="R2390" s="29">
        <v>11790.74908257101</v>
      </c>
      <c r="S2390" s="29">
        <v>1.3193327352514497</v>
      </c>
      <c r="T2390" s="29">
        <v>1.8705647164934114</v>
      </c>
      <c r="U2390" s="29">
        <v>1.6962559459555964</v>
      </c>
      <c r="V2390" s="29">
        <v>1.6414906223458523</v>
      </c>
      <c r="W2390" s="30">
        <v>0.89493545179456069</v>
      </c>
      <c r="X2390" s="30">
        <v>1.3927486411428138</v>
      </c>
      <c r="Y2390" s="29">
        <v>41.022554553308225</v>
      </c>
      <c r="Z2390" s="29">
        <v>46.3211916482337</v>
      </c>
      <c r="AA2390" s="30">
        <v>104.2424261013734</v>
      </c>
      <c r="AB2390" s="30">
        <v>936.53324172652549</v>
      </c>
      <c r="AC2390" s="29">
        <v>2.1163991855837541</v>
      </c>
      <c r="AD2390" s="29">
        <v>29464.816287081554</v>
      </c>
      <c r="AE2390" s="29">
        <f t="shared" si="117"/>
        <v>2021</v>
      </c>
      <c r="AF2390" s="29">
        <f t="shared" si="115"/>
        <v>1</v>
      </c>
      <c r="AK2390" t="e">
        <f t="shared" si="116"/>
        <v>#N/A</v>
      </c>
    </row>
    <row r="2391" spans="1:37" ht="30" x14ac:dyDescent="0.25">
      <c r="A2391" s="30">
        <v>17907429</v>
      </c>
      <c r="B2391" s="29" t="s">
        <v>95</v>
      </c>
      <c r="C2391" s="29" t="s">
        <v>29</v>
      </c>
      <c r="D2391" s="29" t="s">
        <v>29</v>
      </c>
      <c r="E2391" s="31">
        <v>44255</v>
      </c>
      <c r="F2391" s="29">
        <v>31.482866590150117</v>
      </c>
      <c r="G2391" s="29" t="s">
        <v>51</v>
      </c>
      <c r="H2391" s="29" t="s">
        <v>30</v>
      </c>
      <c r="I2391" s="29">
        <v>2012</v>
      </c>
      <c r="J2391" s="30">
        <v>100</v>
      </c>
      <c r="K2391" s="30">
        <v>9583.7000000000007</v>
      </c>
      <c r="L2391" s="29">
        <v>587817.8804044415</v>
      </c>
      <c r="M2391" s="29">
        <v>2320.7245186040614</v>
      </c>
      <c r="N2391" s="29">
        <v>73.089572693675038</v>
      </c>
      <c r="O2391" s="29">
        <v>8625.6125832183789</v>
      </c>
      <c r="P2391" s="29">
        <v>0.74566004673068909</v>
      </c>
      <c r="Q2391" s="29">
        <v>13632.315885170625</v>
      </c>
      <c r="R2391" s="29">
        <v>14899.226310910068</v>
      </c>
      <c r="S2391" s="29">
        <v>1.6621865626280852</v>
      </c>
      <c r="T2391" s="29">
        <v>1.2370702989292852</v>
      </c>
      <c r="U2391" s="29">
        <v>1.384869477752724</v>
      </c>
      <c r="V2391" s="29">
        <v>1.9322934671197733</v>
      </c>
      <c r="W2391" s="30">
        <v>1.248399458415437</v>
      </c>
      <c r="X2391" s="30">
        <v>1.3808477724804027</v>
      </c>
      <c r="Y2391" s="29">
        <v>27.061996253605518</v>
      </c>
      <c r="Z2391" s="29">
        <v>42.363915935933242</v>
      </c>
      <c r="AA2391" s="30">
        <v>77.733241825522768</v>
      </c>
      <c r="AB2391" s="30">
        <v>1379.9449168831641</v>
      </c>
      <c r="AC2391" s="29">
        <v>2.355625670556865</v>
      </c>
      <c r="AD2391" s="29">
        <v>18168.228619765265</v>
      </c>
      <c r="AE2391" s="29">
        <f t="shared" si="117"/>
        <v>2021</v>
      </c>
      <c r="AF2391" s="29">
        <f t="shared" ref="AF2391:AF2454" si="118">IF(E2391 = "", "", MONTH(E2391))</f>
        <v>2</v>
      </c>
      <c r="AK2391" t="e">
        <f t="shared" si="116"/>
        <v>#N/A</v>
      </c>
    </row>
    <row r="2392" spans="1:37" ht="30" x14ac:dyDescent="0.25">
      <c r="A2392" s="30">
        <v>17907429</v>
      </c>
      <c r="B2392" s="29" t="s">
        <v>95</v>
      </c>
      <c r="C2392" s="29" t="s">
        <v>29</v>
      </c>
      <c r="D2392" s="29" t="s">
        <v>29</v>
      </c>
      <c r="E2392" s="31">
        <v>44286</v>
      </c>
      <c r="F2392" s="29">
        <v>39.854679194273864</v>
      </c>
      <c r="G2392" s="29" t="s">
        <v>51</v>
      </c>
      <c r="H2392" s="29" t="s">
        <v>30</v>
      </c>
      <c r="I2392" s="29">
        <v>2012</v>
      </c>
      <c r="J2392" s="30">
        <v>100</v>
      </c>
      <c r="K2392" s="30">
        <v>9583.7000000000007</v>
      </c>
      <c r="L2392" s="29">
        <v>832093.67816619598</v>
      </c>
      <c r="M2392" s="29">
        <v>3294.1791850758764</v>
      </c>
      <c r="N2392" s="29">
        <v>60.973016766107285</v>
      </c>
      <c r="O2392" s="29">
        <v>6591.7090342638412</v>
      </c>
      <c r="P2392" s="29">
        <v>0.91640266509431856</v>
      </c>
      <c r="Q2392" s="29">
        <v>13101.377510743467</v>
      </c>
      <c r="R2392" s="29">
        <v>20313.763628341127</v>
      </c>
      <c r="S2392" s="29">
        <v>1.0374722596283559</v>
      </c>
      <c r="T2392" s="29">
        <v>2.1259293059960522</v>
      </c>
      <c r="U2392" s="29">
        <v>1.4807085990513285</v>
      </c>
      <c r="V2392" s="29">
        <v>1.2433116412487202</v>
      </c>
      <c r="W2392" s="30">
        <v>1.4418811703479224</v>
      </c>
      <c r="X2392" s="30">
        <v>1.5373687592502316</v>
      </c>
      <c r="Y2392" s="29">
        <v>35.587223506833396</v>
      </c>
      <c r="Z2392" s="29">
        <v>37.313319865157339</v>
      </c>
      <c r="AA2392" s="30">
        <v>118.11291226308873</v>
      </c>
      <c r="AB2392" s="30">
        <v>700.90234142434952</v>
      </c>
      <c r="AC2392" s="29">
        <v>2.7859294607925871</v>
      </c>
      <c r="AD2392" s="29">
        <v>28718.345405158452</v>
      </c>
      <c r="AE2392" s="29">
        <f t="shared" si="117"/>
        <v>2021</v>
      </c>
      <c r="AF2392" s="29">
        <f t="shared" si="118"/>
        <v>3</v>
      </c>
      <c r="AK2392" t="e">
        <f t="shared" si="116"/>
        <v>#N/A</v>
      </c>
    </row>
    <row r="2393" spans="1:37" ht="30" x14ac:dyDescent="0.25">
      <c r="A2393" s="30">
        <v>17907429</v>
      </c>
      <c r="B2393" s="29" t="s">
        <v>95</v>
      </c>
      <c r="C2393" s="29" t="s">
        <v>29</v>
      </c>
      <c r="D2393" s="29" t="s">
        <v>29</v>
      </c>
      <c r="E2393" s="31">
        <v>44316</v>
      </c>
      <c r="F2393" s="29">
        <v>53.471126101884643</v>
      </c>
      <c r="G2393" s="29" t="s">
        <v>51</v>
      </c>
      <c r="H2393" s="29" t="s">
        <v>30</v>
      </c>
      <c r="I2393" s="29">
        <v>2012</v>
      </c>
      <c r="J2393" s="30">
        <v>100</v>
      </c>
      <c r="K2393" s="30">
        <v>9583.7000000000007</v>
      </c>
      <c r="L2393" s="29">
        <v>611471.60849409958</v>
      </c>
      <c r="M2393" s="29">
        <v>2245.9615392359601</v>
      </c>
      <c r="N2393" s="29">
        <v>80.733116354173134</v>
      </c>
      <c r="O2393" s="29">
        <v>11535.076298754822</v>
      </c>
      <c r="P2393" s="29">
        <v>1.1977525383832657</v>
      </c>
      <c r="Q2393" s="29">
        <v>13205.476931075133</v>
      </c>
      <c r="R2393" s="29">
        <v>11475.324459338914</v>
      </c>
      <c r="S2393" s="29">
        <v>1.2386732308356754</v>
      </c>
      <c r="T2393" s="29">
        <v>1.7243843342172291</v>
      </c>
      <c r="U2393" s="29">
        <v>1.7589165053659719</v>
      </c>
      <c r="V2393" s="29">
        <v>1.210587006983598</v>
      </c>
      <c r="W2393" s="30">
        <v>0.85950950983898255</v>
      </c>
      <c r="X2393" s="30">
        <v>1.833310901914029</v>
      </c>
      <c r="Y2393" s="29">
        <v>36.572721545256464</v>
      </c>
      <c r="Z2393" s="29">
        <v>35.437356136291918</v>
      </c>
      <c r="AA2393" s="30">
        <v>78.083828755211556</v>
      </c>
      <c r="AB2393" s="30">
        <v>840.40083607187148</v>
      </c>
      <c r="AC2393" s="29">
        <v>2.2250896140660688</v>
      </c>
      <c r="AD2393" s="29">
        <v>21069.319993955432</v>
      </c>
      <c r="AE2393" s="29">
        <f t="shared" si="117"/>
        <v>2021</v>
      </c>
      <c r="AF2393" s="29">
        <f t="shared" si="118"/>
        <v>4</v>
      </c>
      <c r="AK2393" t="e">
        <f t="shared" si="116"/>
        <v>#N/A</v>
      </c>
    </row>
    <row r="2394" spans="1:37" ht="30" x14ac:dyDescent="0.25">
      <c r="A2394" s="30">
        <v>17907429</v>
      </c>
      <c r="B2394" s="29" t="s">
        <v>95</v>
      </c>
      <c r="C2394" s="29" t="s">
        <v>29</v>
      </c>
      <c r="D2394" s="29" t="s">
        <v>29</v>
      </c>
      <c r="E2394" s="31">
        <v>44347</v>
      </c>
      <c r="F2394" s="29">
        <v>37.056557583319339</v>
      </c>
      <c r="G2394" s="29" t="s">
        <v>51</v>
      </c>
      <c r="H2394" s="29" t="s">
        <v>30</v>
      </c>
      <c r="I2394" s="29">
        <v>2012</v>
      </c>
      <c r="J2394" s="30">
        <v>100</v>
      </c>
      <c r="K2394" s="30">
        <v>9583.7000000000007</v>
      </c>
      <c r="L2394" s="29">
        <v>1037990.4822058114</v>
      </c>
      <c r="M2394" s="29">
        <v>2854.2634251002296</v>
      </c>
      <c r="N2394" s="29">
        <v>86.684925448848787</v>
      </c>
      <c r="O2394" s="29">
        <v>6474.9527260837176</v>
      </c>
      <c r="P2394" s="29">
        <v>1.0439627608680819</v>
      </c>
      <c r="Q2394" s="29">
        <v>16842.185044888753</v>
      </c>
      <c r="R2394" s="29">
        <v>14874.082559151304</v>
      </c>
      <c r="S2394" s="29">
        <v>1.0844335994571734</v>
      </c>
      <c r="T2394" s="29">
        <v>2.0999386823001327</v>
      </c>
      <c r="U2394" s="29">
        <v>1.3036655420092595</v>
      </c>
      <c r="V2394" s="29">
        <v>1.2717077968226804</v>
      </c>
      <c r="W2394" s="30">
        <v>1.2480781176894997</v>
      </c>
      <c r="X2394" s="30">
        <v>1.8009413509927672</v>
      </c>
      <c r="Y2394" s="29">
        <v>30.725991749079519</v>
      </c>
      <c r="Z2394" s="29">
        <v>36.632697489156222</v>
      </c>
      <c r="AA2394" s="30">
        <v>85.856085309752743</v>
      </c>
      <c r="AB2394" s="30">
        <v>1020.4895799018512</v>
      </c>
      <c r="AC2394" s="29">
        <v>2.210090910573526</v>
      </c>
      <c r="AD2394" s="29">
        <v>18614.139068528963</v>
      </c>
      <c r="AE2394" s="29">
        <f t="shared" si="117"/>
        <v>2021</v>
      </c>
      <c r="AF2394" s="29">
        <f t="shared" si="118"/>
        <v>5</v>
      </c>
      <c r="AK2394" t="e">
        <f t="shared" si="116"/>
        <v>#N/A</v>
      </c>
    </row>
    <row r="2395" spans="1:37" ht="30" x14ac:dyDescent="0.25">
      <c r="A2395" s="30">
        <v>17907429</v>
      </c>
      <c r="B2395" s="29" t="s">
        <v>95</v>
      </c>
      <c r="C2395" s="29" t="s">
        <v>29</v>
      </c>
      <c r="D2395" s="29" t="s">
        <v>29</v>
      </c>
      <c r="E2395" s="31">
        <v>44377</v>
      </c>
      <c r="F2395" s="29">
        <v>44.168985228790092</v>
      </c>
      <c r="G2395" s="29" t="s">
        <v>51</v>
      </c>
      <c r="H2395" s="29" t="s">
        <v>30</v>
      </c>
      <c r="I2395" s="29">
        <v>2012</v>
      </c>
      <c r="J2395" s="30">
        <v>100</v>
      </c>
      <c r="K2395" s="30">
        <v>9583.7000000000007</v>
      </c>
      <c r="L2395" s="29">
        <v>690771.32243863505</v>
      </c>
      <c r="M2395" s="29">
        <v>2577.827003659098</v>
      </c>
      <c r="N2395" s="29">
        <v>76.845503658844351</v>
      </c>
      <c r="O2395" s="29">
        <v>8248.9182975177009</v>
      </c>
      <c r="P2395" s="29">
        <v>1.2805999371585888</v>
      </c>
      <c r="Q2395" s="29">
        <v>13668.300472545747</v>
      </c>
      <c r="R2395" s="29">
        <v>14211.604663572254</v>
      </c>
      <c r="S2395" s="29">
        <v>1.489060932691497</v>
      </c>
      <c r="T2395" s="29">
        <v>1.7377292043129882</v>
      </c>
      <c r="U2395" s="29">
        <v>1.802771022496954</v>
      </c>
      <c r="V2395" s="29">
        <v>2.1841813866941964</v>
      </c>
      <c r="W2395" s="30">
        <v>1.2328229537768989</v>
      </c>
      <c r="X2395" s="30">
        <v>1.6447254376400908</v>
      </c>
      <c r="Y2395" s="29">
        <v>34.048161638020069</v>
      </c>
      <c r="Z2395" s="29">
        <v>32.958721982296318</v>
      </c>
      <c r="AA2395" s="30">
        <v>99.337710350514072</v>
      </c>
      <c r="AB2395" s="30">
        <v>1116.5279710411228</v>
      </c>
      <c r="AC2395" s="29">
        <v>2.7623028962337015</v>
      </c>
      <c r="AD2395" s="29">
        <v>20874.23633055175</v>
      </c>
      <c r="AE2395" s="29">
        <f t="shared" si="117"/>
        <v>2021</v>
      </c>
      <c r="AF2395" s="29">
        <f t="shared" si="118"/>
        <v>6</v>
      </c>
      <c r="AK2395" t="e">
        <f t="shared" si="116"/>
        <v>#N/A</v>
      </c>
    </row>
    <row r="2396" spans="1:37" ht="30" x14ac:dyDescent="0.25">
      <c r="A2396" s="30">
        <v>17907429</v>
      </c>
      <c r="B2396" s="29" t="s">
        <v>95</v>
      </c>
      <c r="C2396" s="29" t="s">
        <v>29</v>
      </c>
      <c r="D2396" s="29" t="s">
        <v>29</v>
      </c>
      <c r="E2396" s="31">
        <v>44408</v>
      </c>
      <c r="F2396" s="29">
        <v>49.370333000699894</v>
      </c>
      <c r="G2396" s="29" t="s">
        <v>51</v>
      </c>
      <c r="H2396" s="29" t="s">
        <v>30</v>
      </c>
      <c r="I2396" s="29">
        <v>2012</v>
      </c>
      <c r="J2396" s="30">
        <v>100</v>
      </c>
      <c r="K2396" s="30">
        <v>9583.7000000000007</v>
      </c>
      <c r="L2396" s="29">
        <v>803935.56862431136</v>
      </c>
      <c r="M2396" s="29">
        <v>3472.8537045412641</v>
      </c>
      <c r="N2396" s="29">
        <v>73.566714739401689</v>
      </c>
      <c r="O2396" s="29">
        <v>8296.7473338171731</v>
      </c>
      <c r="P2396" s="29">
        <v>0.75285145097361217</v>
      </c>
      <c r="Q2396" s="29">
        <v>9060.8466861899942</v>
      </c>
      <c r="R2396" s="29">
        <v>20503.649337164803</v>
      </c>
      <c r="S2396" s="29">
        <v>1.4973708788682847</v>
      </c>
      <c r="T2396" s="29">
        <v>2.0974484517989134</v>
      </c>
      <c r="U2396" s="29">
        <v>1.8031192661514106</v>
      </c>
      <c r="V2396" s="29">
        <v>2.0177370734405531</v>
      </c>
      <c r="W2396" s="30">
        <v>1.4848665408469195</v>
      </c>
      <c r="X2396" s="30">
        <v>1.0985364320911282</v>
      </c>
      <c r="Y2396" s="29">
        <v>23.977335306018663</v>
      </c>
      <c r="Z2396" s="29">
        <v>26.755848015513902</v>
      </c>
      <c r="AA2396" s="30">
        <v>103.17439674742661</v>
      </c>
      <c r="AB2396" s="30">
        <v>1168.0419599123029</v>
      </c>
      <c r="AC2396" s="29">
        <v>3.2133916927979183</v>
      </c>
      <c r="AD2396" s="29">
        <v>22561.827328068746</v>
      </c>
      <c r="AE2396" s="29">
        <f t="shared" si="117"/>
        <v>2021</v>
      </c>
      <c r="AF2396" s="29">
        <f t="shared" si="118"/>
        <v>7</v>
      </c>
      <c r="AK2396" t="e">
        <f t="shared" si="116"/>
        <v>#N/A</v>
      </c>
    </row>
    <row r="2397" spans="1:37" ht="30" x14ac:dyDescent="0.25">
      <c r="A2397" s="30">
        <v>17907429</v>
      </c>
      <c r="B2397" s="29" t="s">
        <v>95</v>
      </c>
      <c r="C2397" s="29" t="s">
        <v>29</v>
      </c>
      <c r="D2397" s="29" t="s">
        <v>29</v>
      </c>
      <c r="E2397" s="31">
        <v>44439</v>
      </c>
      <c r="F2397" s="29">
        <v>36.804814925821766</v>
      </c>
      <c r="G2397" s="29" t="s">
        <v>51</v>
      </c>
      <c r="H2397" s="29" t="s">
        <v>30</v>
      </c>
      <c r="I2397" s="29">
        <v>2012</v>
      </c>
      <c r="J2397" s="30">
        <v>100</v>
      </c>
      <c r="K2397" s="30">
        <v>9583.7000000000007</v>
      </c>
      <c r="L2397" s="29">
        <v>648980.31555390055</v>
      </c>
      <c r="M2397" s="29">
        <v>2936.4691323786806</v>
      </c>
      <c r="N2397" s="29">
        <v>98.309750469396207</v>
      </c>
      <c r="O2397" s="29">
        <v>6439.1908792194927</v>
      </c>
      <c r="P2397" s="29">
        <v>1.0537877910641835</v>
      </c>
      <c r="Q2397" s="29">
        <v>14678.89446582299</v>
      </c>
      <c r="R2397" s="29">
        <v>17852.229971060908</v>
      </c>
      <c r="S2397" s="29">
        <v>0.958532749225668</v>
      </c>
      <c r="T2397" s="29">
        <v>1.9049845141023101</v>
      </c>
      <c r="U2397" s="29">
        <v>1.5466236576479833</v>
      </c>
      <c r="V2397" s="29">
        <v>1.3448620037306449</v>
      </c>
      <c r="W2397" s="30">
        <v>1.3132166418445479</v>
      </c>
      <c r="X2397" s="30">
        <v>1.1783501652298018</v>
      </c>
      <c r="Y2397" s="29">
        <v>19.678317305689511</v>
      </c>
      <c r="Z2397" s="29">
        <v>23.232002311772067</v>
      </c>
      <c r="AA2397" s="30">
        <v>128.53364610738515</v>
      </c>
      <c r="AB2397" s="30">
        <v>961.79326551818929</v>
      </c>
      <c r="AC2397" s="29">
        <v>3.2739536721494416</v>
      </c>
      <c r="AD2397" s="29">
        <v>28655.655820850043</v>
      </c>
      <c r="AE2397" s="29">
        <f t="shared" si="117"/>
        <v>2021</v>
      </c>
      <c r="AF2397" s="29">
        <f t="shared" si="118"/>
        <v>8</v>
      </c>
      <c r="AK2397" t="e">
        <f t="shared" si="116"/>
        <v>#N/A</v>
      </c>
    </row>
    <row r="2398" spans="1:37" ht="30" x14ac:dyDescent="0.25">
      <c r="A2398" s="30">
        <v>17907429</v>
      </c>
      <c r="B2398" s="29" t="s">
        <v>95</v>
      </c>
      <c r="C2398" s="29" t="s">
        <v>29</v>
      </c>
      <c r="D2398" s="29" t="s">
        <v>29</v>
      </c>
      <c r="E2398" s="31">
        <v>44469</v>
      </c>
      <c r="F2398" s="29">
        <v>51.393162596345164</v>
      </c>
      <c r="G2398" s="29" t="s">
        <v>51</v>
      </c>
      <c r="H2398" s="29" t="s">
        <v>30</v>
      </c>
      <c r="I2398" s="29">
        <v>2012</v>
      </c>
      <c r="J2398" s="30">
        <v>100</v>
      </c>
      <c r="K2398" s="30">
        <v>9583.7000000000007</v>
      </c>
      <c r="L2398" s="29">
        <v>658310.64828974765</v>
      </c>
      <c r="M2398" s="29">
        <v>2320.966445142159</v>
      </c>
      <c r="N2398" s="29">
        <v>96.651012794348958</v>
      </c>
      <c r="O2398" s="29">
        <v>9202.8853588317379</v>
      </c>
      <c r="P2398" s="29">
        <v>1.1329795220652752</v>
      </c>
      <c r="Q2398" s="29">
        <v>10212.784150041391</v>
      </c>
      <c r="R2398" s="29">
        <v>10894.538338297181</v>
      </c>
      <c r="S2398" s="29">
        <v>1.2634753305027095</v>
      </c>
      <c r="T2398" s="29">
        <v>1.515947849175872</v>
      </c>
      <c r="U2398" s="29">
        <v>1.4730894164098702</v>
      </c>
      <c r="V2398" s="29">
        <v>2.1995731404469492</v>
      </c>
      <c r="W2398" s="30">
        <v>1.1704063072960611</v>
      </c>
      <c r="X2398" s="30">
        <v>1.4119642466743993</v>
      </c>
      <c r="Y2398" s="29">
        <v>21.93507471073934</v>
      </c>
      <c r="Z2398" s="29">
        <v>33.332124572187816</v>
      </c>
      <c r="AA2398" s="30">
        <v>125.89071416579108</v>
      </c>
      <c r="AB2398" s="30">
        <v>1250.3415297517292</v>
      </c>
      <c r="AC2398" s="29">
        <v>2.6851961692801085</v>
      </c>
      <c r="AD2398" s="29">
        <v>25972.303934403335</v>
      </c>
      <c r="AE2398" s="29">
        <f t="shared" si="117"/>
        <v>2021</v>
      </c>
      <c r="AF2398" s="29">
        <f t="shared" si="118"/>
        <v>9</v>
      </c>
      <c r="AK2398" t="e">
        <f t="shared" si="116"/>
        <v>#N/A</v>
      </c>
    </row>
    <row r="2399" spans="1:37" ht="30" x14ac:dyDescent="0.25">
      <c r="A2399" s="30">
        <v>17907429</v>
      </c>
      <c r="B2399" s="29" t="s">
        <v>95</v>
      </c>
      <c r="C2399" s="29" t="s">
        <v>29</v>
      </c>
      <c r="D2399" s="29" t="s">
        <v>29</v>
      </c>
      <c r="E2399" s="31">
        <v>44500</v>
      </c>
      <c r="F2399" s="29">
        <v>30.216996190489727</v>
      </c>
      <c r="G2399" s="29" t="s">
        <v>51</v>
      </c>
      <c r="H2399" s="29" t="s">
        <v>30</v>
      </c>
      <c r="I2399" s="29">
        <v>2012</v>
      </c>
      <c r="J2399" s="30">
        <v>100</v>
      </c>
      <c r="K2399" s="30">
        <v>9583.7000000000007</v>
      </c>
      <c r="L2399" s="29">
        <v>931089.1019211614</v>
      </c>
      <c r="M2399" s="29">
        <v>3513.520590599353</v>
      </c>
      <c r="N2399" s="29">
        <v>91.611463523330968</v>
      </c>
      <c r="O2399" s="29">
        <v>7574.5238162339474</v>
      </c>
      <c r="P2399" s="29">
        <v>1.0104581232658905</v>
      </c>
      <c r="Q2399" s="29">
        <v>10489.682536769547</v>
      </c>
      <c r="R2399" s="29">
        <v>15556.969720616176</v>
      </c>
      <c r="S2399" s="29">
        <v>1.567124366822582</v>
      </c>
      <c r="T2399" s="29">
        <v>2.0607113897824405</v>
      </c>
      <c r="U2399" s="29">
        <v>1.5674978527866492</v>
      </c>
      <c r="V2399" s="29">
        <v>1.3665125266771001</v>
      </c>
      <c r="W2399" s="30">
        <v>0.74899095311332398</v>
      </c>
      <c r="X2399" s="30">
        <v>1.749234822467185</v>
      </c>
      <c r="Y2399" s="29">
        <v>22.199539058482781</v>
      </c>
      <c r="Z2399" s="29">
        <v>22.064802393352359</v>
      </c>
      <c r="AA2399" s="30">
        <v>107.37018293464942</v>
      </c>
      <c r="AB2399" s="30">
        <v>1269.2864117864694</v>
      </c>
      <c r="AC2399" s="29">
        <v>2.47677767236652</v>
      </c>
      <c r="AD2399" s="29">
        <v>29295.498397798685</v>
      </c>
      <c r="AE2399" s="29">
        <f t="shared" si="117"/>
        <v>2021</v>
      </c>
      <c r="AF2399" s="29">
        <f t="shared" si="118"/>
        <v>10</v>
      </c>
      <c r="AK2399" t="e">
        <f t="shared" si="116"/>
        <v>#N/A</v>
      </c>
    </row>
    <row r="2400" spans="1:37" ht="30" x14ac:dyDescent="0.25">
      <c r="A2400" s="30">
        <v>17907429</v>
      </c>
      <c r="B2400" s="29" t="s">
        <v>95</v>
      </c>
      <c r="C2400" s="29" t="s">
        <v>29</v>
      </c>
      <c r="D2400" s="29" t="s">
        <v>29</v>
      </c>
      <c r="E2400" s="31">
        <v>44530</v>
      </c>
      <c r="F2400" s="29">
        <v>37.782545179610906</v>
      </c>
      <c r="G2400" s="29" t="s">
        <v>51</v>
      </c>
      <c r="H2400" s="29" t="s">
        <v>30</v>
      </c>
      <c r="I2400" s="29">
        <v>2012</v>
      </c>
      <c r="J2400" s="30">
        <v>100</v>
      </c>
      <c r="K2400" s="30">
        <v>9583.7000000000007</v>
      </c>
      <c r="L2400" s="29">
        <v>683191.9958339124</v>
      </c>
      <c r="M2400" s="29">
        <v>2285.4307664155822</v>
      </c>
      <c r="N2400" s="29">
        <v>79.9663697590656</v>
      </c>
      <c r="O2400" s="29">
        <v>8475.6186585952219</v>
      </c>
      <c r="P2400" s="29">
        <v>1.0294905179993334</v>
      </c>
      <c r="Q2400" s="29">
        <v>8932.2303920487484</v>
      </c>
      <c r="R2400" s="29">
        <v>17296.195260907505</v>
      </c>
      <c r="S2400" s="29">
        <v>1.0092544255592584</v>
      </c>
      <c r="T2400" s="29">
        <v>1.7435624463820174</v>
      </c>
      <c r="U2400" s="29">
        <v>1.1355794732196882</v>
      </c>
      <c r="V2400" s="29">
        <v>2.0248739005444363</v>
      </c>
      <c r="W2400" s="30">
        <v>1.4692427466633262</v>
      </c>
      <c r="X2400" s="30">
        <v>1.5975122614849941</v>
      </c>
      <c r="Y2400" s="29">
        <v>26.246518438702285</v>
      </c>
      <c r="Z2400" s="29">
        <v>29.10346241937679</v>
      </c>
      <c r="AA2400" s="30">
        <v>111.12210625966655</v>
      </c>
      <c r="AB2400" s="30">
        <v>991.25855570069052</v>
      </c>
      <c r="AC2400" s="29">
        <v>2.1184339559322001</v>
      </c>
      <c r="AD2400" s="29">
        <v>22197.142908039565</v>
      </c>
      <c r="AE2400" s="29">
        <f t="shared" si="117"/>
        <v>2021</v>
      </c>
      <c r="AF2400" s="29">
        <f t="shared" si="118"/>
        <v>11</v>
      </c>
      <c r="AK2400" t="e">
        <f t="shared" si="116"/>
        <v>#N/A</v>
      </c>
    </row>
    <row r="2401" spans="1:37" ht="30" x14ac:dyDescent="0.25">
      <c r="A2401" s="30">
        <v>17907429</v>
      </c>
      <c r="B2401" s="29" t="s">
        <v>95</v>
      </c>
      <c r="C2401" s="29" t="s">
        <v>29</v>
      </c>
      <c r="D2401" s="29" t="s">
        <v>29</v>
      </c>
      <c r="E2401" s="31">
        <v>44561</v>
      </c>
      <c r="F2401" s="29">
        <v>30.699041011301851</v>
      </c>
      <c r="G2401" s="29" t="s">
        <v>51</v>
      </c>
      <c r="H2401" s="29" t="s">
        <v>30</v>
      </c>
      <c r="I2401" s="29">
        <v>2012</v>
      </c>
      <c r="J2401" s="30">
        <v>100</v>
      </c>
      <c r="K2401" s="30">
        <v>9583.7000000000007</v>
      </c>
      <c r="L2401" s="29">
        <v>774847.66035686655</v>
      </c>
      <c r="M2401" s="29">
        <v>3169.9158354673446</v>
      </c>
      <c r="N2401" s="29">
        <v>117.04305399580167</v>
      </c>
      <c r="O2401" s="29">
        <v>10272.919187201946</v>
      </c>
      <c r="P2401" s="29">
        <v>0.75815912699736621</v>
      </c>
      <c r="Q2401" s="29">
        <v>16884.108979765813</v>
      </c>
      <c r="R2401" s="29">
        <v>14595.013554405334</v>
      </c>
      <c r="S2401" s="29">
        <v>0.96926487532079031</v>
      </c>
      <c r="T2401" s="29">
        <v>1.8616697288023676</v>
      </c>
      <c r="U2401" s="29">
        <v>1.3038686123069156</v>
      </c>
      <c r="V2401" s="29">
        <v>2.0393527751985396</v>
      </c>
      <c r="W2401" s="30">
        <v>1.1345143400810698</v>
      </c>
      <c r="X2401" s="30">
        <v>1.7994786063800237</v>
      </c>
      <c r="Y2401" s="29">
        <v>35.812758717736806</v>
      </c>
      <c r="Z2401" s="29">
        <v>30.7188564107981</v>
      </c>
      <c r="AA2401" s="30">
        <v>109.25048609500121</v>
      </c>
      <c r="AB2401" s="30">
        <v>974.3832725728505</v>
      </c>
      <c r="AC2401" s="29">
        <v>2.1555906031048351</v>
      </c>
      <c r="AD2401" s="29">
        <v>26341.745871118823</v>
      </c>
      <c r="AE2401" s="29">
        <f t="shared" si="117"/>
        <v>2021</v>
      </c>
      <c r="AF2401" s="29">
        <f t="shared" si="118"/>
        <v>12</v>
      </c>
      <c r="AK2401" t="e">
        <f t="shared" si="116"/>
        <v>#N/A</v>
      </c>
    </row>
    <row r="2402" spans="1:37" ht="30" x14ac:dyDescent="0.25">
      <c r="A2402" s="30">
        <v>17907429</v>
      </c>
      <c r="B2402" s="29" t="s">
        <v>95</v>
      </c>
      <c r="C2402" s="29" t="s">
        <v>29</v>
      </c>
      <c r="D2402" s="29" t="s">
        <v>29</v>
      </c>
      <c r="E2402" s="31">
        <v>44592</v>
      </c>
      <c r="F2402" s="29">
        <v>39.640706000989994</v>
      </c>
      <c r="G2402" s="29" t="s">
        <v>51</v>
      </c>
      <c r="H2402" s="29" t="s">
        <v>30</v>
      </c>
      <c r="I2402" s="29">
        <v>2012</v>
      </c>
      <c r="J2402" s="30">
        <v>100</v>
      </c>
      <c r="K2402" s="30">
        <v>9583.7000000000007</v>
      </c>
      <c r="L2402" s="29">
        <v>879370.85244645365</v>
      </c>
      <c r="M2402" s="29">
        <v>2803.7898701629847</v>
      </c>
      <c r="N2402" s="29">
        <v>69.054968210553852</v>
      </c>
      <c r="O2402" s="29">
        <v>10225.870848525587</v>
      </c>
      <c r="P2402" s="29">
        <v>1.4136600654065807</v>
      </c>
      <c r="Q2402" s="29">
        <v>10778.369300649138</v>
      </c>
      <c r="R2402" s="29">
        <v>21535.925934023693</v>
      </c>
      <c r="S2402" s="29">
        <v>1.2118856589282092</v>
      </c>
      <c r="T2402" s="29">
        <v>1.5112295016729975</v>
      </c>
      <c r="U2402" s="29">
        <v>1.6676577029740189</v>
      </c>
      <c r="V2402" s="29">
        <v>1.5712900451127325</v>
      </c>
      <c r="W2402" s="30">
        <v>0.80917436998552295</v>
      </c>
      <c r="X2402" s="30">
        <v>1.5289429573991986</v>
      </c>
      <c r="Y2402" s="29">
        <v>26.712633037073093</v>
      </c>
      <c r="Z2402" s="29">
        <v>29.99159154029633</v>
      </c>
      <c r="AA2402" s="30">
        <v>142.9453484571506</v>
      </c>
      <c r="AB2402" s="30">
        <v>838.62011501577729</v>
      </c>
      <c r="AC2402" s="29">
        <v>3.1377246900414657</v>
      </c>
      <c r="AD2402" s="29">
        <v>17200.287951667291</v>
      </c>
      <c r="AE2402" s="29">
        <f t="shared" si="117"/>
        <v>2022</v>
      </c>
      <c r="AF2402" s="29">
        <f t="shared" si="118"/>
        <v>1</v>
      </c>
      <c r="AK2402" t="e">
        <f t="shared" si="116"/>
        <v>#N/A</v>
      </c>
    </row>
    <row r="2403" spans="1:37" ht="30" x14ac:dyDescent="0.25">
      <c r="A2403" s="30">
        <v>17907429</v>
      </c>
      <c r="B2403" s="29" t="s">
        <v>95</v>
      </c>
      <c r="C2403" s="29" t="s">
        <v>29</v>
      </c>
      <c r="D2403" s="29" t="s">
        <v>29</v>
      </c>
      <c r="E2403" s="31">
        <v>44620</v>
      </c>
      <c r="F2403" s="29">
        <v>38.706932573265568</v>
      </c>
      <c r="G2403" s="29" t="s">
        <v>51</v>
      </c>
      <c r="H2403" s="29" t="s">
        <v>30</v>
      </c>
      <c r="I2403" s="29">
        <v>2012</v>
      </c>
      <c r="J2403" s="30">
        <v>100</v>
      </c>
      <c r="K2403" s="30">
        <v>9583.7000000000007</v>
      </c>
      <c r="L2403" s="29">
        <v>792079.35529255227</v>
      </c>
      <c r="M2403" s="29">
        <v>3610.2821494624009</v>
      </c>
      <c r="N2403" s="29">
        <v>94.965850647345036</v>
      </c>
      <c r="O2403" s="29">
        <v>11595.394508009325</v>
      </c>
      <c r="P2403" s="29">
        <v>0.99947808513128755</v>
      </c>
      <c r="Q2403" s="29">
        <v>14050.715918113361</v>
      </c>
      <c r="R2403" s="29">
        <v>15015.866702024923</v>
      </c>
      <c r="S2403" s="29">
        <v>1.1212392220978471</v>
      </c>
      <c r="T2403" s="29">
        <v>2.2097912184593524</v>
      </c>
      <c r="U2403" s="29">
        <v>1.2310087980609985</v>
      </c>
      <c r="V2403" s="29">
        <v>1.7236018882637467</v>
      </c>
      <c r="W2403" s="30">
        <v>0.75306461162488436</v>
      </c>
      <c r="X2403" s="30">
        <v>1.0329528557947123</v>
      </c>
      <c r="Y2403" s="29">
        <v>31.489924752623999</v>
      </c>
      <c r="Z2403" s="29">
        <v>28.097036557853187</v>
      </c>
      <c r="AA2403" s="30">
        <v>104.85539949114252</v>
      </c>
      <c r="AB2403" s="30">
        <v>1359.8880039811643</v>
      </c>
      <c r="AC2403" s="29">
        <v>3.5312013390636023</v>
      </c>
      <c r="AD2403" s="29">
        <v>29454.550440550516</v>
      </c>
      <c r="AE2403" s="29">
        <f t="shared" si="117"/>
        <v>2022</v>
      </c>
      <c r="AF2403" s="29">
        <f t="shared" si="118"/>
        <v>2</v>
      </c>
      <c r="AK2403" t="e">
        <f t="shared" si="116"/>
        <v>#N/A</v>
      </c>
    </row>
    <row r="2404" spans="1:37" ht="30" x14ac:dyDescent="0.25">
      <c r="A2404" s="30">
        <v>17907429</v>
      </c>
      <c r="B2404" s="29" t="s">
        <v>95</v>
      </c>
      <c r="C2404" s="29" t="s">
        <v>29</v>
      </c>
      <c r="D2404" s="29" t="s">
        <v>29</v>
      </c>
      <c r="E2404" s="31">
        <v>44651</v>
      </c>
      <c r="F2404" s="29">
        <v>21.929392904675467</v>
      </c>
      <c r="G2404" s="29" t="s">
        <v>51</v>
      </c>
      <c r="H2404" s="29" t="s">
        <v>30</v>
      </c>
      <c r="I2404" s="29">
        <v>2012</v>
      </c>
      <c r="J2404" s="30">
        <v>100</v>
      </c>
      <c r="K2404" s="30">
        <v>9583.7000000000007</v>
      </c>
      <c r="L2404" s="29">
        <v>695581.07879762643</v>
      </c>
      <c r="M2404" s="29">
        <v>4182.9498824048724</v>
      </c>
      <c r="N2404" s="29">
        <v>124.79923747538281</v>
      </c>
      <c r="O2404" s="29">
        <v>8594.6221514087374</v>
      </c>
      <c r="P2404" s="29">
        <v>0.98536162767290592</v>
      </c>
      <c r="Q2404" s="29">
        <v>16404.159749072431</v>
      </c>
      <c r="R2404" s="29">
        <v>19704.236785701185</v>
      </c>
      <c r="S2404" s="29">
        <v>1.6952291474098171</v>
      </c>
      <c r="T2404" s="29">
        <v>2.3266898492432655</v>
      </c>
      <c r="U2404" s="29">
        <v>1.5831826472647317</v>
      </c>
      <c r="V2404" s="29">
        <v>2.2899695325448852</v>
      </c>
      <c r="W2404" s="30">
        <v>1.0405588373258863</v>
      </c>
      <c r="X2404" s="30">
        <v>1.1607855387097425</v>
      </c>
      <c r="Y2404" s="29">
        <v>32.329808540252763</v>
      </c>
      <c r="Z2404" s="29">
        <v>39.971196222856953</v>
      </c>
      <c r="AA2404" s="30">
        <v>98.612905526719715</v>
      </c>
      <c r="AB2404" s="30">
        <v>1458.0924994119125</v>
      </c>
      <c r="AC2404" s="29">
        <v>2.6980595899223303</v>
      </c>
      <c r="AD2404" s="29">
        <v>27872.191202515234</v>
      </c>
      <c r="AE2404" s="29">
        <f t="shared" si="117"/>
        <v>2022</v>
      </c>
      <c r="AF2404" s="29">
        <f t="shared" si="118"/>
        <v>3</v>
      </c>
      <c r="AK2404" t="e">
        <f t="shared" si="116"/>
        <v>#N/A</v>
      </c>
    </row>
    <row r="2405" spans="1:37" ht="30" x14ac:dyDescent="0.25">
      <c r="A2405" s="30">
        <v>17907429</v>
      </c>
      <c r="B2405" s="29" t="s">
        <v>95</v>
      </c>
      <c r="C2405" s="29" t="s">
        <v>29</v>
      </c>
      <c r="D2405" s="29" t="s">
        <v>29</v>
      </c>
      <c r="E2405" s="31">
        <v>44681</v>
      </c>
      <c r="F2405" s="29">
        <v>25.168782847258989</v>
      </c>
      <c r="G2405" s="29" t="s">
        <v>51</v>
      </c>
      <c r="H2405" s="29" t="s">
        <v>30</v>
      </c>
      <c r="I2405" s="29">
        <v>2012</v>
      </c>
      <c r="J2405" s="30">
        <v>100</v>
      </c>
      <c r="K2405" s="30">
        <v>9583.7000000000007</v>
      </c>
      <c r="L2405" s="29">
        <v>693552.1230720348</v>
      </c>
      <c r="M2405" s="29">
        <v>2788.1841382902071</v>
      </c>
      <c r="N2405" s="29">
        <v>118.63982965304044</v>
      </c>
      <c r="O2405" s="29">
        <v>8291.8997458983304</v>
      </c>
      <c r="P2405" s="29">
        <v>1.475813859911284</v>
      </c>
      <c r="Q2405" s="29">
        <v>17473.453443781735</v>
      </c>
      <c r="R2405" s="29">
        <v>12793.50435645671</v>
      </c>
      <c r="S2405" s="29">
        <v>1.2491067946339067</v>
      </c>
      <c r="T2405" s="29">
        <v>2.2571914768923333</v>
      </c>
      <c r="U2405" s="29">
        <v>1.3803619410728762</v>
      </c>
      <c r="V2405" s="29">
        <v>2.0087715419080401</v>
      </c>
      <c r="W2405" s="30">
        <v>0.98159765583210479</v>
      </c>
      <c r="X2405" s="30">
        <v>1.6327701517957285</v>
      </c>
      <c r="Y2405" s="29">
        <v>29.543749302189489</v>
      </c>
      <c r="Z2405" s="29">
        <v>44.858868392642293</v>
      </c>
      <c r="AA2405" s="30">
        <v>87.003756990808085</v>
      </c>
      <c r="AB2405" s="30">
        <v>1074.0107779027767</v>
      </c>
      <c r="AC2405" s="29">
        <v>2.585671453722016</v>
      </c>
      <c r="AD2405" s="29">
        <v>24651.192936202766</v>
      </c>
      <c r="AE2405" s="29">
        <f t="shared" si="117"/>
        <v>2022</v>
      </c>
      <c r="AF2405" s="29">
        <f t="shared" si="118"/>
        <v>4</v>
      </c>
      <c r="AK2405" t="e">
        <f t="shared" si="116"/>
        <v>#N/A</v>
      </c>
    </row>
    <row r="2406" spans="1:37" ht="30" x14ac:dyDescent="0.25">
      <c r="A2406" s="30">
        <v>17907429</v>
      </c>
      <c r="B2406" s="29" t="s">
        <v>95</v>
      </c>
      <c r="C2406" s="29" t="s">
        <v>29</v>
      </c>
      <c r="D2406" s="29" t="s">
        <v>29</v>
      </c>
      <c r="E2406" s="31">
        <v>44712</v>
      </c>
      <c r="F2406" s="29">
        <v>28.568889000286752</v>
      </c>
      <c r="G2406" s="29" t="s">
        <v>51</v>
      </c>
      <c r="H2406" s="29" t="s">
        <v>30</v>
      </c>
      <c r="I2406" s="29">
        <v>2012</v>
      </c>
      <c r="J2406" s="30">
        <v>100</v>
      </c>
      <c r="K2406" s="30">
        <v>9583.7000000000007</v>
      </c>
      <c r="L2406" s="29">
        <v>881586.70143227582</v>
      </c>
      <c r="M2406" s="29">
        <v>3784.9910623402834</v>
      </c>
      <c r="N2406" s="29">
        <v>116.51635091353823</v>
      </c>
      <c r="O2406" s="29">
        <v>11917.342137542622</v>
      </c>
      <c r="P2406" s="29">
        <v>1.4486220879733012</v>
      </c>
      <c r="Q2406" s="29">
        <v>9312.1342423020415</v>
      </c>
      <c r="R2406" s="29">
        <v>19194.224848518668</v>
      </c>
      <c r="S2406" s="29">
        <v>1.0401503572564428</v>
      </c>
      <c r="T2406" s="29">
        <v>1.513358277490108</v>
      </c>
      <c r="U2406" s="29">
        <v>1.7819328167383335</v>
      </c>
      <c r="V2406" s="29">
        <v>2.3355629779868101</v>
      </c>
      <c r="W2406" s="30">
        <v>1.0538691797229554</v>
      </c>
      <c r="X2406" s="30">
        <v>1.8452896624101047</v>
      </c>
      <c r="Y2406" s="29">
        <v>44.544199367527007</v>
      </c>
      <c r="Z2406" s="29">
        <v>41.92230183202286</v>
      </c>
      <c r="AA2406" s="30">
        <v>83.961991313623471</v>
      </c>
      <c r="AB2406" s="30">
        <v>1070.7547441676243</v>
      </c>
      <c r="AC2406" s="29">
        <v>2.4355245526337184</v>
      </c>
      <c r="AD2406" s="29">
        <v>25353.946519645549</v>
      </c>
      <c r="AE2406" s="29">
        <f t="shared" si="117"/>
        <v>2022</v>
      </c>
      <c r="AF2406" s="29">
        <f t="shared" si="118"/>
        <v>5</v>
      </c>
      <c r="AK2406" t="e">
        <f t="shared" si="116"/>
        <v>#N/A</v>
      </c>
    </row>
    <row r="2407" spans="1:37" ht="30" x14ac:dyDescent="0.25">
      <c r="A2407" s="30">
        <v>17907429</v>
      </c>
      <c r="B2407" s="29" t="s">
        <v>95</v>
      </c>
      <c r="C2407" s="29" t="s">
        <v>29</v>
      </c>
      <c r="D2407" s="29" t="s">
        <v>29</v>
      </c>
      <c r="E2407" s="31">
        <v>44742</v>
      </c>
      <c r="F2407" s="29">
        <v>25.109201954394521</v>
      </c>
      <c r="G2407" s="29" t="s">
        <v>51</v>
      </c>
      <c r="H2407" s="29" t="s">
        <v>30</v>
      </c>
      <c r="I2407" s="29">
        <v>2012</v>
      </c>
      <c r="J2407" s="30">
        <v>100</v>
      </c>
      <c r="K2407" s="30">
        <v>9583.7000000000007</v>
      </c>
      <c r="L2407" s="29">
        <v>628424.36279374757</v>
      </c>
      <c r="M2407" s="29">
        <v>3392.7323350873453</v>
      </c>
      <c r="N2407" s="29">
        <v>67.069903611590917</v>
      </c>
      <c r="O2407" s="29">
        <v>14259.909317709296</v>
      </c>
      <c r="P2407" s="29">
        <v>1.4514575968934549</v>
      </c>
      <c r="Q2407" s="29">
        <v>14150.72847751163</v>
      </c>
      <c r="R2407" s="29">
        <v>21589.555043502034</v>
      </c>
      <c r="S2407" s="29">
        <v>1.7119386237823289</v>
      </c>
      <c r="T2407" s="29">
        <v>1.5882089564928015</v>
      </c>
      <c r="U2407" s="29">
        <v>1.646322132792708</v>
      </c>
      <c r="V2407" s="29">
        <v>1.2608289775984007</v>
      </c>
      <c r="W2407" s="30">
        <v>1.2534829579714879</v>
      </c>
      <c r="X2407" s="30">
        <v>1.1456169220981729</v>
      </c>
      <c r="Y2407" s="29">
        <v>40.443523957664731</v>
      </c>
      <c r="Z2407" s="29">
        <v>48.335913400359324</v>
      </c>
      <c r="AA2407" s="30">
        <v>108.09896030163704</v>
      </c>
      <c r="AB2407" s="30">
        <v>1124.1536117561259</v>
      </c>
      <c r="AC2407" s="29">
        <v>2.6698442081601317</v>
      </c>
      <c r="AD2407" s="29">
        <v>18554.900037333678</v>
      </c>
      <c r="AE2407" s="29">
        <f t="shared" si="117"/>
        <v>2022</v>
      </c>
      <c r="AF2407" s="29">
        <f t="shared" si="118"/>
        <v>6</v>
      </c>
      <c r="AK2407" t="e">
        <f t="shared" si="116"/>
        <v>#N/A</v>
      </c>
    </row>
    <row r="2408" spans="1:37" ht="30" x14ac:dyDescent="0.25">
      <c r="A2408" s="30">
        <v>17907429</v>
      </c>
      <c r="B2408" s="29" t="s">
        <v>95</v>
      </c>
      <c r="C2408" s="29" t="s">
        <v>29</v>
      </c>
      <c r="D2408" s="29" t="s">
        <v>29</v>
      </c>
      <c r="E2408" s="31">
        <v>44773</v>
      </c>
      <c r="F2408" s="29">
        <v>31.384509523406201</v>
      </c>
      <c r="G2408" s="29" t="s">
        <v>51</v>
      </c>
      <c r="H2408" s="29" t="s">
        <v>30</v>
      </c>
      <c r="I2408" s="29">
        <v>2012</v>
      </c>
      <c r="J2408" s="30">
        <v>100</v>
      </c>
      <c r="K2408" s="30">
        <v>9583.7000000000007</v>
      </c>
      <c r="L2408" s="29">
        <v>629774.22885303968</v>
      </c>
      <c r="M2408" s="29">
        <v>3030.4044786637196</v>
      </c>
      <c r="N2408" s="29">
        <v>108.76447402899134</v>
      </c>
      <c r="O2408" s="29">
        <v>7262.2355767358486</v>
      </c>
      <c r="P2408" s="29">
        <v>1.064037168756313</v>
      </c>
      <c r="Q2408" s="29">
        <v>12524.822999434351</v>
      </c>
      <c r="R2408" s="29">
        <v>21495.812184137561</v>
      </c>
      <c r="S2408" s="29">
        <v>1.3721223172342087</v>
      </c>
      <c r="T2408" s="29">
        <v>1.4484484036052252</v>
      </c>
      <c r="U2408" s="29">
        <v>1.3154939563946215</v>
      </c>
      <c r="V2408" s="29">
        <v>2.0388179469391803</v>
      </c>
      <c r="W2408" s="30">
        <v>1.070078320400651</v>
      </c>
      <c r="X2408" s="30">
        <v>1.1220189787118935</v>
      </c>
      <c r="Y2408" s="29">
        <v>39.2902064209907</v>
      </c>
      <c r="Z2408" s="29">
        <v>45.149467091520066</v>
      </c>
      <c r="AA2408" s="30">
        <v>117.38665692258016</v>
      </c>
      <c r="AB2408" s="30">
        <v>1350.793278973274</v>
      </c>
      <c r="AC2408" s="29">
        <v>2.7047610700878741</v>
      </c>
      <c r="AD2408" s="29">
        <v>33132.842257897093</v>
      </c>
      <c r="AE2408" s="29">
        <f t="shared" si="117"/>
        <v>2022</v>
      </c>
      <c r="AF2408" s="29">
        <f t="shared" si="118"/>
        <v>7</v>
      </c>
      <c r="AK2408" t="e">
        <f t="shared" si="116"/>
        <v>#N/A</v>
      </c>
    </row>
    <row r="2409" spans="1:37" ht="30" x14ac:dyDescent="0.25">
      <c r="A2409" s="30">
        <v>17907429</v>
      </c>
      <c r="B2409" s="29" t="s">
        <v>95</v>
      </c>
      <c r="C2409" s="29" t="s">
        <v>29</v>
      </c>
      <c r="D2409" s="29" t="s">
        <v>29</v>
      </c>
      <c r="E2409" s="31">
        <v>44804</v>
      </c>
      <c r="F2409" s="29">
        <v>41.768590241291975</v>
      </c>
      <c r="G2409" s="29" t="s">
        <v>51</v>
      </c>
      <c r="H2409" s="29" t="s">
        <v>30</v>
      </c>
      <c r="I2409" s="29">
        <v>2012</v>
      </c>
      <c r="J2409" s="30">
        <v>100</v>
      </c>
      <c r="K2409" s="30">
        <v>9583.7000000000007</v>
      </c>
      <c r="L2409" s="29">
        <v>877922.50673427642</v>
      </c>
      <c r="M2409" s="29">
        <v>2633.9535756022569</v>
      </c>
      <c r="N2409" s="29">
        <v>111.7454464056721</v>
      </c>
      <c r="O2409" s="29">
        <v>13977.338413577232</v>
      </c>
      <c r="P2409" s="29">
        <v>1.4454656991796773</v>
      </c>
      <c r="Q2409" s="29">
        <v>13167.542583543549</v>
      </c>
      <c r="R2409" s="29">
        <v>20575.668205023878</v>
      </c>
      <c r="S2409" s="29">
        <v>1.6987699363480697</v>
      </c>
      <c r="T2409" s="29">
        <v>1.8789039294989094</v>
      </c>
      <c r="U2409" s="29">
        <v>1.2609620972040663</v>
      </c>
      <c r="V2409" s="29">
        <v>1.3970235756920577</v>
      </c>
      <c r="W2409" s="30">
        <v>0.85061283178002289</v>
      </c>
      <c r="X2409" s="30">
        <v>1.6369386293321015</v>
      </c>
      <c r="Y2409" s="29">
        <v>33.629557883508362</v>
      </c>
      <c r="Z2409" s="29">
        <v>47.67458688562909</v>
      </c>
      <c r="AA2409" s="30">
        <v>111.07326441852641</v>
      </c>
      <c r="AB2409" s="30">
        <v>1412.2569047097631</v>
      </c>
      <c r="AC2409" s="29">
        <v>3.3685437761036785</v>
      </c>
      <c r="AD2409" s="29">
        <v>17479.788283776124</v>
      </c>
      <c r="AE2409" s="29">
        <f t="shared" si="117"/>
        <v>2022</v>
      </c>
      <c r="AF2409" s="29">
        <f t="shared" si="118"/>
        <v>8</v>
      </c>
      <c r="AK2409" t="e">
        <f t="shared" si="116"/>
        <v>#N/A</v>
      </c>
    </row>
    <row r="2410" spans="1:37" ht="30" x14ac:dyDescent="0.25">
      <c r="A2410" s="30">
        <v>17907429</v>
      </c>
      <c r="B2410" s="29" t="s">
        <v>95</v>
      </c>
      <c r="C2410" s="29" t="s">
        <v>29</v>
      </c>
      <c r="D2410" s="29" t="s">
        <v>29</v>
      </c>
      <c r="E2410" s="31">
        <v>44834</v>
      </c>
      <c r="F2410" s="29">
        <v>22.659949475932539</v>
      </c>
      <c r="G2410" s="29" t="s">
        <v>51</v>
      </c>
      <c r="H2410" s="29" t="s">
        <v>30</v>
      </c>
      <c r="I2410" s="29">
        <v>2012</v>
      </c>
      <c r="J2410" s="30">
        <v>100</v>
      </c>
      <c r="K2410" s="30">
        <v>9583.7000000000007</v>
      </c>
      <c r="L2410" s="29">
        <v>735149.82004760753</v>
      </c>
      <c r="M2410" s="29">
        <v>2941.0316811759626</v>
      </c>
      <c r="N2410" s="29">
        <v>66.632527395561624</v>
      </c>
      <c r="O2410" s="29">
        <v>11551.521662094303</v>
      </c>
      <c r="P2410" s="29">
        <v>0.86514223885318131</v>
      </c>
      <c r="Q2410" s="29">
        <v>10510.037659791904</v>
      </c>
      <c r="R2410" s="29">
        <v>17607.721479172527</v>
      </c>
      <c r="S2410" s="29">
        <v>1.6567904928432153</v>
      </c>
      <c r="T2410" s="29">
        <v>1.3163658135337644</v>
      </c>
      <c r="U2410" s="29">
        <v>1.5033923007876169</v>
      </c>
      <c r="V2410" s="29">
        <v>1.6891507299380271</v>
      </c>
      <c r="W2410" s="30">
        <v>0.99828825971736546</v>
      </c>
      <c r="X2410" s="30">
        <v>1.2554569301432983</v>
      </c>
      <c r="Y2410" s="29">
        <v>44.503079727118866</v>
      </c>
      <c r="Z2410" s="29">
        <v>38.240360508460377</v>
      </c>
      <c r="AA2410" s="30">
        <v>102.93388833487239</v>
      </c>
      <c r="AB2410" s="30">
        <v>1250.3717413977467</v>
      </c>
      <c r="AC2410" s="29">
        <v>3.263146847959383</v>
      </c>
      <c r="AD2410" s="29">
        <v>27234.741809601001</v>
      </c>
      <c r="AE2410" s="29">
        <f t="shared" si="117"/>
        <v>2022</v>
      </c>
      <c r="AF2410" s="29">
        <f t="shared" si="118"/>
        <v>9</v>
      </c>
      <c r="AK2410" t="e">
        <f t="shared" si="116"/>
        <v>#N/A</v>
      </c>
    </row>
    <row r="2411" spans="1:37" ht="30" x14ac:dyDescent="0.25">
      <c r="A2411" s="30">
        <v>17907429</v>
      </c>
      <c r="B2411" s="29" t="s">
        <v>95</v>
      </c>
      <c r="C2411" s="29" t="s">
        <v>29</v>
      </c>
      <c r="D2411" s="29" t="s">
        <v>29</v>
      </c>
      <c r="E2411" s="31">
        <v>44865</v>
      </c>
      <c r="F2411" s="29">
        <v>30.361421422096843</v>
      </c>
      <c r="G2411" s="29" t="s">
        <v>51</v>
      </c>
      <c r="H2411" s="29" t="s">
        <v>30</v>
      </c>
      <c r="I2411" s="29">
        <v>2012</v>
      </c>
      <c r="J2411" s="30">
        <v>100</v>
      </c>
      <c r="K2411" s="30">
        <v>9583.7000000000007</v>
      </c>
      <c r="L2411" s="29">
        <v>984316.84790996322</v>
      </c>
      <c r="M2411" s="29">
        <v>2198.8480660894074</v>
      </c>
      <c r="N2411" s="29">
        <v>121.08092209990984</v>
      </c>
      <c r="O2411" s="29">
        <v>11135.379322492432</v>
      </c>
      <c r="P2411" s="29">
        <v>1.3651285432800111</v>
      </c>
      <c r="Q2411" s="29">
        <v>16770.39802203955</v>
      </c>
      <c r="R2411" s="29">
        <v>16736.700641028026</v>
      </c>
      <c r="S2411" s="29">
        <v>1.0062319196039291</v>
      </c>
      <c r="T2411" s="29">
        <v>1.6834195495581714</v>
      </c>
      <c r="U2411" s="29">
        <v>1.3844683434237413</v>
      </c>
      <c r="V2411" s="29">
        <v>1.8347753862929583</v>
      </c>
      <c r="W2411" s="30">
        <v>1.1180422975730513</v>
      </c>
      <c r="X2411" s="30">
        <v>1.3507382310005751</v>
      </c>
      <c r="Y2411" s="29">
        <v>43.038224567830085</v>
      </c>
      <c r="Z2411" s="29">
        <v>43.828439866403826</v>
      </c>
      <c r="AA2411" s="30">
        <v>127.80063438278158</v>
      </c>
      <c r="AB2411" s="30">
        <v>1008.6588074101347</v>
      </c>
      <c r="AC2411" s="29">
        <v>2.0504710320022461</v>
      </c>
      <c r="AD2411" s="29">
        <v>22862.948378781846</v>
      </c>
      <c r="AE2411" s="29">
        <f t="shared" si="117"/>
        <v>2022</v>
      </c>
      <c r="AF2411" s="29">
        <f t="shared" si="118"/>
        <v>10</v>
      </c>
      <c r="AK2411" t="e">
        <f t="shared" si="116"/>
        <v>#N/A</v>
      </c>
    </row>
    <row r="2412" spans="1:37" ht="30" x14ac:dyDescent="0.25">
      <c r="A2412" s="30">
        <v>17907429</v>
      </c>
      <c r="B2412" s="29" t="s">
        <v>95</v>
      </c>
      <c r="C2412" s="29" t="s">
        <v>29</v>
      </c>
      <c r="D2412" s="29" t="s">
        <v>29</v>
      </c>
      <c r="E2412" s="31">
        <v>44895</v>
      </c>
      <c r="F2412" s="29">
        <v>26.147491646572576</v>
      </c>
      <c r="G2412" s="29" t="s">
        <v>51</v>
      </c>
      <c r="H2412" s="29" t="s">
        <v>30</v>
      </c>
      <c r="I2412" s="29">
        <v>2012</v>
      </c>
      <c r="J2412" s="30">
        <v>100</v>
      </c>
      <c r="K2412" s="30">
        <v>9583.7000000000007</v>
      </c>
      <c r="L2412" s="29">
        <v>1080219.6386270709</v>
      </c>
      <c r="M2412" s="29">
        <v>3111.0681407834222</v>
      </c>
      <c r="N2412" s="29">
        <v>88.480438261112013</v>
      </c>
      <c r="O2412" s="29">
        <v>12076.801300521456</v>
      </c>
      <c r="P2412" s="29">
        <v>1.2837036101714061</v>
      </c>
      <c r="Q2412" s="29">
        <v>15802.792090138539</v>
      </c>
      <c r="R2412" s="29">
        <v>14782.585900639275</v>
      </c>
      <c r="S2412" s="29">
        <v>1.7647312796204497</v>
      </c>
      <c r="T2412" s="29">
        <v>2.3056184949725549</v>
      </c>
      <c r="U2412" s="29">
        <v>1.4727629263034301</v>
      </c>
      <c r="V2412" s="29">
        <v>1.6614902706849639</v>
      </c>
      <c r="W2412" s="30">
        <v>1.2498392647866323</v>
      </c>
      <c r="X2412" s="30">
        <v>1.565426426487877</v>
      </c>
      <c r="Y2412" s="29">
        <v>50.622430381592402</v>
      </c>
      <c r="Z2412" s="29">
        <v>47.177286032400936</v>
      </c>
      <c r="AA2412" s="30">
        <v>124.72889853795638</v>
      </c>
      <c r="AB2412" s="30">
        <v>1025.1602080788859</v>
      </c>
      <c r="AC2412" s="29">
        <v>3.1178239625575781</v>
      </c>
      <c r="AD2412" s="29">
        <v>23334.949053746928</v>
      </c>
      <c r="AE2412" s="29">
        <f t="shared" si="117"/>
        <v>2022</v>
      </c>
      <c r="AF2412" s="29">
        <f t="shared" si="118"/>
        <v>11</v>
      </c>
      <c r="AK2412" t="e">
        <f t="shared" si="116"/>
        <v>#N/A</v>
      </c>
    </row>
    <row r="2413" spans="1:37" ht="30" x14ac:dyDescent="0.25">
      <c r="A2413" s="30">
        <v>17907429</v>
      </c>
      <c r="B2413" s="29" t="s">
        <v>95</v>
      </c>
      <c r="C2413" s="29" t="s">
        <v>29</v>
      </c>
      <c r="D2413" s="29" t="s">
        <v>29</v>
      </c>
      <c r="E2413" s="31">
        <v>44926</v>
      </c>
      <c r="F2413" s="29">
        <v>31.027457125111013</v>
      </c>
      <c r="G2413" s="29" t="s">
        <v>51</v>
      </c>
      <c r="H2413" s="29" t="s">
        <v>30</v>
      </c>
      <c r="I2413" s="29">
        <v>2012</v>
      </c>
      <c r="J2413" s="30">
        <v>100</v>
      </c>
      <c r="K2413" s="30">
        <v>9583.7000000000007</v>
      </c>
      <c r="L2413" s="29">
        <v>647581.85499782744</v>
      </c>
      <c r="M2413" s="29">
        <v>2693.4311851929019</v>
      </c>
      <c r="N2413" s="29">
        <v>62.991416772569238</v>
      </c>
      <c r="O2413" s="29">
        <v>9846.1232459697494</v>
      </c>
      <c r="P2413" s="29">
        <v>0.92319486041299104</v>
      </c>
      <c r="Q2413" s="29">
        <v>11802.074358589392</v>
      </c>
      <c r="R2413" s="29">
        <v>14469.594653918242</v>
      </c>
      <c r="S2413" s="29">
        <v>1.1901402156809273</v>
      </c>
      <c r="T2413" s="29">
        <v>1.616481945049604</v>
      </c>
      <c r="U2413" s="29">
        <v>1.531389227601113</v>
      </c>
      <c r="V2413" s="29">
        <v>1.3855172035767296</v>
      </c>
      <c r="W2413" s="30">
        <v>1.5059450906326162</v>
      </c>
      <c r="X2413" s="30">
        <v>1.6870775227340535</v>
      </c>
      <c r="Y2413" s="29">
        <v>49.86414316093957</v>
      </c>
      <c r="Z2413" s="29">
        <v>40.905190899939448</v>
      </c>
      <c r="AA2413" s="30">
        <v>91.411011465142622</v>
      </c>
      <c r="AB2413" s="30">
        <v>759.65277587997036</v>
      </c>
      <c r="AC2413" s="29">
        <v>2.3300829796217335</v>
      </c>
      <c r="AD2413" s="29">
        <v>26883.313271280196</v>
      </c>
      <c r="AE2413" s="29">
        <f t="shared" si="117"/>
        <v>2022</v>
      </c>
      <c r="AF2413" s="29">
        <f t="shared" si="118"/>
        <v>12</v>
      </c>
      <c r="AK2413" t="e">
        <f t="shared" si="116"/>
        <v>#N/A</v>
      </c>
    </row>
    <row r="2414" spans="1:37" ht="30" x14ac:dyDescent="0.25">
      <c r="A2414" s="30">
        <v>17907429</v>
      </c>
      <c r="B2414" s="29" t="s">
        <v>95</v>
      </c>
      <c r="C2414" s="29" t="s">
        <v>29</v>
      </c>
      <c r="D2414" s="29" t="s">
        <v>29</v>
      </c>
      <c r="E2414" s="31">
        <v>44957</v>
      </c>
      <c r="F2414" s="29">
        <v>21.389969791135446</v>
      </c>
      <c r="G2414" s="29" t="s">
        <v>51</v>
      </c>
      <c r="H2414" s="29" t="s">
        <v>30</v>
      </c>
      <c r="I2414" s="29">
        <v>2012</v>
      </c>
      <c r="J2414" s="30">
        <v>100</v>
      </c>
      <c r="K2414" s="30">
        <v>9583.7000000000007</v>
      </c>
      <c r="L2414" s="29">
        <v>976979.98809100152</v>
      </c>
      <c r="M2414" s="29">
        <v>2181.5785968786768</v>
      </c>
      <c r="N2414" s="29">
        <v>63.704914671669208</v>
      </c>
      <c r="O2414" s="29">
        <v>9753.7498210684589</v>
      </c>
      <c r="P2414" s="29">
        <v>0.83542202930916876</v>
      </c>
      <c r="Q2414" s="29">
        <v>12587.102605616954</v>
      </c>
      <c r="R2414" s="29">
        <v>15852.67212074294</v>
      </c>
      <c r="S2414" s="29">
        <v>1.6832862241776296</v>
      </c>
      <c r="T2414" s="29">
        <v>2.2306472645639888</v>
      </c>
      <c r="U2414" s="29">
        <v>1.2802432630153846</v>
      </c>
      <c r="V2414" s="29">
        <v>2.3913613489038585</v>
      </c>
      <c r="W2414" s="30">
        <v>0.92296717488320501</v>
      </c>
      <c r="X2414" s="30">
        <v>1.1664526545884504</v>
      </c>
      <c r="Y2414" s="29">
        <v>36.317685220971299</v>
      </c>
      <c r="Z2414" s="29">
        <v>48.125712596358191</v>
      </c>
      <c r="AA2414" s="30">
        <v>100.05199349433458</v>
      </c>
      <c r="AB2414" s="30">
        <v>1180.5569326472621</v>
      </c>
      <c r="AC2414" s="29">
        <v>3.3141073188196306</v>
      </c>
      <c r="AD2414" s="29">
        <v>32148.319438781698</v>
      </c>
      <c r="AE2414" s="29">
        <f t="shared" si="117"/>
        <v>2023</v>
      </c>
      <c r="AF2414" s="29">
        <f t="shared" si="118"/>
        <v>1</v>
      </c>
      <c r="AK2414" t="e">
        <f t="shared" si="116"/>
        <v>#N/A</v>
      </c>
    </row>
    <row r="2415" spans="1:37" ht="30" x14ac:dyDescent="0.25">
      <c r="A2415" s="30">
        <v>17907429</v>
      </c>
      <c r="B2415" s="29" t="s">
        <v>95</v>
      </c>
      <c r="C2415" s="29" t="s">
        <v>29</v>
      </c>
      <c r="D2415" s="29" t="s">
        <v>29</v>
      </c>
      <c r="E2415" s="31">
        <v>44985</v>
      </c>
      <c r="F2415" s="29">
        <v>41.633324970568147</v>
      </c>
      <c r="G2415" s="29" t="s">
        <v>51</v>
      </c>
      <c r="H2415" s="29" t="s">
        <v>30</v>
      </c>
      <c r="I2415" s="29">
        <v>2012</v>
      </c>
      <c r="J2415" s="30">
        <v>100</v>
      </c>
      <c r="K2415" s="30">
        <v>9583.7000000000007</v>
      </c>
      <c r="L2415" s="29">
        <v>1030493.9189241226</v>
      </c>
      <c r="M2415" s="29">
        <v>3474.6108966538377</v>
      </c>
      <c r="N2415" s="29">
        <v>67.071321319754119</v>
      </c>
      <c r="O2415" s="29">
        <v>10140.624175949799</v>
      </c>
      <c r="P2415" s="29">
        <v>0.96061810932129965</v>
      </c>
      <c r="Q2415" s="29">
        <v>17842.661516100405</v>
      </c>
      <c r="R2415" s="29">
        <v>18012.981571592027</v>
      </c>
      <c r="S2415" s="29">
        <v>1.0298509301724785</v>
      </c>
      <c r="T2415" s="29">
        <v>1.3428093938276922</v>
      </c>
      <c r="U2415" s="29">
        <v>1.5189001783038256</v>
      </c>
      <c r="V2415" s="29">
        <v>1.5779870420281952</v>
      </c>
      <c r="W2415" s="30">
        <v>0.7699925200040777</v>
      </c>
      <c r="X2415" s="30">
        <v>1.2035885100320212</v>
      </c>
      <c r="Y2415" s="29">
        <v>36.682363476139223</v>
      </c>
      <c r="Z2415" s="29">
        <v>24.790663903849993</v>
      </c>
      <c r="AA2415" s="30">
        <v>134.43967087874336</v>
      </c>
      <c r="AB2415" s="30">
        <v>1018.9234432819636</v>
      </c>
      <c r="AC2415" s="30">
        <v>2.3457070506627939</v>
      </c>
      <c r="AD2415" s="30">
        <v>26721.942157932408</v>
      </c>
      <c r="AE2415" s="29">
        <f t="shared" si="117"/>
        <v>2023</v>
      </c>
      <c r="AF2415" s="29">
        <f t="shared" si="118"/>
        <v>2</v>
      </c>
      <c r="AK2415" t="e">
        <f t="shared" ref="AK2415:AK2478" si="119">_xlfn.XLOOKUP(B2415, $AH$2:$AH$38,$AI$2:$AI$38)</f>
        <v>#N/A</v>
      </c>
    </row>
    <row r="2416" spans="1:37" ht="30" x14ac:dyDescent="0.25">
      <c r="A2416" s="30">
        <v>17907429</v>
      </c>
      <c r="B2416" s="29" t="s">
        <v>95</v>
      </c>
      <c r="C2416" s="29" t="s">
        <v>29</v>
      </c>
      <c r="D2416" s="29" t="s">
        <v>29</v>
      </c>
      <c r="E2416" s="31">
        <v>45016</v>
      </c>
      <c r="F2416" s="29">
        <v>43.558063087157784</v>
      </c>
      <c r="G2416" s="29" t="s">
        <v>51</v>
      </c>
      <c r="H2416" s="29" t="s">
        <v>30</v>
      </c>
      <c r="I2416" s="29">
        <v>2012</v>
      </c>
      <c r="J2416" s="30">
        <v>100</v>
      </c>
      <c r="K2416" s="30">
        <v>9583.7000000000007</v>
      </c>
      <c r="L2416" s="29">
        <v>948640.57634124847</v>
      </c>
      <c r="M2416" s="29">
        <v>3405.1973486695069</v>
      </c>
      <c r="N2416" s="29">
        <v>102.95627113333707</v>
      </c>
      <c r="O2416" s="29">
        <v>8849.1170276994089</v>
      </c>
      <c r="P2416" s="29">
        <v>0.7747154357642545</v>
      </c>
      <c r="Q2416" s="29">
        <v>12990.489535228126</v>
      </c>
      <c r="R2416" s="29">
        <v>17153.07122478999</v>
      </c>
      <c r="S2416" s="29">
        <v>1.009282060873768</v>
      </c>
      <c r="T2416" s="29">
        <v>1.8800524791767843</v>
      </c>
      <c r="U2416" s="29">
        <v>1.0569679435183941</v>
      </c>
      <c r="V2416" s="29">
        <v>2.0874377697911966</v>
      </c>
      <c r="W2416" s="30">
        <v>1.3637549669269753</v>
      </c>
      <c r="X2416" s="30">
        <v>0.97803258077906885</v>
      </c>
      <c r="Y2416" s="29">
        <v>45.881239033088072</v>
      </c>
      <c r="Z2416" s="29">
        <v>24.780176154364966</v>
      </c>
      <c r="AA2416" s="29">
        <v>111.50508000093478</v>
      </c>
      <c r="AB2416" s="29">
        <v>819.32304003599904</v>
      </c>
      <c r="AC2416" s="30">
        <v>1.6944869080412965</v>
      </c>
      <c r="AD2416" s="30">
        <v>27279.756538694099</v>
      </c>
      <c r="AE2416" s="29">
        <f t="shared" si="117"/>
        <v>2023</v>
      </c>
      <c r="AF2416" s="29">
        <f t="shared" si="118"/>
        <v>3</v>
      </c>
      <c r="AK2416" t="e">
        <f t="shared" si="119"/>
        <v>#N/A</v>
      </c>
    </row>
    <row r="2417" spans="1:37" ht="30" x14ac:dyDescent="0.25">
      <c r="A2417" s="30">
        <v>17907429</v>
      </c>
      <c r="B2417" s="29" t="s">
        <v>95</v>
      </c>
      <c r="C2417" s="29" t="s">
        <v>29</v>
      </c>
      <c r="D2417" s="29" t="s">
        <v>29</v>
      </c>
      <c r="E2417" s="31">
        <v>45046</v>
      </c>
      <c r="F2417" s="29">
        <v>35.856426464328656</v>
      </c>
      <c r="G2417" s="29" t="s">
        <v>51</v>
      </c>
      <c r="H2417" s="29" t="s">
        <v>30</v>
      </c>
      <c r="I2417" s="29">
        <v>2012</v>
      </c>
      <c r="J2417" s="30">
        <v>100</v>
      </c>
      <c r="K2417" s="30">
        <v>9583.7000000000007</v>
      </c>
      <c r="L2417" s="29">
        <v>972717.30992483511</v>
      </c>
      <c r="M2417" s="29">
        <v>3526.6264892142585</v>
      </c>
      <c r="N2417" s="29">
        <v>84.654888152217865</v>
      </c>
      <c r="O2417" s="29">
        <v>14048.132341073955</v>
      </c>
      <c r="P2417" s="29">
        <v>1.1428918152503287</v>
      </c>
      <c r="Q2417" s="29">
        <v>15873.364705754784</v>
      </c>
      <c r="R2417" s="29">
        <v>11715.277669831956</v>
      </c>
      <c r="S2417" s="29">
        <v>1.6414433305404119</v>
      </c>
      <c r="T2417" s="29">
        <v>1.8644049570138475</v>
      </c>
      <c r="U2417" s="29">
        <v>1.8984202069283278</v>
      </c>
      <c r="V2417" s="29">
        <v>1.6136236326283782</v>
      </c>
      <c r="W2417" s="30">
        <v>1.4623530309157036</v>
      </c>
      <c r="X2417" s="30">
        <v>1.4920594910980249</v>
      </c>
      <c r="Y2417" s="29">
        <v>37.935580173899915</v>
      </c>
      <c r="Z2417" s="29">
        <v>26.604068455253199</v>
      </c>
      <c r="AA2417" s="29">
        <v>86.950690564208927</v>
      </c>
      <c r="AB2417" s="29">
        <v>1337.5663820737195</v>
      </c>
      <c r="AC2417" s="30">
        <v>2.8582537257646412</v>
      </c>
      <c r="AD2417" s="30">
        <v>16873.18893635249</v>
      </c>
      <c r="AE2417" s="29">
        <f t="shared" si="117"/>
        <v>2023</v>
      </c>
      <c r="AF2417" s="29">
        <f t="shared" si="118"/>
        <v>4</v>
      </c>
      <c r="AK2417" t="e">
        <f t="shared" si="119"/>
        <v>#N/A</v>
      </c>
    </row>
    <row r="2418" spans="1:37" ht="30" x14ac:dyDescent="0.25">
      <c r="A2418" s="30">
        <v>17907429</v>
      </c>
      <c r="B2418" s="29" t="s">
        <v>95</v>
      </c>
      <c r="C2418" s="29" t="s">
        <v>29</v>
      </c>
      <c r="D2418" s="29" t="s">
        <v>29</v>
      </c>
      <c r="E2418" s="31">
        <v>45077</v>
      </c>
      <c r="F2418" s="29">
        <v>25.726735965490942</v>
      </c>
      <c r="G2418" s="29" t="s">
        <v>51</v>
      </c>
      <c r="H2418" s="29" t="s">
        <v>30</v>
      </c>
      <c r="I2418" s="29">
        <v>2012</v>
      </c>
      <c r="J2418" s="30">
        <v>100</v>
      </c>
      <c r="K2418" s="30">
        <v>9583.7000000000007</v>
      </c>
      <c r="L2418" s="29">
        <v>585756.29999751807</v>
      </c>
      <c r="M2418" s="29">
        <v>2610.8996615503684</v>
      </c>
      <c r="N2418" s="29">
        <v>83.658790745057075</v>
      </c>
      <c r="O2418" s="29">
        <v>8638.898413293804</v>
      </c>
      <c r="P2418" s="29">
        <v>0.83691884707785336</v>
      </c>
      <c r="Q2418" s="29">
        <v>13144.768851856612</v>
      </c>
      <c r="R2418" s="29">
        <v>21907.239569017169</v>
      </c>
      <c r="S2418" s="29">
        <v>1.1732810787767374</v>
      </c>
      <c r="T2418" s="29">
        <v>2.0208509624430606</v>
      </c>
      <c r="U2418" s="29">
        <v>1.4110327042609079</v>
      </c>
      <c r="V2418" s="29">
        <v>1.262138535048229</v>
      </c>
      <c r="W2418" s="30">
        <v>1.0922848015000759</v>
      </c>
      <c r="X2418" s="30">
        <v>0.97809390161741228</v>
      </c>
      <c r="Y2418" s="29">
        <v>26.164995096661748</v>
      </c>
      <c r="Z2418" s="29">
        <v>37.529754432603404</v>
      </c>
      <c r="AA2418" s="29">
        <v>141.35135217330139</v>
      </c>
      <c r="AB2418" s="29">
        <v>1158.2576151689395</v>
      </c>
      <c r="AC2418" s="30">
        <v>1.8447322093790584</v>
      </c>
      <c r="AD2418" s="30">
        <v>29611.389256583763</v>
      </c>
      <c r="AE2418" s="29">
        <f t="shared" si="117"/>
        <v>2023</v>
      </c>
      <c r="AF2418" s="29">
        <f t="shared" si="118"/>
        <v>5</v>
      </c>
      <c r="AK2418" t="e">
        <f t="shared" si="119"/>
        <v>#N/A</v>
      </c>
    </row>
    <row r="2419" spans="1:37" ht="30" x14ac:dyDescent="0.25">
      <c r="A2419" s="30">
        <v>17907429</v>
      </c>
      <c r="B2419" s="29" t="s">
        <v>95</v>
      </c>
      <c r="C2419" s="29" t="s">
        <v>29</v>
      </c>
      <c r="D2419" s="29" t="s">
        <v>29</v>
      </c>
      <c r="E2419" s="31">
        <v>45107</v>
      </c>
      <c r="F2419" s="29">
        <v>39.752885574299725</v>
      </c>
      <c r="G2419" s="29" t="s">
        <v>51</v>
      </c>
      <c r="H2419" s="29" t="s">
        <v>30</v>
      </c>
      <c r="I2419" s="29">
        <v>2012</v>
      </c>
      <c r="J2419" s="30">
        <v>100</v>
      </c>
      <c r="K2419" s="30">
        <v>9583.7000000000007</v>
      </c>
      <c r="L2419" s="29">
        <v>574728.81381010357</v>
      </c>
      <c r="M2419" s="29">
        <v>3280.3561253454145</v>
      </c>
      <c r="N2419" s="29">
        <v>110.60356879876554</v>
      </c>
      <c r="O2419" s="29">
        <v>13122.98535716148</v>
      </c>
      <c r="P2419" s="29">
        <v>0.8660079301875272</v>
      </c>
      <c r="Q2419" s="29">
        <v>14778.01414345633</v>
      </c>
      <c r="R2419" s="29">
        <v>19425.477957369541</v>
      </c>
      <c r="S2419" s="29">
        <v>1.4557777175526485</v>
      </c>
      <c r="T2419" s="29">
        <v>1.4387374651997775</v>
      </c>
      <c r="U2419" s="29">
        <v>1.1854286417277635</v>
      </c>
      <c r="V2419" s="29">
        <v>2.0148554530388316</v>
      </c>
      <c r="W2419" s="30">
        <v>0.90349578803542208</v>
      </c>
      <c r="X2419" s="30">
        <v>1.4170006568728304</v>
      </c>
      <c r="Y2419" s="29">
        <v>33.810001947749868</v>
      </c>
      <c r="Z2419" s="29">
        <v>26.603829324068762</v>
      </c>
      <c r="AA2419" s="29">
        <v>83.646381163660394</v>
      </c>
      <c r="AB2419" s="29">
        <v>750.22945700444654</v>
      </c>
      <c r="AC2419" s="30">
        <v>3.1784752533343976</v>
      </c>
      <c r="AD2419" s="30">
        <v>31842.35109361491</v>
      </c>
      <c r="AE2419" s="29">
        <f t="shared" si="117"/>
        <v>2023</v>
      </c>
      <c r="AF2419" s="29">
        <f t="shared" si="118"/>
        <v>6</v>
      </c>
      <c r="AK2419" t="e">
        <f t="shared" si="119"/>
        <v>#N/A</v>
      </c>
    </row>
    <row r="2420" spans="1:37" ht="30" x14ac:dyDescent="0.25">
      <c r="A2420" s="30">
        <v>17907429</v>
      </c>
      <c r="B2420" s="29" t="s">
        <v>95</v>
      </c>
      <c r="C2420" s="29" t="s">
        <v>29</v>
      </c>
      <c r="D2420" s="29" t="s">
        <v>29</v>
      </c>
      <c r="E2420" s="31">
        <v>45138</v>
      </c>
      <c r="F2420" s="29">
        <v>46.18846274437584</v>
      </c>
      <c r="G2420" s="29" t="s">
        <v>51</v>
      </c>
      <c r="H2420" s="29" t="s">
        <v>30</v>
      </c>
      <c r="I2420" s="29">
        <v>2012</v>
      </c>
      <c r="J2420" s="30">
        <v>100</v>
      </c>
      <c r="K2420" s="30">
        <v>9583.7000000000007</v>
      </c>
      <c r="L2420" s="29">
        <v>912983.42614047148</v>
      </c>
      <c r="M2420" s="29">
        <v>3639.9904381811284</v>
      </c>
      <c r="N2420" s="29">
        <v>101.89970755032022</v>
      </c>
      <c r="O2420" s="29">
        <v>11965.736201337922</v>
      </c>
      <c r="P2420" s="29">
        <v>1.2299568357772201</v>
      </c>
      <c r="Q2420" s="29">
        <v>13196.570458444889</v>
      </c>
      <c r="R2420" s="29">
        <v>18511.336492916827</v>
      </c>
      <c r="S2420" s="29">
        <v>1.4655557236524288</v>
      </c>
      <c r="T2420" s="29">
        <v>1.587069044144797</v>
      </c>
      <c r="U2420" s="29">
        <v>1.8157177203039849</v>
      </c>
      <c r="V2420" s="29">
        <v>1.7307483390713794</v>
      </c>
      <c r="W2420" s="30">
        <v>1.1928554408325802</v>
      </c>
      <c r="X2420" s="30">
        <v>1.4467940501736158</v>
      </c>
      <c r="Y2420" s="29">
        <v>27.871879386251422</v>
      </c>
      <c r="Z2420" s="29">
        <v>31.710480736014979</v>
      </c>
      <c r="AA2420" s="29">
        <v>95.076719425352934</v>
      </c>
      <c r="AB2420" s="29">
        <v>1042.4847970550925</v>
      </c>
      <c r="AC2420" s="30">
        <v>2.8676114937150059</v>
      </c>
      <c r="AD2420" s="30">
        <v>21054.926452145071</v>
      </c>
      <c r="AE2420" s="29">
        <f t="shared" si="117"/>
        <v>2023</v>
      </c>
      <c r="AF2420" s="29">
        <f t="shared" si="118"/>
        <v>7</v>
      </c>
      <c r="AK2420" t="e">
        <f t="shared" si="119"/>
        <v>#N/A</v>
      </c>
    </row>
    <row r="2421" spans="1:37" ht="30" x14ac:dyDescent="0.25">
      <c r="A2421" s="30">
        <v>17907429</v>
      </c>
      <c r="B2421" s="29" t="s">
        <v>95</v>
      </c>
      <c r="C2421" s="29" t="s">
        <v>29</v>
      </c>
      <c r="D2421" s="29" t="s">
        <v>29</v>
      </c>
      <c r="E2421" s="31">
        <v>45169</v>
      </c>
      <c r="F2421" s="29">
        <v>44.162399186590406</v>
      </c>
      <c r="G2421" s="29" t="s">
        <v>51</v>
      </c>
      <c r="H2421" s="29" t="s">
        <v>30</v>
      </c>
      <c r="I2421" s="29">
        <v>2012</v>
      </c>
      <c r="J2421" s="30">
        <v>100</v>
      </c>
      <c r="K2421" s="30">
        <v>9583.7000000000007</v>
      </c>
      <c r="L2421" s="29">
        <v>1038772.5765375282</v>
      </c>
      <c r="M2421" s="29">
        <v>3357.2605311204429</v>
      </c>
      <c r="N2421" s="29">
        <v>60.657152515996643</v>
      </c>
      <c r="O2421" s="29">
        <v>7176.9819060380951</v>
      </c>
      <c r="P2421" s="29">
        <v>1.0457159338276023</v>
      </c>
      <c r="Q2421" s="29">
        <v>14392.987443478289</v>
      </c>
      <c r="R2421" s="29">
        <v>15463.900545152135</v>
      </c>
      <c r="S2421" s="29">
        <v>1.4638435227560285</v>
      </c>
      <c r="T2421" s="29">
        <v>2.1968256809408921</v>
      </c>
      <c r="U2421" s="29">
        <v>1.1783926336778074</v>
      </c>
      <c r="V2421" s="29">
        <v>2.1350194338507156</v>
      </c>
      <c r="W2421" s="30">
        <v>1.2824051521759665</v>
      </c>
      <c r="X2421" s="30">
        <v>1.3946268436875109</v>
      </c>
      <c r="Y2421" s="29">
        <v>31.771372851429458</v>
      </c>
      <c r="Z2421" s="29">
        <v>41.843510686084812</v>
      </c>
      <c r="AA2421" s="29">
        <v>83.802978566526662</v>
      </c>
      <c r="AB2421" s="29">
        <v>1094.9283359196115</v>
      </c>
      <c r="AC2421" s="30">
        <v>2.9669554243520637</v>
      </c>
      <c r="AD2421" s="30">
        <v>27876.404945488728</v>
      </c>
      <c r="AE2421" s="29">
        <f t="shared" si="117"/>
        <v>2023</v>
      </c>
      <c r="AF2421" s="29">
        <f t="shared" si="118"/>
        <v>8</v>
      </c>
      <c r="AK2421" t="e">
        <f t="shared" si="119"/>
        <v>#N/A</v>
      </c>
    </row>
    <row r="2422" spans="1:37" ht="30" x14ac:dyDescent="0.25">
      <c r="A2422" s="30">
        <v>17907429</v>
      </c>
      <c r="B2422" s="29" t="s">
        <v>95</v>
      </c>
      <c r="C2422" s="29" t="s">
        <v>29</v>
      </c>
      <c r="D2422" s="29" t="s">
        <v>29</v>
      </c>
      <c r="E2422" s="31">
        <v>45199</v>
      </c>
      <c r="F2422" s="29">
        <v>41.524205280339601</v>
      </c>
      <c r="G2422" s="29" t="s">
        <v>51</v>
      </c>
      <c r="H2422" s="29" t="s">
        <v>30</v>
      </c>
      <c r="I2422" s="29">
        <v>2012</v>
      </c>
      <c r="J2422" s="30">
        <v>100</v>
      </c>
      <c r="K2422" s="30">
        <v>9583.7000000000007</v>
      </c>
      <c r="L2422" s="29">
        <v>1006239.5108020989</v>
      </c>
      <c r="M2422" s="29">
        <v>2846.1653794013937</v>
      </c>
      <c r="N2422" s="29">
        <v>65.199009554261735</v>
      </c>
      <c r="O2422" s="29">
        <v>8239.2128630281277</v>
      </c>
      <c r="P2422" s="29">
        <v>1.065908722869358</v>
      </c>
      <c r="Q2422" s="29">
        <v>9701.5807108327444</v>
      </c>
      <c r="R2422" s="29">
        <v>11079.429653295618</v>
      </c>
      <c r="S2422" s="29">
        <v>1.4231520018301689</v>
      </c>
      <c r="T2422" s="29">
        <v>1.6734830952113315</v>
      </c>
      <c r="U2422" s="29">
        <v>1.7854679852556472</v>
      </c>
      <c r="V2422" s="29">
        <v>2.1400678535189628</v>
      </c>
      <c r="W2422" s="30">
        <v>1.0518480741454752</v>
      </c>
      <c r="X2422" s="30">
        <v>1.2286588909748779</v>
      </c>
      <c r="Y2422" s="29">
        <v>37.431723450112926</v>
      </c>
      <c r="Z2422" s="29">
        <v>40.332702828420075</v>
      </c>
      <c r="AA2422" s="29">
        <v>120.07736362346616</v>
      </c>
      <c r="AB2422" s="29">
        <v>1290.3314574094884</v>
      </c>
      <c r="AC2422" s="30">
        <v>2.8779901539142876</v>
      </c>
      <c r="AD2422" s="30">
        <v>24504.890802577494</v>
      </c>
      <c r="AE2422" s="29">
        <f t="shared" si="117"/>
        <v>2023</v>
      </c>
      <c r="AF2422" s="29">
        <f t="shared" si="118"/>
        <v>9</v>
      </c>
      <c r="AK2422" t="e">
        <f t="shared" si="119"/>
        <v>#N/A</v>
      </c>
    </row>
    <row r="2423" spans="1:37" ht="30" x14ac:dyDescent="0.25">
      <c r="A2423" s="30">
        <v>17907429</v>
      </c>
      <c r="B2423" s="29" t="s">
        <v>95</v>
      </c>
      <c r="C2423" s="29" t="s">
        <v>29</v>
      </c>
      <c r="D2423" s="29" t="s">
        <v>29</v>
      </c>
      <c r="E2423" s="31">
        <v>45230</v>
      </c>
      <c r="F2423" s="29">
        <v>44.617492937030278</v>
      </c>
      <c r="G2423" s="29" t="s">
        <v>51</v>
      </c>
      <c r="H2423" s="29" t="s">
        <v>30</v>
      </c>
      <c r="I2423" s="29">
        <v>2012</v>
      </c>
      <c r="J2423" s="30">
        <v>100</v>
      </c>
      <c r="K2423" s="30">
        <v>9583.7000000000007</v>
      </c>
      <c r="L2423" s="29">
        <v>587780.26921540417</v>
      </c>
      <c r="M2423" s="29">
        <v>3802.3430334949403</v>
      </c>
      <c r="N2423" s="29">
        <v>61.904686442031235</v>
      </c>
      <c r="O2423" s="29">
        <v>8477.6775180224922</v>
      </c>
      <c r="P2423" s="29">
        <v>1.4895855221199272</v>
      </c>
      <c r="Q2423" s="29">
        <v>15147.461382818108</v>
      </c>
      <c r="R2423" s="29">
        <v>12701.17917116826</v>
      </c>
      <c r="S2423" s="29">
        <v>1.4628767465064874</v>
      </c>
      <c r="T2423" s="29">
        <v>2.2158432351908322</v>
      </c>
      <c r="U2423" s="29">
        <v>1.6445651087800761</v>
      </c>
      <c r="V2423" s="29">
        <v>2.3370777095720716</v>
      </c>
      <c r="W2423" s="30">
        <v>0.82659734331610313</v>
      </c>
      <c r="X2423" s="30">
        <v>1.7836198899843454</v>
      </c>
      <c r="Y2423" s="29">
        <v>22.512095215418714</v>
      </c>
      <c r="Z2423" s="29">
        <v>37.281537997996217</v>
      </c>
      <c r="AA2423" s="29">
        <v>99.83359908608648</v>
      </c>
      <c r="AB2423" s="29">
        <v>837.10978907213052</v>
      </c>
      <c r="AC2423" s="30">
        <v>2.8879459839971493</v>
      </c>
      <c r="AD2423" s="30">
        <v>29472.352293120286</v>
      </c>
      <c r="AE2423" s="29">
        <f t="shared" si="117"/>
        <v>2023</v>
      </c>
      <c r="AF2423" s="29">
        <f t="shared" si="118"/>
        <v>10</v>
      </c>
      <c r="AK2423" t="e">
        <f t="shared" si="119"/>
        <v>#N/A</v>
      </c>
    </row>
    <row r="2424" spans="1:37" ht="30" x14ac:dyDescent="0.25">
      <c r="A2424" s="30">
        <v>17907429</v>
      </c>
      <c r="B2424" s="29" t="s">
        <v>95</v>
      </c>
      <c r="C2424" s="29" t="s">
        <v>29</v>
      </c>
      <c r="D2424" s="29" t="s">
        <v>29</v>
      </c>
      <c r="E2424" s="31">
        <v>45260</v>
      </c>
      <c r="F2424" s="29">
        <v>36.839793808921264</v>
      </c>
      <c r="G2424" s="29" t="s">
        <v>51</v>
      </c>
      <c r="H2424" s="29" t="s">
        <v>30</v>
      </c>
      <c r="I2424" s="29">
        <v>2012</v>
      </c>
      <c r="J2424" s="30">
        <v>100</v>
      </c>
      <c r="K2424" s="30">
        <v>9583.7000000000007</v>
      </c>
      <c r="L2424" s="29">
        <v>718468.54290432308</v>
      </c>
      <c r="M2424" s="29">
        <v>2355.2796052606282</v>
      </c>
      <c r="N2424" s="29">
        <v>75.888595330777306</v>
      </c>
      <c r="O2424" s="29">
        <v>7663.3201752052782</v>
      </c>
      <c r="P2424" s="29">
        <v>0.82643310077586729</v>
      </c>
      <c r="Q2424" s="29">
        <v>14057.076424120205</v>
      </c>
      <c r="R2424" s="29">
        <v>13307.456990110755</v>
      </c>
      <c r="S2424" s="29">
        <v>1.3799977629086191</v>
      </c>
      <c r="T2424" s="29">
        <v>1.5555464473825773</v>
      </c>
      <c r="U2424" s="29">
        <v>1.1872049744809361</v>
      </c>
      <c r="V2424" s="29">
        <v>1.7724482193694184</v>
      </c>
      <c r="W2424" s="30">
        <v>1.3485669851451887</v>
      </c>
      <c r="X2424" s="30">
        <v>1.7885872102440215</v>
      </c>
      <c r="Y2424" s="29">
        <v>39.689490703711769</v>
      </c>
      <c r="Z2424" s="29">
        <v>28.231403783040381</v>
      </c>
      <c r="AA2424" s="29">
        <v>119.1792256366774</v>
      </c>
      <c r="AB2424" s="29">
        <v>1307.5680759454835</v>
      </c>
      <c r="AC2424" s="30">
        <v>3.4744289625704092</v>
      </c>
      <c r="AD2424" s="30">
        <v>18815.825123650011</v>
      </c>
      <c r="AE2424" s="29">
        <f t="shared" ref="AE2424:AE2487" si="120">IF(E2424 = "", "", YEAR(E2424))</f>
        <v>2023</v>
      </c>
      <c r="AF2424" s="29">
        <f t="shared" si="118"/>
        <v>11</v>
      </c>
      <c r="AK2424" t="e">
        <f t="shared" si="119"/>
        <v>#N/A</v>
      </c>
    </row>
    <row r="2425" spans="1:37" ht="30" x14ac:dyDescent="0.25">
      <c r="A2425" s="30">
        <v>17907429</v>
      </c>
      <c r="B2425" s="29" t="s">
        <v>95</v>
      </c>
      <c r="C2425" s="29" t="s">
        <v>29</v>
      </c>
      <c r="D2425" s="29" t="s">
        <v>29</v>
      </c>
      <c r="E2425" s="31">
        <v>45291</v>
      </c>
      <c r="F2425" s="29">
        <v>51.850710097621366</v>
      </c>
      <c r="G2425" s="29" t="s">
        <v>51</v>
      </c>
      <c r="H2425" s="29" t="s">
        <v>30</v>
      </c>
      <c r="I2425" s="29">
        <v>2012</v>
      </c>
      <c r="J2425" s="30">
        <v>100</v>
      </c>
      <c r="K2425" s="30">
        <v>9583.7000000000007</v>
      </c>
      <c r="L2425" s="29">
        <v>681691.26435704215</v>
      </c>
      <c r="M2425" s="29">
        <v>2347.3707872822852</v>
      </c>
      <c r="N2425" s="29">
        <v>62.048901747610941</v>
      </c>
      <c r="O2425" s="29">
        <v>10989.445088102861</v>
      </c>
      <c r="P2425" s="29">
        <v>0.84925918393142774</v>
      </c>
      <c r="Q2425" s="29">
        <v>16094.328405324994</v>
      </c>
      <c r="R2425" s="29">
        <v>12482.417019163844</v>
      </c>
      <c r="S2425" s="29">
        <v>1.3163536168751409</v>
      </c>
      <c r="T2425" s="29">
        <v>2.0637427980416247</v>
      </c>
      <c r="U2425" s="29">
        <v>1.1484331143818749</v>
      </c>
      <c r="V2425" s="29">
        <v>1.3132859578459055</v>
      </c>
      <c r="W2425" s="30">
        <v>1.2526782048388487</v>
      </c>
      <c r="X2425" s="30">
        <v>1.0845224449707331</v>
      </c>
      <c r="Y2425" s="29">
        <v>34.853011930414453</v>
      </c>
      <c r="Z2425" s="29">
        <v>27.727966567116855</v>
      </c>
      <c r="AA2425" s="29">
        <v>136.48339697251149</v>
      </c>
      <c r="AB2425" s="29">
        <v>1307.9368110545799</v>
      </c>
      <c r="AC2425" s="30">
        <v>1.9147548796065712</v>
      </c>
      <c r="AD2425" s="30">
        <v>29064.222044069986</v>
      </c>
      <c r="AE2425" s="29">
        <f t="shared" si="120"/>
        <v>2023</v>
      </c>
      <c r="AF2425" s="29">
        <f t="shared" si="118"/>
        <v>12</v>
      </c>
      <c r="AK2425" t="e">
        <f t="shared" si="119"/>
        <v>#N/A</v>
      </c>
    </row>
    <row r="2426" spans="1:37" ht="30" x14ac:dyDescent="0.25">
      <c r="A2426" s="30">
        <v>17907429</v>
      </c>
      <c r="B2426" s="29" t="s">
        <v>95</v>
      </c>
      <c r="C2426" s="29" t="s">
        <v>29</v>
      </c>
      <c r="D2426" s="29" t="s">
        <v>29</v>
      </c>
      <c r="E2426" s="31">
        <v>45322</v>
      </c>
      <c r="F2426" s="29">
        <v>30.966461719410123</v>
      </c>
      <c r="G2426" s="29" t="s">
        <v>51</v>
      </c>
      <c r="H2426" s="29" t="s">
        <v>30</v>
      </c>
      <c r="I2426" s="29">
        <v>2012</v>
      </c>
      <c r="J2426" s="30">
        <v>100</v>
      </c>
      <c r="K2426" s="30">
        <v>9583.7000000000007</v>
      </c>
      <c r="L2426" s="29">
        <v>882998.75627489411</v>
      </c>
      <c r="M2426" s="29">
        <v>2127.1970707227592</v>
      </c>
      <c r="N2426" s="29">
        <v>99.697214630066341</v>
      </c>
      <c r="O2426" s="29">
        <v>12503.840630289124</v>
      </c>
      <c r="P2426" s="29">
        <v>1.1005929927965816</v>
      </c>
      <c r="Q2426" s="29">
        <v>13734.61544045454</v>
      </c>
      <c r="R2426" s="29">
        <v>20480.837728410082</v>
      </c>
      <c r="S2426" s="29">
        <v>1.5478312817952811</v>
      </c>
      <c r="T2426" s="29">
        <v>1.9255253329296187</v>
      </c>
      <c r="U2426" s="29">
        <v>1.7935567578175451</v>
      </c>
      <c r="V2426" s="29">
        <v>1.2879240210546681</v>
      </c>
      <c r="W2426" s="30">
        <v>0.88766846269376731</v>
      </c>
      <c r="X2426" s="30">
        <v>1.1070144015194781</v>
      </c>
      <c r="Y2426" s="29">
        <v>19.163669668782759</v>
      </c>
      <c r="Z2426" s="29">
        <v>32.567250679116341</v>
      </c>
      <c r="AA2426" s="29">
        <v>69.572577586696795</v>
      </c>
      <c r="AB2426" s="29">
        <v>824.52739358381689</v>
      </c>
      <c r="AC2426" s="30" t="s">
        <v>31</v>
      </c>
      <c r="AD2426" s="30" t="s">
        <v>31</v>
      </c>
      <c r="AE2426" s="29">
        <f t="shared" si="120"/>
        <v>2024</v>
      </c>
      <c r="AF2426" s="29">
        <f t="shared" si="118"/>
        <v>1</v>
      </c>
      <c r="AK2426" t="e">
        <f t="shared" si="119"/>
        <v>#N/A</v>
      </c>
    </row>
    <row r="2427" spans="1:37" ht="30" x14ac:dyDescent="0.25">
      <c r="A2427" s="30">
        <v>17907429</v>
      </c>
      <c r="B2427" s="29" t="s">
        <v>95</v>
      </c>
      <c r="C2427" s="29" t="s">
        <v>29</v>
      </c>
      <c r="D2427" s="29" t="s">
        <v>29</v>
      </c>
      <c r="E2427" s="31">
        <v>45351</v>
      </c>
      <c r="F2427" s="29">
        <v>50.450297855953195</v>
      </c>
      <c r="G2427" s="29" t="s">
        <v>51</v>
      </c>
      <c r="H2427" s="29" t="s">
        <v>30</v>
      </c>
      <c r="I2427" s="29">
        <v>2012</v>
      </c>
      <c r="J2427" s="30">
        <v>100</v>
      </c>
      <c r="K2427" s="30">
        <v>9583.7000000000007</v>
      </c>
      <c r="L2427" s="29">
        <v>677543.22423717834</v>
      </c>
      <c r="M2427" s="29">
        <v>3041.2180434650695</v>
      </c>
      <c r="N2427" s="29">
        <v>101.48091932711979</v>
      </c>
      <c r="O2427" s="30">
        <v>7684.1112953679667</v>
      </c>
      <c r="P2427" s="30">
        <v>1.1026252191332737</v>
      </c>
      <c r="Q2427" s="29">
        <v>9308.5300167290716</v>
      </c>
      <c r="R2427" s="29">
        <v>18972.284008632243</v>
      </c>
      <c r="S2427" s="29">
        <v>1.5806590521126558</v>
      </c>
      <c r="T2427" s="29">
        <v>1.2344754777406808</v>
      </c>
      <c r="U2427" s="29">
        <v>1.7425030994327158</v>
      </c>
      <c r="V2427" s="29">
        <v>1.8926215972819942</v>
      </c>
      <c r="W2427" s="30">
        <v>0.97437249974335494</v>
      </c>
      <c r="X2427" s="30">
        <v>1.5481745668101343</v>
      </c>
      <c r="Y2427" s="29">
        <v>29.380568008330105</v>
      </c>
      <c r="Z2427" s="29">
        <v>17.827627265659405</v>
      </c>
      <c r="AA2427" s="29">
        <v>122.40014067402274</v>
      </c>
      <c r="AB2427" s="29">
        <v>745.84806836330483</v>
      </c>
      <c r="AC2427" s="30" t="s">
        <v>31</v>
      </c>
      <c r="AD2427" s="30" t="s">
        <v>31</v>
      </c>
      <c r="AE2427" s="29">
        <f t="shared" si="120"/>
        <v>2024</v>
      </c>
      <c r="AF2427" s="29">
        <f t="shared" si="118"/>
        <v>2</v>
      </c>
      <c r="AK2427" t="e">
        <f t="shared" si="119"/>
        <v>#N/A</v>
      </c>
    </row>
    <row r="2428" spans="1:37" ht="30" x14ac:dyDescent="0.25">
      <c r="A2428" s="30">
        <v>17907429</v>
      </c>
      <c r="B2428" s="29" t="s">
        <v>95</v>
      </c>
      <c r="C2428" s="29" t="s">
        <v>29</v>
      </c>
      <c r="D2428" s="29" t="s">
        <v>29</v>
      </c>
      <c r="E2428" s="31">
        <v>45382</v>
      </c>
      <c r="F2428" s="29">
        <v>44.303528072561164</v>
      </c>
      <c r="G2428" s="29" t="s">
        <v>51</v>
      </c>
      <c r="H2428" s="29" t="s">
        <v>30</v>
      </c>
      <c r="I2428" s="29">
        <v>2012</v>
      </c>
      <c r="J2428" s="30">
        <v>100</v>
      </c>
      <c r="K2428" s="30">
        <v>9583.7000000000007</v>
      </c>
      <c r="L2428" s="29">
        <v>749046.56775902177</v>
      </c>
      <c r="M2428" s="29">
        <v>2934.97079968565</v>
      </c>
      <c r="N2428" s="29">
        <v>76.066935164658545</v>
      </c>
      <c r="O2428" s="29">
        <v>7062.1921404442865</v>
      </c>
      <c r="P2428" s="29">
        <v>1.1448383191223377</v>
      </c>
      <c r="Q2428" s="29">
        <v>15827.498558553771</v>
      </c>
      <c r="R2428" s="29">
        <v>16345.815583113243</v>
      </c>
      <c r="S2428" s="29">
        <v>1.3770239764408165</v>
      </c>
      <c r="T2428" s="29">
        <v>1.8846642273923659</v>
      </c>
      <c r="U2428" s="29">
        <v>1.8319744269799507</v>
      </c>
      <c r="V2428" s="29">
        <v>2.2585214984221098</v>
      </c>
      <c r="W2428" s="30">
        <v>0.94906944759804357</v>
      </c>
      <c r="X2428" s="30">
        <v>1.4398210405962981</v>
      </c>
      <c r="Y2428" s="29">
        <v>19.655528535044297</v>
      </c>
      <c r="Z2428" s="29">
        <v>24.58371086805807</v>
      </c>
      <c r="AA2428" s="30">
        <v>79.354235344094462</v>
      </c>
      <c r="AB2428" s="30">
        <v>809.19358673089641</v>
      </c>
      <c r="AC2428" s="29" t="s">
        <v>31</v>
      </c>
      <c r="AD2428" s="29" t="s">
        <v>31</v>
      </c>
      <c r="AE2428" s="29">
        <f t="shared" si="120"/>
        <v>2024</v>
      </c>
      <c r="AF2428" s="29">
        <f t="shared" si="118"/>
        <v>3</v>
      </c>
      <c r="AK2428" t="e">
        <f t="shared" si="119"/>
        <v>#N/A</v>
      </c>
    </row>
    <row r="2429" spans="1:37" ht="30" x14ac:dyDescent="0.25">
      <c r="A2429" s="30">
        <v>17907429</v>
      </c>
      <c r="B2429" s="29" t="s">
        <v>95</v>
      </c>
      <c r="C2429" s="29" t="s">
        <v>29</v>
      </c>
      <c r="D2429" s="29" t="s">
        <v>29</v>
      </c>
      <c r="E2429" s="31">
        <v>45412</v>
      </c>
      <c r="F2429" s="29">
        <v>53.805197192399923</v>
      </c>
      <c r="G2429" s="29" t="s">
        <v>51</v>
      </c>
      <c r="H2429" s="29" t="s">
        <v>30</v>
      </c>
      <c r="I2429" s="29">
        <v>2012</v>
      </c>
      <c r="J2429" s="30">
        <v>100</v>
      </c>
      <c r="K2429" s="30">
        <v>9583.7000000000007</v>
      </c>
      <c r="L2429" s="29">
        <v>878584.46110176912</v>
      </c>
      <c r="M2429" s="29">
        <v>2762.5716909396378</v>
      </c>
      <c r="N2429" s="29">
        <v>64.021330944198738</v>
      </c>
      <c r="O2429" s="29">
        <v>10035.301983784886</v>
      </c>
      <c r="P2429" s="29">
        <v>0.89936191668528354</v>
      </c>
      <c r="Q2429" s="29">
        <v>15063.833676447081</v>
      </c>
      <c r="R2429" s="29">
        <v>17315.719040451502</v>
      </c>
      <c r="S2429" s="29">
        <v>0.98770991017404408</v>
      </c>
      <c r="T2429" s="29">
        <v>1.2214522000596724</v>
      </c>
      <c r="U2429" s="29">
        <v>1.7282247032974045</v>
      </c>
      <c r="V2429" s="29">
        <v>1.6503842485869045</v>
      </c>
      <c r="W2429" s="30">
        <v>0.8788653848301623</v>
      </c>
      <c r="X2429" s="30">
        <v>1.7439250781701596</v>
      </c>
      <c r="Y2429" s="29">
        <v>29.516293803246491</v>
      </c>
      <c r="Z2429" s="29">
        <v>17.659447176971657</v>
      </c>
      <c r="AA2429" s="30">
        <v>105.99449001109289</v>
      </c>
      <c r="AB2429" s="30">
        <v>956.70805202405199</v>
      </c>
      <c r="AC2429" s="29" t="s">
        <v>31</v>
      </c>
      <c r="AD2429" s="29" t="s">
        <v>31</v>
      </c>
      <c r="AE2429" s="29">
        <f t="shared" si="120"/>
        <v>2024</v>
      </c>
      <c r="AF2429" s="29">
        <f t="shared" si="118"/>
        <v>4</v>
      </c>
      <c r="AK2429" t="e">
        <f t="shared" si="119"/>
        <v>#N/A</v>
      </c>
    </row>
    <row r="2430" spans="1:37" ht="30" x14ac:dyDescent="0.25">
      <c r="A2430" s="30">
        <v>17907429</v>
      </c>
      <c r="B2430" s="29" t="s">
        <v>95</v>
      </c>
      <c r="C2430" s="29" t="s">
        <v>29</v>
      </c>
      <c r="D2430" s="29" t="s">
        <v>29</v>
      </c>
      <c r="E2430" s="31">
        <v>45443</v>
      </c>
      <c r="F2430" s="29">
        <v>43.581290336615766</v>
      </c>
      <c r="G2430" s="29" t="s">
        <v>51</v>
      </c>
      <c r="H2430" s="29" t="s">
        <v>30</v>
      </c>
      <c r="I2430" s="29">
        <v>2012</v>
      </c>
      <c r="J2430" s="30">
        <v>100</v>
      </c>
      <c r="K2430" s="30">
        <v>9583.7000000000007</v>
      </c>
      <c r="L2430" s="29">
        <v>660530.78486865095</v>
      </c>
      <c r="M2430" s="29">
        <v>2982.4075588554902</v>
      </c>
      <c r="N2430" s="29">
        <v>107.20686107884801</v>
      </c>
      <c r="O2430" s="29">
        <v>11295.112716463793</v>
      </c>
      <c r="P2430" s="29">
        <v>1.372586477889024</v>
      </c>
      <c r="Q2430" s="29">
        <v>15283.575233116151</v>
      </c>
      <c r="R2430" s="29">
        <v>11407.295045440611</v>
      </c>
      <c r="S2430" s="29">
        <v>1.5862344746726809</v>
      </c>
      <c r="T2430" s="29">
        <v>1.2835381943193447</v>
      </c>
      <c r="U2430" s="29">
        <v>1.818988695359204</v>
      </c>
      <c r="V2430" s="29">
        <v>1.4154432922605853</v>
      </c>
      <c r="W2430" s="30">
        <v>0.9372380202151579</v>
      </c>
      <c r="X2430" s="30">
        <v>1.3578792899273273</v>
      </c>
      <c r="Y2430" s="29">
        <v>28.759965538632333</v>
      </c>
      <c r="Z2430" s="29">
        <v>28.995928241053416</v>
      </c>
      <c r="AA2430" s="30">
        <v>80.133033466671677</v>
      </c>
      <c r="AB2430" s="30">
        <v>1270.7503347028944</v>
      </c>
      <c r="AC2430" s="29" t="s">
        <v>31</v>
      </c>
      <c r="AD2430" s="29" t="s">
        <v>31</v>
      </c>
      <c r="AE2430" s="29">
        <f t="shared" si="120"/>
        <v>2024</v>
      </c>
      <c r="AF2430" s="29">
        <f t="shared" si="118"/>
        <v>5</v>
      </c>
      <c r="AK2430" t="e">
        <f t="shared" si="119"/>
        <v>#N/A</v>
      </c>
    </row>
    <row r="2431" spans="1:37" ht="30" x14ac:dyDescent="0.25">
      <c r="A2431" s="30">
        <v>17907429</v>
      </c>
      <c r="B2431" s="29" t="s">
        <v>95</v>
      </c>
      <c r="C2431" s="29" t="s">
        <v>29</v>
      </c>
      <c r="D2431" s="29" t="s">
        <v>29</v>
      </c>
      <c r="E2431" s="31">
        <v>45473</v>
      </c>
      <c r="F2431" s="29" t="s">
        <v>31</v>
      </c>
      <c r="G2431" s="29" t="s">
        <v>51</v>
      </c>
      <c r="H2431" s="29" t="s">
        <v>30</v>
      </c>
      <c r="I2431" s="29">
        <v>2012</v>
      </c>
      <c r="J2431" s="30">
        <v>100</v>
      </c>
      <c r="K2431" s="30">
        <v>9583.7000000000007</v>
      </c>
      <c r="L2431" s="29" t="s">
        <v>31</v>
      </c>
      <c r="M2431" s="29" t="s">
        <v>31</v>
      </c>
      <c r="N2431" s="29" t="s">
        <v>31</v>
      </c>
      <c r="O2431" s="29">
        <v>9936.230368902694</v>
      </c>
      <c r="P2431" s="29">
        <v>1.2766879092442296</v>
      </c>
      <c r="Q2431" s="29" t="s">
        <v>31</v>
      </c>
      <c r="R2431" s="29" t="s">
        <v>31</v>
      </c>
      <c r="S2431" s="29" t="s">
        <v>31</v>
      </c>
      <c r="T2431" s="29" t="s">
        <v>31</v>
      </c>
      <c r="U2431" s="29" t="s">
        <v>31</v>
      </c>
      <c r="V2431" s="29" t="s">
        <v>31</v>
      </c>
      <c r="W2431" s="30">
        <v>1.1462040093248953</v>
      </c>
      <c r="X2431" s="30">
        <v>1.415982258036701</v>
      </c>
      <c r="Y2431" s="29" t="s">
        <v>31</v>
      </c>
      <c r="Z2431" s="29" t="s">
        <v>31</v>
      </c>
      <c r="AA2431" s="30" t="s">
        <v>31</v>
      </c>
      <c r="AB2431" s="30" t="s">
        <v>31</v>
      </c>
      <c r="AC2431" s="29" t="s">
        <v>31</v>
      </c>
      <c r="AD2431" s="29" t="s">
        <v>31</v>
      </c>
      <c r="AE2431" s="29">
        <f t="shared" si="120"/>
        <v>2024</v>
      </c>
      <c r="AF2431" s="29">
        <f t="shared" si="118"/>
        <v>6</v>
      </c>
      <c r="AK2431" t="e">
        <f t="shared" si="119"/>
        <v>#N/A</v>
      </c>
    </row>
    <row r="2432" spans="1:37" ht="30" x14ac:dyDescent="0.25">
      <c r="A2432" s="30">
        <v>17907429</v>
      </c>
      <c r="B2432" s="29" t="s">
        <v>95</v>
      </c>
      <c r="C2432" s="29" t="s">
        <v>29</v>
      </c>
      <c r="D2432" s="29" t="s">
        <v>29</v>
      </c>
      <c r="E2432" s="31">
        <v>45504</v>
      </c>
      <c r="F2432" s="29" t="s">
        <v>31</v>
      </c>
      <c r="G2432" s="29" t="s">
        <v>51</v>
      </c>
      <c r="H2432" s="29" t="s">
        <v>30</v>
      </c>
      <c r="I2432" s="29">
        <v>2012</v>
      </c>
      <c r="J2432" s="30">
        <v>100</v>
      </c>
      <c r="K2432" s="30">
        <v>9583.7000000000007</v>
      </c>
      <c r="L2432" s="29" t="s">
        <v>31</v>
      </c>
      <c r="M2432" s="29" t="s">
        <v>31</v>
      </c>
      <c r="N2432" s="29" t="s">
        <v>31</v>
      </c>
      <c r="O2432" s="29" t="s">
        <v>31</v>
      </c>
      <c r="P2432" s="29" t="s">
        <v>31</v>
      </c>
      <c r="Q2432" s="29" t="s">
        <v>31</v>
      </c>
      <c r="R2432" s="29" t="s">
        <v>31</v>
      </c>
      <c r="S2432" s="29" t="s">
        <v>31</v>
      </c>
      <c r="T2432" s="29" t="s">
        <v>31</v>
      </c>
      <c r="U2432" s="29" t="s">
        <v>31</v>
      </c>
      <c r="V2432" s="29" t="s">
        <v>31</v>
      </c>
      <c r="W2432" s="30">
        <v>1.0291554022335927</v>
      </c>
      <c r="X2432" s="30">
        <v>1.5382954019983051</v>
      </c>
      <c r="Y2432" s="29" t="s">
        <v>31</v>
      </c>
      <c r="Z2432" s="29" t="s">
        <v>31</v>
      </c>
      <c r="AA2432" s="30" t="s">
        <v>31</v>
      </c>
      <c r="AB2432" s="30" t="s">
        <v>31</v>
      </c>
      <c r="AC2432" s="29" t="s">
        <v>31</v>
      </c>
      <c r="AD2432" s="29" t="s">
        <v>31</v>
      </c>
      <c r="AE2432" s="29">
        <f t="shared" si="120"/>
        <v>2024</v>
      </c>
      <c r="AF2432" s="29">
        <f t="shared" si="118"/>
        <v>7</v>
      </c>
      <c r="AK2432" t="e">
        <f t="shared" si="119"/>
        <v>#N/A</v>
      </c>
    </row>
    <row r="2433" spans="1:37" ht="30" x14ac:dyDescent="0.25">
      <c r="A2433" s="30">
        <v>17907429</v>
      </c>
      <c r="B2433" s="29" t="s">
        <v>95</v>
      </c>
      <c r="C2433" s="29" t="s">
        <v>29</v>
      </c>
      <c r="D2433" s="29" t="s">
        <v>29</v>
      </c>
      <c r="E2433" s="31">
        <v>45535</v>
      </c>
      <c r="F2433" s="29" t="s">
        <v>31</v>
      </c>
      <c r="G2433" s="29" t="s">
        <v>51</v>
      </c>
      <c r="H2433" s="29" t="s">
        <v>30</v>
      </c>
      <c r="I2433" s="29">
        <v>2012</v>
      </c>
      <c r="J2433" s="30">
        <v>100</v>
      </c>
      <c r="K2433" s="30">
        <v>9583.7000000000007</v>
      </c>
      <c r="L2433" s="29" t="s">
        <v>31</v>
      </c>
      <c r="M2433" s="29" t="s">
        <v>31</v>
      </c>
      <c r="N2433" s="29" t="s">
        <v>31</v>
      </c>
      <c r="O2433" s="29" t="s">
        <v>31</v>
      </c>
      <c r="P2433" s="29" t="s">
        <v>31</v>
      </c>
      <c r="Q2433" s="29" t="s">
        <v>31</v>
      </c>
      <c r="R2433" s="29" t="s">
        <v>31</v>
      </c>
      <c r="S2433" s="29" t="s">
        <v>31</v>
      </c>
      <c r="T2433" s="29" t="s">
        <v>31</v>
      </c>
      <c r="U2433" s="29" t="s">
        <v>31</v>
      </c>
      <c r="V2433" s="29" t="s">
        <v>31</v>
      </c>
      <c r="W2433" s="30">
        <v>1.4005316840962676</v>
      </c>
      <c r="X2433" s="30">
        <v>2.1551087034008942</v>
      </c>
      <c r="Y2433" s="29" t="s">
        <v>31</v>
      </c>
      <c r="Z2433" s="29" t="s">
        <v>31</v>
      </c>
      <c r="AA2433" s="30" t="s">
        <v>31</v>
      </c>
      <c r="AB2433" s="30" t="s">
        <v>31</v>
      </c>
      <c r="AC2433" s="29" t="s">
        <v>31</v>
      </c>
      <c r="AD2433" s="29" t="s">
        <v>31</v>
      </c>
      <c r="AE2433" s="29">
        <f t="shared" si="120"/>
        <v>2024</v>
      </c>
      <c r="AF2433" s="29">
        <f t="shared" si="118"/>
        <v>8</v>
      </c>
      <c r="AK2433" t="e">
        <f t="shared" si="119"/>
        <v>#N/A</v>
      </c>
    </row>
    <row r="2434" spans="1:37" ht="30" x14ac:dyDescent="0.25">
      <c r="A2434" s="30">
        <v>17907429</v>
      </c>
      <c r="B2434" s="29" t="s">
        <v>95</v>
      </c>
      <c r="C2434" s="29" t="s">
        <v>29</v>
      </c>
      <c r="D2434" s="29" t="s">
        <v>29</v>
      </c>
      <c r="E2434" s="31">
        <v>45565</v>
      </c>
      <c r="F2434" s="29" t="s">
        <v>31</v>
      </c>
      <c r="G2434" s="29" t="s">
        <v>51</v>
      </c>
      <c r="H2434" s="29" t="s">
        <v>30</v>
      </c>
      <c r="I2434" s="29">
        <v>2012</v>
      </c>
      <c r="J2434" s="30">
        <v>100</v>
      </c>
      <c r="K2434" s="30">
        <v>9583.7000000000007</v>
      </c>
      <c r="L2434" s="29" t="s">
        <v>31</v>
      </c>
      <c r="M2434" s="29" t="s">
        <v>31</v>
      </c>
      <c r="N2434" s="29" t="s">
        <v>31</v>
      </c>
      <c r="O2434" s="29" t="s">
        <v>31</v>
      </c>
      <c r="P2434" s="29" t="s">
        <v>31</v>
      </c>
      <c r="Q2434" s="29" t="s">
        <v>31</v>
      </c>
      <c r="R2434" s="29" t="s">
        <v>31</v>
      </c>
      <c r="S2434" s="29" t="s">
        <v>31</v>
      </c>
      <c r="T2434" s="29" t="s">
        <v>31</v>
      </c>
      <c r="U2434" s="29" t="s">
        <v>31</v>
      </c>
      <c r="V2434" s="29" t="s">
        <v>31</v>
      </c>
      <c r="W2434" s="30">
        <v>1.5506145991703211</v>
      </c>
      <c r="X2434" s="30">
        <v>2.117967787057172</v>
      </c>
      <c r="Y2434" s="29" t="s">
        <v>31</v>
      </c>
      <c r="Z2434" s="29" t="s">
        <v>31</v>
      </c>
      <c r="AA2434" s="30" t="s">
        <v>31</v>
      </c>
      <c r="AB2434" s="30" t="s">
        <v>31</v>
      </c>
      <c r="AC2434" s="29" t="s">
        <v>31</v>
      </c>
      <c r="AD2434" s="29" t="s">
        <v>31</v>
      </c>
      <c r="AE2434" s="29">
        <f t="shared" si="120"/>
        <v>2024</v>
      </c>
      <c r="AF2434" s="29">
        <f t="shared" si="118"/>
        <v>9</v>
      </c>
      <c r="AK2434" t="e">
        <f t="shared" si="119"/>
        <v>#N/A</v>
      </c>
    </row>
    <row r="2435" spans="1:37" ht="30" x14ac:dyDescent="0.25">
      <c r="A2435" s="30">
        <v>17907429</v>
      </c>
      <c r="B2435" s="29" t="s">
        <v>95</v>
      </c>
      <c r="C2435" s="29" t="s">
        <v>29</v>
      </c>
      <c r="D2435" s="29" t="s">
        <v>29</v>
      </c>
      <c r="E2435" s="31">
        <v>45596</v>
      </c>
      <c r="F2435" s="29" t="s">
        <v>31</v>
      </c>
      <c r="G2435" s="29" t="s">
        <v>51</v>
      </c>
      <c r="H2435" s="29" t="s">
        <v>30</v>
      </c>
      <c r="I2435" s="29">
        <v>2012</v>
      </c>
      <c r="J2435" s="30">
        <v>100</v>
      </c>
      <c r="K2435" s="30">
        <v>9583.7000000000007</v>
      </c>
      <c r="L2435" s="29" t="s">
        <v>31</v>
      </c>
      <c r="M2435" s="29" t="s">
        <v>31</v>
      </c>
      <c r="N2435" s="29" t="s">
        <v>31</v>
      </c>
      <c r="O2435" s="29" t="s">
        <v>31</v>
      </c>
      <c r="P2435" s="29" t="s">
        <v>31</v>
      </c>
      <c r="Q2435" s="29" t="s">
        <v>31</v>
      </c>
      <c r="R2435" s="29" t="s">
        <v>31</v>
      </c>
      <c r="S2435" s="29" t="s">
        <v>31</v>
      </c>
      <c r="T2435" s="29" t="s">
        <v>31</v>
      </c>
      <c r="U2435" s="29" t="s">
        <v>31</v>
      </c>
      <c r="V2435" s="29" t="s">
        <v>31</v>
      </c>
      <c r="W2435" s="30">
        <v>1.616885060865439</v>
      </c>
      <c r="X2435" s="30">
        <v>1.799432912913745</v>
      </c>
      <c r="Y2435" s="29" t="s">
        <v>31</v>
      </c>
      <c r="Z2435" s="29" t="s">
        <v>31</v>
      </c>
      <c r="AA2435" s="30" t="s">
        <v>31</v>
      </c>
      <c r="AB2435" s="30" t="s">
        <v>31</v>
      </c>
      <c r="AC2435" s="29" t="s">
        <v>31</v>
      </c>
      <c r="AD2435" s="29" t="s">
        <v>31</v>
      </c>
      <c r="AE2435" s="29">
        <f t="shared" si="120"/>
        <v>2024</v>
      </c>
      <c r="AF2435" s="29">
        <f t="shared" si="118"/>
        <v>10</v>
      </c>
      <c r="AK2435" t="e">
        <f t="shared" si="119"/>
        <v>#N/A</v>
      </c>
    </row>
    <row r="2436" spans="1:37" ht="30" x14ac:dyDescent="0.25">
      <c r="A2436" s="30">
        <v>17907429</v>
      </c>
      <c r="B2436" s="29" t="s">
        <v>95</v>
      </c>
      <c r="C2436" s="29" t="s">
        <v>29</v>
      </c>
      <c r="D2436" s="29" t="s">
        <v>29</v>
      </c>
      <c r="E2436" s="31">
        <v>45626</v>
      </c>
      <c r="F2436" s="29" t="s">
        <v>31</v>
      </c>
      <c r="G2436" s="29" t="s">
        <v>51</v>
      </c>
      <c r="H2436" s="29" t="s">
        <v>30</v>
      </c>
      <c r="I2436" s="29">
        <v>2012</v>
      </c>
      <c r="J2436" s="30">
        <v>100</v>
      </c>
      <c r="K2436" s="30">
        <v>9583.7000000000007</v>
      </c>
      <c r="L2436" s="29" t="s">
        <v>31</v>
      </c>
      <c r="M2436" s="29" t="s">
        <v>31</v>
      </c>
      <c r="N2436" s="29" t="s">
        <v>31</v>
      </c>
      <c r="O2436" s="29" t="s">
        <v>31</v>
      </c>
      <c r="P2436" s="29" t="s">
        <v>31</v>
      </c>
      <c r="Q2436" s="29" t="s">
        <v>31</v>
      </c>
      <c r="R2436" s="29" t="s">
        <v>31</v>
      </c>
      <c r="S2436" s="29" t="s">
        <v>31</v>
      </c>
      <c r="T2436" s="29" t="s">
        <v>31</v>
      </c>
      <c r="U2436" s="29" t="s">
        <v>31</v>
      </c>
      <c r="V2436" s="29" t="s">
        <v>31</v>
      </c>
      <c r="W2436" s="30">
        <v>1.3407600707415399</v>
      </c>
      <c r="X2436" s="30">
        <v>1.4592507505212402</v>
      </c>
      <c r="Y2436" s="29" t="s">
        <v>31</v>
      </c>
      <c r="Z2436" s="29" t="s">
        <v>31</v>
      </c>
      <c r="AA2436" s="30" t="s">
        <v>31</v>
      </c>
      <c r="AB2436" s="30" t="s">
        <v>31</v>
      </c>
      <c r="AC2436" s="29" t="s">
        <v>31</v>
      </c>
      <c r="AD2436" s="29" t="s">
        <v>31</v>
      </c>
      <c r="AE2436" s="29">
        <f t="shared" si="120"/>
        <v>2024</v>
      </c>
      <c r="AF2436" s="29">
        <f t="shared" si="118"/>
        <v>11</v>
      </c>
      <c r="AK2436" t="e">
        <f t="shared" si="119"/>
        <v>#N/A</v>
      </c>
    </row>
    <row r="2437" spans="1:37" ht="30" x14ac:dyDescent="0.25">
      <c r="A2437" s="30">
        <v>17907429</v>
      </c>
      <c r="B2437" s="29" t="s">
        <v>95</v>
      </c>
      <c r="C2437" s="29" t="s">
        <v>29</v>
      </c>
      <c r="D2437" s="29" t="s">
        <v>29</v>
      </c>
      <c r="E2437" s="31">
        <v>45657</v>
      </c>
      <c r="F2437" s="29" t="s">
        <v>31</v>
      </c>
      <c r="G2437" s="29" t="s">
        <v>51</v>
      </c>
      <c r="H2437" s="29" t="s">
        <v>30</v>
      </c>
      <c r="I2437" s="29">
        <v>2012</v>
      </c>
      <c r="J2437" s="30">
        <v>100</v>
      </c>
      <c r="K2437" s="30">
        <v>9583.7000000000007</v>
      </c>
      <c r="L2437" s="29" t="s">
        <v>31</v>
      </c>
      <c r="M2437" s="29" t="s">
        <v>31</v>
      </c>
      <c r="N2437" s="29" t="s">
        <v>31</v>
      </c>
      <c r="O2437" s="29" t="s">
        <v>31</v>
      </c>
      <c r="P2437" s="29" t="s">
        <v>31</v>
      </c>
      <c r="Q2437" s="29" t="s">
        <v>31</v>
      </c>
      <c r="R2437" s="29" t="s">
        <v>31</v>
      </c>
      <c r="S2437" s="29" t="s">
        <v>31</v>
      </c>
      <c r="T2437" s="29" t="s">
        <v>31</v>
      </c>
      <c r="U2437" s="29" t="s">
        <v>31</v>
      </c>
      <c r="V2437" s="29" t="s">
        <v>31</v>
      </c>
      <c r="W2437" s="30">
        <v>1.3494158252197863</v>
      </c>
      <c r="X2437" s="30">
        <v>1.7564354147295522</v>
      </c>
      <c r="Y2437" s="29" t="s">
        <v>31</v>
      </c>
      <c r="Z2437" s="29" t="s">
        <v>31</v>
      </c>
      <c r="AA2437" s="30" t="s">
        <v>31</v>
      </c>
      <c r="AB2437" s="30" t="s">
        <v>31</v>
      </c>
      <c r="AC2437" s="29" t="s">
        <v>31</v>
      </c>
      <c r="AD2437" s="29" t="s">
        <v>31</v>
      </c>
      <c r="AE2437" s="29">
        <f t="shared" si="120"/>
        <v>2024</v>
      </c>
      <c r="AF2437" s="29">
        <f t="shared" si="118"/>
        <v>12</v>
      </c>
      <c r="AK2437" t="e">
        <f t="shared" si="119"/>
        <v>#N/A</v>
      </c>
    </row>
    <row r="2438" spans="1:37" ht="30" x14ac:dyDescent="0.25">
      <c r="A2438" s="30">
        <v>17907430</v>
      </c>
      <c r="B2438" s="29" t="s">
        <v>96</v>
      </c>
      <c r="C2438" s="29" t="s">
        <v>29</v>
      </c>
      <c r="D2438" s="29" t="s">
        <v>29</v>
      </c>
      <c r="E2438" s="31">
        <v>43496</v>
      </c>
      <c r="F2438" s="29" t="s">
        <v>31</v>
      </c>
      <c r="G2438" s="29" t="s">
        <v>51</v>
      </c>
      <c r="H2438" s="29" t="s">
        <v>30</v>
      </c>
      <c r="I2438" s="29">
        <v>1969</v>
      </c>
      <c r="J2438" s="30">
        <v>100</v>
      </c>
      <c r="K2438" s="30">
        <v>6787.1</v>
      </c>
      <c r="L2438" s="29" t="s">
        <v>31</v>
      </c>
      <c r="M2438" s="29" t="s">
        <v>31</v>
      </c>
      <c r="N2438" s="29" t="s">
        <v>31</v>
      </c>
      <c r="O2438" s="29" t="s">
        <v>31</v>
      </c>
      <c r="P2438" s="29" t="s">
        <v>31</v>
      </c>
      <c r="Q2438" s="29" t="s">
        <v>31</v>
      </c>
      <c r="R2438" s="29" t="s">
        <v>31</v>
      </c>
      <c r="S2438" s="29" t="s">
        <v>31</v>
      </c>
      <c r="T2438" s="29" t="s">
        <v>31</v>
      </c>
      <c r="U2438" s="29" t="s">
        <v>31</v>
      </c>
      <c r="V2438" s="29" t="s">
        <v>31</v>
      </c>
      <c r="W2438" s="30">
        <v>0.92600850671540402</v>
      </c>
      <c r="X2438" s="30">
        <v>1.5687555459807081</v>
      </c>
      <c r="Y2438" s="29" t="s">
        <v>31</v>
      </c>
      <c r="Z2438" s="29" t="s">
        <v>31</v>
      </c>
      <c r="AA2438" s="30">
        <v>0</v>
      </c>
      <c r="AB2438" s="30">
        <v>0</v>
      </c>
      <c r="AC2438" s="29" t="s">
        <v>31</v>
      </c>
      <c r="AD2438" s="29" t="s">
        <v>31</v>
      </c>
      <c r="AE2438" s="29">
        <f t="shared" si="120"/>
        <v>2019</v>
      </c>
      <c r="AF2438" s="29">
        <f t="shared" si="118"/>
        <v>1</v>
      </c>
      <c r="AK2438" t="e">
        <f t="shared" si="119"/>
        <v>#N/A</v>
      </c>
    </row>
    <row r="2439" spans="1:37" ht="30" x14ac:dyDescent="0.25">
      <c r="A2439" s="30">
        <v>17907430</v>
      </c>
      <c r="B2439" s="29" t="s">
        <v>96</v>
      </c>
      <c r="C2439" s="29" t="s">
        <v>29</v>
      </c>
      <c r="D2439" s="29" t="s">
        <v>29</v>
      </c>
      <c r="E2439" s="31">
        <v>43524</v>
      </c>
      <c r="F2439" s="29" t="s">
        <v>31</v>
      </c>
      <c r="G2439" s="29" t="s">
        <v>51</v>
      </c>
      <c r="H2439" s="29" t="s">
        <v>30</v>
      </c>
      <c r="I2439" s="29">
        <v>1969</v>
      </c>
      <c r="J2439" s="30">
        <v>100</v>
      </c>
      <c r="K2439" s="30">
        <v>6787.1</v>
      </c>
      <c r="L2439" s="29" t="s">
        <v>31</v>
      </c>
      <c r="M2439" s="29" t="s">
        <v>31</v>
      </c>
      <c r="N2439" s="29" t="s">
        <v>31</v>
      </c>
      <c r="O2439" s="29" t="s">
        <v>31</v>
      </c>
      <c r="P2439" s="29" t="s">
        <v>31</v>
      </c>
      <c r="Q2439" s="29" t="s">
        <v>31</v>
      </c>
      <c r="R2439" s="29" t="s">
        <v>31</v>
      </c>
      <c r="S2439" s="29" t="s">
        <v>31</v>
      </c>
      <c r="T2439" s="29" t="s">
        <v>31</v>
      </c>
      <c r="U2439" s="29" t="s">
        <v>31</v>
      </c>
      <c r="V2439" s="29" t="s">
        <v>31</v>
      </c>
      <c r="W2439" s="30">
        <v>1.1766756524487909</v>
      </c>
      <c r="X2439" s="30">
        <v>1.4392859404661562</v>
      </c>
      <c r="Y2439" s="29" t="s">
        <v>31</v>
      </c>
      <c r="Z2439" s="29" t="s">
        <v>31</v>
      </c>
      <c r="AA2439" s="30">
        <v>0</v>
      </c>
      <c r="AB2439" s="30">
        <v>0</v>
      </c>
      <c r="AC2439" s="29" t="s">
        <v>31</v>
      </c>
      <c r="AD2439" s="29" t="s">
        <v>31</v>
      </c>
      <c r="AE2439" s="29">
        <f t="shared" si="120"/>
        <v>2019</v>
      </c>
      <c r="AF2439" s="29">
        <f t="shared" si="118"/>
        <v>2</v>
      </c>
      <c r="AK2439" t="e">
        <f t="shared" si="119"/>
        <v>#N/A</v>
      </c>
    </row>
    <row r="2440" spans="1:37" ht="30" x14ac:dyDescent="0.25">
      <c r="A2440" s="30">
        <v>17907430</v>
      </c>
      <c r="B2440" s="29" t="s">
        <v>96</v>
      </c>
      <c r="C2440" s="29" t="s">
        <v>29</v>
      </c>
      <c r="D2440" s="29" t="s">
        <v>29</v>
      </c>
      <c r="E2440" s="31">
        <v>43555</v>
      </c>
      <c r="F2440" s="29" t="s">
        <v>31</v>
      </c>
      <c r="G2440" s="29" t="s">
        <v>51</v>
      </c>
      <c r="H2440" s="29" t="s">
        <v>30</v>
      </c>
      <c r="I2440" s="29">
        <v>1969</v>
      </c>
      <c r="J2440" s="30">
        <v>100</v>
      </c>
      <c r="K2440" s="30">
        <v>6787.1</v>
      </c>
      <c r="L2440" s="29" t="s">
        <v>31</v>
      </c>
      <c r="M2440" s="29" t="s">
        <v>31</v>
      </c>
      <c r="N2440" s="29" t="s">
        <v>31</v>
      </c>
      <c r="O2440" s="29" t="s">
        <v>31</v>
      </c>
      <c r="P2440" s="29" t="s">
        <v>31</v>
      </c>
      <c r="Q2440" s="29" t="s">
        <v>31</v>
      </c>
      <c r="R2440" s="29" t="s">
        <v>31</v>
      </c>
      <c r="S2440" s="29" t="s">
        <v>31</v>
      </c>
      <c r="T2440" s="29" t="s">
        <v>31</v>
      </c>
      <c r="U2440" s="29" t="s">
        <v>31</v>
      </c>
      <c r="V2440" s="29" t="s">
        <v>31</v>
      </c>
      <c r="W2440" s="30">
        <v>1.4482069953214092</v>
      </c>
      <c r="X2440" s="30">
        <v>1.8001807043747986</v>
      </c>
      <c r="Y2440" s="29" t="s">
        <v>31</v>
      </c>
      <c r="Z2440" s="29" t="s">
        <v>31</v>
      </c>
      <c r="AA2440" s="30">
        <v>0</v>
      </c>
      <c r="AB2440" s="30">
        <v>0</v>
      </c>
      <c r="AC2440" s="29" t="s">
        <v>31</v>
      </c>
      <c r="AD2440" s="29" t="s">
        <v>31</v>
      </c>
      <c r="AE2440" s="29">
        <f t="shared" si="120"/>
        <v>2019</v>
      </c>
      <c r="AF2440" s="29">
        <f t="shared" si="118"/>
        <v>3</v>
      </c>
      <c r="AK2440" t="e">
        <f t="shared" si="119"/>
        <v>#N/A</v>
      </c>
    </row>
    <row r="2441" spans="1:37" ht="30" x14ac:dyDescent="0.25">
      <c r="A2441" s="30">
        <v>17907430</v>
      </c>
      <c r="B2441" s="29" t="s">
        <v>96</v>
      </c>
      <c r="C2441" s="29" t="s">
        <v>29</v>
      </c>
      <c r="D2441" s="29" t="s">
        <v>29</v>
      </c>
      <c r="E2441" s="31">
        <v>43585</v>
      </c>
      <c r="F2441" s="29" t="s">
        <v>31</v>
      </c>
      <c r="G2441" s="29" t="s">
        <v>51</v>
      </c>
      <c r="H2441" s="29" t="s">
        <v>30</v>
      </c>
      <c r="I2441" s="29">
        <v>1969</v>
      </c>
      <c r="J2441" s="30">
        <v>100</v>
      </c>
      <c r="K2441" s="30">
        <v>6787.1</v>
      </c>
      <c r="L2441" s="29" t="s">
        <v>31</v>
      </c>
      <c r="M2441" s="29" t="s">
        <v>31</v>
      </c>
      <c r="N2441" s="29" t="s">
        <v>31</v>
      </c>
      <c r="O2441" s="29" t="s">
        <v>31</v>
      </c>
      <c r="P2441" s="29" t="s">
        <v>31</v>
      </c>
      <c r="Q2441" s="29" t="s">
        <v>31</v>
      </c>
      <c r="R2441" s="29" t="s">
        <v>31</v>
      </c>
      <c r="S2441" s="29" t="s">
        <v>31</v>
      </c>
      <c r="T2441" s="29" t="s">
        <v>31</v>
      </c>
      <c r="U2441" s="29" t="s">
        <v>31</v>
      </c>
      <c r="V2441" s="29" t="s">
        <v>31</v>
      </c>
      <c r="W2441" s="30">
        <v>0.95535604785641426</v>
      </c>
      <c r="X2441" s="30">
        <v>1.6027998075461838</v>
      </c>
      <c r="Y2441" s="29" t="s">
        <v>31</v>
      </c>
      <c r="Z2441" s="29" t="s">
        <v>31</v>
      </c>
      <c r="AA2441" s="30">
        <v>0</v>
      </c>
      <c r="AB2441" s="30">
        <v>0</v>
      </c>
      <c r="AC2441" s="29" t="s">
        <v>31</v>
      </c>
      <c r="AD2441" s="29" t="s">
        <v>31</v>
      </c>
      <c r="AE2441" s="29">
        <f t="shared" si="120"/>
        <v>2019</v>
      </c>
      <c r="AF2441" s="29">
        <f t="shared" si="118"/>
        <v>4</v>
      </c>
      <c r="AK2441" t="e">
        <f t="shared" si="119"/>
        <v>#N/A</v>
      </c>
    </row>
    <row r="2442" spans="1:37" ht="30" x14ac:dyDescent="0.25">
      <c r="A2442" s="30">
        <v>17907430</v>
      </c>
      <c r="B2442" s="29" t="s">
        <v>96</v>
      </c>
      <c r="C2442" s="29" t="s">
        <v>29</v>
      </c>
      <c r="D2442" s="29" t="s">
        <v>29</v>
      </c>
      <c r="E2442" s="31">
        <v>43616</v>
      </c>
      <c r="F2442" s="29" t="s">
        <v>31</v>
      </c>
      <c r="G2442" s="29" t="s">
        <v>51</v>
      </c>
      <c r="H2442" s="29" t="s">
        <v>30</v>
      </c>
      <c r="I2442" s="29">
        <v>1969</v>
      </c>
      <c r="J2442" s="30">
        <v>100</v>
      </c>
      <c r="K2442" s="30">
        <v>6787.1</v>
      </c>
      <c r="L2442" s="29" t="s">
        <v>31</v>
      </c>
      <c r="M2442" s="29" t="s">
        <v>31</v>
      </c>
      <c r="N2442" s="29" t="s">
        <v>31</v>
      </c>
      <c r="O2442" s="29" t="s">
        <v>31</v>
      </c>
      <c r="P2442" s="29" t="s">
        <v>31</v>
      </c>
      <c r="Q2442" s="29" t="s">
        <v>31</v>
      </c>
      <c r="R2442" s="29" t="s">
        <v>31</v>
      </c>
      <c r="S2442" s="29" t="s">
        <v>31</v>
      </c>
      <c r="T2442" s="29" t="s">
        <v>31</v>
      </c>
      <c r="U2442" s="29" t="s">
        <v>31</v>
      </c>
      <c r="V2442" s="29" t="s">
        <v>31</v>
      </c>
      <c r="W2442" s="30">
        <v>0.85668211619880552</v>
      </c>
      <c r="X2442" s="30">
        <v>2.1915259916203067</v>
      </c>
      <c r="Y2442" s="29" t="s">
        <v>31</v>
      </c>
      <c r="Z2442" s="29" t="s">
        <v>31</v>
      </c>
      <c r="AA2442" s="30">
        <v>0</v>
      </c>
      <c r="AB2442" s="30">
        <v>0</v>
      </c>
      <c r="AC2442" s="29" t="s">
        <v>31</v>
      </c>
      <c r="AD2442" s="29" t="s">
        <v>31</v>
      </c>
      <c r="AE2442" s="29">
        <f t="shared" si="120"/>
        <v>2019</v>
      </c>
      <c r="AF2442" s="29">
        <f t="shared" si="118"/>
        <v>5</v>
      </c>
      <c r="AK2442" t="e">
        <f t="shared" si="119"/>
        <v>#N/A</v>
      </c>
    </row>
    <row r="2443" spans="1:37" ht="30" x14ac:dyDescent="0.25">
      <c r="A2443" s="30">
        <v>17907430</v>
      </c>
      <c r="B2443" s="29" t="s">
        <v>96</v>
      </c>
      <c r="C2443" s="29" t="s">
        <v>29</v>
      </c>
      <c r="D2443" s="29" t="s">
        <v>29</v>
      </c>
      <c r="E2443" s="31">
        <v>43646</v>
      </c>
      <c r="F2443" s="29" t="s">
        <v>31</v>
      </c>
      <c r="G2443" s="29" t="s">
        <v>51</v>
      </c>
      <c r="H2443" s="29" t="s">
        <v>30</v>
      </c>
      <c r="I2443" s="29">
        <v>1969</v>
      </c>
      <c r="J2443" s="30">
        <v>100</v>
      </c>
      <c r="K2443" s="30">
        <v>6787.1</v>
      </c>
      <c r="L2443" s="29" t="s">
        <v>31</v>
      </c>
      <c r="M2443" s="29" t="s">
        <v>31</v>
      </c>
      <c r="N2443" s="29" t="s">
        <v>31</v>
      </c>
      <c r="O2443" s="29" t="s">
        <v>31</v>
      </c>
      <c r="P2443" s="29" t="s">
        <v>31</v>
      </c>
      <c r="Q2443" s="29" t="s">
        <v>31</v>
      </c>
      <c r="R2443" s="29" t="s">
        <v>31</v>
      </c>
      <c r="S2443" s="29" t="s">
        <v>31</v>
      </c>
      <c r="T2443" s="29" t="s">
        <v>31</v>
      </c>
      <c r="U2443" s="29" t="s">
        <v>31</v>
      </c>
      <c r="V2443" s="29" t="s">
        <v>31</v>
      </c>
      <c r="W2443" s="30">
        <v>1.4718402833767859</v>
      </c>
      <c r="X2443" s="30">
        <v>1.5595748489429844</v>
      </c>
      <c r="Y2443" s="29" t="s">
        <v>31</v>
      </c>
      <c r="Z2443" s="29" t="s">
        <v>31</v>
      </c>
      <c r="AA2443" s="30">
        <v>0</v>
      </c>
      <c r="AB2443" s="30">
        <v>0</v>
      </c>
      <c r="AC2443" s="29" t="s">
        <v>31</v>
      </c>
      <c r="AD2443" s="29" t="s">
        <v>31</v>
      </c>
      <c r="AE2443" s="29">
        <f t="shared" si="120"/>
        <v>2019</v>
      </c>
      <c r="AF2443" s="29">
        <f t="shared" si="118"/>
        <v>6</v>
      </c>
      <c r="AK2443" t="e">
        <f t="shared" si="119"/>
        <v>#N/A</v>
      </c>
    </row>
    <row r="2444" spans="1:37" ht="30" x14ac:dyDescent="0.25">
      <c r="A2444" s="30">
        <v>17907430</v>
      </c>
      <c r="B2444" s="29" t="s">
        <v>96</v>
      </c>
      <c r="C2444" s="29" t="s">
        <v>29</v>
      </c>
      <c r="D2444" s="29" t="s">
        <v>29</v>
      </c>
      <c r="E2444" s="31">
        <v>43677</v>
      </c>
      <c r="F2444" s="29" t="s">
        <v>31</v>
      </c>
      <c r="G2444" s="29" t="s">
        <v>51</v>
      </c>
      <c r="H2444" s="29" t="s">
        <v>30</v>
      </c>
      <c r="I2444" s="29">
        <v>1969</v>
      </c>
      <c r="J2444" s="30">
        <v>100</v>
      </c>
      <c r="K2444" s="30">
        <v>6787.1</v>
      </c>
      <c r="L2444" s="29" t="s">
        <v>31</v>
      </c>
      <c r="M2444" s="29" t="s">
        <v>31</v>
      </c>
      <c r="N2444" s="29" t="s">
        <v>31</v>
      </c>
      <c r="O2444" s="29" t="s">
        <v>31</v>
      </c>
      <c r="P2444" s="29" t="s">
        <v>31</v>
      </c>
      <c r="Q2444" s="29" t="s">
        <v>31</v>
      </c>
      <c r="R2444" s="29" t="s">
        <v>31</v>
      </c>
      <c r="S2444" s="29" t="s">
        <v>31</v>
      </c>
      <c r="T2444" s="29" t="s">
        <v>31</v>
      </c>
      <c r="U2444" s="29" t="s">
        <v>31</v>
      </c>
      <c r="V2444" s="29" t="s">
        <v>31</v>
      </c>
      <c r="W2444" s="30">
        <v>1.061199516362008</v>
      </c>
      <c r="X2444" s="30">
        <v>2.0897502167176865</v>
      </c>
      <c r="Y2444" s="29" t="s">
        <v>31</v>
      </c>
      <c r="Z2444" s="29" t="s">
        <v>31</v>
      </c>
      <c r="AA2444" s="30">
        <v>0</v>
      </c>
      <c r="AB2444" s="30">
        <v>0</v>
      </c>
      <c r="AC2444" s="29" t="s">
        <v>31</v>
      </c>
      <c r="AD2444" s="29" t="s">
        <v>31</v>
      </c>
      <c r="AE2444" s="29">
        <f t="shared" si="120"/>
        <v>2019</v>
      </c>
      <c r="AF2444" s="29">
        <f t="shared" si="118"/>
        <v>7</v>
      </c>
      <c r="AK2444" t="e">
        <f t="shared" si="119"/>
        <v>#N/A</v>
      </c>
    </row>
    <row r="2445" spans="1:37" ht="30" x14ac:dyDescent="0.25">
      <c r="A2445" s="30">
        <v>17907430</v>
      </c>
      <c r="B2445" s="29" t="s">
        <v>96</v>
      </c>
      <c r="C2445" s="29" t="s">
        <v>29</v>
      </c>
      <c r="D2445" s="29" t="s">
        <v>29</v>
      </c>
      <c r="E2445" s="31">
        <v>43708</v>
      </c>
      <c r="F2445" s="29" t="s">
        <v>31</v>
      </c>
      <c r="G2445" s="29" t="s">
        <v>51</v>
      </c>
      <c r="H2445" s="29" t="s">
        <v>30</v>
      </c>
      <c r="I2445" s="29">
        <v>1969</v>
      </c>
      <c r="J2445" s="30">
        <v>100</v>
      </c>
      <c r="K2445" s="30">
        <v>6787.1</v>
      </c>
      <c r="L2445" s="29" t="s">
        <v>31</v>
      </c>
      <c r="M2445" s="29" t="s">
        <v>31</v>
      </c>
      <c r="N2445" s="29" t="s">
        <v>31</v>
      </c>
      <c r="O2445" s="29" t="s">
        <v>31</v>
      </c>
      <c r="P2445" s="29" t="s">
        <v>31</v>
      </c>
      <c r="Q2445" s="29" t="s">
        <v>31</v>
      </c>
      <c r="R2445" s="29" t="s">
        <v>31</v>
      </c>
      <c r="S2445" s="29" t="s">
        <v>31</v>
      </c>
      <c r="T2445" s="29" t="s">
        <v>31</v>
      </c>
      <c r="U2445" s="29" t="s">
        <v>31</v>
      </c>
      <c r="V2445" s="29" t="s">
        <v>31</v>
      </c>
      <c r="W2445" s="30">
        <v>0.88046163454560555</v>
      </c>
      <c r="X2445" s="30">
        <v>1.2275406042990502</v>
      </c>
      <c r="Y2445" s="29" t="s">
        <v>31</v>
      </c>
      <c r="Z2445" s="29" t="s">
        <v>31</v>
      </c>
      <c r="AA2445" s="30">
        <v>0</v>
      </c>
      <c r="AB2445" s="30">
        <v>0</v>
      </c>
      <c r="AC2445" s="29" t="s">
        <v>31</v>
      </c>
      <c r="AD2445" s="29" t="s">
        <v>31</v>
      </c>
      <c r="AE2445" s="29">
        <f t="shared" si="120"/>
        <v>2019</v>
      </c>
      <c r="AF2445" s="29">
        <f t="shared" si="118"/>
        <v>8</v>
      </c>
      <c r="AK2445" t="e">
        <f t="shared" si="119"/>
        <v>#N/A</v>
      </c>
    </row>
    <row r="2446" spans="1:37" ht="30" x14ac:dyDescent="0.25">
      <c r="A2446" s="30">
        <v>17907430</v>
      </c>
      <c r="B2446" s="29" t="s">
        <v>96</v>
      </c>
      <c r="C2446" s="29" t="s">
        <v>29</v>
      </c>
      <c r="D2446" s="29" t="s">
        <v>29</v>
      </c>
      <c r="E2446" s="31">
        <v>43738</v>
      </c>
      <c r="F2446" s="29" t="s">
        <v>31</v>
      </c>
      <c r="G2446" s="29" t="s">
        <v>51</v>
      </c>
      <c r="H2446" s="29" t="s">
        <v>30</v>
      </c>
      <c r="I2446" s="29">
        <v>1969</v>
      </c>
      <c r="J2446" s="30">
        <v>100</v>
      </c>
      <c r="K2446" s="30">
        <v>6787.1</v>
      </c>
      <c r="L2446" s="29" t="s">
        <v>31</v>
      </c>
      <c r="M2446" s="29" t="s">
        <v>31</v>
      </c>
      <c r="N2446" s="29" t="s">
        <v>31</v>
      </c>
      <c r="O2446" s="29" t="s">
        <v>31</v>
      </c>
      <c r="P2446" s="29" t="s">
        <v>31</v>
      </c>
      <c r="Q2446" s="29" t="s">
        <v>31</v>
      </c>
      <c r="R2446" s="29" t="s">
        <v>31</v>
      </c>
      <c r="S2446" s="29" t="s">
        <v>31</v>
      </c>
      <c r="T2446" s="29" t="s">
        <v>31</v>
      </c>
      <c r="U2446" s="29" t="s">
        <v>31</v>
      </c>
      <c r="V2446" s="29" t="s">
        <v>31</v>
      </c>
      <c r="W2446" s="30">
        <v>1.5133437028004149</v>
      </c>
      <c r="X2446" s="30">
        <v>2.189742924318888</v>
      </c>
      <c r="Y2446" s="29" t="s">
        <v>31</v>
      </c>
      <c r="Z2446" s="29" t="s">
        <v>31</v>
      </c>
      <c r="AA2446" s="30">
        <v>0</v>
      </c>
      <c r="AB2446" s="30">
        <v>0</v>
      </c>
      <c r="AC2446" s="29" t="s">
        <v>31</v>
      </c>
      <c r="AD2446" s="29" t="s">
        <v>31</v>
      </c>
      <c r="AE2446" s="29">
        <f t="shared" si="120"/>
        <v>2019</v>
      </c>
      <c r="AF2446" s="29">
        <f t="shared" si="118"/>
        <v>9</v>
      </c>
      <c r="AK2446" t="e">
        <f t="shared" si="119"/>
        <v>#N/A</v>
      </c>
    </row>
    <row r="2447" spans="1:37" ht="30" x14ac:dyDescent="0.25">
      <c r="A2447" s="30">
        <v>17907430</v>
      </c>
      <c r="B2447" s="29" t="s">
        <v>96</v>
      </c>
      <c r="C2447" s="29" t="s">
        <v>29</v>
      </c>
      <c r="D2447" s="29" t="s">
        <v>29</v>
      </c>
      <c r="E2447" s="31">
        <v>43769</v>
      </c>
      <c r="F2447" s="29" t="s">
        <v>31</v>
      </c>
      <c r="G2447" s="29" t="s">
        <v>51</v>
      </c>
      <c r="H2447" s="29" t="s">
        <v>30</v>
      </c>
      <c r="I2447" s="29">
        <v>1969</v>
      </c>
      <c r="J2447" s="30">
        <v>100</v>
      </c>
      <c r="K2447" s="30">
        <v>6787.1</v>
      </c>
      <c r="L2447" s="29" t="s">
        <v>31</v>
      </c>
      <c r="M2447" s="29" t="s">
        <v>31</v>
      </c>
      <c r="N2447" s="29" t="s">
        <v>31</v>
      </c>
      <c r="O2447" s="29" t="s">
        <v>31</v>
      </c>
      <c r="P2447" s="29" t="s">
        <v>31</v>
      </c>
      <c r="Q2447" s="29" t="s">
        <v>31</v>
      </c>
      <c r="R2447" s="29" t="s">
        <v>31</v>
      </c>
      <c r="S2447" s="29" t="s">
        <v>31</v>
      </c>
      <c r="T2447" s="29" t="s">
        <v>31</v>
      </c>
      <c r="U2447" s="29" t="s">
        <v>31</v>
      </c>
      <c r="V2447" s="29" t="s">
        <v>31</v>
      </c>
      <c r="W2447" s="30">
        <v>1.4018437256275695</v>
      </c>
      <c r="X2447" s="30">
        <v>1.5981283780894489</v>
      </c>
      <c r="Y2447" s="29" t="s">
        <v>31</v>
      </c>
      <c r="Z2447" s="29" t="s">
        <v>31</v>
      </c>
      <c r="AA2447" s="30">
        <v>0</v>
      </c>
      <c r="AB2447" s="30">
        <v>0</v>
      </c>
      <c r="AC2447" s="29" t="s">
        <v>31</v>
      </c>
      <c r="AD2447" s="29" t="s">
        <v>31</v>
      </c>
      <c r="AE2447" s="29">
        <f t="shared" si="120"/>
        <v>2019</v>
      </c>
      <c r="AF2447" s="29">
        <f t="shared" si="118"/>
        <v>10</v>
      </c>
      <c r="AK2447" t="e">
        <f t="shared" si="119"/>
        <v>#N/A</v>
      </c>
    </row>
    <row r="2448" spans="1:37" ht="30" x14ac:dyDescent="0.25">
      <c r="A2448" s="30">
        <v>17907430</v>
      </c>
      <c r="B2448" s="29" t="s">
        <v>96</v>
      </c>
      <c r="C2448" s="29" t="s">
        <v>29</v>
      </c>
      <c r="D2448" s="29" t="s">
        <v>29</v>
      </c>
      <c r="E2448" s="31">
        <v>43799</v>
      </c>
      <c r="F2448" s="29" t="s">
        <v>31</v>
      </c>
      <c r="G2448" s="29" t="s">
        <v>51</v>
      </c>
      <c r="H2448" s="29" t="s">
        <v>30</v>
      </c>
      <c r="I2448" s="29">
        <v>1969</v>
      </c>
      <c r="J2448" s="30">
        <v>100</v>
      </c>
      <c r="K2448" s="30">
        <v>6787.1</v>
      </c>
      <c r="L2448" s="29" t="s">
        <v>31</v>
      </c>
      <c r="M2448" s="29" t="s">
        <v>31</v>
      </c>
      <c r="N2448" s="29" t="s">
        <v>31</v>
      </c>
      <c r="O2448" s="29" t="s">
        <v>31</v>
      </c>
      <c r="P2448" s="29" t="s">
        <v>31</v>
      </c>
      <c r="Q2448" s="29" t="s">
        <v>31</v>
      </c>
      <c r="R2448" s="29" t="s">
        <v>31</v>
      </c>
      <c r="S2448" s="29" t="s">
        <v>31</v>
      </c>
      <c r="T2448" s="29" t="s">
        <v>31</v>
      </c>
      <c r="U2448" s="29" t="s">
        <v>31</v>
      </c>
      <c r="V2448" s="29" t="s">
        <v>31</v>
      </c>
      <c r="W2448" s="30">
        <v>1.2646490176597258</v>
      </c>
      <c r="X2448" s="30">
        <v>1.7128951136128179</v>
      </c>
      <c r="Y2448" s="29" t="s">
        <v>31</v>
      </c>
      <c r="Z2448" s="29" t="s">
        <v>31</v>
      </c>
      <c r="AA2448" s="30">
        <v>0</v>
      </c>
      <c r="AB2448" s="30">
        <v>0</v>
      </c>
      <c r="AC2448" s="29" t="s">
        <v>31</v>
      </c>
      <c r="AD2448" s="29" t="s">
        <v>31</v>
      </c>
      <c r="AE2448" s="29">
        <f t="shared" si="120"/>
        <v>2019</v>
      </c>
      <c r="AF2448" s="29">
        <f t="shared" si="118"/>
        <v>11</v>
      </c>
      <c r="AK2448" t="e">
        <f t="shared" si="119"/>
        <v>#N/A</v>
      </c>
    </row>
    <row r="2449" spans="1:37" ht="30" x14ac:dyDescent="0.25">
      <c r="A2449" s="30">
        <v>17907430</v>
      </c>
      <c r="B2449" s="29" t="s">
        <v>96</v>
      </c>
      <c r="C2449" s="29" t="s">
        <v>29</v>
      </c>
      <c r="D2449" s="29" t="s">
        <v>29</v>
      </c>
      <c r="E2449" s="31">
        <v>43830</v>
      </c>
      <c r="F2449" s="29" t="s">
        <v>31</v>
      </c>
      <c r="G2449" s="29" t="s">
        <v>51</v>
      </c>
      <c r="H2449" s="29" t="s">
        <v>30</v>
      </c>
      <c r="I2449" s="29">
        <v>1969</v>
      </c>
      <c r="J2449" s="30">
        <v>100</v>
      </c>
      <c r="K2449" s="30">
        <v>6787.1</v>
      </c>
      <c r="L2449" s="29" t="s">
        <v>31</v>
      </c>
      <c r="M2449" s="29" t="s">
        <v>31</v>
      </c>
      <c r="N2449" s="29" t="s">
        <v>31</v>
      </c>
      <c r="O2449" s="29" t="s">
        <v>31</v>
      </c>
      <c r="P2449" s="29" t="s">
        <v>31</v>
      </c>
      <c r="Q2449" s="29" t="s">
        <v>31</v>
      </c>
      <c r="R2449" s="29" t="s">
        <v>31</v>
      </c>
      <c r="S2449" s="29" t="s">
        <v>31</v>
      </c>
      <c r="T2449" s="29" t="s">
        <v>31</v>
      </c>
      <c r="U2449" s="29" t="s">
        <v>31</v>
      </c>
      <c r="V2449" s="29" t="s">
        <v>31</v>
      </c>
      <c r="W2449" s="30">
        <v>0.87320454788648461</v>
      </c>
      <c r="X2449" s="30">
        <v>2.2171421419836879</v>
      </c>
      <c r="Y2449" s="29" t="s">
        <v>31</v>
      </c>
      <c r="Z2449" s="29" t="s">
        <v>31</v>
      </c>
      <c r="AA2449" s="30">
        <v>0</v>
      </c>
      <c r="AB2449" s="30">
        <v>0</v>
      </c>
      <c r="AC2449" s="29" t="s">
        <v>31</v>
      </c>
      <c r="AD2449" s="29" t="s">
        <v>31</v>
      </c>
      <c r="AE2449" s="29">
        <f t="shared" si="120"/>
        <v>2019</v>
      </c>
      <c r="AF2449" s="29">
        <f t="shared" si="118"/>
        <v>12</v>
      </c>
      <c r="AK2449" t="e">
        <f t="shared" si="119"/>
        <v>#N/A</v>
      </c>
    </row>
    <row r="2450" spans="1:37" ht="30" x14ac:dyDescent="0.25">
      <c r="A2450" s="30">
        <v>17907430</v>
      </c>
      <c r="B2450" s="29" t="s">
        <v>96</v>
      </c>
      <c r="C2450" s="29" t="s">
        <v>29</v>
      </c>
      <c r="D2450" s="29" t="s">
        <v>29</v>
      </c>
      <c r="E2450" s="31">
        <v>43861</v>
      </c>
      <c r="F2450" s="29" t="s">
        <v>31</v>
      </c>
      <c r="G2450" s="29" t="s">
        <v>51</v>
      </c>
      <c r="H2450" s="29" t="s">
        <v>30</v>
      </c>
      <c r="I2450" s="29">
        <v>1969</v>
      </c>
      <c r="J2450" s="30">
        <v>100</v>
      </c>
      <c r="K2450" s="30">
        <v>6787.1</v>
      </c>
      <c r="L2450" s="29" t="s">
        <v>31</v>
      </c>
      <c r="M2450" s="29" t="s">
        <v>31</v>
      </c>
      <c r="N2450" s="29" t="s">
        <v>31</v>
      </c>
      <c r="O2450" s="29" t="s">
        <v>31</v>
      </c>
      <c r="P2450" s="29" t="s">
        <v>31</v>
      </c>
      <c r="Q2450" s="29" t="s">
        <v>31</v>
      </c>
      <c r="R2450" s="29" t="s">
        <v>31</v>
      </c>
      <c r="S2450" s="29" t="s">
        <v>31</v>
      </c>
      <c r="T2450" s="29" t="s">
        <v>31</v>
      </c>
      <c r="U2450" s="29" t="s">
        <v>31</v>
      </c>
      <c r="V2450" s="29" t="s">
        <v>31</v>
      </c>
      <c r="W2450" s="30">
        <v>0.88894598814574688</v>
      </c>
      <c r="X2450" s="30">
        <v>1.2720307932280714</v>
      </c>
      <c r="Y2450" s="29" t="s">
        <v>31</v>
      </c>
      <c r="Z2450" s="29" t="s">
        <v>31</v>
      </c>
      <c r="AA2450" s="30" t="s">
        <v>31</v>
      </c>
      <c r="AB2450" s="30" t="s">
        <v>31</v>
      </c>
      <c r="AC2450" s="29" t="s">
        <v>31</v>
      </c>
      <c r="AD2450" s="29" t="s">
        <v>31</v>
      </c>
      <c r="AE2450" s="29">
        <f t="shared" si="120"/>
        <v>2020</v>
      </c>
      <c r="AF2450" s="29">
        <f t="shared" si="118"/>
        <v>1</v>
      </c>
      <c r="AK2450" t="e">
        <f t="shared" si="119"/>
        <v>#N/A</v>
      </c>
    </row>
    <row r="2451" spans="1:37" ht="30" x14ac:dyDescent="0.25">
      <c r="A2451" s="30">
        <v>17907430</v>
      </c>
      <c r="B2451" s="29" t="s">
        <v>96</v>
      </c>
      <c r="C2451" s="29" t="s">
        <v>29</v>
      </c>
      <c r="D2451" s="29" t="s">
        <v>29</v>
      </c>
      <c r="E2451" s="31">
        <v>43890</v>
      </c>
      <c r="F2451" s="29" t="s">
        <v>31</v>
      </c>
      <c r="G2451" s="29" t="s">
        <v>51</v>
      </c>
      <c r="H2451" s="29" t="s">
        <v>30</v>
      </c>
      <c r="I2451" s="29">
        <v>1969</v>
      </c>
      <c r="J2451" s="30">
        <v>100</v>
      </c>
      <c r="K2451" s="30">
        <v>6787.1</v>
      </c>
      <c r="L2451" s="29" t="s">
        <v>31</v>
      </c>
      <c r="M2451" s="29" t="s">
        <v>31</v>
      </c>
      <c r="N2451" s="29" t="s">
        <v>31</v>
      </c>
      <c r="O2451" s="29" t="s">
        <v>31</v>
      </c>
      <c r="P2451" s="29" t="s">
        <v>31</v>
      </c>
      <c r="Q2451" s="29" t="s">
        <v>31</v>
      </c>
      <c r="R2451" s="29" t="s">
        <v>31</v>
      </c>
      <c r="S2451" s="29" t="s">
        <v>31</v>
      </c>
      <c r="T2451" s="29" t="s">
        <v>31</v>
      </c>
      <c r="U2451" s="29" t="s">
        <v>31</v>
      </c>
      <c r="V2451" s="29" t="s">
        <v>31</v>
      </c>
      <c r="W2451" s="30">
        <v>1.4198069531136552</v>
      </c>
      <c r="X2451" s="30">
        <v>2.0541949160199522</v>
      </c>
      <c r="Y2451" s="29" t="s">
        <v>31</v>
      </c>
      <c r="Z2451" s="29" t="s">
        <v>31</v>
      </c>
      <c r="AA2451" s="30" t="s">
        <v>31</v>
      </c>
      <c r="AB2451" s="30" t="s">
        <v>31</v>
      </c>
      <c r="AC2451" s="29" t="s">
        <v>31</v>
      </c>
      <c r="AD2451" s="29" t="s">
        <v>31</v>
      </c>
      <c r="AE2451" s="29">
        <f t="shared" si="120"/>
        <v>2020</v>
      </c>
      <c r="AF2451" s="29">
        <f t="shared" si="118"/>
        <v>2</v>
      </c>
      <c r="AK2451" t="e">
        <f t="shared" si="119"/>
        <v>#N/A</v>
      </c>
    </row>
    <row r="2452" spans="1:37" ht="30" x14ac:dyDescent="0.25">
      <c r="A2452" s="30">
        <v>17907430</v>
      </c>
      <c r="B2452" s="29" t="s">
        <v>96</v>
      </c>
      <c r="C2452" s="29" t="s">
        <v>29</v>
      </c>
      <c r="D2452" s="29" t="s">
        <v>29</v>
      </c>
      <c r="E2452" s="31">
        <v>43921</v>
      </c>
      <c r="F2452" s="29" t="s">
        <v>31</v>
      </c>
      <c r="G2452" s="29" t="s">
        <v>51</v>
      </c>
      <c r="H2452" s="29" t="s">
        <v>30</v>
      </c>
      <c r="I2452" s="29">
        <v>1969</v>
      </c>
      <c r="J2452" s="30">
        <v>100</v>
      </c>
      <c r="K2452" s="30">
        <v>6787.1</v>
      </c>
      <c r="L2452" s="29" t="s">
        <v>31</v>
      </c>
      <c r="M2452" s="29" t="s">
        <v>31</v>
      </c>
      <c r="N2452" s="29" t="s">
        <v>31</v>
      </c>
      <c r="O2452" s="29" t="s">
        <v>31</v>
      </c>
      <c r="P2452" s="29" t="s">
        <v>31</v>
      </c>
      <c r="Q2452" s="29" t="s">
        <v>31</v>
      </c>
      <c r="R2452" s="29" t="s">
        <v>31</v>
      </c>
      <c r="S2452" s="29" t="s">
        <v>31</v>
      </c>
      <c r="T2452" s="29" t="s">
        <v>31</v>
      </c>
      <c r="U2452" s="29" t="s">
        <v>31</v>
      </c>
      <c r="V2452" s="29" t="s">
        <v>31</v>
      </c>
      <c r="W2452" s="30">
        <v>1.0924801532691542</v>
      </c>
      <c r="X2452" s="30">
        <v>2.0382802465778553</v>
      </c>
      <c r="Y2452" s="29" t="s">
        <v>31</v>
      </c>
      <c r="Z2452" s="29" t="s">
        <v>31</v>
      </c>
      <c r="AA2452" s="30" t="s">
        <v>31</v>
      </c>
      <c r="AB2452" s="30" t="s">
        <v>31</v>
      </c>
      <c r="AC2452" s="29" t="s">
        <v>31</v>
      </c>
      <c r="AD2452" s="29" t="s">
        <v>31</v>
      </c>
      <c r="AE2452" s="29">
        <f t="shared" si="120"/>
        <v>2020</v>
      </c>
      <c r="AF2452" s="29">
        <f t="shared" si="118"/>
        <v>3</v>
      </c>
      <c r="AK2452" t="e">
        <f t="shared" si="119"/>
        <v>#N/A</v>
      </c>
    </row>
    <row r="2453" spans="1:37" ht="30" x14ac:dyDescent="0.25">
      <c r="A2453" s="30">
        <v>17907430</v>
      </c>
      <c r="B2453" s="29" t="s">
        <v>96</v>
      </c>
      <c r="C2453" s="29" t="s">
        <v>29</v>
      </c>
      <c r="D2453" s="29" t="s">
        <v>29</v>
      </c>
      <c r="E2453" s="31">
        <v>43951</v>
      </c>
      <c r="F2453" s="29" t="s">
        <v>31</v>
      </c>
      <c r="G2453" s="29" t="s">
        <v>51</v>
      </c>
      <c r="H2453" s="29" t="s">
        <v>30</v>
      </c>
      <c r="I2453" s="29">
        <v>1969</v>
      </c>
      <c r="J2453" s="30">
        <v>100</v>
      </c>
      <c r="K2453" s="30">
        <v>6787.1</v>
      </c>
      <c r="L2453" s="29" t="s">
        <v>31</v>
      </c>
      <c r="M2453" s="29" t="s">
        <v>31</v>
      </c>
      <c r="N2453" s="29" t="s">
        <v>31</v>
      </c>
      <c r="O2453" s="29" t="s">
        <v>31</v>
      </c>
      <c r="P2453" s="29" t="s">
        <v>31</v>
      </c>
      <c r="Q2453" s="29" t="s">
        <v>31</v>
      </c>
      <c r="R2453" s="29" t="s">
        <v>31</v>
      </c>
      <c r="S2453" s="29" t="s">
        <v>31</v>
      </c>
      <c r="T2453" s="29" t="s">
        <v>31</v>
      </c>
      <c r="U2453" s="29" t="s">
        <v>31</v>
      </c>
      <c r="V2453" s="29" t="s">
        <v>31</v>
      </c>
      <c r="W2453" s="30">
        <v>1.5963742036826334</v>
      </c>
      <c r="X2453" s="30">
        <v>1.3415905848090779</v>
      </c>
      <c r="Y2453" s="29" t="s">
        <v>31</v>
      </c>
      <c r="Z2453" s="29" t="s">
        <v>31</v>
      </c>
      <c r="AA2453" s="30" t="s">
        <v>31</v>
      </c>
      <c r="AB2453" s="30" t="s">
        <v>31</v>
      </c>
      <c r="AC2453" s="29" t="s">
        <v>31</v>
      </c>
      <c r="AD2453" s="29" t="s">
        <v>31</v>
      </c>
      <c r="AE2453" s="29">
        <f t="shared" si="120"/>
        <v>2020</v>
      </c>
      <c r="AF2453" s="29">
        <f t="shared" si="118"/>
        <v>4</v>
      </c>
      <c r="AK2453" t="e">
        <f t="shared" si="119"/>
        <v>#N/A</v>
      </c>
    </row>
    <row r="2454" spans="1:37" ht="30" x14ac:dyDescent="0.25">
      <c r="A2454" s="30">
        <v>17907430</v>
      </c>
      <c r="B2454" s="29" t="s">
        <v>96</v>
      </c>
      <c r="C2454" s="29" t="s">
        <v>29</v>
      </c>
      <c r="D2454" s="29" t="s">
        <v>29</v>
      </c>
      <c r="E2454" s="31">
        <v>43982</v>
      </c>
      <c r="F2454" s="29" t="s">
        <v>31</v>
      </c>
      <c r="G2454" s="29" t="s">
        <v>51</v>
      </c>
      <c r="H2454" s="29" t="s">
        <v>30</v>
      </c>
      <c r="I2454" s="29">
        <v>1969</v>
      </c>
      <c r="J2454" s="30">
        <v>100</v>
      </c>
      <c r="K2454" s="30">
        <v>6787.1</v>
      </c>
      <c r="L2454" s="29" t="s">
        <v>31</v>
      </c>
      <c r="M2454" s="29" t="s">
        <v>31</v>
      </c>
      <c r="N2454" s="29" t="s">
        <v>31</v>
      </c>
      <c r="O2454" s="29" t="s">
        <v>31</v>
      </c>
      <c r="P2454" s="29" t="s">
        <v>31</v>
      </c>
      <c r="Q2454" s="29" t="s">
        <v>31</v>
      </c>
      <c r="R2454" s="29" t="s">
        <v>31</v>
      </c>
      <c r="S2454" s="29" t="s">
        <v>31</v>
      </c>
      <c r="T2454" s="29" t="s">
        <v>31</v>
      </c>
      <c r="U2454" s="29" t="s">
        <v>31</v>
      </c>
      <c r="V2454" s="29" t="s">
        <v>31</v>
      </c>
      <c r="W2454" s="30">
        <v>1.5014522697263613</v>
      </c>
      <c r="X2454" s="30">
        <v>1.287184472048633</v>
      </c>
      <c r="Y2454" s="29" t="s">
        <v>31</v>
      </c>
      <c r="Z2454" s="29" t="s">
        <v>31</v>
      </c>
      <c r="AA2454" s="30" t="s">
        <v>31</v>
      </c>
      <c r="AB2454" s="30" t="s">
        <v>31</v>
      </c>
      <c r="AC2454" s="29" t="s">
        <v>31</v>
      </c>
      <c r="AD2454" s="29" t="s">
        <v>31</v>
      </c>
      <c r="AE2454" s="29">
        <f t="shared" si="120"/>
        <v>2020</v>
      </c>
      <c r="AF2454" s="29">
        <f t="shared" si="118"/>
        <v>5</v>
      </c>
      <c r="AK2454" t="e">
        <f t="shared" si="119"/>
        <v>#N/A</v>
      </c>
    </row>
    <row r="2455" spans="1:37" ht="30" x14ac:dyDescent="0.25">
      <c r="A2455" s="30">
        <v>17907430</v>
      </c>
      <c r="B2455" s="29" t="s">
        <v>96</v>
      </c>
      <c r="C2455" s="29" t="s">
        <v>29</v>
      </c>
      <c r="D2455" s="29" t="s">
        <v>29</v>
      </c>
      <c r="E2455" s="31">
        <v>44012</v>
      </c>
      <c r="F2455" s="29" t="s">
        <v>31</v>
      </c>
      <c r="G2455" s="29" t="s">
        <v>51</v>
      </c>
      <c r="H2455" s="29" t="s">
        <v>30</v>
      </c>
      <c r="I2455" s="29">
        <v>1969</v>
      </c>
      <c r="J2455" s="30">
        <v>100</v>
      </c>
      <c r="K2455" s="30">
        <v>6787.1</v>
      </c>
      <c r="L2455" s="29" t="s">
        <v>31</v>
      </c>
      <c r="M2455" s="29" t="s">
        <v>31</v>
      </c>
      <c r="N2455" s="29" t="s">
        <v>31</v>
      </c>
      <c r="O2455" s="29" t="s">
        <v>31</v>
      </c>
      <c r="P2455" s="29" t="s">
        <v>31</v>
      </c>
      <c r="Q2455" s="29" t="s">
        <v>31</v>
      </c>
      <c r="R2455" s="29" t="s">
        <v>31</v>
      </c>
      <c r="S2455" s="29" t="s">
        <v>31</v>
      </c>
      <c r="T2455" s="29" t="s">
        <v>31</v>
      </c>
      <c r="U2455" s="29" t="s">
        <v>31</v>
      </c>
      <c r="V2455" s="29" t="s">
        <v>31</v>
      </c>
      <c r="W2455" s="30">
        <v>1.0328546421902796</v>
      </c>
      <c r="X2455" s="30">
        <v>1.597228879633773</v>
      </c>
      <c r="Y2455" s="29" t="s">
        <v>31</v>
      </c>
      <c r="Z2455" s="29" t="s">
        <v>31</v>
      </c>
      <c r="AA2455" s="30" t="s">
        <v>31</v>
      </c>
      <c r="AB2455" s="30" t="s">
        <v>31</v>
      </c>
      <c r="AC2455" s="29" t="s">
        <v>31</v>
      </c>
      <c r="AD2455" s="29" t="s">
        <v>31</v>
      </c>
      <c r="AE2455" s="29">
        <f t="shared" si="120"/>
        <v>2020</v>
      </c>
      <c r="AF2455" s="29">
        <f t="shared" ref="AF2455:AF2518" si="121">IF(E2455 = "", "", MONTH(E2455))</f>
        <v>6</v>
      </c>
      <c r="AK2455" t="e">
        <f t="shared" si="119"/>
        <v>#N/A</v>
      </c>
    </row>
    <row r="2456" spans="1:37" ht="30" x14ac:dyDescent="0.25">
      <c r="A2456" s="30">
        <v>17907430</v>
      </c>
      <c r="B2456" s="29" t="s">
        <v>96</v>
      </c>
      <c r="C2456" s="29" t="s">
        <v>29</v>
      </c>
      <c r="D2456" s="29" t="s">
        <v>29</v>
      </c>
      <c r="E2456" s="31">
        <v>44043</v>
      </c>
      <c r="F2456" s="29" t="s">
        <v>31</v>
      </c>
      <c r="G2456" s="29" t="s">
        <v>51</v>
      </c>
      <c r="H2456" s="29" t="s">
        <v>30</v>
      </c>
      <c r="I2456" s="29">
        <v>1969</v>
      </c>
      <c r="J2456" s="30">
        <v>100</v>
      </c>
      <c r="K2456" s="30">
        <v>6787.1</v>
      </c>
      <c r="L2456" s="29" t="s">
        <v>31</v>
      </c>
      <c r="M2456" s="29" t="s">
        <v>31</v>
      </c>
      <c r="N2456" s="29" t="s">
        <v>31</v>
      </c>
      <c r="O2456" s="29" t="s">
        <v>31</v>
      </c>
      <c r="P2456" s="29" t="s">
        <v>31</v>
      </c>
      <c r="Q2456" s="29" t="s">
        <v>31</v>
      </c>
      <c r="R2456" s="29" t="s">
        <v>31</v>
      </c>
      <c r="S2456" s="29" t="s">
        <v>31</v>
      </c>
      <c r="T2456" s="29" t="s">
        <v>31</v>
      </c>
      <c r="U2456" s="29" t="s">
        <v>31</v>
      </c>
      <c r="V2456" s="29" t="s">
        <v>31</v>
      </c>
      <c r="W2456" s="30">
        <v>1.4260770599982331</v>
      </c>
      <c r="X2456" s="30">
        <v>1.9770421281207577</v>
      </c>
      <c r="Y2456" s="29" t="s">
        <v>31</v>
      </c>
      <c r="Z2456" s="29" t="s">
        <v>31</v>
      </c>
      <c r="AA2456" s="30" t="s">
        <v>31</v>
      </c>
      <c r="AB2456" s="30" t="s">
        <v>31</v>
      </c>
      <c r="AC2456" s="29" t="s">
        <v>31</v>
      </c>
      <c r="AD2456" s="29" t="s">
        <v>31</v>
      </c>
      <c r="AE2456" s="29">
        <f t="shared" si="120"/>
        <v>2020</v>
      </c>
      <c r="AF2456" s="29">
        <f t="shared" si="121"/>
        <v>7</v>
      </c>
      <c r="AK2456" t="e">
        <f t="shared" si="119"/>
        <v>#N/A</v>
      </c>
    </row>
    <row r="2457" spans="1:37" ht="30" x14ac:dyDescent="0.25">
      <c r="A2457" s="30">
        <v>17907430</v>
      </c>
      <c r="B2457" s="29" t="s">
        <v>96</v>
      </c>
      <c r="C2457" s="29" t="s">
        <v>29</v>
      </c>
      <c r="D2457" s="29" t="s">
        <v>29</v>
      </c>
      <c r="E2457" s="31">
        <v>44074</v>
      </c>
      <c r="F2457" s="29" t="s">
        <v>31</v>
      </c>
      <c r="G2457" s="29" t="s">
        <v>51</v>
      </c>
      <c r="H2457" s="29" t="s">
        <v>30</v>
      </c>
      <c r="I2457" s="29">
        <v>1969</v>
      </c>
      <c r="J2457" s="30">
        <v>100</v>
      </c>
      <c r="K2457" s="30">
        <v>6787.1</v>
      </c>
      <c r="L2457" s="29" t="s">
        <v>31</v>
      </c>
      <c r="M2457" s="29" t="s">
        <v>31</v>
      </c>
      <c r="N2457" s="29" t="s">
        <v>31</v>
      </c>
      <c r="O2457" s="29" t="s">
        <v>31</v>
      </c>
      <c r="P2457" s="29" t="s">
        <v>31</v>
      </c>
      <c r="Q2457" s="29" t="s">
        <v>31</v>
      </c>
      <c r="R2457" s="29" t="s">
        <v>31</v>
      </c>
      <c r="S2457" s="29" t="s">
        <v>31</v>
      </c>
      <c r="T2457" s="29" t="s">
        <v>31</v>
      </c>
      <c r="U2457" s="29" t="s">
        <v>31</v>
      </c>
      <c r="V2457" s="29" t="s">
        <v>31</v>
      </c>
      <c r="W2457" s="30">
        <v>1.0585484924151649</v>
      </c>
      <c r="X2457" s="30">
        <v>1.2579470954221266</v>
      </c>
      <c r="Y2457" s="29" t="s">
        <v>31</v>
      </c>
      <c r="Z2457" s="29" t="s">
        <v>31</v>
      </c>
      <c r="AA2457" s="30" t="s">
        <v>31</v>
      </c>
      <c r="AB2457" s="30" t="s">
        <v>31</v>
      </c>
      <c r="AC2457" s="29" t="s">
        <v>31</v>
      </c>
      <c r="AD2457" s="29" t="s">
        <v>31</v>
      </c>
      <c r="AE2457" s="29">
        <f t="shared" si="120"/>
        <v>2020</v>
      </c>
      <c r="AF2457" s="29">
        <f t="shared" si="121"/>
        <v>8</v>
      </c>
      <c r="AK2457" t="e">
        <f t="shared" si="119"/>
        <v>#N/A</v>
      </c>
    </row>
    <row r="2458" spans="1:37" ht="30" x14ac:dyDescent="0.25">
      <c r="A2458" s="30">
        <v>17907430</v>
      </c>
      <c r="B2458" s="29" t="s">
        <v>96</v>
      </c>
      <c r="C2458" s="29" t="s">
        <v>29</v>
      </c>
      <c r="D2458" s="29" t="s">
        <v>29</v>
      </c>
      <c r="E2458" s="31">
        <v>44104</v>
      </c>
      <c r="F2458" s="29" t="s">
        <v>31</v>
      </c>
      <c r="G2458" s="29" t="s">
        <v>51</v>
      </c>
      <c r="H2458" s="29" t="s">
        <v>30</v>
      </c>
      <c r="I2458" s="29">
        <v>1969</v>
      </c>
      <c r="J2458" s="30">
        <v>100</v>
      </c>
      <c r="K2458" s="30">
        <v>6787.1</v>
      </c>
      <c r="L2458" s="29" t="s">
        <v>31</v>
      </c>
      <c r="M2458" s="29" t="s">
        <v>31</v>
      </c>
      <c r="N2458" s="29" t="s">
        <v>31</v>
      </c>
      <c r="O2458" s="29" t="s">
        <v>31</v>
      </c>
      <c r="P2458" s="29" t="s">
        <v>31</v>
      </c>
      <c r="Q2458" s="29" t="s">
        <v>31</v>
      </c>
      <c r="R2458" s="29" t="s">
        <v>31</v>
      </c>
      <c r="S2458" s="29" t="s">
        <v>31</v>
      </c>
      <c r="T2458" s="29" t="s">
        <v>31</v>
      </c>
      <c r="U2458" s="29" t="s">
        <v>31</v>
      </c>
      <c r="V2458" s="29" t="s">
        <v>31</v>
      </c>
      <c r="W2458" s="30">
        <v>1.3918430413311029</v>
      </c>
      <c r="X2458" s="30">
        <v>1.3595578953768683</v>
      </c>
      <c r="Y2458" s="29" t="s">
        <v>31</v>
      </c>
      <c r="Z2458" s="29" t="s">
        <v>31</v>
      </c>
      <c r="AA2458" s="30" t="s">
        <v>31</v>
      </c>
      <c r="AB2458" s="30" t="s">
        <v>31</v>
      </c>
      <c r="AC2458" s="29" t="s">
        <v>31</v>
      </c>
      <c r="AD2458" s="29" t="s">
        <v>31</v>
      </c>
      <c r="AE2458" s="29">
        <f t="shared" si="120"/>
        <v>2020</v>
      </c>
      <c r="AF2458" s="29">
        <f t="shared" si="121"/>
        <v>9</v>
      </c>
      <c r="AK2458" t="e">
        <f t="shared" si="119"/>
        <v>#N/A</v>
      </c>
    </row>
    <row r="2459" spans="1:37" ht="30" x14ac:dyDescent="0.25">
      <c r="A2459" s="30">
        <v>17907430</v>
      </c>
      <c r="B2459" s="29" t="s">
        <v>96</v>
      </c>
      <c r="C2459" s="29" t="s">
        <v>29</v>
      </c>
      <c r="D2459" s="29" t="s">
        <v>29</v>
      </c>
      <c r="E2459" s="31">
        <v>44135</v>
      </c>
      <c r="F2459" s="29" t="s">
        <v>31</v>
      </c>
      <c r="G2459" s="29" t="s">
        <v>51</v>
      </c>
      <c r="H2459" s="29" t="s">
        <v>30</v>
      </c>
      <c r="I2459" s="29">
        <v>1969</v>
      </c>
      <c r="J2459" s="30">
        <v>100</v>
      </c>
      <c r="K2459" s="30">
        <v>6787.1</v>
      </c>
      <c r="L2459" s="29" t="s">
        <v>31</v>
      </c>
      <c r="M2459" s="29" t="s">
        <v>31</v>
      </c>
      <c r="N2459" s="29" t="s">
        <v>31</v>
      </c>
      <c r="O2459" s="29" t="s">
        <v>31</v>
      </c>
      <c r="P2459" s="29" t="s">
        <v>31</v>
      </c>
      <c r="Q2459" s="29" t="s">
        <v>31</v>
      </c>
      <c r="R2459" s="29" t="s">
        <v>31</v>
      </c>
      <c r="S2459" s="29" t="s">
        <v>31</v>
      </c>
      <c r="T2459" s="29" t="s">
        <v>31</v>
      </c>
      <c r="U2459" s="29" t="s">
        <v>31</v>
      </c>
      <c r="V2459" s="29" t="s">
        <v>31</v>
      </c>
      <c r="W2459" s="30">
        <v>1.2095293381186394</v>
      </c>
      <c r="X2459" s="30">
        <v>1.5078319516033214</v>
      </c>
      <c r="Y2459" s="29" t="s">
        <v>31</v>
      </c>
      <c r="Z2459" s="29" t="s">
        <v>31</v>
      </c>
      <c r="AA2459" s="30" t="s">
        <v>31</v>
      </c>
      <c r="AB2459" s="30" t="s">
        <v>31</v>
      </c>
      <c r="AC2459" s="29" t="s">
        <v>31</v>
      </c>
      <c r="AD2459" s="29" t="s">
        <v>31</v>
      </c>
      <c r="AE2459" s="29">
        <f t="shared" si="120"/>
        <v>2020</v>
      </c>
      <c r="AF2459" s="29">
        <f t="shared" si="121"/>
        <v>10</v>
      </c>
      <c r="AK2459" t="e">
        <f t="shared" si="119"/>
        <v>#N/A</v>
      </c>
    </row>
    <row r="2460" spans="1:37" ht="30" x14ac:dyDescent="0.25">
      <c r="A2460" s="30">
        <v>17907430</v>
      </c>
      <c r="B2460" s="29" t="s">
        <v>96</v>
      </c>
      <c r="C2460" s="29" t="s">
        <v>29</v>
      </c>
      <c r="D2460" s="29" t="s">
        <v>29</v>
      </c>
      <c r="E2460" s="31">
        <v>44165</v>
      </c>
      <c r="F2460" s="29" t="s">
        <v>31</v>
      </c>
      <c r="G2460" s="29" t="s">
        <v>51</v>
      </c>
      <c r="H2460" s="29" t="s">
        <v>30</v>
      </c>
      <c r="I2460" s="29">
        <v>1969</v>
      </c>
      <c r="J2460" s="30">
        <v>100</v>
      </c>
      <c r="K2460" s="30">
        <v>6787.1</v>
      </c>
      <c r="L2460" s="29" t="s">
        <v>31</v>
      </c>
      <c r="M2460" s="29" t="s">
        <v>31</v>
      </c>
      <c r="N2460" s="29" t="s">
        <v>31</v>
      </c>
      <c r="O2460" s="29" t="s">
        <v>31</v>
      </c>
      <c r="P2460" s="29" t="s">
        <v>31</v>
      </c>
      <c r="Q2460" s="29" t="s">
        <v>31</v>
      </c>
      <c r="R2460" s="29" t="s">
        <v>31</v>
      </c>
      <c r="S2460" s="29" t="s">
        <v>31</v>
      </c>
      <c r="T2460" s="29" t="s">
        <v>31</v>
      </c>
      <c r="U2460" s="29" t="s">
        <v>31</v>
      </c>
      <c r="V2460" s="29" t="s">
        <v>31</v>
      </c>
      <c r="W2460" s="30">
        <v>1.1360216204547602</v>
      </c>
      <c r="X2460" s="30">
        <v>1.1995046553043862</v>
      </c>
      <c r="Y2460" s="29" t="s">
        <v>31</v>
      </c>
      <c r="Z2460" s="29" t="s">
        <v>31</v>
      </c>
      <c r="AA2460" s="30" t="s">
        <v>31</v>
      </c>
      <c r="AB2460" s="30" t="s">
        <v>31</v>
      </c>
      <c r="AC2460" s="29" t="s">
        <v>31</v>
      </c>
      <c r="AD2460" s="29" t="s">
        <v>31</v>
      </c>
      <c r="AE2460" s="29">
        <f t="shared" si="120"/>
        <v>2020</v>
      </c>
      <c r="AF2460" s="29">
        <f t="shared" si="121"/>
        <v>11</v>
      </c>
      <c r="AK2460" t="e">
        <f t="shared" si="119"/>
        <v>#N/A</v>
      </c>
    </row>
    <row r="2461" spans="1:37" ht="30" x14ac:dyDescent="0.25">
      <c r="A2461" s="30">
        <v>17907430</v>
      </c>
      <c r="B2461" s="29" t="s">
        <v>96</v>
      </c>
      <c r="C2461" s="29" t="s">
        <v>29</v>
      </c>
      <c r="D2461" s="29" t="s">
        <v>29</v>
      </c>
      <c r="E2461" s="31">
        <v>44196</v>
      </c>
      <c r="F2461" s="29">
        <v>85.682764466608774</v>
      </c>
      <c r="G2461" s="29" t="s">
        <v>51</v>
      </c>
      <c r="H2461" s="29" t="s">
        <v>30</v>
      </c>
      <c r="I2461" s="29">
        <v>1969</v>
      </c>
      <c r="J2461" s="30">
        <v>100</v>
      </c>
      <c r="K2461" s="30">
        <v>6787.1</v>
      </c>
      <c r="L2461" s="29">
        <v>319137.86283856118</v>
      </c>
      <c r="M2461" s="29">
        <v>1034.5380891573493</v>
      </c>
      <c r="N2461" s="29">
        <v>36.090061645898224</v>
      </c>
      <c r="O2461" s="29">
        <v>4553.1801464477867</v>
      </c>
      <c r="P2461" s="29">
        <v>0.78896030430178288</v>
      </c>
      <c r="Q2461" s="29">
        <v>4856.7988810156203</v>
      </c>
      <c r="R2461" s="29">
        <v>6261.9988390846702</v>
      </c>
      <c r="S2461" s="29">
        <v>0.73116447559757047</v>
      </c>
      <c r="T2461" s="29">
        <v>1.2697357813919996</v>
      </c>
      <c r="U2461" s="29">
        <v>1.4020050398794968</v>
      </c>
      <c r="V2461" s="29">
        <v>1.6899903177360653</v>
      </c>
      <c r="W2461" s="30">
        <v>0.90944518541401076</v>
      </c>
      <c r="X2461" s="30">
        <v>1.7975763582274851</v>
      </c>
      <c r="Y2461" s="29">
        <v>-21.137246900608709</v>
      </c>
      <c r="Z2461" s="29">
        <v>-12.881105230909823</v>
      </c>
      <c r="AA2461" s="30">
        <v>79.474064157928595</v>
      </c>
      <c r="AB2461" s="30">
        <v>527.05798349074018</v>
      </c>
      <c r="AC2461" s="29">
        <v>2.0527598066813293</v>
      </c>
      <c r="AD2461" s="29">
        <v>24979.755522794629</v>
      </c>
      <c r="AE2461" s="29">
        <f t="shared" si="120"/>
        <v>2020</v>
      </c>
      <c r="AF2461" s="29">
        <f t="shared" si="121"/>
        <v>12</v>
      </c>
      <c r="AK2461" t="e">
        <f t="shared" si="119"/>
        <v>#N/A</v>
      </c>
    </row>
    <row r="2462" spans="1:37" ht="30" x14ac:dyDescent="0.25">
      <c r="A2462" s="30">
        <v>17907430</v>
      </c>
      <c r="B2462" s="29" t="s">
        <v>96</v>
      </c>
      <c r="C2462" s="29" t="s">
        <v>29</v>
      </c>
      <c r="D2462" s="29" t="s">
        <v>29</v>
      </c>
      <c r="E2462" s="31">
        <v>44227</v>
      </c>
      <c r="F2462" s="29">
        <v>86.733405264625389</v>
      </c>
      <c r="G2462" s="29" t="s">
        <v>51</v>
      </c>
      <c r="H2462" s="29" t="s">
        <v>30</v>
      </c>
      <c r="I2462" s="29">
        <v>1969</v>
      </c>
      <c r="J2462" s="30">
        <v>100</v>
      </c>
      <c r="K2462" s="30">
        <v>6787.1</v>
      </c>
      <c r="L2462" s="29">
        <v>226556.45140806425</v>
      </c>
      <c r="M2462" s="29">
        <v>1339.1323527528916</v>
      </c>
      <c r="N2462" s="29">
        <v>45.584409946657722</v>
      </c>
      <c r="O2462" s="29">
        <v>4352.8967874090058</v>
      </c>
      <c r="P2462" s="29">
        <v>0.95444668179805181</v>
      </c>
      <c r="Q2462" s="29">
        <v>9068.4225144314605</v>
      </c>
      <c r="R2462" s="29">
        <v>11354.36162535776</v>
      </c>
      <c r="S2462" s="29">
        <v>1.0202145482859191</v>
      </c>
      <c r="T2462" s="29">
        <v>0.99887919494532895</v>
      </c>
      <c r="U2462" s="29">
        <v>1.0964929258809881</v>
      </c>
      <c r="V2462" s="29">
        <v>1.325432604742252</v>
      </c>
      <c r="W2462" s="30">
        <v>1.244215172520106</v>
      </c>
      <c r="X2462" s="30">
        <v>1.2922309456000449</v>
      </c>
      <c r="Y2462" s="29">
        <v>-18.965551277214871</v>
      </c>
      <c r="Z2462" s="29">
        <v>-18.97581672224192</v>
      </c>
      <c r="AA2462" s="30">
        <v>85.479342243402641</v>
      </c>
      <c r="AB2462" s="30">
        <v>580.64194574770841</v>
      </c>
      <c r="AC2462" s="29">
        <v>2.2246887977782399</v>
      </c>
      <c r="AD2462" s="29">
        <v>16415.128047633647</v>
      </c>
      <c r="AE2462" s="29">
        <f t="shared" si="120"/>
        <v>2021</v>
      </c>
      <c r="AF2462" s="29">
        <f t="shared" si="121"/>
        <v>1</v>
      </c>
      <c r="AK2462" t="e">
        <f t="shared" si="119"/>
        <v>#N/A</v>
      </c>
    </row>
    <row r="2463" spans="1:37" ht="30" x14ac:dyDescent="0.25">
      <c r="A2463" s="30">
        <v>17907430</v>
      </c>
      <c r="B2463" s="29" t="s">
        <v>96</v>
      </c>
      <c r="C2463" s="29" t="s">
        <v>29</v>
      </c>
      <c r="D2463" s="29" t="s">
        <v>29</v>
      </c>
      <c r="E2463" s="31">
        <v>44255</v>
      </c>
      <c r="F2463" s="29">
        <v>94.360710091956165</v>
      </c>
      <c r="G2463" s="29" t="s">
        <v>51</v>
      </c>
      <c r="H2463" s="29" t="s">
        <v>30</v>
      </c>
      <c r="I2463" s="29">
        <v>1969</v>
      </c>
      <c r="J2463" s="30">
        <v>100</v>
      </c>
      <c r="K2463" s="30">
        <v>6787.1</v>
      </c>
      <c r="L2463" s="29">
        <v>265257.89145196974</v>
      </c>
      <c r="M2463" s="29">
        <v>1344.799822605416</v>
      </c>
      <c r="N2463" s="29">
        <v>37.574476664323285</v>
      </c>
      <c r="O2463" s="29">
        <v>5864.3022777128517</v>
      </c>
      <c r="P2463" s="29">
        <v>0.67618281515456036</v>
      </c>
      <c r="Q2463" s="29">
        <v>8906.2669405009128</v>
      </c>
      <c r="R2463" s="29">
        <v>11618.469271825172</v>
      </c>
      <c r="S2463" s="29">
        <v>1.0700086628724097</v>
      </c>
      <c r="T2463" s="29">
        <v>1.3751065310596002</v>
      </c>
      <c r="U2463" s="29">
        <v>1.2802405998746522</v>
      </c>
      <c r="V2463" s="29">
        <v>1.2922760665671267</v>
      </c>
      <c r="W2463" s="30">
        <v>1.168877366251645</v>
      </c>
      <c r="X2463" s="30">
        <v>1.0878622521708252</v>
      </c>
      <c r="Y2463" s="29">
        <v>-11.371027528811043</v>
      </c>
      <c r="Z2463" s="29">
        <v>-15.455351823290785</v>
      </c>
      <c r="AA2463" s="30">
        <v>78.260006086966825</v>
      </c>
      <c r="AB2463" s="30">
        <v>654.58076520193754</v>
      </c>
      <c r="AC2463" s="29">
        <v>2.1335057875792143</v>
      </c>
      <c r="AD2463" s="29">
        <v>14873.119589051706</v>
      </c>
      <c r="AE2463" s="29">
        <f t="shared" si="120"/>
        <v>2021</v>
      </c>
      <c r="AF2463" s="29">
        <f t="shared" si="121"/>
        <v>2</v>
      </c>
      <c r="AK2463" t="e">
        <f t="shared" si="119"/>
        <v>#N/A</v>
      </c>
    </row>
    <row r="2464" spans="1:37" ht="30" x14ac:dyDescent="0.25">
      <c r="A2464" s="30">
        <v>17907430</v>
      </c>
      <c r="B2464" s="29" t="s">
        <v>96</v>
      </c>
      <c r="C2464" s="29" t="s">
        <v>29</v>
      </c>
      <c r="D2464" s="29" t="s">
        <v>29</v>
      </c>
      <c r="E2464" s="31">
        <v>44286</v>
      </c>
      <c r="F2464" s="29">
        <v>62.876997278666451</v>
      </c>
      <c r="G2464" s="29" t="s">
        <v>51</v>
      </c>
      <c r="H2464" s="29" t="s">
        <v>30</v>
      </c>
      <c r="I2464" s="29">
        <v>1969</v>
      </c>
      <c r="J2464" s="30">
        <v>100</v>
      </c>
      <c r="K2464" s="30">
        <v>6787.1</v>
      </c>
      <c r="L2464" s="29">
        <v>369104.13750162226</v>
      </c>
      <c r="M2464" s="29">
        <v>1456.607289446431</v>
      </c>
      <c r="N2464" s="29">
        <v>32.066004508253961</v>
      </c>
      <c r="O2464" s="29">
        <v>5402.9913471627433</v>
      </c>
      <c r="P2464" s="29">
        <v>0.86526559646151424</v>
      </c>
      <c r="Q2464" s="29">
        <v>7090.9148933251645</v>
      </c>
      <c r="R2464" s="29">
        <v>11254.939193051341</v>
      </c>
      <c r="S2464" s="29">
        <v>1.3137254580672313</v>
      </c>
      <c r="T2464" s="29">
        <v>1.2236891030903203</v>
      </c>
      <c r="U2464" s="29">
        <v>1.3956105085506472</v>
      </c>
      <c r="V2464" s="29">
        <v>1.1980012555497583</v>
      </c>
      <c r="W2464" s="30">
        <v>1.5412507737738215</v>
      </c>
      <c r="X2464" s="30">
        <v>1.8063976946234854</v>
      </c>
      <c r="Y2464" s="29">
        <v>-10.552496881960202</v>
      </c>
      <c r="Z2464" s="29">
        <v>-12.382469662746381</v>
      </c>
      <c r="AA2464" s="30">
        <v>63.248378652581934</v>
      </c>
      <c r="AB2464" s="30">
        <v>537.27963862380125</v>
      </c>
      <c r="AC2464" s="29">
        <v>2.0855351275290874</v>
      </c>
      <c r="AD2464" s="29">
        <v>17144.385722484287</v>
      </c>
      <c r="AE2464" s="29">
        <f t="shared" si="120"/>
        <v>2021</v>
      </c>
      <c r="AF2464" s="29">
        <f t="shared" si="121"/>
        <v>3</v>
      </c>
      <c r="AK2464" t="e">
        <f t="shared" si="119"/>
        <v>#N/A</v>
      </c>
    </row>
    <row r="2465" spans="1:37" ht="30" x14ac:dyDescent="0.25">
      <c r="A2465" s="30">
        <v>17907430</v>
      </c>
      <c r="B2465" s="29" t="s">
        <v>96</v>
      </c>
      <c r="C2465" s="29" t="s">
        <v>29</v>
      </c>
      <c r="D2465" s="29" t="s">
        <v>29</v>
      </c>
      <c r="E2465" s="31">
        <v>44316</v>
      </c>
      <c r="F2465" s="29">
        <v>108.08508173361345</v>
      </c>
      <c r="G2465" s="29" t="s">
        <v>51</v>
      </c>
      <c r="H2465" s="29" t="s">
        <v>30</v>
      </c>
      <c r="I2465" s="29">
        <v>1969</v>
      </c>
      <c r="J2465" s="30">
        <v>100</v>
      </c>
      <c r="K2465" s="30">
        <v>6787.1</v>
      </c>
      <c r="L2465" s="29">
        <v>280716.53639783303</v>
      </c>
      <c r="M2465" s="29">
        <v>1321.356319858467</v>
      </c>
      <c r="N2465" s="29">
        <v>49.226949073144603</v>
      </c>
      <c r="O2465" s="29">
        <v>8432.8336663300397</v>
      </c>
      <c r="P2465" s="29">
        <v>1.1182407144431532</v>
      </c>
      <c r="Q2465" s="29">
        <v>8592.407101503688</v>
      </c>
      <c r="R2465" s="29">
        <v>10984.397749691356</v>
      </c>
      <c r="S2465" s="29">
        <v>1.2565655566836589</v>
      </c>
      <c r="T2465" s="29">
        <v>1.3090759415648969</v>
      </c>
      <c r="U2465" s="29">
        <v>0.9274408454367068</v>
      </c>
      <c r="V2465" s="29">
        <v>1.6688402489454421</v>
      </c>
      <c r="W2465" s="30">
        <v>1.1505812259176162</v>
      </c>
      <c r="X2465" s="30">
        <v>1.6676809749784731</v>
      </c>
      <c r="Y2465" s="29">
        <v>-13.461623769578829</v>
      </c>
      <c r="Z2465" s="29">
        <v>-13.933961600070194</v>
      </c>
      <c r="AA2465" s="30">
        <v>67.246245647389799</v>
      </c>
      <c r="AB2465" s="30">
        <v>450.71514646997969</v>
      </c>
      <c r="AC2465" s="29">
        <v>2.239257348009124</v>
      </c>
      <c r="AD2465" s="29">
        <v>25538.622023081189</v>
      </c>
      <c r="AE2465" s="29">
        <f t="shared" si="120"/>
        <v>2021</v>
      </c>
      <c r="AF2465" s="29">
        <f t="shared" si="121"/>
        <v>4</v>
      </c>
      <c r="AK2465" t="e">
        <f t="shared" si="119"/>
        <v>#N/A</v>
      </c>
    </row>
    <row r="2466" spans="1:37" ht="30" x14ac:dyDescent="0.25">
      <c r="A2466" s="30">
        <v>17907430</v>
      </c>
      <c r="B2466" s="29" t="s">
        <v>96</v>
      </c>
      <c r="C2466" s="29" t="s">
        <v>29</v>
      </c>
      <c r="D2466" s="29" t="s">
        <v>29</v>
      </c>
      <c r="E2466" s="31">
        <v>44347</v>
      </c>
      <c r="F2466" s="29">
        <v>110.06824399844039</v>
      </c>
      <c r="G2466" s="29" t="s">
        <v>51</v>
      </c>
      <c r="H2466" s="29" t="s">
        <v>30</v>
      </c>
      <c r="I2466" s="29">
        <v>1969</v>
      </c>
      <c r="J2466" s="30">
        <v>100</v>
      </c>
      <c r="K2466" s="30">
        <v>6787.1</v>
      </c>
      <c r="L2466" s="29">
        <v>336546.19185368932</v>
      </c>
      <c r="M2466" s="29">
        <v>1387.078625227778</v>
      </c>
      <c r="N2466" s="29">
        <v>57.228868234731948</v>
      </c>
      <c r="O2466" s="29">
        <v>4467.1593211510854</v>
      </c>
      <c r="P2466" s="29">
        <v>0.78623502783885035</v>
      </c>
      <c r="Q2466" s="29">
        <v>8409.7437038730604</v>
      </c>
      <c r="R2466" s="29">
        <v>8073.1063154628127</v>
      </c>
      <c r="S2466" s="29">
        <v>1.3105931733511196</v>
      </c>
      <c r="T2466" s="29">
        <v>1.0696082769248179</v>
      </c>
      <c r="U2466" s="29">
        <v>1.0736654662645309</v>
      </c>
      <c r="V2466" s="29">
        <v>1.232611764213533</v>
      </c>
      <c r="W2466" s="30">
        <v>0.93536115297981315</v>
      </c>
      <c r="X2466" s="30">
        <v>1.6395310174258413</v>
      </c>
      <c r="Y2466" s="29">
        <v>-5.8614478550974374</v>
      </c>
      <c r="Z2466" s="29">
        <v>-6.780378371541631</v>
      </c>
      <c r="AA2466" s="30">
        <v>71.77780958433938</v>
      </c>
      <c r="AB2466" s="30">
        <v>446.68663704251486</v>
      </c>
      <c r="AC2466" s="29">
        <v>2.2908216076398706</v>
      </c>
      <c r="AD2466" s="29">
        <v>23731.326608473759</v>
      </c>
      <c r="AE2466" s="29">
        <f t="shared" si="120"/>
        <v>2021</v>
      </c>
      <c r="AF2466" s="29">
        <f t="shared" si="121"/>
        <v>5</v>
      </c>
      <c r="AK2466" t="e">
        <f t="shared" si="119"/>
        <v>#N/A</v>
      </c>
    </row>
    <row r="2467" spans="1:37" ht="30" x14ac:dyDescent="0.25">
      <c r="A2467" s="30">
        <v>17907430</v>
      </c>
      <c r="B2467" s="29" t="s">
        <v>96</v>
      </c>
      <c r="C2467" s="29" t="s">
        <v>29</v>
      </c>
      <c r="D2467" s="29" t="s">
        <v>29</v>
      </c>
      <c r="E2467" s="31">
        <v>44377</v>
      </c>
      <c r="F2467" s="29">
        <v>69.054629471501585</v>
      </c>
      <c r="G2467" s="29" t="s">
        <v>51</v>
      </c>
      <c r="H2467" s="29" t="s">
        <v>30</v>
      </c>
      <c r="I2467" s="29">
        <v>1969</v>
      </c>
      <c r="J2467" s="30">
        <v>100</v>
      </c>
      <c r="K2467" s="30">
        <v>6787.1</v>
      </c>
      <c r="L2467" s="29">
        <v>345838.41063714295</v>
      </c>
      <c r="M2467" s="29">
        <v>1478.4610186027248</v>
      </c>
      <c r="N2467" s="29">
        <v>67.274001016842831</v>
      </c>
      <c r="O2467" s="29">
        <v>4382.7764916820861</v>
      </c>
      <c r="P2467" s="29">
        <v>1.0838416849974779</v>
      </c>
      <c r="Q2467" s="29">
        <v>10033.231204596059</v>
      </c>
      <c r="R2467" s="29">
        <v>6539.4480198690289</v>
      </c>
      <c r="S2467" s="29">
        <v>0.92269152504139551</v>
      </c>
      <c r="T2467" s="29">
        <v>1.5219282844612343</v>
      </c>
      <c r="U2467" s="29">
        <v>1.2641933625176502</v>
      </c>
      <c r="V2467" s="29">
        <v>1.5175297637846288</v>
      </c>
      <c r="W2467" s="30">
        <v>1.4845711008923717</v>
      </c>
      <c r="X2467" s="30">
        <v>1.1009966156885338</v>
      </c>
      <c r="Y2467" s="29">
        <v>-5.3072587821650163</v>
      </c>
      <c r="Z2467" s="29">
        <v>-6.8387327045795807</v>
      </c>
      <c r="AA2467" s="30">
        <v>76.462284028262872</v>
      </c>
      <c r="AB2467" s="30">
        <v>590.82385260968795</v>
      </c>
      <c r="AC2467" s="29">
        <v>2.1203962061752146</v>
      </c>
      <c r="AD2467" s="29">
        <v>20436.583665055514</v>
      </c>
      <c r="AE2467" s="29">
        <f t="shared" si="120"/>
        <v>2021</v>
      </c>
      <c r="AF2467" s="29">
        <f t="shared" si="121"/>
        <v>6</v>
      </c>
      <c r="AK2467" t="e">
        <f t="shared" si="119"/>
        <v>#N/A</v>
      </c>
    </row>
    <row r="2468" spans="1:37" ht="30" x14ac:dyDescent="0.25">
      <c r="A2468" s="30">
        <v>17907430</v>
      </c>
      <c r="B2468" s="29" t="s">
        <v>96</v>
      </c>
      <c r="C2468" s="29" t="s">
        <v>29</v>
      </c>
      <c r="D2468" s="29" t="s">
        <v>29</v>
      </c>
      <c r="E2468" s="31">
        <v>44408</v>
      </c>
      <c r="F2468" s="29">
        <v>89.582315865725562</v>
      </c>
      <c r="G2468" s="29" t="s">
        <v>51</v>
      </c>
      <c r="H2468" s="29" t="s">
        <v>30</v>
      </c>
      <c r="I2468" s="29">
        <v>1969</v>
      </c>
      <c r="J2468" s="30">
        <v>100</v>
      </c>
      <c r="K2468" s="30">
        <v>6787.1</v>
      </c>
      <c r="L2468" s="29">
        <v>373335.60480255628</v>
      </c>
      <c r="M2468" s="29">
        <v>1372.491605069637</v>
      </c>
      <c r="N2468" s="29">
        <v>66.631218457225614</v>
      </c>
      <c r="O2468" s="29">
        <v>4590.9463330728859</v>
      </c>
      <c r="P2468" s="29">
        <v>1.1799965212692587</v>
      </c>
      <c r="Q2468" s="29">
        <v>7461.878651841952</v>
      </c>
      <c r="R2468" s="29">
        <v>8485.7218246221346</v>
      </c>
      <c r="S2468" s="29">
        <v>0.88711809117704499</v>
      </c>
      <c r="T2468" s="29">
        <v>1.1522272795422699</v>
      </c>
      <c r="U2468" s="29">
        <v>1.2455148297204914</v>
      </c>
      <c r="V2468" s="29">
        <v>1.1717314009729891</v>
      </c>
      <c r="W2468" s="30">
        <v>1.1086389881994965</v>
      </c>
      <c r="X2468" s="30">
        <v>1.7915355809725224</v>
      </c>
      <c r="Y2468" s="29">
        <v>-7.8292036645153402</v>
      </c>
      <c r="Z2468" s="29">
        <v>-7.5496077207747341</v>
      </c>
      <c r="AA2468" s="30">
        <v>68.521800416331828</v>
      </c>
      <c r="AB2468" s="30">
        <v>559.52059052887296</v>
      </c>
      <c r="AC2468" s="29">
        <v>2.4222604767505924</v>
      </c>
      <c r="AD2468" s="29">
        <v>16888.435861218888</v>
      </c>
      <c r="AE2468" s="29">
        <f t="shared" si="120"/>
        <v>2021</v>
      </c>
      <c r="AF2468" s="29">
        <f t="shared" si="121"/>
        <v>7</v>
      </c>
      <c r="AK2468" t="e">
        <f t="shared" si="119"/>
        <v>#N/A</v>
      </c>
    </row>
    <row r="2469" spans="1:37" ht="30" x14ac:dyDescent="0.25">
      <c r="A2469" s="30">
        <v>17907430</v>
      </c>
      <c r="B2469" s="29" t="s">
        <v>96</v>
      </c>
      <c r="C2469" s="29" t="s">
        <v>29</v>
      </c>
      <c r="D2469" s="29" t="s">
        <v>29</v>
      </c>
      <c r="E2469" s="31">
        <v>44439</v>
      </c>
      <c r="F2469" s="29">
        <v>80.426418303855272</v>
      </c>
      <c r="G2469" s="29" t="s">
        <v>51</v>
      </c>
      <c r="H2469" s="29" t="s">
        <v>30</v>
      </c>
      <c r="I2469" s="29">
        <v>1969</v>
      </c>
      <c r="J2469" s="30">
        <v>100</v>
      </c>
      <c r="K2469" s="30">
        <v>6787.1</v>
      </c>
      <c r="L2469" s="29">
        <v>414253.95768468612</v>
      </c>
      <c r="M2469" s="29">
        <v>1199.1450323151305</v>
      </c>
      <c r="N2469" s="29">
        <v>57.322501341504378</v>
      </c>
      <c r="O2469" s="29">
        <v>7411.9704651627799</v>
      </c>
      <c r="P2469" s="29">
        <v>0.76937148115289489</v>
      </c>
      <c r="Q2469" s="29">
        <v>9020.5567542569243</v>
      </c>
      <c r="R2469" s="29">
        <v>10550.224728082687</v>
      </c>
      <c r="S2469" s="29">
        <v>1.2709126557273636</v>
      </c>
      <c r="T2469" s="29">
        <v>1.6851795428423979</v>
      </c>
      <c r="U2469" s="29">
        <v>1.4960591733639612</v>
      </c>
      <c r="V2469" s="29">
        <v>1.5494080681039843</v>
      </c>
      <c r="W2469" s="30">
        <v>0.80553739094466748</v>
      </c>
      <c r="X2469" s="30">
        <v>1.3046813469573511</v>
      </c>
      <c r="Y2469" s="29">
        <v>-5.4398946291519481</v>
      </c>
      <c r="Z2469" s="29">
        <v>-7.8943212897684232</v>
      </c>
      <c r="AA2469" s="30">
        <v>86.083259011306367</v>
      </c>
      <c r="AB2469" s="30">
        <v>414.68549726460873</v>
      </c>
      <c r="AC2469" s="29">
        <v>3.4002380049207472</v>
      </c>
      <c r="AD2469" s="29">
        <v>22523.93069590033</v>
      </c>
      <c r="AE2469" s="29">
        <f t="shared" si="120"/>
        <v>2021</v>
      </c>
      <c r="AF2469" s="29">
        <f t="shared" si="121"/>
        <v>8</v>
      </c>
      <c r="AK2469" t="e">
        <f t="shared" si="119"/>
        <v>#N/A</v>
      </c>
    </row>
    <row r="2470" spans="1:37" ht="30" x14ac:dyDescent="0.25">
      <c r="A2470" s="30">
        <v>17907430</v>
      </c>
      <c r="B2470" s="29" t="s">
        <v>96</v>
      </c>
      <c r="C2470" s="29" t="s">
        <v>29</v>
      </c>
      <c r="D2470" s="29" t="s">
        <v>29</v>
      </c>
      <c r="E2470" s="31">
        <v>44469</v>
      </c>
      <c r="F2470" s="29">
        <v>75.592737151940838</v>
      </c>
      <c r="G2470" s="29" t="s">
        <v>51</v>
      </c>
      <c r="H2470" s="29" t="s">
        <v>30</v>
      </c>
      <c r="I2470" s="29">
        <v>1969</v>
      </c>
      <c r="J2470" s="30">
        <v>100</v>
      </c>
      <c r="K2470" s="30">
        <v>6787.1</v>
      </c>
      <c r="L2470" s="29">
        <v>422961.87142886239</v>
      </c>
      <c r="M2470" s="29">
        <v>1388.8256931510061</v>
      </c>
      <c r="N2470" s="29">
        <v>42.877975309078799</v>
      </c>
      <c r="O2470" s="29">
        <v>4694.7603035135326</v>
      </c>
      <c r="P2470" s="29">
        <v>1.0124783213712945</v>
      </c>
      <c r="Q2470" s="29">
        <v>10413.323129070021</v>
      </c>
      <c r="R2470" s="29">
        <v>9956.5948707236912</v>
      </c>
      <c r="S2470" s="29">
        <v>1.0963639757034143</v>
      </c>
      <c r="T2470" s="29">
        <v>1.7054202585804072</v>
      </c>
      <c r="U2470" s="29">
        <v>1.217941340527219</v>
      </c>
      <c r="V2470" s="29">
        <v>1.5749694412076944</v>
      </c>
      <c r="W2470" s="30">
        <v>1.3836339973424927</v>
      </c>
      <c r="X2470" s="30">
        <v>1.2286980881026783</v>
      </c>
      <c r="Y2470" s="29">
        <v>-5.2701024526631244</v>
      </c>
      <c r="Z2470" s="29">
        <v>-6.2805385185290854</v>
      </c>
      <c r="AA2470" s="30">
        <v>58.201442966571946</v>
      </c>
      <c r="AB2470" s="30">
        <v>426.70526572653142</v>
      </c>
      <c r="AC2470" s="29">
        <v>2.9942501488333648</v>
      </c>
      <c r="AD2470" s="29">
        <v>15457.697072701923</v>
      </c>
      <c r="AE2470" s="29">
        <f t="shared" si="120"/>
        <v>2021</v>
      </c>
      <c r="AF2470" s="29">
        <f t="shared" si="121"/>
        <v>9</v>
      </c>
      <c r="AK2470" t="e">
        <f t="shared" si="119"/>
        <v>#N/A</v>
      </c>
    </row>
    <row r="2471" spans="1:37" ht="30" x14ac:dyDescent="0.25">
      <c r="A2471" s="30">
        <v>17907430</v>
      </c>
      <c r="B2471" s="29" t="s">
        <v>96</v>
      </c>
      <c r="C2471" s="29" t="s">
        <v>29</v>
      </c>
      <c r="D2471" s="29" t="s">
        <v>29</v>
      </c>
      <c r="E2471" s="31">
        <v>44500</v>
      </c>
      <c r="F2471" s="29">
        <v>55.411337390608693</v>
      </c>
      <c r="G2471" s="29" t="s">
        <v>51</v>
      </c>
      <c r="H2471" s="29" t="s">
        <v>30</v>
      </c>
      <c r="I2471" s="29">
        <v>1969</v>
      </c>
      <c r="J2471" s="30">
        <v>100</v>
      </c>
      <c r="K2471" s="30">
        <v>6787.1</v>
      </c>
      <c r="L2471" s="29">
        <v>360688.74495057832</v>
      </c>
      <c r="M2471" s="29">
        <v>1606.0202217506485</v>
      </c>
      <c r="N2471" s="29">
        <v>38.535546789069578</v>
      </c>
      <c r="O2471" s="29">
        <v>7294.2371035925107</v>
      </c>
      <c r="P2471" s="29">
        <v>0.76064226446212579</v>
      </c>
      <c r="Q2471" s="29">
        <v>9218.9436126837209</v>
      </c>
      <c r="R2471" s="29">
        <v>12108.613553242576</v>
      </c>
      <c r="S2471" s="29">
        <v>1.3034117852677214</v>
      </c>
      <c r="T2471" s="29">
        <v>0.9231547356615093</v>
      </c>
      <c r="U2471" s="29">
        <v>1.0903711345064748</v>
      </c>
      <c r="V2471" s="29">
        <v>1.5067281791379443</v>
      </c>
      <c r="W2471" s="30">
        <v>0.90006296648405815</v>
      </c>
      <c r="X2471" s="30">
        <v>1.5777757817299707</v>
      </c>
      <c r="Y2471" s="29">
        <v>-4.5871568641952098</v>
      </c>
      <c r="Z2471" s="29">
        <v>-4.3430492447886451</v>
      </c>
      <c r="AA2471" s="30">
        <v>97.819187683242077</v>
      </c>
      <c r="AB2471" s="30">
        <v>577.9109221038924</v>
      </c>
      <c r="AC2471" s="29">
        <v>3.5863603122074217</v>
      </c>
      <c r="AD2471" s="29">
        <v>20084.797087483414</v>
      </c>
      <c r="AE2471" s="29">
        <f t="shared" si="120"/>
        <v>2021</v>
      </c>
      <c r="AF2471" s="29">
        <f t="shared" si="121"/>
        <v>10</v>
      </c>
      <c r="AK2471" t="e">
        <f t="shared" si="119"/>
        <v>#N/A</v>
      </c>
    </row>
    <row r="2472" spans="1:37" ht="30" x14ac:dyDescent="0.25">
      <c r="A2472" s="30">
        <v>17907430</v>
      </c>
      <c r="B2472" s="29" t="s">
        <v>96</v>
      </c>
      <c r="C2472" s="29" t="s">
        <v>29</v>
      </c>
      <c r="D2472" s="29" t="s">
        <v>29</v>
      </c>
      <c r="E2472" s="31">
        <v>44530</v>
      </c>
      <c r="F2472" s="29">
        <v>86.116250971689411</v>
      </c>
      <c r="G2472" s="29" t="s">
        <v>51</v>
      </c>
      <c r="H2472" s="29" t="s">
        <v>30</v>
      </c>
      <c r="I2472" s="29">
        <v>1969</v>
      </c>
      <c r="J2472" s="30">
        <v>100</v>
      </c>
      <c r="K2472" s="30">
        <v>6787.1</v>
      </c>
      <c r="L2472" s="29">
        <v>313199.06338338746</v>
      </c>
      <c r="M2472" s="29">
        <v>1578.9724216867085</v>
      </c>
      <c r="N2472" s="29">
        <v>67.823506765596548</v>
      </c>
      <c r="O2472" s="29">
        <v>7429.9407477242612</v>
      </c>
      <c r="P2472" s="29">
        <v>1.0094288215686489</v>
      </c>
      <c r="Q2472" s="29">
        <v>8533.8956275482888</v>
      </c>
      <c r="R2472" s="29">
        <v>9536.9268757280061</v>
      </c>
      <c r="S2472" s="29">
        <v>1.5266825161748545</v>
      </c>
      <c r="T2472" s="29">
        <v>1.6532146139559973</v>
      </c>
      <c r="U2472" s="29">
        <v>1.4959345241788853</v>
      </c>
      <c r="V2472" s="29">
        <v>1.1916905415561321</v>
      </c>
      <c r="W2472" s="30">
        <v>1.1668429917089609</v>
      </c>
      <c r="X2472" s="30">
        <v>1.1167398133473869</v>
      </c>
      <c r="Y2472" s="29">
        <v>-2.8101154675240752</v>
      </c>
      <c r="Z2472" s="29">
        <v>-2.9471747593728503</v>
      </c>
      <c r="AA2472" s="30">
        <v>75.667218226616754</v>
      </c>
      <c r="AB2472" s="30">
        <v>568.00978248254796</v>
      </c>
      <c r="AC2472" s="29">
        <v>1.9347128605087105</v>
      </c>
      <c r="AD2472" s="29">
        <v>18447.338168051767</v>
      </c>
      <c r="AE2472" s="29">
        <f t="shared" si="120"/>
        <v>2021</v>
      </c>
      <c r="AF2472" s="29">
        <f t="shared" si="121"/>
        <v>11</v>
      </c>
      <c r="AK2472" t="e">
        <f t="shared" si="119"/>
        <v>#N/A</v>
      </c>
    </row>
    <row r="2473" spans="1:37" ht="30" x14ac:dyDescent="0.25">
      <c r="A2473" s="30">
        <v>17907430</v>
      </c>
      <c r="B2473" s="29" t="s">
        <v>96</v>
      </c>
      <c r="C2473" s="29" t="s">
        <v>29</v>
      </c>
      <c r="D2473" s="29" t="s">
        <v>29</v>
      </c>
      <c r="E2473" s="31">
        <v>44561</v>
      </c>
      <c r="F2473" s="29">
        <v>83.286761541129749</v>
      </c>
      <c r="G2473" s="29" t="s">
        <v>51</v>
      </c>
      <c r="H2473" s="29" t="s">
        <v>30</v>
      </c>
      <c r="I2473" s="29">
        <v>1969</v>
      </c>
      <c r="J2473" s="30">
        <v>100</v>
      </c>
      <c r="K2473" s="30">
        <v>6787.1</v>
      </c>
      <c r="L2473" s="29">
        <v>346084.39718316268</v>
      </c>
      <c r="M2473" s="29">
        <v>984.18578887764261</v>
      </c>
      <c r="N2473" s="29">
        <v>50.879548687885872</v>
      </c>
      <c r="O2473" s="29">
        <v>9439.6514580406292</v>
      </c>
      <c r="P2473" s="29">
        <v>1.0829560106742426</v>
      </c>
      <c r="Q2473" s="29">
        <v>8389.0777056831703</v>
      </c>
      <c r="R2473" s="29">
        <v>10169.748046916766</v>
      </c>
      <c r="S2473" s="29">
        <v>1.5340901895771195</v>
      </c>
      <c r="T2473" s="29">
        <v>1.7687064809182815</v>
      </c>
      <c r="U2473" s="29">
        <v>1.0756915192823042</v>
      </c>
      <c r="V2473" s="29">
        <v>1.0989295962643295</v>
      </c>
      <c r="W2473" s="30">
        <v>1.365124272357747</v>
      </c>
      <c r="X2473" s="30">
        <v>1.6505756146095991</v>
      </c>
      <c r="Y2473" s="29">
        <v>4.9223654945249988</v>
      </c>
      <c r="Z2473" s="29">
        <v>4.6459841409351448</v>
      </c>
      <c r="AA2473" s="30">
        <v>76.888798914994751</v>
      </c>
      <c r="AB2473" s="30">
        <v>621.57178872499799</v>
      </c>
      <c r="AC2473" s="29">
        <v>2.894477825164548</v>
      </c>
      <c r="AD2473" s="29">
        <v>23486.304884464349</v>
      </c>
      <c r="AE2473" s="29">
        <f t="shared" si="120"/>
        <v>2021</v>
      </c>
      <c r="AF2473" s="29">
        <f t="shared" si="121"/>
        <v>12</v>
      </c>
      <c r="AK2473" t="e">
        <f t="shared" si="119"/>
        <v>#N/A</v>
      </c>
    </row>
    <row r="2474" spans="1:37" ht="30" x14ac:dyDescent="0.25">
      <c r="A2474" s="30">
        <v>17907430</v>
      </c>
      <c r="B2474" s="29" t="s">
        <v>96</v>
      </c>
      <c r="C2474" s="29" t="s">
        <v>29</v>
      </c>
      <c r="D2474" s="29" t="s">
        <v>29</v>
      </c>
      <c r="E2474" s="31">
        <v>44592</v>
      </c>
      <c r="F2474" s="29">
        <v>91.161075152963207</v>
      </c>
      <c r="G2474" s="29" t="s">
        <v>51</v>
      </c>
      <c r="H2474" s="29" t="s">
        <v>30</v>
      </c>
      <c r="I2474" s="29">
        <v>1969</v>
      </c>
      <c r="J2474" s="30">
        <v>100</v>
      </c>
      <c r="K2474" s="30">
        <v>6787.1</v>
      </c>
      <c r="L2474" s="29">
        <v>485686.6209348074</v>
      </c>
      <c r="M2474" s="29">
        <v>1136.2859366823191</v>
      </c>
      <c r="N2474" s="29">
        <v>65.456449936882166</v>
      </c>
      <c r="O2474" s="29">
        <v>8832.8269955014966</v>
      </c>
      <c r="P2474" s="29">
        <v>0.78724920033087442</v>
      </c>
      <c r="Q2474" s="29">
        <v>10659.453023368635</v>
      </c>
      <c r="R2474" s="29">
        <v>11283.31674398378</v>
      </c>
      <c r="S2474" s="29">
        <v>0.93690451109970729</v>
      </c>
      <c r="T2474" s="29">
        <v>1.8133313448083754</v>
      </c>
      <c r="U2474" s="29">
        <v>1.6597320197582559</v>
      </c>
      <c r="V2474" s="29">
        <v>1.3395571744365253</v>
      </c>
      <c r="W2474" s="30">
        <v>1.0064916281830052</v>
      </c>
      <c r="X2474" s="30">
        <v>0.98534900503855716</v>
      </c>
      <c r="Y2474" s="29">
        <v>4.8181171625485275</v>
      </c>
      <c r="Z2474" s="29">
        <v>3.9028481506768387</v>
      </c>
      <c r="AA2474" s="30">
        <v>70.328769138887751</v>
      </c>
      <c r="AB2474" s="30">
        <v>629.30105055309753</v>
      </c>
      <c r="AC2474" s="29">
        <v>2.6925210775689927</v>
      </c>
      <c r="AD2474" s="29">
        <v>23193.930055371206</v>
      </c>
      <c r="AE2474" s="29">
        <f t="shared" si="120"/>
        <v>2022</v>
      </c>
      <c r="AF2474" s="29">
        <f t="shared" si="121"/>
        <v>1</v>
      </c>
      <c r="AK2474" t="e">
        <f t="shared" si="119"/>
        <v>#N/A</v>
      </c>
    </row>
    <row r="2475" spans="1:37" ht="30" x14ac:dyDescent="0.25">
      <c r="A2475" s="30">
        <v>17907430</v>
      </c>
      <c r="B2475" s="29" t="s">
        <v>96</v>
      </c>
      <c r="C2475" s="29" t="s">
        <v>29</v>
      </c>
      <c r="D2475" s="29" t="s">
        <v>29</v>
      </c>
      <c r="E2475" s="31">
        <v>44620</v>
      </c>
      <c r="F2475" s="29">
        <v>65.819532500807483</v>
      </c>
      <c r="G2475" s="29" t="s">
        <v>51</v>
      </c>
      <c r="H2475" s="29" t="s">
        <v>30</v>
      </c>
      <c r="I2475" s="29">
        <v>1969</v>
      </c>
      <c r="J2475" s="30">
        <v>100</v>
      </c>
      <c r="K2475" s="30">
        <v>6787.1</v>
      </c>
      <c r="L2475" s="29">
        <v>339416.99645535788</v>
      </c>
      <c r="M2475" s="29">
        <v>1669.1865261014264</v>
      </c>
      <c r="N2475" s="29">
        <v>48.065352400674826</v>
      </c>
      <c r="O2475" s="29">
        <v>9118.5762292792297</v>
      </c>
      <c r="P2475" s="29">
        <v>1.1985610147677626</v>
      </c>
      <c r="Q2475" s="29">
        <v>8103.0867619174878</v>
      </c>
      <c r="R2475" s="29">
        <v>8023.4190244711344</v>
      </c>
      <c r="S2475" s="29">
        <v>1.0720309421869807</v>
      </c>
      <c r="T2475" s="29">
        <v>1.2879761690998572</v>
      </c>
      <c r="U2475" s="29">
        <v>0.88204664548961154</v>
      </c>
      <c r="V2475" s="29">
        <v>1.6590224607909929</v>
      </c>
      <c r="W2475" s="30">
        <v>0.91079369244786434</v>
      </c>
      <c r="X2475" s="30">
        <v>1.3343388271582666</v>
      </c>
      <c r="Y2475" s="29">
        <v>5.0366986937573737</v>
      </c>
      <c r="Z2475" s="29">
        <v>4.4375335489117242</v>
      </c>
      <c r="AA2475" s="30">
        <v>98.158763034881602</v>
      </c>
      <c r="AB2475" s="30">
        <v>613.78136551036414</v>
      </c>
      <c r="AC2475" s="30">
        <v>3.4600929400179483</v>
      </c>
      <c r="AD2475" s="30">
        <v>23533.304672299484</v>
      </c>
      <c r="AE2475" s="29">
        <f t="shared" si="120"/>
        <v>2022</v>
      </c>
      <c r="AF2475" s="29">
        <f t="shared" si="121"/>
        <v>2</v>
      </c>
      <c r="AK2475" t="e">
        <f t="shared" si="119"/>
        <v>#N/A</v>
      </c>
    </row>
    <row r="2476" spans="1:37" ht="30" x14ac:dyDescent="0.25">
      <c r="A2476" s="30">
        <v>17907430</v>
      </c>
      <c r="B2476" s="29" t="s">
        <v>96</v>
      </c>
      <c r="C2476" s="29" t="s">
        <v>29</v>
      </c>
      <c r="D2476" s="29" t="s">
        <v>29</v>
      </c>
      <c r="E2476" s="31">
        <v>44651</v>
      </c>
      <c r="F2476" s="29">
        <v>93.370280185583539</v>
      </c>
      <c r="G2476" s="29" t="s">
        <v>51</v>
      </c>
      <c r="H2476" s="29" t="s">
        <v>30</v>
      </c>
      <c r="I2476" s="29">
        <v>1969</v>
      </c>
      <c r="J2476" s="30">
        <v>100</v>
      </c>
      <c r="K2476" s="30">
        <v>6787.1</v>
      </c>
      <c r="L2476" s="29">
        <v>365721.33864080772</v>
      </c>
      <c r="M2476" s="29">
        <v>1524.1028717362017</v>
      </c>
      <c r="N2476" s="29">
        <v>67.750490972451189</v>
      </c>
      <c r="O2476" s="29">
        <v>6518.2596375655603</v>
      </c>
      <c r="P2476" s="29">
        <v>0.81413832116234763</v>
      </c>
      <c r="Q2476" s="29">
        <v>7034.3472603847667</v>
      </c>
      <c r="R2476" s="29">
        <v>7698.8341619074663</v>
      </c>
      <c r="S2476" s="29">
        <v>1.6131860798151769</v>
      </c>
      <c r="T2476" s="29">
        <v>1.0088370448565367</v>
      </c>
      <c r="U2476" s="29">
        <v>1.6730426157269225</v>
      </c>
      <c r="V2476" s="29">
        <v>1.2130401522184475</v>
      </c>
      <c r="W2476" s="30">
        <v>1.4140619270951964</v>
      </c>
      <c r="X2476" s="30">
        <v>1.6739179082016804</v>
      </c>
      <c r="Y2476" s="29">
        <v>3.1959037979711584</v>
      </c>
      <c r="Z2476" s="29">
        <v>2.0695205633957059</v>
      </c>
      <c r="AA2476" s="29">
        <v>71.535187380543746</v>
      </c>
      <c r="AB2476" s="29">
        <v>710.40339803028485</v>
      </c>
      <c r="AC2476" s="30">
        <v>2.2887804157734588</v>
      </c>
      <c r="AD2476" s="30">
        <v>13257.598604145807</v>
      </c>
      <c r="AE2476" s="29">
        <f t="shared" si="120"/>
        <v>2022</v>
      </c>
      <c r="AF2476" s="29">
        <f t="shared" si="121"/>
        <v>3</v>
      </c>
      <c r="AK2476" t="e">
        <f t="shared" si="119"/>
        <v>#N/A</v>
      </c>
    </row>
    <row r="2477" spans="1:37" ht="30" x14ac:dyDescent="0.25">
      <c r="A2477" s="30">
        <v>17907430</v>
      </c>
      <c r="B2477" s="29" t="s">
        <v>96</v>
      </c>
      <c r="C2477" s="29" t="s">
        <v>29</v>
      </c>
      <c r="D2477" s="29" t="s">
        <v>29</v>
      </c>
      <c r="E2477" s="31">
        <v>44681</v>
      </c>
      <c r="F2477" s="29">
        <v>50.7371107753576</v>
      </c>
      <c r="G2477" s="29" t="s">
        <v>51</v>
      </c>
      <c r="H2477" s="29" t="s">
        <v>30</v>
      </c>
      <c r="I2477" s="29">
        <v>1969</v>
      </c>
      <c r="J2477" s="30">
        <v>100</v>
      </c>
      <c r="K2477" s="30">
        <v>6787.1</v>
      </c>
      <c r="L2477" s="29">
        <v>426453.17978860007</v>
      </c>
      <c r="M2477" s="29">
        <v>1228.5584971155536</v>
      </c>
      <c r="N2477" s="29">
        <v>45.078660924084708</v>
      </c>
      <c r="O2477" s="29">
        <v>8455.908892222591</v>
      </c>
      <c r="P2477" s="29">
        <v>0.82311475697533232</v>
      </c>
      <c r="Q2477" s="29">
        <v>9118.2932091202674</v>
      </c>
      <c r="R2477" s="29">
        <v>9373.5491128569902</v>
      </c>
      <c r="S2477" s="29">
        <v>1.0461161676236095</v>
      </c>
      <c r="T2477" s="29">
        <v>1.9145681375365153</v>
      </c>
      <c r="U2477" s="29">
        <v>1.4084737398666773</v>
      </c>
      <c r="V2477" s="29">
        <v>1.3498385044031629</v>
      </c>
      <c r="W2477" s="30">
        <v>0.96100855779648797</v>
      </c>
      <c r="X2477" s="30">
        <v>1.6549698457672413</v>
      </c>
      <c r="Y2477" s="29">
        <v>2.2278423091039161</v>
      </c>
      <c r="Z2477" s="29">
        <v>1.3820916390447586</v>
      </c>
      <c r="AA2477" s="29">
        <v>71.547645456683924</v>
      </c>
      <c r="AB2477" s="29">
        <v>691.70671698524779</v>
      </c>
      <c r="AC2477" s="30">
        <v>2.3424778756712796</v>
      </c>
      <c r="AD2477" s="30">
        <v>19037.121938488126</v>
      </c>
      <c r="AE2477" s="29">
        <f t="shared" si="120"/>
        <v>2022</v>
      </c>
      <c r="AF2477" s="29">
        <f t="shared" si="121"/>
        <v>4</v>
      </c>
      <c r="AK2477" t="e">
        <f t="shared" si="119"/>
        <v>#N/A</v>
      </c>
    </row>
    <row r="2478" spans="1:37" ht="30" x14ac:dyDescent="0.25">
      <c r="A2478" s="30">
        <v>17907430</v>
      </c>
      <c r="B2478" s="29" t="s">
        <v>96</v>
      </c>
      <c r="C2478" s="29" t="s">
        <v>29</v>
      </c>
      <c r="D2478" s="29" t="s">
        <v>29</v>
      </c>
      <c r="E2478" s="31">
        <v>44712</v>
      </c>
      <c r="F2478" s="29">
        <v>92.68346992166363</v>
      </c>
      <c r="G2478" s="29" t="s">
        <v>51</v>
      </c>
      <c r="H2478" s="29" t="s">
        <v>30</v>
      </c>
      <c r="I2478" s="29">
        <v>1969</v>
      </c>
      <c r="J2478" s="30">
        <v>100</v>
      </c>
      <c r="K2478" s="30">
        <v>6787.1</v>
      </c>
      <c r="L2478" s="29">
        <v>325220.68206063414</v>
      </c>
      <c r="M2478" s="29">
        <v>1460.347913350276</v>
      </c>
      <c r="N2478" s="29">
        <v>47.540492105271134</v>
      </c>
      <c r="O2478" s="29">
        <v>5064.0424350236972</v>
      </c>
      <c r="P2478" s="29">
        <v>1.4193450157313905</v>
      </c>
      <c r="Q2478" s="29">
        <v>6792.3926319158618</v>
      </c>
      <c r="R2478" s="29">
        <v>7848.4637776061636</v>
      </c>
      <c r="S2478" s="29">
        <v>1.573207145707967</v>
      </c>
      <c r="T2478" s="29">
        <v>1.8071208410331556</v>
      </c>
      <c r="U2478" s="29">
        <v>1.0751870653768447</v>
      </c>
      <c r="V2478" s="29">
        <v>1.9977267872119946</v>
      </c>
      <c r="W2478" s="30">
        <v>1.1906650596651631</v>
      </c>
      <c r="X2478" s="30">
        <v>1.0427465281339821</v>
      </c>
      <c r="Y2478" s="29">
        <v>1.8163640365042535</v>
      </c>
      <c r="Z2478" s="29">
        <v>1.8179197944506522</v>
      </c>
      <c r="AA2478" s="29">
        <v>57.859348659504228</v>
      </c>
      <c r="AB2478" s="29">
        <v>597.03108506116382</v>
      </c>
      <c r="AC2478" s="30">
        <v>2.6283281074558156</v>
      </c>
      <c r="AD2478" s="30">
        <v>14165.822308257386</v>
      </c>
      <c r="AE2478" s="29">
        <f t="shared" si="120"/>
        <v>2022</v>
      </c>
      <c r="AF2478" s="29">
        <f t="shared" si="121"/>
        <v>5</v>
      </c>
      <c r="AK2478" t="e">
        <f t="shared" si="119"/>
        <v>#N/A</v>
      </c>
    </row>
    <row r="2479" spans="1:37" ht="30" x14ac:dyDescent="0.25">
      <c r="A2479" s="30">
        <v>17907430</v>
      </c>
      <c r="B2479" s="29" t="s">
        <v>96</v>
      </c>
      <c r="C2479" s="29" t="s">
        <v>29</v>
      </c>
      <c r="D2479" s="29" t="s">
        <v>29</v>
      </c>
      <c r="E2479" s="31">
        <v>44742</v>
      </c>
      <c r="F2479" s="29">
        <v>80.492353962493027</v>
      </c>
      <c r="G2479" s="29" t="s">
        <v>51</v>
      </c>
      <c r="H2479" s="29" t="s">
        <v>30</v>
      </c>
      <c r="I2479" s="29">
        <v>1969</v>
      </c>
      <c r="J2479" s="30">
        <v>100</v>
      </c>
      <c r="K2479" s="30">
        <v>6787.1</v>
      </c>
      <c r="L2479" s="29">
        <v>449626.46563929971</v>
      </c>
      <c r="M2479" s="29">
        <v>1401.8283847126932</v>
      </c>
      <c r="N2479" s="29">
        <v>57.886872323721001</v>
      </c>
      <c r="O2479" s="29">
        <v>6334.9443664800292</v>
      </c>
      <c r="P2479" s="29">
        <v>0.90457593056147467</v>
      </c>
      <c r="Q2479" s="29">
        <v>9781.3321979488319</v>
      </c>
      <c r="R2479" s="29">
        <v>6750.4014549346884</v>
      </c>
      <c r="S2479" s="29">
        <v>0.8577741422196824</v>
      </c>
      <c r="T2479" s="29">
        <v>1.4384341488281931</v>
      </c>
      <c r="U2479" s="29">
        <v>1.3062785635226128</v>
      </c>
      <c r="V2479" s="29">
        <v>1.5985450101799941</v>
      </c>
      <c r="W2479" s="30">
        <v>0.98568364718609802</v>
      </c>
      <c r="X2479" s="30">
        <v>1.7349597094694404</v>
      </c>
      <c r="Y2479" s="29">
        <v>-0.71784422168935857</v>
      </c>
      <c r="Z2479" s="29">
        <v>-0.90267583728192191</v>
      </c>
      <c r="AA2479" s="29">
        <v>64.002768804944253</v>
      </c>
      <c r="AB2479" s="29">
        <v>725.89158355858251</v>
      </c>
      <c r="AC2479" s="30">
        <v>3.7566529055643834</v>
      </c>
      <c r="AD2479" s="30">
        <v>17683.563345273258</v>
      </c>
      <c r="AE2479" s="29">
        <f t="shared" si="120"/>
        <v>2022</v>
      </c>
      <c r="AF2479" s="29">
        <f t="shared" si="121"/>
        <v>6</v>
      </c>
      <c r="AK2479" t="e">
        <f t="shared" ref="AK2479:AK2542" si="122">_xlfn.XLOOKUP(B2479, $AH$2:$AH$38,$AI$2:$AI$38)</f>
        <v>#N/A</v>
      </c>
    </row>
    <row r="2480" spans="1:37" ht="30" x14ac:dyDescent="0.25">
      <c r="A2480" s="30">
        <v>17907430</v>
      </c>
      <c r="B2480" s="29" t="s">
        <v>96</v>
      </c>
      <c r="C2480" s="29" t="s">
        <v>29</v>
      </c>
      <c r="D2480" s="29" t="s">
        <v>29</v>
      </c>
      <c r="E2480" s="31">
        <v>44773</v>
      </c>
      <c r="F2480" s="29">
        <v>85.639254298067172</v>
      </c>
      <c r="G2480" s="29" t="s">
        <v>51</v>
      </c>
      <c r="H2480" s="29" t="s">
        <v>30</v>
      </c>
      <c r="I2480" s="29">
        <v>1969</v>
      </c>
      <c r="J2480" s="30">
        <v>100</v>
      </c>
      <c r="K2480" s="30">
        <v>6787.1</v>
      </c>
      <c r="L2480" s="29">
        <v>307269.26733714977</v>
      </c>
      <c r="M2480" s="29">
        <v>1384.3817925467094</v>
      </c>
      <c r="N2480" s="29">
        <v>56.124193886408477</v>
      </c>
      <c r="O2480" s="29">
        <v>5701.8461416307555</v>
      </c>
      <c r="P2480" s="29">
        <v>0.90717948047004959</v>
      </c>
      <c r="Q2480" s="29">
        <v>9987.3700941716634</v>
      </c>
      <c r="R2480" s="29">
        <v>8478.78309605301</v>
      </c>
      <c r="S2480" s="29">
        <v>1.0896486244792019</v>
      </c>
      <c r="T2480" s="29">
        <v>1.8410488662768671</v>
      </c>
      <c r="U2480" s="29">
        <v>1.5541074136522803</v>
      </c>
      <c r="V2480" s="29">
        <v>1.7458475365235164</v>
      </c>
      <c r="W2480" s="30">
        <v>1.0695331856014656</v>
      </c>
      <c r="X2480" s="30">
        <v>1.3021462870685361</v>
      </c>
      <c r="Y2480" s="29">
        <v>-2.0439455716691985</v>
      </c>
      <c r="Z2480" s="29">
        <v>-1.4593478867972172</v>
      </c>
      <c r="AA2480" s="29">
        <v>87.358042529810831</v>
      </c>
      <c r="AB2480" s="29">
        <v>762.00372898769933</v>
      </c>
      <c r="AC2480" s="30">
        <v>3.2391771617023046</v>
      </c>
      <c r="AD2480" s="30">
        <v>14146.672464006302</v>
      </c>
      <c r="AE2480" s="29">
        <f t="shared" si="120"/>
        <v>2022</v>
      </c>
      <c r="AF2480" s="29">
        <f t="shared" si="121"/>
        <v>7</v>
      </c>
      <c r="AK2480" t="e">
        <f t="shared" si="122"/>
        <v>#N/A</v>
      </c>
    </row>
    <row r="2481" spans="1:37" ht="30" x14ac:dyDescent="0.25">
      <c r="A2481" s="30">
        <v>17907430</v>
      </c>
      <c r="B2481" s="29" t="s">
        <v>96</v>
      </c>
      <c r="C2481" s="29" t="s">
        <v>29</v>
      </c>
      <c r="D2481" s="29" t="s">
        <v>29</v>
      </c>
      <c r="E2481" s="31">
        <v>44804</v>
      </c>
      <c r="F2481" s="29">
        <v>96.251344337569407</v>
      </c>
      <c r="G2481" s="29" t="s">
        <v>51</v>
      </c>
      <c r="H2481" s="29" t="s">
        <v>30</v>
      </c>
      <c r="I2481" s="29">
        <v>1969</v>
      </c>
      <c r="J2481" s="30">
        <v>100</v>
      </c>
      <c r="K2481" s="30">
        <v>6787.1</v>
      </c>
      <c r="L2481" s="29">
        <v>237436.654766352</v>
      </c>
      <c r="M2481" s="29">
        <v>1216.812936866264</v>
      </c>
      <c r="N2481" s="29">
        <v>62.983523403162714</v>
      </c>
      <c r="O2481" s="29">
        <v>7206.081678564381</v>
      </c>
      <c r="P2481" s="29">
        <v>0.86562308524291365</v>
      </c>
      <c r="Q2481" s="29">
        <v>7448.3570649262492</v>
      </c>
      <c r="R2481" s="29">
        <v>12508.245122644506</v>
      </c>
      <c r="S2481" s="29">
        <v>1.1444340543725229</v>
      </c>
      <c r="T2481" s="29">
        <v>1.3423938587351609</v>
      </c>
      <c r="U2481" s="29">
        <v>1.2390749937247603</v>
      </c>
      <c r="V2481" s="29">
        <v>1.2674925316968639</v>
      </c>
      <c r="W2481" s="30">
        <v>1.5988402252865859</v>
      </c>
      <c r="X2481" s="30">
        <v>1.0502179683617641</v>
      </c>
      <c r="Y2481" s="29">
        <v>-1.9255458329554547</v>
      </c>
      <c r="Z2481" s="29">
        <v>-1.5601055623308422</v>
      </c>
      <c r="AA2481" s="29">
        <v>98.454408821279415</v>
      </c>
      <c r="AB2481" s="29">
        <v>622.08987407657082</v>
      </c>
      <c r="AC2481" s="30">
        <v>3.2629358434152929</v>
      </c>
      <c r="AD2481" s="30">
        <v>24373.369771944006</v>
      </c>
      <c r="AE2481" s="29">
        <f t="shared" si="120"/>
        <v>2022</v>
      </c>
      <c r="AF2481" s="29">
        <f t="shared" si="121"/>
        <v>8</v>
      </c>
      <c r="AK2481" t="e">
        <f t="shared" si="122"/>
        <v>#N/A</v>
      </c>
    </row>
    <row r="2482" spans="1:37" ht="30" x14ac:dyDescent="0.25">
      <c r="A2482" s="30">
        <v>17907430</v>
      </c>
      <c r="B2482" s="29" t="s">
        <v>96</v>
      </c>
      <c r="C2482" s="29" t="s">
        <v>29</v>
      </c>
      <c r="D2482" s="29" t="s">
        <v>29</v>
      </c>
      <c r="E2482" s="31">
        <v>44834</v>
      </c>
      <c r="F2482" s="29">
        <v>51.486722628669803</v>
      </c>
      <c r="G2482" s="29" t="s">
        <v>51</v>
      </c>
      <c r="H2482" s="29" t="s">
        <v>30</v>
      </c>
      <c r="I2482" s="29">
        <v>1969</v>
      </c>
      <c r="J2482" s="30">
        <v>100</v>
      </c>
      <c r="K2482" s="30">
        <v>6787.1</v>
      </c>
      <c r="L2482" s="29">
        <v>471096.09895221604</v>
      </c>
      <c r="M2482" s="29">
        <v>923.30962915672728</v>
      </c>
      <c r="N2482" s="29">
        <v>70.965374841061774</v>
      </c>
      <c r="O2482" s="29">
        <v>7615.6570243078277</v>
      </c>
      <c r="P2482" s="29">
        <v>0.84356807487306606</v>
      </c>
      <c r="Q2482" s="29">
        <v>6703.240012570147</v>
      </c>
      <c r="R2482" s="29">
        <v>11316.551045662953</v>
      </c>
      <c r="S2482" s="29">
        <v>1.1690905171561716</v>
      </c>
      <c r="T2482" s="29">
        <v>1.8745638341806543</v>
      </c>
      <c r="U2482" s="29">
        <v>0.89907903661659427</v>
      </c>
      <c r="V2482" s="29">
        <v>1.3353502523185672</v>
      </c>
      <c r="W2482" s="30">
        <v>1.2251863801987086</v>
      </c>
      <c r="X2482" s="30">
        <v>1.1891329962711747</v>
      </c>
      <c r="Y2482" s="29">
        <v>-0.26494298196980637</v>
      </c>
      <c r="Z2482" s="29">
        <v>-0.34083140960814007</v>
      </c>
      <c r="AA2482" s="29">
        <v>71.839902582359073</v>
      </c>
      <c r="AB2482" s="29">
        <v>684.84337017948644</v>
      </c>
      <c r="AC2482" s="30">
        <v>2.3479626990076143</v>
      </c>
      <c r="AD2482" s="30">
        <v>16145.765042081573</v>
      </c>
      <c r="AE2482" s="29">
        <f t="shared" si="120"/>
        <v>2022</v>
      </c>
      <c r="AF2482" s="29">
        <f t="shared" si="121"/>
        <v>9</v>
      </c>
      <c r="AK2482" t="e">
        <f t="shared" si="122"/>
        <v>#N/A</v>
      </c>
    </row>
    <row r="2483" spans="1:37" ht="30" x14ac:dyDescent="0.25">
      <c r="A2483" s="30">
        <v>17907430</v>
      </c>
      <c r="B2483" s="29" t="s">
        <v>96</v>
      </c>
      <c r="C2483" s="29" t="s">
        <v>29</v>
      </c>
      <c r="D2483" s="29" t="s">
        <v>29</v>
      </c>
      <c r="E2483" s="31">
        <v>44865</v>
      </c>
      <c r="F2483" s="29">
        <v>82.597195890664779</v>
      </c>
      <c r="G2483" s="29" t="s">
        <v>51</v>
      </c>
      <c r="H2483" s="29" t="s">
        <v>30</v>
      </c>
      <c r="I2483" s="29">
        <v>1969</v>
      </c>
      <c r="J2483" s="30">
        <v>100</v>
      </c>
      <c r="K2483" s="30">
        <v>6787.1</v>
      </c>
      <c r="L2483" s="29">
        <v>468370.97035877069</v>
      </c>
      <c r="M2483" s="29">
        <v>1309.665344765323</v>
      </c>
      <c r="N2483" s="29">
        <v>41.91176317285791</v>
      </c>
      <c r="O2483" s="29">
        <v>6911.6082466933631</v>
      </c>
      <c r="P2483" s="29">
        <v>0.88408026257183636</v>
      </c>
      <c r="Q2483" s="29">
        <v>6359.3072948522322</v>
      </c>
      <c r="R2483" s="29">
        <v>6891.9453700828535</v>
      </c>
      <c r="S2483" s="29">
        <v>0.87780214180008542</v>
      </c>
      <c r="T2483" s="29">
        <v>1.8088878075851629</v>
      </c>
      <c r="U2483" s="29">
        <v>0.88959281201113261</v>
      </c>
      <c r="V2483" s="29">
        <v>1.221628779466436</v>
      </c>
      <c r="W2483" s="30">
        <v>1.1040081129342356</v>
      </c>
      <c r="X2483" s="30">
        <v>1.2810014861702033</v>
      </c>
      <c r="Y2483" s="29">
        <v>-2.9118394679409967</v>
      </c>
      <c r="Z2483" s="29">
        <v>-4.0947838485332824</v>
      </c>
      <c r="AA2483" s="29">
        <v>83.604713217025079</v>
      </c>
      <c r="AB2483" s="29">
        <v>707.92285232570214</v>
      </c>
      <c r="AC2483" s="30">
        <v>1.9295592762937073</v>
      </c>
      <c r="AD2483" s="30">
        <v>25472.121210754056</v>
      </c>
      <c r="AE2483" s="29">
        <f t="shared" si="120"/>
        <v>2022</v>
      </c>
      <c r="AF2483" s="29">
        <f t="shared" si="121"/>
        <v>10</v>
      </c>
      <c r="AK2483" t="e">
        <f t="shared" si="122"/>
        <v>#N/A</v>
      </c>
    </row>
    <row r="2484" spans="1:37" ht="30" x14ac:dyDescent="0.25">
      <c r="A2484" s="30">
        <v>17907430</v>
      </c>
      <c r="B2484" s="29" t="s">
        <v>96</v>
      </c>
      <c r="C2484" s="29" t="s">
        <v>29</v>
      </c>
      <c r="D2484" s="29" t="s">
        <v>29</v>
      </c>
      <c r="E2484" s="31">
        <v>44895</v>
      </c>
      <c r="F2484" s="29">
        <v>94.365889821225309</v>
      </c>
      <c r="G2484" s="29" t="s">
        <v>51</v>
      </c>
      <c r="H2484" s="29" t="s">
        <v>30</v>
      </c>
      <c r="I2484" s="29">
        <v>1969</v>
      </c>
      <c r="J2484" s="30">
        <v>100</v>
      </c>
      <c r="K2484" s="30">
        <v>6787.1</v>
      </c>
      <c r="L2484" s="29">
        <v>305022.56881083554</v>
      </c>
      <c r="M2484" s="29">
        <v>1007.0299634744343</v>
      </c>
      <c r="N2484" s="29">
        <v>61.624300002901848</v>
      </c>
      <c r="O2484" s="29">
        <v>4936.7085522500311</v>
      </c>
      <c r="P2484" s="29">
        <v>1.2326621352438336</v>
      </c>
      <c r="Q2484" s="29">
        <v>6642.4508320416899</v>
      </c>
      <c r="R2484" s="29">
        <v>9624.8123849855237</v>
      </c>
      <c r="S2484" s="29">
        <v>1.287165106955187</v>
      </c>
      <c r="T2484" s="29">
        <v>1.189547045350821</v>
      </c>
      <c r="U2484" s="29">
        <v>1.3231903516423698</v>
      </c>
      <c r="V2484" s="29">
        <v>1.3492271887803986</v>
      </c>
      <c r="W2484" s="30">
        <v>1.5614177664551445</v>
      </c>
      <c r="X2484" s="30">
        <v>1.3507363611544818</v>
      </c>
      <c r="Y2484" s="29">
        <v>-2.5542019022634479</v>
      </c>
      <c r="Z2484" s="29">
        <v>-2.4933934994623725</v>
      </c>
      <c r="AA2484" s="29">
        <v>77.803676922039145</v>
      </c>
      <c r="AB2484" s="29">
        <v>630.34812528289206</v>
      </c>
      <c r="AC2484" s="30">
        <v>3.3796047057168614</v>
      </c>
      <c r="AD2484" s="30">
        <v>21572.689417664042</v>
      </c>
      <c r="AE2484" s="29">
        <f t="shared" si="120"/>
        <v>2022</v>
      </c>
      <c r="AF2484" s="29">
        <f t="shared" si="121"/>
        <v>11</v>
      </c>
      <c r="AK2484" t="e">
        <f t="shared" si="122"/>
        <v>#N/A</v>
      </c>
    </row>
    <row r="2485" spans="1:37" ht="30" x14ac:dyDescent="0.25">
      <c r="A2485" s="30">
        <v>17907430</v>
      </c>
      <c r="B2485" s="29" t="s">
        <v>96</v>
      </c>
      <c r="C2485" s="29" t="s">
        <v>29</v>
      </c>
      <c r="D2485" s="29" t="s">
        <v>29</v>
      </c>
      <c r="E2485" s="31">
        <v>44926</v>
      </c>
      <c r="F2485" s="29">
        <v>92.112193234771354</v>
      </c>
      <c r="G2485" s="29" t="s">
        <v>51</v>
      </c>
      <c r="H2485" s="29" t="s">
        <v>30</v>
      </c>
      <c r="I2485" s="29">
        <v>1969</v>
      </c>
      <c r="J2485" s="30">
        <v>100</v>
      </c>
      <c r="K2485" s="30">
        <v>6787.1</v>
      </c>
      <c r="L2485" s="29">
        <v>359538.67080349755</v>
      </c>
      <c r="M2485" s="29">
        <v>1631.7340381390682</v>
      </c>
      <c r="N2485" s="29">
        <v>38.908737967698073</v>
      </c>
      <c r="O2485" s="29">
        <v>6160.6145299006203</v>
      </c>
      <c r="P2485" s="29">
        <v>1.1244640798548944</v>
      </c>
      <c r="Q2485" s="29">
        <v>10164.230745153136</v>
      </c>
      <c r="R2485" s="29">
        <v>11925.730884212418</v>
      </c>
      <c r="S2485" s="29">
        <v>1.4105013972698177</v>
      </c>
      <c r="T2485" s="29">
        <v>1.5820692159167871</v>
      </c>
      <c r="U2485" s="29">
        <v>0.93344830064009165</v>
      </c>
      <c r="V2485" s="29">
        <v>1.5920251686400146</v>
      </c>
      <c r="W2485" s="30">
        <v>1.0726622172800819</v>
      </c>
      <c r="X2485" s="30">
        <v>1.2343474841731941</v>
      </c>
      <c r="Y2485" s="29">
        <v>-4.7667135736598043</v>
      </c>
      <c r="Z2485" s="29">
        <v>-4.5981281839094894</v>
      </c>
      <c r="AA2485" s="29">
        <v>60.868516784286804</v>
      </c>
      <c r="AB2485" s="29">
        <v>491.94383676173169</v>
      </c>
      <c r="AC2485" s="30">
        <v>2.4089375223116982</v>
      </c>
      <c r="AD2485" s="30">
        <v>21616.94377719879</v>
      </c>
      <c r="AE2485" s="29">
        <f t="shared" si="120"/>
        <v>2022</v>
      </c>
      <c r="AF2485" s="29">
        <f t="shared" si="121"/>
        <v>12</v>
      </c>
      <c r="AK2485" t="e">
        <f t="shared" si="122"/>
        <v>#N/A</v>
      </c>
    </row>
    <row r="2486" spans="1:37" ht="30" x14ac:dyDescent="0.25">
      <c r="A2486" s="30">
        <v>17907430</v>
      </c>
      <c r="B2486" s="29" t="s">
        <v>96</v>
      </c>
      <c r="C2486" s="29" t="s">
        <v>29</v>
      </c>
      <c r="D2486" s="29" t="s">
        <v>29</v>
      </c>
      <c r="E2486" s="31">
        <v>44957</v>
      </c>
      <c r="F2486" s="29">
        <v>105.29114461856749</v>
      </c>
      <c r="G2486" s="29" t="s">
        <v>51</v>
      </c>
      <c r="H2486" s="29" t="s">
        <v>30</v>
      </c>
      <c r="I2486" s="29">
        <v>1969</v>
      </c>
      <c r="J2486" s="30">
        <v>100</v>
      </c>
      <c r="K2486" s="30">
        <v>6787.1</v>
      </c>
      <c r="L2486" s="29">
        <v>319911.98809891968</v>
      </c>
      <c r="M2486" s="29">
        <v>1031.9969494725233</v>
      </c>
      <c r="N2486" s="29">
        <v>38.267206023911996</v>
      </c>
      <c r="O2486" s="29">
        <v>5989.4799660340213</v>
      </c>
      <c r="P2486" s="29">
        <v>1.3761950523315072</v>
      </c>
      <c r="Q2486" s="29">
        <v>6797.9072081504828</v>
      </c>
      <c r="R2486" s="29">
        <v>6387.2783407842662</v>
      </c>
      <c r="S2486" s="29">
        <v>1.2077784309350104</v>
      </c>
      <c r="T2486" s="29">
        <v>1.1189087588715909</v>
      </c>
      <c r="U2486" s="29">
        <v>1.202941912617967</v>
      </c>
      <c r="V2486" s="29">
        <v>1.2784885180494756</v>
      </c>
      <c r="W2486" s="30">
        <v>0.8181825624031358</v>
      </c>
      <c r="X2486" s="30">
        <v>1.824487617783414</v>
      </c>
      <c r="Y2486" s="29">
        <v>-4.0435299909069835</v>
      </c>
      <c r="Z2486" s="29">
        <v>-3.0973963737647559</v>
      </c>
      <c r="AA2486" s="29">
        <v>74.421735910570845</v>
      </c>
      <c r="AB2486" s="29">
        <v>590.14741087156358</v>
      </c>
      <c r="AC2486" s="30">
        <v>3.6797575761615247</v>
      </c>
      <c r="AD2486" s="30">
        <v>24097.888167880883</v>
      </c>
      <c r="AE2486" s="29">
        <f t="shared" si="120"/>
        <v>2023</v>
      </c>
      <c r="AF2486" s="29">
        <f t="shared" si="121"/>
        <v>1</v>
      </c>
      <c r="AK2486" t="e">
        <f t="shared" si="122"/>
        <v>#N/A</v>
      </c>
    </row>
    <row r="2487" spans="1:37" ht="30" x14ac:dyDescent="0.25">
      <c r="A2487" s="30">
        <v>17907430</v>
      </c>
      <c r="B2487" s="29" t="s">
        <v>96</v>
      </c>
      <c r="C2487" s="29" t="s">
        <v>29</v>
      </c>
      <c r="D2487" s="29" t="s">
        <v>29</v>
      </c>
      <c r="E2487" s="31">
        <v>44985</v>
      </c>
      <c r="F2487" s="29">
        <v>77.383016750962327</v>
      </c>
      <c r="G2487" s="29" t="s">
        <v>51</v>
      </c>
      <c r="H2487" s="29" t="s">
        <v>30</v>
      </c>
      <c r="I2487" s="29">
        <v>1969</v>
      </c>
      <c r="J2487" s="30">
        <v>100</v>
      </c>
      <c r="K2487" s="30">
        <v>6787.1</v>
      </c>
      <c r="L2487" s="29">
        <v>396051.72983274882</v>
      </c>
      <c r="M2487" s="29">
        <v>985.0205407341299</v>
      </c>
      <c r="N2487" s="29">
        <v>65.770062634174266</v>
      </c>
      <c r="O2487" s="30">
        <v>5109.8365090125089</v>
      </c>
      <c r="P2487" s="30">
        <v>0.75287012051278923</v>
      </c>
      <c r="Q2487" s="29">
        <v>9931.5757473106387</v>
      </c>
      <c r="R2487" s="29">
        <v>8348.2017496431527</v>
      </c>
      <c r="S2487" s="29">
        <v>1.5091701478319646</v>
      </c>
      <c r="T2487" s="29">
        <v>1.1240606193016838</v>
      </c>
      <c r="U2487" s="29">
        <v>1.4569042293542507</v>
      </c>
      <c r="V2487" s="29">
        <v>1.6939720358648169</v>
      </c>
      <c r="W2487" s="30">
        <v>0.96339161644979088</v>
      </c>
      <c r="X2487" s="30">
        <v>1.6721159303949904</v>
      </c>
      <c r="Y2487" s="29">
        <v>-4.2452639258564613</v>
      </c>
      <c r="Z2487" s="29">
        <v>-2.8353099473316279</v>
      </c>
      <c r="AA2487" s="29">
        <v>71.231920291953699</v>
      </c>
      <c r="AB2487" s="29">
        <v>514.73472018395546</v>
      </c>
      <c r="AC2487" s="30">
        <v>2.7620251650874175</v>
      </c>
      <c r="AD2487" s="30">
        <v>18311.842214576143</v>
      </c>
      <c r="AE2487" s="29">
        <f t="shared" si="120"/>
        <v>2023</v>
      </c>
      <c r="AF2487" s="29">
        <f t="shared" si="121"/>
        <v>2</v>
      </c>
      <c r="AK2487" t="e">
        <f t="shared" si="122"/>
        <v>#N/A</v>
      </c>
    </row>
    <row r="2488" spans="1:37" ht="30" x14ac:dyDescent="0.25">
      <c r="A2488" s="30">
        <v>17907430</v>
      </c>
      <c r="B2488" s="29" t="s">
        <v>96</v>
      </c>
      <c r="C2488" s="29" t="s">
        <v>29</v>
      </c>
      <c r="D2488" s="29" t="s">
        <v>29</v>
      </c>
      <c r="E2488" s="31">
        <v>45016</v>
      </c>
      <c r="F2488" s="29">
        <v>87.730027391172342</v>
      </c>
      <c r="G2488" s="29" t="s">
        <v>51</v>
      </c>
      <c r="H2488" s="29" t="s">
        <v>30</v>
      </c>
      <c r="I2488" s="29">
        <v>1969</v>
      </c>
      <c r="J2488" s="30">
        <v>100</v>
      </c>
      <c r="K2488" s="30">
        <v>6787.1</v>
      </c>
      <c r="L2488" s="29">
        <v>414758.47207095119</v>
      </c>
      <c r="M2488" s="29">
        <v>955.77641417209043</v>
      </c>
      <c r="N2488" s="29">
        <v>34.251137236066874</v>
      </c>
      <c r="O2488" s="29">
        <v>6496.4820188107205</v>
      </c>
      <c r="P2488" s="29">
        <v>0.77649191629658343</v>
      </c>
      <c r="Q2488" s="29">
        <v>8441.1474209902008</v>
      </c>
      <c r="R2488" s="29">
        <v>11062.711688956369</v>
      </c>
      <c r="S2488" s="29">
        <v>1.0883796353352355</v>
      </c>
      <c r="T2488" s="29">
        <v>1.6046472373485499</v>
      </c>
      <c r="U2488" s="29">
        <v>1.3273132005505439</v>
      </c>
      <c r="V2488" s="29">
        <v>0.9963906398175888</v>
      </c>
      <c r="W2488" s="30">
        <v>1.2197299878320746</v>
      </c>
      <c r="X2488" s="30">
        <v>1.050959683444693</v>
      </c>
      <c r="Y2488" s="29">
        <v>-3.1061130325169648</v>
      </c>
      <c r="Z2488" s="29">
        <v>-2.123006395578023</v>
      </c>
      <c r="AA2488" s="30">
        <v>76.543261616430186</v>
      </c>
      <c r="AB2488" s="30">
        <v>669.31736779677703</v>
      </c>
      <c r="AC2488" s="29">
        <v>2.3681261834735019</v>
      </c>
      <c r="AD2488" s="29">
        <v>21015.320906209901</v>
      </c>
      <c r="AE2488" s="29">
        <f t="shared" ref="AE2488:AE2551" si="123">IF(E2488 = "", "", YEAR(E2488))</f>
        <v>2023</v>
      </c>
      <c r="AF2488" s="29">
        <f t="shared" si="121"/>
        <v>3</v>
      </c>
      <c r="AK2488" t="e">
        <f t="shared" si="122"/>
        <v>#N/A</v>
      </c>
    </row>
    <row r="2489" spans="1:37" ht="30" x14ac:dyDescent="0.25">
      <c r="A2489" s="30">
        <v>17907430</v>
      </c>
      <c r="B2489" s="29" t="s">
        <v>96</v>
      </c>
      <c r="C2489" s="29" t="s">
        <v>29</v>
      </c>
      <c r="D2489" s="29" t="s">
        <v>29</v>
      </c>
      <c r="E2489" s="31">
        <v>45046</v>
      </c>
      <c r="F2489" s="29">
        <v>82.43760061562287</v>
      </c>
      <c r="G2489" s="29" t="s">
        <v>51</v>
      </c>
      <c r="H2489" s="29" t="s">
        <v>30</v>
      </c>
      <c r="I2489" s="29">
        <v>1969</v>
      </c>
      <c r="J2489" s="30">
        <v>100</v>
      </c>
      <c r="K2489" s="30">
        <v>6787.1</v>
      </c>
      <c r="L2489" s="29">
        <v>241013.87351223483</v>
      </c>
      <c r="M2489" s="29">
        <v>861.23801803788501</v>
      </c>
      <c r="N2489" s="29">
        <v>39.246268276649914</v>
      </c>
      <c r="O2489" s="29">
        <v>7351.4700457957142</v>
      </c>
      <c r="P2489" s="29">
        <v>1.2482121714353911</v>
      </c>
      <c r="Q2489" s="29">
        <v>9849.1295857113073</v>
      </c>
      <c r="R2489" s="29">
        <v>11356.588536751729</v>
      </c>
      <c r="S2489" s="29">
        <v>1.1762904027603163</v>
      </c>
      <c r="T2489" s="29">
        <v>1.1697200473373504</v>
      </c>
      <c r="U2489" s="29">
        <v>1.5717855507680276</v>
      </c>
      <c r="V2489" s="29">
        <v>1.7674859396458951</v>
      </c>
      <c r="W2489" s="30">
        <v>1.3213937082581648</v>
      </c>
      <c r="X2489" s="30">
        <v>1.0965168424249185</v>
      </c>
      <c r="Y2489" s="29">
        <v>-3.1921797894013775</v>
      </c>
      <c r="Z2489" s="29">
        <v>-4.2749376864604871</v>
      </c>
      <c r="AA2489" s="30">
        <v>62.527135167486684</v>
      </c>
      <c r="AB2489" s="30">
        <v>674.52865166239167</v>
      </c>
      <c r="AC2489" s="29">
        <v>2.7776490409827872</v>
      </c>
      <c r="AD2489" s="29">
        <v>19182.181625187284</v>
      </c>
      <c r="AE2489" s="29">
        <f t="shared" si="123"/>
        <v>2023</v>
      </c>
      <c r="AF2489" s="29">
        <f t="shared" si="121"/>
        <v>4</v>
      </c>
      <c r="AK2489" t="e">
        <f t="shared" si="122"/>
        <v>#N/A</v>
      </c>
    </row>
    <row r="2490" spans="1:37" ht="30" x14ac:dyDescent="0.25">
      <c r="A2490" s="30">
        <v>17907430</v>
      </c>
      <c r="B2490" s="29" t="s">
        <v>96</v>
      </c>
      <c r="C2490" s="29" t="s">
        <v>29</v>
      </c>
      <c r="D2490" s="29" t="s">
        <v>29</v>
      </c>
      <c r="E2490" s="31">
        <v>45077</v>
      </c>
      <c r="F2490" s="29">
        <v>61.423119669036041</v>
      </c>
      <c r="G2490" s="29" t="s">
        <v>51</v>
      </c>
      <c r="H2490" s="29" t="s">
        <v>30</v>
      </c>
      <c r="I2490" s="29">
        <v>1969</v>
      </c>
      <c r="J2490" s="30">
        <v>100</v>
      </c>
      <c r="K2490" s="30">
        <v>6787.1</v>
      </c>
      <c r="L2490" s="29">
        <v>380886.06934946723</v>
      </c>
      <c r="M2490" s="29">
        <v>1007.1060420771013</v>
      </c>
      <c r="N2490" s="29">
        <v>63.121947798158921</v>
      </c>
      <c r="O2490" s="29">
        <v>5703.1062220019767</v>
      </c>
      <c r="P2490" s="29">
        <v>0.87547817693914398</v>
      </c>
      <c r="Q2490" s="29">
        <v>7714.5144983851333</v>
      </c>
      <c r="R2490" s="29">
        <v>9197.8443454952503</v>
      </c>
      <c r="S2490" s="29">
        <v>1.0545978808386012</v>
      </c>
      <c r="T2490" s="29">
        <v>1.1067473967007408</v>
      </c>
      <c r="U2490" s="29">
        <v>0.86449435040460942</v>
      </c>
      <c r="V2490" s="29">
        <v>1.338438994847104</v>
      </c>
      <c r="W2490" s="30">
        <v>1.2353453993882373</v>
      </c>
      <c r="X2490" s="30">
        <v>1.8619293702165935</v>
      </c>
      <c r="Y2490" s="29">
        <v>-5.8062415100134661</v>
      </c>
      <c r="Z2490" s="29">
        <v>-6.7764360870514428</v>
      </c>
      <c r="AA2490" s="30">
        <v>96.405796638145944</v>
      </c>
      <c r="AB2490" s="30">
        <v>516.25555649380169</v>
      </c>
      <c r="AC2490" s="29">
        <v>2.227105162620723</v>
      </c>
      <c r="AD2490" s="29">
        <v>22154.342371375602</v>
      </c>
      <c r="AE2490" s="29">
        <f t="shared" si="123"/>
        <v>2023</v>
      </c>
      <c r="AF2490" s="29">
        <f t="shared" si="121"/>
        <v>5</v>
      </c>
      <c r="AK2490" t="e">
        <f t="shared" si="122"/>
        <v>#N/A</v>
      </c>
    </row>
    <row r="2491" spans="1:37" ht="30" x14ac:dyDescent="0.25">
      <c r="A2491" s="30">
        <v>17907430</v>
      </c>
      <c r="B2491" s="29" t="s">
        <v>96</v>
      </c>
      <c r="C2491" s="29" t="s">
        <v>29</v>
      </c>
      <c r="D2491" s="29" t="s">
        <v>29</v>
      </c>
      <c r="E2491" s="31">
        <v>45107</v>
      </c>
      <c r="F2491" s="29">
        <v>67.650510232246717</v>
      </c>
      <c r="G2491" s="29" t="s">
        <v>51</v>
      </c>
      <c r="H2491" s="29" t="s">
        <v>30</v>
      </c>
      <c r="I2491" s="29">
        <v>1969</v>
      </c>
      <c r="J2491" s="30">
        <v>100</v>
      </c>
      <c r="K2491" s="30">
        <v>6787.1</v>
      </c>
      <c r="L2491" s="29">
        <v>448224.39324301953</v>
      </c>
      <c r="M2491" s="29">
        <v>916.77556961849803</v>
      </c>
      <c r="N2491" s="29">
        <v>45.314841253078235</v>
      </c>
      <c r="O2491" s="29">
        <v>8197.4155034126488</v>
      </c>
      <c r="P2491" s="29">
        <v>1.1353377635195281</v>
      </c>
      <c r="Q2491" s="29">
        <v>7466.6256036115155</v>
      </c>
      <c r="R2491" s="29">
        <v>7240.0421876185001</v>
      </c>
      <c r="S2491" s="29">
        <v>1.0199527199640535</v>
      </c>
      <c r="T2491" s="29">
        <v>1.1461717560019107</v>
      </c>
      <c r="U2491" s="29">
        <v>1.0357175666373046</v>
      </c>
      <c r="V2491" s="29">
        <v>1.7030068341331066</v>
      </c>
      <c r="W2491" s="30">
        <v>1.3574041612081482</v>
      </c>
      <c r="X2491" s="30">
        <v>1.6225337352425369</v>
      </c>
      <c r="Y2491" s="29">
        <v>-7.4266414707703401</v>
      </c>
      <c r="Z2491" s="29">
        <v>-5.6344866805861606</v>
      </c>
      <c r="AA2491" s="30">
        <v>87.729392862961333</v>
      </c>
      <c r="AB2491" s="30">
        <v>629.0859318569436</v>
      </c>
      <c r="AC2491" s="29">
        <v>3.2719389298735617</v>
      </c>
      <c r="AD2491" s="29">
        <v>18666.999369589219</v>
      </c>
      <c r="AE2491" s="29">
        <f t="shared" si="123"/>
        <v>2023</v>
      </c>
      <c r="AF2491" s="29">
        <f t="shared" si="121"/>
        <v>6</v>
      </c>
      <c r="AK2491" t="e">
        <f t="shared" si="122"/>
        <v>#N/A</v>
      </c>
    </row>
    <row r="2492" spans="1:37" ht="30" x14ac:dyDescent="0.25">
      <c r="A2492" s="30">
        <v>17907430</v>
      </c>
      <c r="B2492" s="29" t="s">
        <v>96</v>
      </c>
      <c r="C2492" s="29" t="s">
        <v>29</v>
      </c>
      <c r="D2492" s="29" t="s">
        <v>29</v>
      </c>
      <c r="E2492" s="31">
        <v>45138</v>
      </c>
      <c r="F2492" s="29">
        <v>57.327406342025959</v>
      </c>
      <c r="G2492" s="29" t="s">
        <v>51</v>
      </c>
      <c r="H2492" s="29" t="s">
        <v>30</v>
      </c>
      <c r="I2492" s="29">
        <v>1969</v>
      </c>
      <c r="J2492" s="30">
        <v>100</v>
      </c>
      <c r="K2492" s="30">
        <v>6787.1</v>
      </c>
      <c r="L2492" s="29">
        <v>429255.27263455</v>
      </c>
      <c r="M2492" s="29">
        <v>1391.8920135460132</v>
      </c>
      <c r="N2492" s="29">
        <v>43.740663654333602</v>
      </c>
      <c r="O2492" s="29">
        <v>7681.2855628531224</v>
      </c>
      <c r="P2492" s="29">
        <v>1.028551375645959</v>
      </c>
      <c r="Q2492" s="29">
        <v>5608.24800527763</v>
      </c>
      <c r="R2492" s="29">
        <v>8595.0257831410945</v>
      </c>
      <c r="S2492" s="29">
        <v>1.533799867235885</v>
      </c>
      <c r="T2492" s="29">
        <v>1.0542980161217979</v>
      </c>
      <c r="U2492" s="29">
        <v>0.91934681621302428</v>
      </c>
      <c r="V2492" s="29">
        <v>1.1815109431784785</v>
      </c>
      <c r="W2492" s="30">
        <v>1.5646769128838693</v>
      </c>
      <c r="X2492" s="30">
        <v>1.2539600085607634</v>
      </c>
      <c r="Y2492" s="29">
        <v>-4.6481445349363817</v>
      </c>
      <c r="Z2492" s="29">
        <v>-5.6561245051083926</v>
      </c>
      <c r="AA2492" s="30">
        <v>69.275345774792513</v>
      </c>
      <c r="AB2492" s="30">
        <v>720.18320094368494</v>
      </c>
      <c r="AC2492" s="29">
        <v>3.1355066211366323</v>
      </c>
      <c r="AD2492" s="29">
        <v>18039.023951767009</v>
      </c>
      <c r="AE2492" s="29">
        <f t="shared" si="123"/>
        <v>2023</v>
      </c>
      <c r="AF2492" s="29">
        <f t="shared" si="121"/>
        <v>7</v>
      </c>
      <c r="AK2492" t="e">
        <f t="shared" si="122"/>
        <v>#N/A</v>
      </c>
    </row>
    <row r="2493" spans="1:37" ht="30" x14ac:dyDescent="0.25">
      <c r="A2493" s="30">
        <v>17907430</v>
      </c>
      <c r="B2493" s="29" t="s">
        <v>96</v>
      </c>
      <c r="C2493" s="29" t="s">
        <v>29</v>
      </c>
      <c r="D2493" s="29" t="s">
        <v>29</v>
      </c>
      <c r="E2493" s="31">
        <v>45169</v>
      </c>
      <c r="F2493" s="29">
        <v>57.557192663611367</v>
      </c>
      <c r="G2493" s="29" t="s">
        <v>51</v>
      </c>
      <c r="H2493" s="29" t="s">
        <v>30</v>
      </c>
      <c r="I2493" s="29">
        <v>1969</v>
      </c>
      <c r="J2493" s="30">
        <v>100</v>
      </c>
      <c r="K2493" s="30">
        <v>6787.1</v>
      </c>
      <c r="L2493" s="29">
        <v>256993.40888934303</v>
      </c>
      <c r="M2493" s="29">
        <v>1019.4928505078541</v>
      </c>
      <c r="N2493" s="29">
        <v>58.620076892869314</v>
      </c>
      <c r="O2493" s="29">
        <v>8765.1225362815658</v>
      </c>
      <c r="P2493" s="29">
        <v>1.0596799957949241</v>
      </c>
      <c r="Q2493" s="29">
        <v>8075.9723224152876</v>
      </c>
      <c r="R2493" s="29">
        <v>10235.640515580273</v>
      </c>
      <c r="S2493" s="29">
        <v>1.1778341319303809</v>
      </c>
      <c r="T2493" s="29">
        <v>1.0863263657845863</v>
      </c>
      <c r="U2493" s="29">
        <v>0.84491347398435501</v>
      </c>
      <c r="V2493" s="29">
        <v>1.8660818582831449</v>
      </c>
      <c r="W2493" s="30">
        <v>1.3028002428551395</v>
      </c>
      <c r="X2493" s="30">
        <v>1.3650497359238434</v>
      </c>
      <c r="Y2493" s="29">
        <v>-7.9763010114769388</v>
      </c>
      <c r="Z2493" s="29">
        <v>-5.6917073893411025</v>
      </c>
      <c r="AA2493" s="30">
        <v>91.176709790473041</v>
      </c>
      <c r="AB2493" s="30">
        <v>442.48855779182293</v>
      </c>
      <c r="AC2493" s="29">
        <v>1.8377651119082006</v>
      </c>
      <c r="AD2493" s="29">
        <v>20488.181970939491</v>
      </c>
      <c r="AE2493" s="29">
        <f t="shared" si="123"/>
        <v>2023</v>
      </c>
      <c r="AF2493" s="29">
        <f t="shared" si="121"/>
        <v>8</v>
      </c>
      <c r="AK2493" t="e">
        <f t="shared" si="122"/>
        <v>#N/A</v>
      </c>
    </row>
    <row r="2494" spans="1:37" ht="30" x14ac:dyDescent="0.25">
      <c r="A2494" s="30">
        <v>17907430</v>
      </c>
      <c r="B2494" s="29" t="s">
        <v>96</v>
      </c>
      <c r="C2494" s="29" t="s">
        <v>29</v>
      </c>
      <c r="D2494" s="29" t="s">
        <v>29</v>
      </c>
      <c r="E2494" s="31">
        <v>45199</v>
      </c>
      <c r="F2494" s="29">
        <v>92.09454023315233</v>
      </c>
      <c r="G2494" s="29" t="s">
        <v>51</v>
      </c>
      <c r="H2494" s="29" t="s">
        <v>30</v>
      </c>
      <c r="I2494" s="29">
        <v>1969</v>
      </c>
      <c r="J2494" s="30">
        <v>100</v>
      </c>
      <c r="K2494" s="30">
        <v>6787.1</v>
      </c>
      <c r="L2494" s="29">
        <v>260891.71813547533</v>
      </c>
      <c r="M2494" s="29">
        <v>1290.1289128776534</v>
      </c>
      <c r="N2494" s="29">
        <v>44.152200703795316</v>
      </c>
      <c r="O2494" s="29">
        <v>8139.9014509216331</v>
      </c>
      <c r="P2494" s="29">
        <v>0.99880070396397158</v>
      </c>
      <c r="Q2494" s="29">
        <v>5684.896766621282</v>
      </c>
      <c r="R2494" s="29">
        <v>8752.4370955828381</v>
      </c>
      <c r="S2494" s="29">
        <v>0.93399540820709459</v>
      </c>
      <c r="T2494" s="29">
        <v>1.7262853578442721</v>
      </c>
      <c r="U2494" s="29">
        <v>1.343705530289764</v>
      </c>
      <c r="V2494" s="29">
        <v>1.0790518838421879</v>
      </c>
      <c r="W2494" s="30">
        <v>1.0959238021505979</v>
      </c>
      <c r="X2494" s="30">
        <v>1.1945421630824684</v>
      </c>
      <c r="Y2494" s="29">
        <v>-6.749553016056673</v>
      </c>
      <c r="Z2494" s="29">
        <v>-5.4932449668160714</v>
      </c>
      <c r="AA2494" s="30">
        <v>73.352679829870894</v>
      </c>
      <c r="AB2494" s="30">
        <v>491.98700731686682</v>
      </c>
      <c r="AC2494" s="29">
        <v>2.4959212098617121</v>
      </c>
      <c r="AD2494" s="29">
        <v>21814.11504221928</v>
      </c>
      <c r="AE2494" s="29">
        <f t="shared" si="123"/>
        <v>2023</v>
      </c>
      <c r="AF2494" s="29">
        <f t="shared" si="121"/>
        <v>9</v>
      </c>
      <c r="AK2494" t="e">
        <f t="shared" si="122"/>
        <v>#N/A</v>
      </c>
    </row>
    <row r="2495" spans="1:37" ht="30" x14ac:dyDescent="0.25">
      <c r="A2495" s="30">
        <v>17907430</v>
      </c>
      <c r="B2495" s="29" t="s">
        <v>96</v>
      </c>
      <c r="C2495" s="29" t="s">
        <v>29</v>
      </c>
      <c r="D2495" s="29" t="s">
        <v>29</v>
      </c>
      <c r="E2495" s="31">
        <v>45230</v>
      </c>
      <c r="F2495" s="29">
        <v>73.006299030385293</v>
      </c>
      <c r="G2495" s="29" t="s">
        <v>51</v>
      </c>
      <c r="H2495" s="29" t="s">
        <v>30</v>
      </c>
      <c r="I2495" s="29">
        <v>1969</v>
      </c>
      <c r="J2495" s="30">
        <v>100</v>
      </c>
      <c r="K2495" s="30">
        <v>6787.1</v>
      </c>
      <c r="L2495" s="29">
        <v>422764.29871612747</v>
      </c>
      <c r="M2495" s="29">
        <v>1353.1997115508634</v>
      </c>
      <c r="N2495" s="29">
        <v>43.693655156817584</v>
      </c>
      <c r="O2495" s="29">
        <v>8232.4971907062263</v>
      </c>
      <c r="P2495" s="29">
        <v>1.2477500605144314</v>
      </c>
      <c r="Q2495" s="29">
        <v>7492.9870867559148</v>
      </c>
      <c r="R2495" s="29">
        <v>12355.669268228155</v>
      </c>
      <c r="S2495" s="29">
        <v>1.0036274700761465</v>
      </c>
      <c r="T2495" s="29">
        <v>1.2277571249207735</v>
      </c>
      <c r="U2495" s="29">
        <v>1.16741052575983</v>
      </c>
      <c r="V2495" s="29">
        <v>1.7705034632730305</v>
      </c>
      <c r="W2495" s="30">
        <v>1.0393213204367779</v>
      </c>
      <c r="X2495" s="30">
        <v>1.7599943464590277</v>
      </c>
      <c r="Y2495" s="29">
        <v>-5.9873687393865556</v>
      </c>
      <c r="Z2495" s="29">
        <v>-7.6112489312011435</v>
      </c>
      <c r="AA2495" s="30">
        <v>96.02976778870817</v>
      </c>
      <c r="AB2495" s="30">
        <v>455.05188379876631</v>
      </c>
      <c r="AC2495" s="29">
        <v>3.5097695442714545</v>
      </c>
      <c r="AD2495" s="29">
        <v>24113.732755516965</v>
      </c>
      <c r="AE2495" s="29">
        <f t="shared" si="123"/>
        <v>2023</v>
      </c>
      <c r="AF2495" s="29">
        <f t="shared" si="121"/>
        <v>10</v>
      </c>
      <c r="AK2495" t="e">
        <f t="shared" si="122"/>
        <v>#N/A</v>
      </c>
    </row>
    <row r="2496" spans="1:37" ht="30" x14ac:dyDescent="0.25">
      <c r="A2496" s="30">
        <v>17907430</v>
      </c>
      <c r="B2496" s="29" t="s">
        <v>96</v>
      </c>
      <c r="C2496" s="29" t="s">
        <v>29</v>
      </c>
      <c r="D2496" s="29" t="s">
        <v>29</v>
      </c>
      <c r="E2496" s="31">
        <v>45260</v>
      </c>
      <c r="F2496" s="29">
        <v>59.961153861039641</v>
      </c>
      <c r="G2496" s="29" t="s">
        <v>51</v>
      </c>
      <c r="H2496" s="29" t="s">
        <v>30</v>
      </c>
      <c r="I2496" s="29">
        <v>1969</v>
      </c>
      <c r="J2496" s="30">
        <v>100</v>
      </c>
      <c r="K2496" s="30">
        <v>6787.1</v>
      </c>
      <c r="L2496" s="29">
        <v>372134.836970089</v>
      </c>
      <c r="M2496" s="29">
        <v>1387.0332124046329</v>
      </c>
      <c r="N2496" s="29">
        <v>45.277825047167482</v>
      </c>
      <c r="O2496" s="29">
        <v>4589.5685719761113</v>
      </c>
      <c r="P2496" s="29">
        <v>1.0243449871509323</v>
      </c>
      <c r="Q2496" s="29">
        <v>7619.5831847124073</v>
      </c>
      <c r="R2496" s="29">
        <v>9582.0971679851809</v>
      </c>
      <c r="S2496" s="29">
        <v>1.1716846478848879</v>
      </c>
      <c r="T2496" s="29">
        <v>0.99370990050209351</v>
      </c>
      <c r="U2496" s="29">
        <v>1.4345074884913716</v>
      </c>
      <c r="V2496" s="29">
        <v>0.96029380639917172</v>
      </c>
      <c r="W2496" s="30">
        <v>1.1360815898122283</v>
      </c>
      <c r="X2496" s="30">
        <v>1.5371306018665436</v>
      </c>
      <c r="Y2496" s="29">
        <v>-7.5533644338846369</v>
      </c>
      <c r="Z2496" s="29">
        <v>-7.057070375929241</v>
      </c>
      <c r="AA2496" s="30">
        <v>78.407447082598537</v>
      </c>
      <c r="AB2496" s="30">
        <v>549.03778096526787</v>
      </c>
      <c r="AC2496" s="29">
        <v>2.9154443480876786</v>
      </c>
      <c r="AD2496" s="29">
        <v>12862.518385798074</v>
      </c>
      <c r="AE2496" s="29">
        <f t="shared" si="123"/>
        <v>2023</v>
      </c>
      <c r="AF2496" s="29">
        <f t="shared" si="121"/>
        <v>11</v>
      </c>
      <c r="AK2496" t="e">
        <f t="shared" si="122"/>
        <v>#N/A</v>
      </c>
    </row>
    <row r="2497" spans="1:37" ht="30" x14ac:dyDescent="0.25">
      <c r="A2497" s="30">
        <v>17907430</v>
      </c>
      <c r="B2497" s="29" t="s">
        <v>96</v>
      </c>
      <c r="C2497" s="29" t="s">
        <v>29</v>
      </c>
      <c r="D2497" s="29" t="s">
        <v>29</v>
      </c>
      <c r="E2497" s="31">
        <v>45291</v>
      </c>
      <c r="F2497" s="29">
        <v>99.198036287814645</v>
      </c>
      <c r="G2497" s="29" t="s">
        <v>51</v>
      </c>
      <c r="H2497" s="29" t="s">
        <v>30</v>
      </c>
      <c r="I2497" s="29">
        <v>1969</v>
      </c>
      <c r="J2497" s="30">
        <v>100</v>
      </c>
      <c r="K2497" s="30">
        <v>6787.1</v>
      </c>
      <c r="L2497" s="29">
        <v>245666.17721558645</v>
      </c>
      <c r="M2497" s="29">
        <v>1471.9937667237216</v>
      </c>
      <c r="N2497" s="29">
        <v>33.440193228383869</v>
      </c>
      <c r="O2497" s="29">
        <v>8017.9940468338109</v>
      </c>
      <c r="P2497" s="29">
        <v>1.1509317747141303</v>
      </c>
      <c r="Q2497" s="29">
        <v>7353.1771915441641</v>
      </c>
      <c r="R2497" s="29">
        <v>9311.4410282862427</v>
      </c>
      <c r="S2497" s="29">
        <v>0.91951862469118895</v>
      </c>
      <c r="T2497" s="29">
        <v>1.2641289369764581</v>
      </c>
      <c r="U2497" s="29">
        <v>1.3752557499030571</v>
      </c>
      <c r="V2497" s="29">
        <v>1.1245639728580754</v>
      </c>
      <c r="W2497" s="30">
        <v>1.5358478771961095</v>
      </c>
      <c r="X2497" s="30">
        <v>1.1279096327230862</v>
      </c>
      <c r="Y2497" s="29">
        <v>-12.971832187158139</v>
      </c>
      <c r="Z2497" s="29">
        <v>-8.0581507500973721</v>
      </c>
      <c r="AA2497" s="30">
        <v>95.36625114764297</v>
      </c>
      <c r="AB2497" s="30">
        <v>618.30378834237285</v>
      </c>
      <c r="AC2497" s="29">
        <v>2.046261349153661</v>
      </c>
      <c r="AD2497" s="29">
        <v>23566.064220255488</v>
      </c>
      <c r="AE2497" s="29">
        <f t="shared" si="123"/>
        <v>2023</v>
      </c>
      <c r="AF2497" s="29">
        <f t="shared" si="121"/>
        <v>12</v>
      </c>
      <c r="AK2497" t="e">
        <f t="shared" si="122"/>
        <v>#N/A</v>
      </c>
    </row>
    <row r="2498" spans="1:37" ht="30" x14ac:dyDescent="0.25">
      <c r="A2498" s="30">
        <v>17907430</v>
      </c>
      <c r="B2498" s="29" t="s">
        <v>96</v>
      </c>
      <c r="C2498" s="29" t="s">
        <v>29</v>
      </c>
      <c r="D2498" s="29" t="s">
        <v>29</v>
      </c>
      <c r="E2498" s="31">
        <v>45322</v>
      </c>
      <c r="F2498" s="29">
        <v>77.913730717289667</v>
      </c>
      <c r="G2498" s="29" t="s">
        <v>51</v>
      </c>
      <c r="H2498" s="29" t="s">
        <v>30</v>
      </c>
      <c r="I2498" s="29">
        <v>1969</v>
      </c>
      <c r="J2498" s="30">
        <v>100</v>
      </c>
      <c r="K2498" s="30">
        <v>6787.1</v>
      </c>
      <c r="L2498" s="29">
        <v>426529.95918324235</v>
      </c>
      <c r="M2498" s="29">
        <v>1339.7287824671218</v>
      </c>
      <c r="N2498" s="29">
        <v>60.569764595768767</v>
      </c>
      <c r="O2498" s="29">
        <v>7720.2665193673874</v>
      </c>
      <c r="P2498" s="29">
        <v>1.016694857599127</v>
      </c>
      <c r="Q2498" s="29">
        <v>9884.4381393006661</v>
      </c>
      <c r="R2498" s="29">
        <v>10371.520824742382</v>
      </c>
      <c r="S2498" s="29">
        <v>1.0087081591736671</v>
      </c>
      <c r="T2498" s="29">
        <v>1.6534547809712274</v>
      </c>
      <c r="U2498" s="29">
        <v>1.4611296502498805</v>
      </c>
      <c r="V2498" s="29">
        <v>1.0869532357550962</v>
      </c>
      <c r="W2498" s="30">
        <v>1.2460506712796964</v>
      </c>
      <c r="X2498" s="30">
        <v>1.4107773180650776</v>
      </c>
      <c r="Y2498" s="29">
        <v>-8.4886274455924209</v>
      </c>
      <c r="Z2498" s="29">
        <v>-8.1558618655214783</v>
      </c>
      <c r="AA2498" s="30">
        <v>52.613793058088007</v>
      </c>
      <c r="AB2498" s="30">
        <v>489.15552817071881</v>
      </c>
      <c r="AC2498" s="29" t="s">
        <v>31</v>
      </c>
      <c r="AD2498" s="29" t="s">
        <v>31</v>
      </c>
      <c r="AE2498" s="29">
        <f t="shared" si="123"/>
        <v>2024</v>
      </c>
      <c r="AF2498" s="29">
        <f t="shared" si="121"/>
        <v>1</v>
      </c>
      <c r="AK2498" t="e">
        <f t="shared" si="122"/>
        <v>#N/A</v>
      </c>
    </row>
    <row r="2499" spans="1:37" ht="30" x14ac:dyDescent="0.25">
      <c r="A2499" s="30">
        <v>17907430</v>
      </c>
      <c r="B2499" s="29" t="s">
        <v>96</v>
      </c>
      <c r="C2499" s="29" t="s">
        <v>29</v>
      </c>
      <c r="D2499" s="29" t="s">
        <v>29</v>
      </c>
      <c r="E2499" s="31">
        <v>45351</v>
      </c>
      <c r="F2499" s="29">
        <v>90.925147632579353</v>
      </c>
      <c r="G2499" s="29" t="s">
        <v>51</v>
      </c>
      <c r="H2499" s="29" t="s">
        <v>30</v>
      </c>
      <c r="I2499" s="29">
        <v>1969</v>
      </c>
      <c r="J2499" s="30">
        <v>100</v>
      </c>
      <c r="K2499" s="30">
        <v>6787.1</v>
      </c>
      <c r="L2499" s="29">
        <v>294605.68329312064</v>
      </c>
      <c r="M2499" s="29">
        <v>892.90668991708367</v>
      </c>
      <c r="N2499" s="29">
        <v>42.678921392100897</v>
      </c>
      <c r="O2499" s="29">
        <v>4779.5456300544511</v>
      </c>
      <c r="P2499" s="29">
        <v>1.1656752804340096</v>
      </c>
      <c r="Q2499" s="29">
        <v>9057.085951315039</v>
      </c>
      <c r="R2499" s="29">
        <v>8879.6058519879789</v>
      </c>
      <c r="S2499" s="29">
        <v>1.1162836906978213</v>
      </c>
      <c r="T2499" s="29">
        <v>1.1289522492585184</v>
      </c>
      <c r="U2499" s="29">
        <v>1.1267818585055065</v>
      </c>
      <c r="V2499" s="29">
        <v>1.4414339550201867</v>
      </c>
      <c r="W2499" s="30">
        <v>1.1904843708932595</v>
      </c>
      <c r="X2499" s="30">
        <v>1.1310247864704932</v>
      </c>
      <c r="Y2499" s="29">
        <v>-7.3525878166788816</v>
      </c>
      <c r="Z2499" s="29">
        <v>-11.547287991821129</v>
      </c>
      <c r="AA2499" s="30">
        <v>56.318506005757811</v>
      </c>
      <c r="AB2499" s="30">
        <v>487.36956061517037</v>
      </c>
      <c r="AC2499" s="29" t="s">
        <v>31</v>
      </c>
      <c r="AD2499" s="29" t="s">
        <v>31</v>
      </c>
      <c r="AE2499" s="29">
        <f t="shared" si="123"/>
        <v>2024</v>
      </c>
      <c r="AF2499" s="29">
        <f t="shared" si="121"/>
        <v>2</v>
      </c>
      <c r="AK2499" t="e">
        <f t="shared" si="122"/>
        <v>#N/A</v>
      </c>
    </row>
    <row r="2500" spans="1:37" ht="30" x14ac:dyDescent="0.25">
      <c r="A2500" s="30">
        <v>17907430</v>
      </c>
      <c r="B2500" s="29" t="s">
        <v>96</v>
      </c>
      <c r="C2500" s="29" t="s">
        <v>29</v>
      </c>
      <c r="D2500" s="29" t="s">
        <v>29</v>
      </c>
      <c r="E2500" s="31">
        <v>45382</v>
      </c>
      <c r="F2500" s="29">
        <v>108.73614793155281</v>
      </c>
      <c r="G2500" s="29" t="s">
        <v>51</v>
      </c>
      <c r="H2500" s="29" t="s">
        <v>30</v>
      </c>
      <c r="I2500" s="29">
        <v>1969</v>
      </c>
      <c r="J2500" s="30">
        <v>100</v>
      </c>
      <c r="K2500" s="30">
        <v>6787.1</v>
      </c>
      <c r="L2500" s="29">
        <v>295011.00545938837</v>
      </c>
      <c r="M2500" s="29">
        <v>1613.9956498185843</v>
      </c>
      <c r="N2500" s="29">
        <v>60.529181863113365</v>
      </c>
      <c r="O2500" s="29">
        <v>6658.6836010490879</v>
      </c>
      <c r="P2500" s="29">
        <v>0.93460963306841649</v>
      </c>
      <c r="Q2500" s="29">
        <v>7694.4196852518471</v>
      </c>
      <c r="R2500" s="29">
        <v>9988.7846226278361</v>
      </c>
      <c r="S2500" s="29">
        <v>0.77121575283941879</v>
      </c>
      <c r="T2500" s="29">
        <v>1.6551372494556358</v>
      </c>
      <c r="U2500" s="29">
        <v>1.0275513311680062</v>
      </c>
      <c r="V2500" s="29">
        <v>1.4111758461132076</v>
      </c>
      <c r="W2500" s="30">
        <v>1.5560104197334303</v>
      </c>
      <c r="X2500" s="30">
        <v>1.6715125334648844</v>
      </c>
      <c r="Y2500" s="29">
        <v>-13.319882467911027</v>
      </c>
      <c r="Z2500" s="29">
        <v>-8.8217636624005937</v>
      </c>
      <c r="AA2500" s="30">
        <v>65.108635159263187</v>
      </c>
      <c r="AB2500" s="30">
        <v>433.82350495014958</v>
      </c>
      <c r="AC2500" s="29" t="s">
        <v>31</v>
      </c>
      <c r="AD2500" s="29" t="s">
        <v>31</v>
      </c>
      <c r="AE2500" s="29">
        <f t="shared" si="123"/>
        <v>2024</v>
      </c>
      <c r="AF2500" s="29">
        <f t="shared" si="121"/>
        <v>3</v>
      </c>
      <c r="AK2500" t="e">
        <f t="shared" si="122"/>
        <v>#N/A</v>
      </c>
    </row>
    <row r="2501" spans="1:37" ht="30" x14ac:dyDescent="0.25">
      <c r="A2501" s="30">
        <v>17907430</v>
      </c>
      <c r="B2501" s="29" t="s">
        <v>96</v>
      </c>
      <c r="C2501" s="29" t="s">
        <v>29</v>
      </c>
      <c r="D2501" s="29" t="s">
        <v>29</v>
      </c>
      <c r="E2501" s="31">
        <v>45412</v>
      </c>
      <c r="F2501" s="29">
        <v>78.527744400218197</v>
      </c>
      <c r="G2501" s="29" t="s">
        <v>51</v>
      </c>
      <c r="H2501" s="29" t="s">
        <v>30</v>
      </c>
      <c r="I2501" s="29">
        <v>1969</v>
      </c>
      <c r="J2501" s="30">
        <v>100</v>
      </c>
      <c r="K2501" s="30">
        <v>6787.1</v>
      </c>
      <c r="L2501" s="29">
        <v>350828.40784341737</v>
      </c>
      <c r="M2501" s="29">
        <v>1113.9043082892365</v>
      </c>
      <c r="N2501" s="29">
        <v>56.234162354998517</v>
      </c>
      <c r="O2501" s="29">
        <v>4786.472936943087</v>
      </c>
      <c r="P2501" s="29">
        <v>0.90132298129688126</v>
      </c>
      <c r="Q2501" s="29">
        <v>5736.6544481389374</v>
      </c>
      <c r="R2501" s="29">
        <v>9767.1560353886762</v>
      </c>
      <c r="S2501" s="29">
        <v>1.351295778787966</v>
      </c>
      <c r="T2501" s="29">
        <v>1.5160060551542545</v>
      </c>
      <c r="U2501" s="29">
        <v>0.8670519153264582</v>
      </c>
      <c r="V2501" s="29">
        <v>1.2876022269931335</v>
      </c>
      <c r="W2501" s="30">
        <v>1.3795212342426884</v>
      </c>
      <c r="X2501" s="30">
        <v>0.94114302578692377</v>
      </c>
      <c r="Y2501" s="29">
        <v>-10.22123192360686</v>
      </c>
      <c r="Z2501" s="29">
        <v>-13.244308406845477</v>
      </c>
      <c r="AA2501" s="30">
        <v>56.748637990267532</v>
      </c>
      <c r="AB2501" s="30">
        <v>678.47708529336353</v>
      </c>
      <c r="AC2501" s="29" t="s">
        <v>31</v>
      </c>
      <c r="AD2501" s="29" t="s">
        <v>31</v>
      </c>
      <c r="AE2501" s="29">
        <f t="shared" si="123"/>
        <v>2024</v>
      </c>
      <c r="AF2501" s="29">
        <f t="shared" si="121"/>
        <v>4</v>
      </c>
      <c r="AK2501" t="e">
        <f t="shared" si="122"/>
        <v>#N/A</v>
      </c>
    </row>
    <row r="2502" spans="1:37" ht="30" x14ac:dyDescent="0.25">
      <c r="A2502" s="30">
        <v>17907430</v>
      </c>
      <c r="B2502" s="29" t="s">
        <v>96</v>
      </c>
      <c r="C2502" s="29" t="s">
        <v>29</v>
      </c>
      <c r="D2502" s="29" t="s">
        <v>29</v>
      </c>
      <c r="E2502" s="31">
        <v>45443</v>
      </c>
      <c r="F2502" s="29">
        <v>77.88266583551696</v>
      </c>
      <c r="G2502" s="29" t="s">
        <v>51</v>
      </c>
      <c r="H2502" s="29" t="s">
        <v>30</v>
      </c>
      <c r="I2502" s="29">
        <v>1969</v>
      </c>
      <c r="J2502" s="30">
        <v>100</v>
      </c>
      <c r="K2502" s="30">
        <v>6787.1</v>
      </c>
      <c r="L2502" s="29">
        <v>440311.95255368517</v>
      </c>
      <c r="M2502" s="29">
        <v>991.68019982913802</v>
      </c>
      <c r="N2502" s="29">
        <v>51.25863657894363</v>
      </c>
      <c r="O2502" s="29">
        <v>4548.3616378522574</v>
      </c>
      <c r="P2502" s="29">
        <v>0.80772702027879484</v>
      </c>
      <c r="Q2502" s="29">
        <v>6766.7555990160727</v>
      </c>
      <c r="R2502" s="29">
        <v>6802.5477830982436</v>
      </c>
      <c r="S2502" s="29">
        <v>1.4708387114245629</v>
      </c>
      <c r="T2502" s="29">
        <v>1.0893308751682094</v>
      </c>
      <c r="U2502" s="29">
        <v>0.99835872435010875</v>
      </c>
      <c r="V2502" s="29">
        <v>1.7910836169403523</v>
      </c>
      <c r="W2502" s="30">
        <v>1.2044403452469148</v>
      </c>
      <c r="X2502" s="30">
        <v>1.3485512100798567</v>
      </c>
      <c r="Y2502" s="29">
        <v>-7.7179499536036378</v>
      </c>
      <c r="Z2502" s="29">
        <v>-10.452001803353713</v>
      </c>
      <c r="AA2502" s="30">
        <v>77.449495684004575</v>
      </c>
      <c r="AB2502" s="30">
        <v>580.49129292068483</v>
      </c>
      <c r="AC2502" s="29" t="s">
        <v>31</v>
      </c>
      <c r="AD2502" s="29" t="s">
        <v>31</v>
      </c>
      <c r="AE2502" s="29">
        <f t="shared" si="123"/>
        <v>2024</v>
      </c>
      <c r="AF2502" s="29">
        <f t="shared" si="121"/>
        <v>5</v>
      </c>
      <c r="AK2502" t="e">
        <f t="shared" si="122"/>
        <v>#N/A</v>
      </c>
    </row>
    <row r="2503" spans="1:37" ht="30" x14ac:dyDescent="0.25">
      <c r="A2503" s="30">
        <v>17907430</v>
      </c>
      <c r="B2503" s="29" t="s">
        <v>96</v>
      </c>
      <c r="C2503" s="29" t="s">
        <v>29</v>
      </c>
      <c r="D2503" s="29" t="s">
        <v>29</v>
      </c>
      <c r="E2503" s="31">
        <v>45473</v>
      </c>
      <c r="F2503" s="29" t="s">
        <v>31</v>
      </c>
      <c r="G2503" s="29" t="s">
        <v>51</v>
      </c>
      <c r="H2503" s="29" t="s">
        <v>30</v>
      </c>
      <c r="I2503" s="29">
        <v>1969</v>
      </c>
      <c r="J2503" s="30">
        <v>100</v>
      </c>
      <c r="K2503" s="30">
        <v>6787.1</v>
      </c>
      <c r="L2503" s="29" t="s">
        <v>31</v>
      </c>
      <c r="M2503" s="29" t="s">
        <v>31</v>
      </c>
      <c r="N2503" s="29" t="s">
        <v>31</v>
      </c>
      <c r="O2503" s="29">
        <v>7527.0872370811721</v>
      </c>
      <c r="P2503" s="29">
        <v>0.99850890328345676</v>
      </c>
      <c r="Q2503" s="29" t="s">
        <v>31</v>
      </c>
      <c r="R2503" s="29" t="s">
        <v>31</v>
      </c>
      <c r="S2503" s="29" t="s">
        <v>31</v>
      </c>
      <c r="T2503" s="29" t="s">
        <v>31</v>
      </c>
      <c r="U2503" s="29" t="s">
        <v>31</v>
      </c>
      <c r="V2503" s="29" t="s">
        <v>31</v>
      </c>
      <c r="W2503" s="30">
        <v>1.5966205564321003</v>
      </c>
      <c r="X2503" s="30">
        <v>2.0704210371098295</v>
      </c>
      <c r="Y2503" s="29" t="s">
        <v>31</v>
      </c>
      <c r="Z2503" s="29" t="s">
        <v>31</v>
      </c>
      <c r="AA2503" s="30" t="s">
        <v>31</v>
      </c>
      <c r="AB2503" s="30" t="s">
        <v>31</v>
      </c>
      <c r="AC2503" s="29" t="s">
        <v>31</v>
      </c>
      <c r="AD2503" s="29" t="s">
        <v>31</v>
      </c>
      <c r="AE2503" s="29">
        <f t="shared" si="123"/>
        <v>2024</v>
      </c>
      <c r="AF2503" s="29">
        <f t="shared" si="121"/>
        <v>6</v>
      </c>
      <c r="AK2503" t="e">
        <f t="shared" si="122"/>
        <v>#N/A</v>
      </c>
    </row>
    <row r="2504" spans="1:37" ht="30" x14ac:dyDescent="0.25">
      <c r="A2504" s="30">
        <v>17907430</v>
      </c>
      <c r="B2504" s="29" t="s">
        <v>96</v>
      </c>
      <c r="C2504" s="29" t="s">
        <v>29</v>
      </c>
      <c r="D2504" s="29" t="s">
        <v>29</v>
      </c>
      <c r="E2504" s="31">
        <v>45504</v>
      </c>
      <c r="F2504" s="29" t="s">
        <v>31</v>
      </c>
      <c r="G2504" s="29" t="s">
        <v>51</v>
      </c>
      <c r="H2504" s="29" t="s">
        <v>30</v>
      </c>
      <c r="I2504" s="29">
        <v>1969</v>
      </c>
      <c r="J2504" s="30">
        <v>100</v>
      </c>
      <c r="K2504" s="30">
        <v>6787.1</v>
      </c>
      <c r="L2504" s="29" t="s">
        <v>31</v>
      </c>
      <c r="M2504" s="29" t="s">
        <v>31</v>
      </c>
      <c r="N2504" s="29" t="s">
        <v>31</v>
      </c>
      <c r="O2504" s="29" t="s">
        <v>31</v>
      </c>
      <c r="P2504" s="29" t="s">
        <v>31</v>
      </c>
      <c r="Q2504" s="29" t="s">
        <v>31</v>
      </c>
      <c r="R2504" s="29" t="s">
        <v>31</v>
      </c>
      <c r="S2504" s="29" t="s">
        <v>31</v>
      </c>
      <c r="T2504" s="29" t="s">
        <v>31</v>
      </c>
      <c r="U2504" s="29" t="s">
        <v>31</v>
      </c>
      <c r="V2504" s="29" t="s">
        <v>31</v>
      </c>
      <c r="W2504" s="30">
        <v>1.0449994257890649</v>
      </c>
      <c r="X2504" s="30">
        <v>1.6265902561942707</v>
      </c>
      <c r="Y2504" s="29" t="s">
        <v>31</v>
      </c>
      <c r="Z2504" s="29" t="s">
        <v>31</v>
      </c>
      <c r="AA2504" s="30" t="s">
        <v>31</v>
      </c>
      <c r="AB2504" s="30" t="s">
        <v>31</v>
      </c>
      <c r="AC2504" s="29" t="s">
        <v>31</v>
      </c>
      <c r="AD2504" s="29" t="s">
        <v>31</v>
      </c>
      <c r="AE2504" s="29">
        <f t="shared" si="123"/>
        <v>2024</v>
      </c>
      <c r="AF2504" s="29">
        <f t="shared" si="121"/>
        <v>7</v>
      </c>
      <c r="AK2504" t="e">
        <f t="shared" si="122"/>
        <v>#N/A</v>
      </c>
    </row>
    <row r="2505" spans="1:37" ht="30" x14ac:dyDescent="0.25">
      <c r="A2505" s="30">
        <v>17907430</v>
      </c>
      <c r="B2505" s="29" t="s">
        <v>96</v>
      </c>
      <c r="C2505" s="29" t="s">
        <v>29</v>
      </c>
      <c r="D2505" s="29" t="s">
        <v>29</v>
      </c>
      <c r="E2505" s="31">
        <v>45535</v>
      </c>
      <c r="F2505" s="29" t="s">
        <v>31</v>
      </c>
      <c r="G2505" s="29" t="s">
        <v>51</v>
      </c>
      <c r="H2505" s="29" t="s">
        <v>30</v>
      </c>
      <c r="I2505" s="29">
        <v>1969</v>
      </c>
      <c r="J2505" s="30">
        <v>100</v>
      </c>
      <c r="K2505" s="30">
        <v>6787.1</v>
      </c>
      <c r="L2505" s="29" t="s">
        <v>31</v>
      </c>
      <c r="M2505" s="29" t="s">
        <v>31</v>
      </c>
      <c r="N2505" s="29" t="s">
        <v>31</v>
      </c>
      <c r="O2505" s="29" t="s">
        <v>31</v>
      </c>
      <c r="P2505" s="29" t="s">
        <v>31</v>
      </c>
      <c r="Q2505" s="29" t="s">
        <v>31</v>
      </c>
      <c r="R2505" s="29" t="s">
        <v>31</v>
      </c>
      <c r="S2505" s="29" t="s">
        <v>31</v>
      </c>
      <c r="T2505" s="29" t="s">
        <v>31</v>
      </c>
      <c r="U2505" s="29" t="s">
        <v>31</v>
      </c>
      <c r="V2505" s="29" t="s">
        <v>31</v>
      </c>
      <c r="W2505" s="30">
        <v>1.4915201202936936</v>
      </c>
      <c r="X2505" s="30">
        <v>2.2412692195969801</v>
      </c>
      <c r="Y2505" s="29" t="s">
        <v>31</v>
      </c>
      <c r="Z2505" s="29" t="s">
        <v>31</v>
      </c>
      <c r="AA2505" s="30" t="s">
        <v>31</v>
      </c>
      <c r="AB2505" s="30" t="s">
        <v>31</v>
      </c>
      <c r="AC2505" s="29" t="s">
        <v>31</v>
      </c>
      <c r="AD2505" s="29" t="s">
        <v>31</v>
      </c>
      <c r="AE2505" s="29">
        <f t="shared" si="123"/>
        <v>2024</v>
      </c>
      <c r="AF2505" s="29">
        <f t="shared" si="121"/>
        <v>8</v>
      </c>
      <c r="AK2505" t="e">
        <f t="shared" si="122"/>
        <v>#N/A</v>
      </c>
    </row>
    <row r="2506" spans="1:37" ht="30" x14ac:dyDescent="0.25">
      <c r="A2506" s="30">
        <v>17907430</v>
      </c>
      <c r="B2506" s="29" t="s">
        <v>96</v>
      </c>
      <c r="C2506" s="29" t="s">
        <v>29</v>
      </c>
      <c r="D2506" s="29" t="s">
        <v>29</v>
      </c>
      <c r="E2506" s="31">
        <v>45565</v>
      </c>
      <c r="F2506" s="29" t="s">
        <v>31</v>
      </c>
      <c r="G2506" s="29" t="s">
        <v>51</v>
      </c>
      <c r="H2506" s="29" t="s">
        <v>30</v>
      </c>
      <c r="I2506" s="29">
        <v>1969</v>
      </c>
      <c r="J2506" s="30">
        <v>100</v>
      </c>
      <c r="K2506" s="30">
        <v>6787.1</v>
      </c>
      <c r="L2506" s="29" t="s">
        <v>31</v>
      </c>
      <c r="M2506" s="29" t="s">
        <v>31</v>
      </c>
      <c r="N2506" s="29" t="s">
        <v>31</v>
      </c>
      <c r="O2506" s="29" t="s">
        <v>31</v>
      </c>
      <c r="P2506" s="29" t="s">
        <v>31</v>
      </c>
      <c r="Q2506" s="29" t="s">
        <v>31</v>
      </c>
      <c r="R2506" s="29" t="s">
        <v>31</v>
      </c>
      <c r="S2506" s="29" t="s">
        <v>31</v>
      </c>
      <c r="T2506" s="29" t="s">
        <v>31</v>
      </c>
      <c r="U2506" s="29" t="s">
        <v>31</v>
      </c>
      <c r="V2506" s="29" t="s">
        <v>31</v>
      </c>
      <c r="W2506" s="30">
        <v>1.4131551225409253</v>
      </c>
      <c r="X2506" s="30">
        <v>2.263572903688202</v>
      </c>
      <c r="Y2506" s="29" t="s">
        <v>31</v>
      </c>
      <c r="Z2506" s="29" t="s">
        <v>31</v>
      </c>
      <c r="AA2506" s="30" t="s">
        <v>31</v>
      </c>
      <c r="AB2506" s="30" t="s">
        <v>31</v>
      </c>
      <c r="AC2506" s="29" t="s">
        <v>31</v>
      </c>
      <c r="AD2506" s="29" t="s">
        <v>31</v>
      </c>
      <c r="AE2506" s="29">
        <f t="shared" si="123"/>
        <v>2024</v>
      </c>
      <c r="AF2506" s="29">
        <f t="shared" si="121"/>
        <v>9</v>
      </c>
      <c r="AK2506" t="e">
        <f t="shared" si="122"/>
        <v>#N/A</v>
      </c>
    </row>
    <row r="2507" spans="1:37" ht="30" x14ac:dyDescent="0.25">
      <c r="A2507" s="30">
        <v>17907430</v>
      </c>
      <c r="B2507" s="29" t="s">
        <v>96</v>
      </c>
      <c r="C2507" s="29" t="s">
        <v>29</v>
      </c>
      <c r="D2507" s="29" t="s">
        <v>29</v>
      </c>
      <c r="E2507" s="31">
        <v>45596</v>
      </c>
      <c r="F2507" s="29" t="s">
        <v>31</v>
      </c>
      <c r="G2507" s="29" t="s">
        <v>51</v>
      </c>
      <c r="H2507" s="29" t="s">
        <v>30</v>
      </c>
      <c r="I2507" s="29">
        <v>1969</v>
      </c>
      <c r="J2507" s="30">
        <v>100</v>
      </c>
      <c r="K2507" s="30">
        <v>6787.1</v>
      </c>
      <c r="L2507" s="29" t="s">
        <v>31</v>
      </c>
      <c r="M2507" s="29" t="s">
        <v>31</v>
      </c>
      <c r="N2507" s="29" t="s">
        <v>31</v>
      </c>
      <c r="O2507" s="29" t="s">
        <v>31</v>
      </c>
      <c r="P2507" s="29" t="s">
        <v>31</v>
      </c>
      <c r="Q2507" s="29" t="s">
        <v>31</v>
      </c>
      <c r="R2507" s="29" t="s">
        <v>31</v>
      </c>
      <c r="S2507" s="29" t="s">
        <v>31</v>
      </c>
      <c r="T2507" s="29" t="s">
        <v>31</v>
      </c>
      <c r="U2507" s="29" t="s">
        <v>31</v>
      </c>
      <c r="V2507" s="29" t="s">
        <v>31</v>
      </c>
      <c r="W2507" s="30">
        <v>1.0237405503514292</v>
      </c>
      <c r="X2507" s="30">
        <v>1.4136023037778862</v>
      </c>
      <c r="Y2507" s="29" t="s">
        <v>31</v>
      </c>
      <c r="Z2507" s="29" t="s">
        <v>31</v>
      </c>
      <c r="AA2507" s="30" t="s">
        <v>31</v>
      </c>
      <c r="AB2507" s="30" t="s">
        <v>31</v>
      </c>
      <c r="AC2507" s="29" t="s">
        <v>31</v>
      </c>
      <c r="AD2507" s="29" t="s">
        <v>31</v>
      </c>
      <c r="AE2507" s="29">
        <f t="shared" si="123"/>
        <v>2024</v>
      </c>
      <c r="AF2507" s="29">
        <f t="shared" si="121"/>
        <v>10</v>
      </c>
      <c r="AK2507" t="e">
        <f t="shared" si="122"/>
        <v>#N/A</v>
      </c>
    </row>
    <row r="2508" spans="1:37" ht="30" x14ac:dyDescent="0.25">
      <c r="A2508" s="30">
        <v>17907430</v>
      </c>
      <c r="B2508" s="29" t="s">
        <v>96</v>
      </c>
      <c r="C2508" s="29" t="s">
        <v>29</v>
      </c>
      <c r="D2508" s="29" t="s">
        <v>29</v>
      </c>
      <c r="E2508" s="31">
        <v>45626</v>
      </c>
      <c r="F2508" s="29" t="s">
        <v>31</v>
      </c>
      <c r="G2508" s="29" t="s">
        <v>51</v>
      </c>
      <c r="H2508" s="29" t="s">
        <v>30</v>
      </c>
      <c r="I2508" s="29">
        <v>1969</v>
      </c>
      <c r="J2508" s="30">
        <v>100</v>
      </c>
      <c r="K2508" s="30">
        <v>6787.1</v>
      </c>
      <c r="L2508" s="29" t="s">
        <v>31</v>
      </c>
      <c r="M2508" s="29" t="s">
        <v>31</v>
      </c>
      <c r="N2508" s="29" t="s">
        <v>31</v>
      </c>
      <c r="O2508" s="29" t="s">
        <v>31</v>
      </c>
      <c r="P2508" s="29" t="s">
        <v>31</v>
      </c>
      <c r="Q2508" s="29" t="s">
        <v>31</v>
      </c>
      <c r="R2508" s="29" t="s">
        <v>31</v>
      </c>
      <c r="S2508" s="29" t="s">
        <v>31</v>
      </c>
      <c r="T2508" s="29" t="s">
        <v>31</v>
      </c>
      <c r="U2508" s="29" t="s">
        <v>31</v>
      </c>
      <c r="V2508" s="29" t="s">
        <v>31</v>
      </c>
      <c r="W2508" s="30">
        <v>1.2211655707309386</v>
      </c>
      <c r="X2508" s="30">
        <v>1.8846111795939871</v>
      </c>
      <c r="Y2508" s="29" t="s">
        <v>31</v>
      </c>
      <c r="Z2508" s="29" t="s">
        <v>31</v>
      </c>
      <c r="AA2508" s="30" t="s">
        <v>31</v>
      </c>
      <c r="AB2508" s="30" t="s">
        <v>31</v>
      </c>
      <c r="AC2508" s="29" t="s">
        <v>31</v>
      </c>
      <c r="AD2508" s="29" t="s">
        <v>31</v>
      </c>
      <c r="AE2508" s="29">
        <f t="shared" si="123"/>
        <v>2024</v>
      </c>
      <c r="AF2508" s="29">
        <f t="shared" si="121"/>
        <v>11</v>
      </c>
      <c r="AK2508" t="e">
        <f t="shared" si="122"/>
        <v>#N/A</v>
      </c>
    </row>
    <row r="2509" spans="1:37" ht="30" x14ac:dyDescent="0.25">
      <c r="A2509" s="30">
        <v>17907430</v>
      </c>
      <c r="B2509" s="29" t="s">
        <v>96</v>
      </c>
      <c r="C2509" s="29" t="s">
        <v>29</v>
      </c>
      <c r="D2509" s="29" t="s">
        <v>29</v>
      </c>
      <c r="E2509" s="31">
        <v>45657</v>
      </c>
      <c r="F2509" s="29" t="s">
        <v>31</v>
      </c>
      <c r="G2509" s="29" t="s">
        <v>51</v>
      </c>
      <c r="H2509" s="29" t="s">
        <v>30</v>
      </c>
      <c r="I2509" s="29">
        <v>1969</v>
      </c>
      <c r="J2509" s="30">
        <v>100</v>
      </c>
      <c r="K2509" s="30">
        <v>6787.1</v>
      </c>
      <c r="L2509" s="29" t="s">
        <v>31</v>
      </c>
      <c r="M2509" s="29" t="s">
        <v>31</v>
      </c>
      <c r="N2509" s="29" t="s">
        <v>31</v>
      </c>
      <c r="O2509" s="29" t="s">
        <v>31</v>
      </c>
      <c r="P2509" s="29" t="s">
        <v>31</v>
      </c>
      <c r="Q2509" s="29" t="s">
        <v>31</v>
      </c>
      <c r="R2509" s="29" t="s">
        <v>31</v>
      </c>
      <c r="S2509" s="29" t="s">
        <v>31</v>
      </c>
      <c r="T2509" s="29" t="s">
        <v>31</v>
      </c>
      <c r="U2509" s="29" t="s">
        <v>31</v>
      </c>
      <c r="V2509" s="29" t="s">
        <v>31</v>
      </c>
      <c r="W2509" s="30">
        <v>1.1044775540925933</v>
      </c>
      <c r="X2509" s="30">
        <v>1.3597591226897967</v>
      </c>
      <c r="Y2509" s="29" t="s">
        <v>31</v>
      </c>
      <c r="Z2509" s="29" t="s">
        <v>31</v>
      </c>
      <c r="AA2509" s="30" t="s">
        <v>31</v>
      </c>
      <c r="AB2509" s="30" t="s">
        <v>31</v>
      </c>
      <c r="AC2509" s="29" t="s">
        <v>31</v>
      </c>
      <c r="AD2509" s="29" t="s">
        <v>31</v>
      </c>
      <c r="AE2509" s="29">
        <f t="shared" si="123"/>
        <v>2024</v>
      </c>
      <c r="AF2509" s="29">
        <f t="shared" si="121"/>
        <v>12</v>
      </c>
      <c r="AK2509" t="e">
        <f t="shared" si="122"/>
        <v>#N/A</v>
      </c>
    </row>
    <row r="2510" spans="1:37" ht="30" x14ac:dyDescent="0.25">
      <c r="A2510" s="30">
        <v>17907431</v>
      </c>
      <c r="B2510" s="29" t="s">
        <v>97</v>
      </c>
      <c r="C2510" s="29" t="s">
        <v>29</v>
      </c>
      <c r="D2510" s="29" t="s">
        <v>29</v>
      </c>
      <c r="E2510" s="31">
        <v>43496</v>
      </c>
      <c r="F2510" s="29" t="s">
        <v>31</v>
      </c>
      <c r="G2510" s="29" t="s">
        <v>51</v>
      </c>
      <c r="H2510" s="29" t="s">
        <v>30</v>
      </c>
      <c r="I2510" s="29">
        <v>1977</v>
      </c>
      <c r="J2510" s="30">
        <v>100</v>
      </c>
      <c r="K2510" s="30">
        <v>4435</v>
      </c>
      <c r="L2510" s="29" t="s">
        <v>31</v>
      </c>
      <c r="M2510" s="29" t="s">
        <v>31</v>
      </c>
      <c r="N2510" s="29" t="s">
        <v>31</v>
      </c>
      <c r="O2510" s="29" t="s">
        <v>31</v>
      </c>
      <c r="P2510" s="29" t="s">
        <v>31</v>
      </c>
      <c r="Q2510" s="29" t="s">
        <v>31</v>
      </c>
      <c r="R2510" s="29" t="s">
        <v>31</v>
      </c>
      <c r="S2510" s="29" t="s">
        <v>31</v>
      </c>
      <c r="T2510" s="29" t="s">
        <v>31</v>
      </c>
      <c r="U2510" s="29" t="s">
        <v>31</v>
      </c>
      <c r="V2510" s="29" t="s">
        <v>31</v>
      </c>
      <c r="W2510" s="30">
        <v>1.5305520189433635</v>
      </c>
      <c r="X2510" s="30">
        <v>1.8086685952754964</v>
      </c>
      <c r="Y2510" s="29" t="s">
        <v>31</v>
      </c>
      <c r="Z2510" s="29" t="s">
        <v>31</v>
      </c>
      <c r="AA2510" s="30">
        <v>0</v>
      </c>
      <c r="AB2510" s="30">
        <v>0</v>
      </c>
      <c r="AC2510" s="29" t="s">
        <v>31</v>
      </c>
      <c r="AD2510" s="29" t="s">
        <v>31</v>
      </c>
      <c r="AE2510" s="29">
        <f t="shared" si="123"/>
        <v>2019</v>
      </c>
      <c r="AF2510" s="29">
        <f t="shared" si="121"/>
        <v>1</v>
      </c>
      <c r="AK2510" t="e">
        <f t="shared" si="122"/>
        <v>#N/A</v>
      </c>
    </row>
    <row r="2511" spans="1:37" ht="30" x14ac:dyDescent="0.25">
      <c r="A2511" s="30">
        <v>17907431</v>
      </c>
      <c r="B2511" s="29" t="s">
        <v>97</v>
      </c>
      <c r="C2511" s="29" t="s">
        <v>29</v>
      </c>
      <c r="D2511" s="29" t="s">
        <v>29</v>
      </c>
      <c r="E2511" s="31">
        <v>43524</v>
      </c>
      <c r="F2511" s="29" t="s">
        <v>31</v>
      </c>
      <c r="G2511" s="29" t="s">
        <v>51</v>
      </c>
      <c r="H2511" s="29" t="s">
        <v>30</v>
      </c>
      <c r="I2511" s="29">
        <v>1977</v>
      </c>
      <c r="J2511" s="30">
        <v>100</v>
      </c>
      <c r="K2511" s="30">
        <v>4435</v>
      </c>
      <c r="L2511" s="29" t="s">
        <v>31</v>
      </c>
      <c r="M2511" s="29" t="s">
        <v>31</v>
      </c>
      <c r="N2511" s="29" t="s">
        <v>31</v>
      </c>
      <c r="O2511" s="29" t="s">
        <v>31</v>
      </c>
      <c r="P2511" s="29" t="s">
        <v>31</v>
      </c>
      <c r="Q2511" s="29" t="s">
        <v>31</v>
      </c>
      <c r="R2511" s="29" t="s">
        <v>31</v>
      </c>
      <c r="S2511" s="29" t="s">
        <v>31</v>
      </c>
      <c r="T2511" s="29" t="s">
        <v>31</v>
      </c>
      <c r="U2511" s="29" t="s">
        <v>31</v>
      </c>
      <c r="V2511" s="29" t="s">
        <v>31</v>
      </c>
      <c r="W2511" s="30">
        <v>1.395512842859171</v>
      </c>
      <c r="X2511" s="30">
        <v>1.7299520874313772</v>
      </c>
      <c r="Y2511" s="29" t="s">
        <v>31</v>
      </c>
      <c r="Z2511" s="29" t="s">
        <v>31</v>
      </c>
      <c r="AA2511" s="30">
        <v>0</v>
      </c>
      <c r="AB2511" s="30">
        <v>0</v>
      </c>
      <c r="AC2511" s="29" t="s">
        <v>31</v>
      </c>
      <c r="AD2511" s="29" t="s">
        <v>31</v>
      </c>
      <c r="AE2511" s="29">
        <f t="shared" si="123"/>
        <v>2019</v>
      </c>
      <c r="AF2511" s="29">
        <f t="shared" si="121"/>
        <v>2</v>
      </c>
      <c r="AK2511" t="e">
        <f t="shared" si="122"/>
        <v>#N/A</v>
      </c>
    </row>
    <row r="2512" spans="1:37" ht="30" x14ac:dyDescent="0.25">
      <c r="A2512" s="30">
        <v>17907431</v>
      </c>
      <c r="B2512" s="29" t="s">
        <v>97</v>
      </c>
      <c r="C2512" s="29" t="s">
        <v>29</v>
      </c>
      <c r="D2512" s="29" t="s">
        <v>29</v>
      </c>
      <c r="E2512" s="31">
        <v>43555</v>
      </c>
      <c r="F2512" s="29" t="s">
        <v>31</v>
      </c>
      <c r="G2512" s="29" t="s">
        <v>51</v>
      </c>
      <c r="H2512" s="29" t="s">
        <v>30</v>
      </c>
      <c r="I2512" s="29">
        <v>1977</v>
      </c>
      <c r="J2512" s="30">
        <v>100</v>
      </c>
      <c r="K2512" s="30">
        <v>4435</v>
      </c>
      <c r="L2512" s="29" t="s">
        <v>31</v>
      </c>
      <c r="M2512" s="29" t="s">
        <v>31</v>
      </c>
      <c r="N2512" s="29" t="s">
        <v>31</v>
      </c>
      <c r="O2512" s="29" t="s">
        <v>31</v>
      </c>
      <c r="P2512" s="29" t="s">
        <v>31</v>
      </c>
      <c r="Q2512" s="29" t="s">
        <v>31</v>
      </c>
      <c r="R2512" s="29" t="s">
        <v>31</v>
      </c>
      <c r="S2512" s="29" t="s">
        <v>31</v>
      </c>
      <c r="T2512" s="29" t="s">
        <v>31</v>
      </c>
      <c r="U2512" s="29" t="s">
        <v>31</v>
      </c>
      <c r="V2512" s="29" t="s">
        <v>31</v>
      </c>
      <c r="W2512" s="30">
        <v>1.4643161708217682</v>
      </c>
      <c r="X2512" s="30">
        <v>2.2033823461690742</v>
      </c>
      <c r="Y2512" s="29" t="s">
        <v>31</v>
      </c>
      <c r="Z2512" s="29" t="s">
        <v>31</v>
      </c>
      <c r="AA2512" s="30">
        <v>0</v>
      </c>
      <c r="AB2512" s="30">
        <v>0</v>
      </c>
      <c r="AC2512" s="29" t="s">
        <v>31</v>
      </c>
      <c r="AD2512" s="29" t="s">
        <v>31</v>
      </c>
      <c r="AE2512" s="29">
        <f t="shared" si="123"/>
        <v>2019</v>
      </c>
      <c r="AF2512" s="29">
        <f t="shared" si="121"/>
        <v>3</v>
      </c>
      <c r="AK2512" t="e">
        <f t="shared" si="122"/>
        <v>#N/A</v>
      </c>
    </row>
    <row r="2513" spans="1:37" ht="30" x14ac:dyDescent="0.25">
      <c r="A2513" s="30">
        <v>17907431</v>
      </c>
      <c r="B2513" s="29" t="s">
        <v>97</v>
      </c>
      <c r="C2513" s="29" t="s">
        <v>29</v>
      </c>
      <c r="D2513" s="29" t="s">
        <v>29</v>
      </c>
      <c r="E2513" s="31">
        <v>43585</v>
      </c>
      <c r="F2513" s="29" t="s">
        <v>31</v>
      </c>
      <c r="G2513" s="29" t="s">
        <v>51</v>
      </c>
      <c r="H2513" s="29" t="s">
        <v>30</v>
      </c>
      <c r="I2513" s="29">
        <v>1977</v>
      </c>
      <c r="J2513" s="30">
        <v>100</v>
      </c>
      <c r="K2513" s="30">
        <v>4435</v>
      </c>
      <c r="L2513" s="29" t="s">
        <v>31</v>
      </c>
      <c r="M2513" s="29" t="s">
        <v>31</v>
      </c>
      <c r="N2513" s="29" t="s">
        <v>31</v>
      </c>
      <c r="O2513" s="29" t="s">
        <v>31</v>
      </c>
      <c r="P2513" s="29" t="s">
        <v>31</v>
      </c>
      <c r="Q2513" s="29" t="s">
        <v>31</v>
      </c>
      <c r="R2513" s="29" t="s">
        <v>31</v>
      </c>
      <c r="S2513" s="29" t="s">
        <v>31</v>
      </c>
      <c r="T2513" s="29" t="s">
        <v>31</v>
      </c>
      <c r="U2513" s="29" t="s">
        <v>31</v>
      </c>
      <c r="V2513" s="29" t="s">
        <v>31</v>
      </c>
      <c r="W2513" s="30">
        <v>1.0792287095767288</v>
      </c>
      <c r="X2513" s="30">
        <v>1.5294597746840588</v>
      </c>
      <c r="Y2513" s="29" t="s">
        <v>31</v>
      </c>
      <c r="Z2513" s="29" t="s">
        <v>31</v>
      </c>
      <c r="AA2513" s="30">
        <v>0</v>
      </c>
      <c r="AB2513" s="30">
        <v>0</v>
      </c>
      <c r="AC2513" s="29" t="s">
        <v>31</v>
      </c>
      <c r="AD2513" s="29" t="s">
        <v>31</v>
      </c>
      <c r="AE2513" s="29">
        <f t="shared" si="123"/>
        <v>2019</v>
      </c>
      <c r="AF2513" s="29">
        <f t="shared" si="121"/>
        <v>4</v>
      </c>
      <c r="AK2513" t="e">
        <f t="shared" si="122"/>
        <v>#N/A</v>
      </c>
    </row>
    <row r="2514" spans="1:37" ht="30" x14ac:dyDescent="0.25">
      <c r="A2514" s="30">
        <v>17907431</v>
      </c>
      <c r="B2514" s="29" t="s">
        <v>97</v>
      </c>
      <c r="C2514" s="29" t="s">
        <v>29</v>
      </c>
      <c r="D2514" s="29" t="s">
        <v>29</v>
      </c>
      <c r="E2514" s="31">
        <v>43616</v>
      </c>
      <c r="F2514" s="29" t="s">
        <v>31</v>
      </c>
      <c r="G2514" s="29" t="s">
        <v>51</v>
      </c>
      <c r="H2514" s="29" t="s">
        <v>30</v>
      </c>
      <c r="I2514" s="29">
        <v>1977</v>
      </c>
      <c r="J2514" s="30">
        <v>100</v>
      </c>
      <c r="K2514" s="30">
        <v>4435</v>
      </c>
      <c r="L2514" s="29" t="s">
        <v>31</v>
      </c>
      <c r="M2514" s="29" t="s">
        <v>31</v>
      </c>
      <c r="N2514" s="29" t="s">
        <v>31</v>
      </c>
      <c r="O2514" s="29" t="s">
        <v>31</v>
      </c>
      <c r="P2514" s="29" t="s">
        <v>31</v>
      </c>
      <c r="Q2514" s="29" t="s">
        <v>31</v>
      </c>
      <c r="R2514" s="29" t="s">
        <v>31</v>
      </c>
      <c r="S2514" s="29" t="s">
        <v>31</v>
      </c>
      <c r="T2514" s="29" t="s">
        <v>31</v>
      </c>
      <c r="U2514" s="29" t="s">
        <v>31</v>
      </c>
      <c r="V2514" s="29" t="s">
        <v>31</v>
      </c>
      <c r="W2514" s="30">
        <v>0.94422574352568156</v>
      </c>
      <c r="X2514" s="30">
        <v>1.5537342469793232</v>
      </c>
      <c r="Y2514" s="29" t="s">
        <v>31</v>
      </c>
      <c r="Z2514" s="29" t="s">
        <v>31</v>
      </c>
      <c r="AA2514" s="30">
        <v>0</v>
      </c>
      <c r="AB2514" s="30">
        <v>0</v>
      </c>
      <c r="AC2514" s="29" t="s">
        <v>31</v>
      </c>
      <c r="AD2514" s="29" t="s">
        <v>31</v>
      </c>
      <c r="AE2514" s="29">
        <f t="shared" si="123"/>
        <v>2019</v>
      </c>
      <c r="AF2514" s="29">
        <f t="shared" si="121"/>
        <v>5</v>
      </c>
      <c r="AK2514" t="e">
        <f t="shared" si="122"/>
        <v>#N/A</v>
      </c>
    </row>
    <row r="2515" spans="1:37" ht="30" x14ac:dyDescent="0.25">
      <c r="A2515" s="30">
        <v>17907431</v>
      </c>
      <c r="B2515" s="29" t="s">
        <v>97</v>
      </c>
      <c r="C2515" s="29" t="s">
        <v>29</v>
      </c>
      <c r="D2515" s="29" t="s">
        <v>29</v>
      </c>
      <c r="E2515" s="31">
        <v>43646</v>
      </c>
      <c r="F2515" s="29" t="s">
        <v>31</v>
      </c>
      <c r="G2515" s="29" t="s">
        <v>51</v>
      </c>
      <c r="H2515" s="29" t="s">
        <v>30</v>
      </c>
      <c r="I2515" s="29">
        <v>1977</v>
      </c>
      <c r="J2515" s="30">
        <v>100</v>
      </c>
      <c r="K2515" s="30">
        <v>4435</v>
      </c>
      <c r="L2515" s="29" t="s">
        <v>31</v>
      </c>
      <c r="M2515" s="29" t="s">
        <v>31</v>
      </c>
      <c r="N2515" s="29" t="s">
        <v>31</v>
      </c>
      <c r="O2515" s="29" t="s">
        <v>31</v>
      </c>
      <c r="P2515" s="29" t="s">
        <v>31</v>
      </c>
      <c r="Q2515" s="29" t="s">
        <v>31</v>
      </c>
      <c r="R2515" s="29" t="s">
        <v>31</v>
      </c>
      <c r="S2515" s="29" t="s">
        <v>31</v>
      </c>
      <c r="T2515" s="29" t="s">
        <v>31</v>
      </c>
      <c r="U2515" s="29" t="s">
        <v>31</v>
      </c>
      <c r="V2515" s="29" t="s">
        <v>31</v>
      </c>
      <c r="W2515" s="30">
        <v>1.3953365465924819</v>
      </c>
      <c r="X2515" s="30">
        <v>2.0539535988493061</v>
      </c>
      <c r="Y2515" s="29" t="s">
        <v>31</v>
      </c>
      <c r="Z2515" s="29" t="s">
        <v>31</v>
      </c>
      <c r="AA2515" s="30">
        <v>0</v>
      </c>
      <c r="AB2515" s="30">
        <v>0</v>
      </c>
      <c r="AC2515" s="29" t="s">
        <v>31</v>
      </c>
      <c r="AD2515" s="29" t="s">
        <v>31</v>
      </c>
      <c r="AE2515" s="29">
        <f t="shared" si="123"/>
        <v>2019</v>
      </c>
      <c r="AF2515" s="29">
        <f t="shared" si="121"/>
        <v>6</v>
      </c>
      <c r="AK2515" t="e">
        <f t="shared" si="122"/>
        <v>#N/A</v>
      </c>
    </row>
    <row r="2516" spans="1:37" ht="30" x14ac:dyDescent="0.25">
      <c r="A2516" s="30">
        <v>17907431</v>
      </c>
      <c r="B2516" s="29" t="s">
        <v>97</v>
      </c>
      <c r="C2516" s="29" t="s">
        <v>29</v>
      </c>
      <c r="D2516" s="29" t="s">
        <v>29</v>
      </c>
      <c r="E2516" s="31">
        <v>43677</v>
      </c>
      <c r="F2516" s="29" t="s">
        <v>31</v>
      </c>
      <c r="G2516" s="29" t="s">
        <v>51</v>
      </c>
      <c r="H2516" s="29" t="s">
        <v>30</v>
      </c>
      <c r="I2516" s="29">
        <v>1977</v>
      </c>
      <c r="J2516" s="30">
        <v>100</v>
      </c>
      <c r="K2516" s="30">
        <v>4435</v>
      </c>
      <c r="L2516" s="29" t="s">
        <v>31</v>
      </c>
      <c r="M2516" s="29" t="s">
        <v>31</v>
      </c>
      <c r="N2516" s="29" t="s">
        <v>31</v>
      </c>
      <c r="O2516" s="29" t="s">
        <v>31</v>
      </c>
      <c r="P2516" s="29" t="s">
        <v>31</v>
      </c>
      <c r="Q2516" s="29" t="s">
        <v>31</v>
      </c>
      <c r="R2516" s="29" t="s">
        <v>31</v>
      </c>
      <c r="S2516" s="29" t="s">
        <v>31</v>
      </c>
      <c r="T2516" s="29" t="s">
        <v>31</v>
      </c>
      <c r="U2516" s="29" t="s">
        <v>31</v>
      </c>
      <c r="V2516" s="29" t="s">
        <v>31</v>
      </c>
      <c r="W2516" s="30">
        <v>1.5531107816792675</v>
      </c>
      <c r="X2516" s="30">
        <v>1.8506729407195734</v>
      </c>
      <c r="Y2516" s="29" t="s">
        <v>31</v>
      </c>
      <c r="Z2516" s="29" t="s">
        <v>31</v>
      </c>
      <c r="AA2516" s="30">
        <v>0</v>
      </c>
      <c r="AB2516" s="30">
        <v>0</v>
      </c>
      <c r="AC2516" s="29" t="s">
        <v>31</v>
      </c>
      <c r="AD2516" s="29" t="s">
        <v>31</v>
      </c>
      <c r="AE2516" s="29">
        <f t="shared" si="123"/>
        <v>2019</v>
      </c>
      <c r="AF2516" s="29">
        <f t="shared" si="121"/>
        <v>7</v>
      </c>
      <c r="AK2516" t="e">
        <f t="shared" si="122"/>
        <v>#N/A</v>
      </c>
    </row>
    <row r="2517" spans="1:37" ht="30" x14ac:dyDescent="0.25">
      <c r="A2517" s="30">
        <v>17907431</v>
      </c>
      <c r="B2517" s="29" t="s">
        <v>97</v>
      </c>
      <c r="C2517" s="29" t="s">
        <v>29</v>
      </c>
      <c r="D2517" s="29" t="s">
        <v>29</v>
      </c>
      <c r="E2517" s="31">
        <v>43708</v>
      </c>
      <c r="F2517" s="29" t="s">
        <v>31</v>
      </c>
      <c r="G2517" s="29" t="s">
        <v>51</v>
      </c>
      <c r="H2517" s="29" t="s">
        <v>30</v>
      </c>
      <c r="I2517" s="29">
        <v>1977</v>
      </c>
      <c r="J2517" s="30">
        <v>100</v>
      </c>
      <c r="K2517" s="30">
        <v>4435</v>
      </c>
      <c r="L2517" s="29" t="s">
        <v>31</v>
      </c>
      <c r="M2517" s="29" t="s">
        <v>31</v>
      </c>
      <c r="N2517" s="29" t="s">
        <v>31</v>
      </c>
      <c r="O2517" s="29" t="s">
        <v>31</v>
      </c>
      <c r="P2517" s="29" t="s">
        <v>31</v>
      </c>
      <c r="Q2517" s="29" t="s">
        <v>31</v>
      </c>
      <c r="R2517" s="29" t="s">
        <v>31</v>
      </c>
      <c r="S2517" s="29" t="s">
        <v>31</v>
      </c>
      <c r="T2517" s="29" t="s">
        <v>31</v>
      </c>
      <c r="U2517" s="29" t="s">
        <v>31</v>
      </c>
      <c r="V2517" s="29" t="s">
        <v>31</v>
      </c>
      <c r="W2517" s="30">
        <v>1.2862547672849278</v>
      </c>
      <c r="X2517" s="30">
        <v>1.4236751546910293</v>
      </c>
      <c r="Y2517" s="29" t="s">
        <v>31</v>
      </c>
      <c r="Z2517" s="29" t="s">
        <v>31</v>
      </c>
      <c r="AA2517" s="30">
        <v>0</v>
      </c>
      <c r="AB2517" s="30">
        <v>0</v>
      </c>
      <c r="AC2517" s="29" t="s">
        <v>31</v>
      </c>
      <c r="AD2517" s="29" t="s">
        <v>31</v>
      </c>
      <c r="AE2517" s="29">
        <f t="shared" si="123"/>
        <v>2019</v>
      </c>
      <c r="AF2517" s="29">
        <f t="shared" si="121"/>
        <v>8</v>
      </c>
      <c r="AK2517" t="e">
        <f t="shared" si="122"/>
        <v>#N/A</v>
      </c>
    </row>
    <row r="2518" spans="1:37" ht="30" x14ac:dyDescent="0.25">
      <c r="A2518" s="30">
        <v>17907431</v>
      </c>
      <c r="B2518" s="29" t="s">
        <v>97</v>
      </c>
      <c r="C2518" s="29" t="s">
        <v>29</v>
      </c>
      <c r="D2518" s="29" t="s">
        <v>29</v>
      </c>
      <c r="E2518" s="31">
        <v>43738</v>
      </c>
      <c r="F2518" s="29" t="s">
        <v>31</v>
      </c>
      <c r="G2518" s="29" t="s">
        <v>51</v>
      </c>
      <c r="H2518" s="29" t="s">
        <v>30</v>
      </c>
      <c r="I2518" s="29">
        <v>1977</v>
      </c>
      <c r="J2518" s="30">
        <v>100</v>
      </c>
      <c r="K2518" s="30">
        <v>4435</v>
      </c>
      <c r="L2518" s="29" t="s">
        <v>31</v>
      </c>
      <c r="M2518" s="29" t="s">
        <v>31</v>
      </c>
      <c r="N2518" s="29" t="s">
        <v>31</v>
      </c>
      <c r="O2518" s="29" t="s">
        <v>31</v>
      </c>
      <c r="P2518" s="29" t="s">
        <v>31</v>
      </c>
      <c r="Q2518" s="29" t="s">
        <v>31</v>
      </c>
      <c r="R2518" s="29" t="s">
        <v>31</v>
      </c>
      <c r="S2518" s="29" t="s">
        <v>31</v>
      </c>
      <c r="T2518" s="29" t="s">
        <v>31</v>
      </c>
      <c r="U2518" s="29" t="s">
        <v>31</v>
      </c>
      <c r="V2518" s="29" t="s">
        <v>31</v>
      </c>
      <c r="W2518" s="30">
        <v>1.4850896328017429</v>
      </c>
      <c r="X2518" s="30">
        <v>1.3596517566049675</v>
      </c>
      <c r="Y2518" s="29" t="s">
        <v>31</v>
      </c>
      <c r="Z2518" s="29" t="s">
        <v>31</v>
      </c>
      <c r="AA2518" s="30">
        <v>0</v>
      </c>
      <c r="AB2518" s="30">
        <v>0</v>
      </c>
      <c r="AC2518" s="29" t="s">
        <v>31</v>
      </c>
      <c r="AD2518" s="29" t="s">
        <v>31</v>
      </c>
      <c r="AE2518" s="29">
        <f t="shared" si="123"/>
        <v>2019</v>
      </c>
      <c r="AF2518" s="29">
        <f t="shared" si="121"/>
        <v>9</v>
      </c>
      <c r="AK2518" t="e">
        <f t="shared" si="122"/>
        <v>#N/A</v>
      </c>
    </row>
    <row r="2519" spans="1:37" ht="30" x14ac:dyDescent="0.25">
      <c r="A2519" s="30">
        <v>17907431</v>
      </c>
      <c r="B2519" s="29" t="s">
        <v>97</v>
      </c>
      <c r="C2519" s="29" t="s">
        <v>29</v>
      </c>
      <c r="D2519" s="29" t="s">
        <v>29</v>
      </c>
      <c r="E2519" s="31">
        <v>43769</v>
      </c>
      <c r="F2519" s="29" t="s">
        <v>31</v>
      </c>
      <c r="G2519" s="29" t="s">
        <v>51</v>
      </c>
      <c r="H2519" s="29" t="s">
        <v>30</v>
      </c>
      <c r="I2519" s="29">
        <v>1977</v>
      </c>
      <c r="J2519" s="30">
        <v>100</v>
      </c>
      <c r="K2519" s="30">
        <v>4435</v>
      </c>
      <c r="L2519" s="29" t="s">
        <v>31</v>
      </c>
      <c r="M2519" s="29" t="s">
        <v>31</v>
      </c>
      <c r="N2519" s="29" t="s">
        <v>31</v>
      </c>
      <c r="O2519" s="29" t="s">
        <v>31</v>
      </c>
      <c r="P2519" s="29" t="s">
        <v>31</v>
      </c>
      <c r="Q2519" s="29" t="s">
        <v>31</v>
      </c>
      <c r="R2519" s="29" t="s">
        <v>31</v>
      </c>
      <c r="S2519" s="29" t="s">
        <v>31</v>
      </c>
      <c r="T2519" s="29" t="s">
        <v>31</v>
      </c>
      <c r="U2519" s="29" t="s">
        <v>31</v>
      </c>
      <c r="V2519" s="29" t="s">
        <v>31</v>
      </c>
      <c r="W2519" s="30">
        <v>1.1416477664327442</v>
      </c>
      <c r="X2519" s="30">
        <v>1.5154023355809323</v>
      </c>
      <c r="Y2519" s="29" t="s">
        <v>31</v>
      </c>
      <c r="Z2519" s="29" t="s">
        <v>31</v>
      </c>
      <c r="AA2519" s="30">
        <v>0</v>
      </c>
      <c r="AB2519" s="30">
        <v>0</v>
      </c>
      <c r="AC2519" s="29" t="s">
        <v>31</v>
      </c>
      <c r="AD2519" s="29" t="s">
        <v>31</v>
      </c>
      <c r="AE2519" s="29">
        <f t="shared" si="123"/>
        <v>2019</v>
      </c>
      <c r="AF2519" s="29">
        <f t="shared" ref="AF2519:AF2582" si="124">IF(E2519 = "", "", MONTH(E2519))</f>
        <v>10</v>
      </c>
      <c r="AK2519" t="e">
        <f t="shared" si="122"/>
        <v>#N/A</v>
      </c>
    </row>
    <row r="2520" spans="1:37" ht="30" x14ac:dyDescent="0.25">
      <c r="A2520" s="30">
        <v>17907431</v>
      </c>
      <c r="B2520" s="29" t="s">
        <v>97</v>
      </c>
      <c r="C2520" s="29" t="s">
        <v>29</v>
      </c>
      <c r="D2520" s="29" t="s">
        <v>29</v>
      </c>
      <c r="E2520" s="31">
        <v>43799</v>
      </c>
      <c r="F2520" s="29" t="s">
        <v>31</v>
      </c>
      <c r="G2520" s="29" t="s">
        <v>51</v>
      </c>
      <c r="H2520" s="29" t="s">
        <v>30</v>
      </c>
      <c r="I2520" s="29">
        <v>1977</v>
      </c>
      <c r="J2520" s="30">
        <v>100</v>
      </c>
      <c r="K2520" s="30">
        <v>4435</v>
      </c>
      <c r="L2520" s="29" t="s">
        <v>31</v>
      </c>
      <c r="M2520" s="29" t="s">
        <v>31</v>
      </c>
      <c r="N2520" s="29" t="s">
        <v>31</v>
      </c>
      <c r="O2520" s="29" t="s">
        <v>31</v>
      </c>
      <c r="P2520" s="29" t="s">
        <v>31</v>
      </c>
      <c r="Q2520" s="29" t="s">
        <v>31</v>
      </c>
      <c r="R2520" s="29" t="s">
        <v>31</v>
      </c>
      <c r="S2520" s="29" t="s">
        <v>31</v>
      </c>
      <c r="T2520" s="29" t="s">
        <v>31</v>
      </c>
      <c r="U2520" s="29" t="s">
        <v>31</v>
      </c>
      <c r="V2520" s="29" t="s">
        <v>31</v>
      </c>
      <c r="W2520" s="30">
        <v>1.3267838835064887</v>
      </c>
      <c r="X2520" s="30">
        <v>1.1540856555949635</v>
      </c>
      <c r="Y2520" s="29" t="s">
        <v>31</v>
      </c>
      <c r="Z2520" s="29" t="s">
        <v>31</v>
      </c>
      <c r="AA2520" s="30">
        <v>0</v>
      </c>
      <c r="AB2520" s="30">
        <v>0</v>
      </c>
      <c r="AC2520" s="29" t="s">
        <v>31</v>
      </c>
      <c r="AD2520" s="29" t="s">
        <v>31</v>
      </c>
      <c r="AE2520" s="29">
        <f t="shared" si="123"/>
        <v>2019</v>
      </c>
      <c r="AF2520" s="29">
        <f t="shared" si="124"/>
        <v>11</v>
      </c>
      <c r="AK2520" t="e">
        <f t="shared" si="122"/>
        <v>#N/A</v>
      </c>
    </row>
    <row r="2521" spans="1:37" ht="30" x14ac:dyDescent="0.25">
      <c r="A2521" s="30">
        <v>17907431</v>
      </c>
      <c r="B2521" s="29" t="s">
        <v>97</v>
      </c>
      <c r="C2521" s="29" t="s">
        <v>29</v>
      </c>
      <c r="D2521" s="29" t="s">
        <v>29</v>
      </c>
      <c r="E2521" s="31">
        <v>43830</v>
      </c>
      <c r="F2521" s="29" t="s">
        <v>31</v>
      </c>
      <c r="G2521" s="29" t="s">
        <v>51</v>
      </c>
      <c r="H2521" s="29" t="s">
        <v>30</v>
      </c>
      <c r="I2521" s="29">
        <v>1977</v>
      </c>
      <c r="J2521" s="30">
        <v>100</v>
      </c>
      <c r="K2521" s="30">
        <v>4435</v>
      </c>
      <c r="L2521" s="29" t="s">
        <v>31</v>
      </c>
      <c r="M2521" s="29" t="s">
        <v>31</v>
      </c>
      <c r="N2521" s="29" t="s">
        <v>31</v>
      </c>
      <c r="O2521" s="29" t="s">
        <v>31</v>
      </c>
      <c r="P2521" s="29" t="s">
        <v>31</v>
      </c>
      <c r="Q2521" s="29" t="s">
        <v>31</v>
      </c>
      <c r="R2521" s="29" t="s">
        <v>31</v>
      </c>
      <c r="S2521" s="29" t="s">
        <v>31</v>
      </c>
      <c r="T2521" s="29" t="s">
        <v>31</v>
      </c>
      <c r="U2521" s="29" t="s">
        <v>31</v>
      </c>
      <c r="V2521" s="29" t="s">
        <v>31</v>
      </c>
      <c r="W2521" s="30">
        <v>1.1989438052971479</v>
      </c>
      <c r="X2521" s="30">
        <v>1.8280293254255318</v>
      </c>
      <c r="Y2521" s="29" t="s">
        <v>31</v>
      </c>
      <c r="Z2521" s="29" t="s">
        <v>31</v>
      </c>
      <c r="AA2521" s="30">
        <v>0</v>
      </c>
      <c r="AB2521" s="30">
        <v>0</v>
      </c>
      <c r="AC2521" s="29" t="s">
        <v>31</v>
      </c>
      <c r="AD2521" s="29" t="s">
        <v>31</v>
      </c>
      <c r="AE2521" s="29">
        <f t="shared" si="123"/>
        <v>2019</v>
      </c>
      <c r="AF2521" s="29">
        <f t="shared" si="124"/>
        <v>12</v>
      </c>
      <c r="AK2521" t="e">
        <f t="shared" si="122"/>
        <v>#N/A</v>
      </c>
    </row>
    <row r="2522" spans="1:37" ht="30" x14ac:dyDescent="0.25">
      <c r="A2522" s="30">
        <v>17907431</v>
      </c>
      <c r="B2522" s="29" t="s">
        <v>97</v>
      </c>
      <c r="C2522" s="29" t="s">
        <v>29</v>
      </c>
      <c r="D2522" s="29" t="s">
        <v>29</v>
      </c>
      <c r="E2522" s="31">
        <v>43861</v>
      </c>
      <c r="F2522" s="29" t="s">
        <v>31</v>
      </c>
      <c r="G2522" s="29" t="s">
        <v>51</v>
      </c>
      <c r="H2522" s="29" t="s">
        <v>30</v>
      </c>
      <c r="I2522" s="29">
        <v>1977</v>
      </c>
      <c r="J2522" s="30">
        <v>100</v>
      </c>
      <c r="K2522" s="30">
        <v>4435</v>
      </c>
      <c r="L2522" s="29" t="s">
        <v>31</v>
      </c>
      <c r="M2522" s="29" t="s">
        <v>31</v>
      </c>
      <c r="N2522" s="29" t="s">
        <v>31</v>
      </c>
      <c r="O2522" s="29" t="s">
        <v>31</v>
      </c>
      <c r="P2522" s="29" t="s">
        <v>31</v>
      </c>
      <c r="Q2522" s="29" t="s">
        <v>31</v>
      </c>
      <c r="R2522" s="29" t="s">
        <v>31</v>
      </c>
      <c r="S2522" s="29" t="s">
        <v>31</v>
      </c>
      <c r="T2522" s="29" t="s">
        <v>31</v>
      </c>
      <c r="U2522" s="29" t="s">
        <v>31</v>
      </c>
      <c r="V2522" s="29" t="s">
        <v>31</v>
      </c>
      <c r="W2522" s="30">
        <v>1.3515224462860138</v>
      </c>
      <c r="X2522" s="30">
        <v>1.9111440607969905</v>
      </c>
      <c r="Y2522" s="29" t="s">
        <v>31</v>
      </c>
      <c r="Z2522" s="29" t="s">
        <v>31</v>
      </c>
      <c r="AA2522" s="30" t="s">
        <v>31</v>
      </c>
      <c r="AB2522" s="30" t="s">
        <v>31</v>
      </c>
      <c r="AC2522" s="29" t="s">
        <v>31</v>
      </c>
      <c r="AD2522" s="29" t="s">
        <v>31</v>
      </c>
      <c r="AE2522" s="29">
        <f t="shared" si="123"/>
        <v>2020</v>
      </c>
      <c r="AF2522" s="29">
        <f t="shared" si="124"/>
        <v>1</v>
      </c>
      <c r="AK2522" t="e">
        <f t="shared" si="122"/>
        <v>#N/A</v>
      </c>
    </row>
    <row r="2523" spans="1:37" ht="30" x14ac:dyDescent="0.25">
      <c r="A2523" s="30">
        <v>17907431</v>
      </c>
      <c r="B2523" s="29" t="s">
        <v>97</v>
      </c>
      <c r="C2523" s="29" t="s">
        <v>29</v>
      </c>
      <c r="D2523" s="29" t="s">
        <v>29</v>
      </c>
      <c r="E2523" s="31">
        <v>43890</v>
      </c>
      <c r="F2523" s="29" t="s">
        <v>31</v>
      </c>
      <c r="G2523" s="29" t="s">
        <v>51</v>
      </c>
      <c r="H2523" s="29" t="s">
        <v>30</v>
      </c>
      <c r="I2523" s="29">
        <v>1977</v>
      </c>
      <c r="J2523" s="30">
        <v>100</v>
      </c>
      <c r="K2523" s="30">
        <v>4435</v>
      </c>
      <c r="L2523" s="29" t="s">
        <v>31</v>
      </c>
      <c r="M2523" s="29" t="s">
        <v>31</v>
      </c>
      <c r="N2523" s="29" t="s">
        <v>31</v>
      </c>
      <c r="O2523" s="29" t="s">
        <v>31</v>
      </c>
      <c r="P2523" s="29" t="s">
        <v>31</v>
      </c>
      <c r="Q2523" s="29" t="s">
        <v>31</v>
      </c>
      <c r="R2523" s="29" t="s">
        <v>31</v>
      </c>
      <c r="S2523" s="29" t="s">
        <v>31</v>
      </c>
      <c r="T2523" s="29" t="s">
        <v>31</v>
      </c>
      <c r="U2523" s="29" t="s">
        <v>31</v>
      </c>
      <c r="V2523" s="29" t="s">
        <v>31</v>
      </c>
      <c r="W2523" s="30">
        <v>1.4759665113407145</v>
      </c>
      <c r="X2523" s="30">
        <v>2.1268607923191074</v>
      </c>
      <c r="Y2523" s="29" t="s">
        <v>31</v>
      </c>
      <c r="Z2523" s="29" t="s">
        <v>31</v>
      </c>
      <c r="AA2523" s="30" t="s">
        <v>31</v>
      </c>
      <c r="AB2523" s="30" t="s">
        <v>31</v>
      </c>
      <c r="AC2523" s="29" t="s">
        <v>31</v>
      </c>
      <c r="AD2523" s="29" t="s">
        <v>31</v>
      </c>
      <c r="AE2523" s="29">
        <f t="shared" si="123"/>
        <v>2020</v>
      </c>
      <c r="AF2523" s="29">
        <f t="shared" si="124"/>
        <v>2</v>
      </c>
      <c r="AK2523" t="e">
        <f t="shared" si="122"/>
        <v>#N/A</v>
      </c>
    </row>
    <row r="2524" spans="1:37" ht="30" x14ac:dyDescent="0.25">
      <c r="A2524" s="30">
        <v>17907431</v>
      </c>
      <c r="B2524" s="29" t="s">
        <v>97</v>
      </c>
      <c r="C2524" s="29" t="s">
        <v>29</v>
      </c>
      <c r="D2524" s="29" t="s">
        <v>29</v>
      </c>
      <c r="E2524" s="31">
        <v>43921</v>
      </c>
      <c r="F2524" s="29" t="s">
        <v>31</v>
      </c>
      <c r="G2524" s="29" t="s">
        <v>51</v>
      </c>
      <c r="H2524" s="29" t="s">
        <v>30</v>
      </c>
      <c r="I2524" s="29">
        <v>1977</v>
      </c>
      <c r="J2524" s="30">
        <v>100</v>
      </c>
      <c r="K2524" s="30">
        <v>4435</v>
      </c>
      <c r="L2524" s="29" t="s">
        <v>31</v>
      </c>
      <c r="M2524" s="29" t="s">
        <v>31</v>
      </c>
      <c r="N2524" s="29" t="s">
        <v>31</v>
      </c>
      <c r="O2524" s="29" t="s">
        <v>31</v>
      </c>
      <c r="P2524" s="29" t="s">
        <v>31</v>
      </c>
      <c r="Q2524" s="29" t="s">
        <v>31</v>
      </c>
      <c r="R2524" s="29" t="s">
        <v>31</v>
      </c>
      <c r="S2524" s="29" t="s">
        <v>31</v>
      </c>
      <c r="T2524" s="29" t="s">
        <v>31</v>
      </c>
      <c r="U2524" s="29" t="s">
        <v>31</v>
      </c>
      <c r="V2524" s="29" t="s">
        <v>31</v>
      </c>
      <c r="W2524" s="30">
        <v>0.88488376099699528</v>
      </c>
      <c r="X2524" s="30">
        <v>1.6078575218083169</v>
      </c>
      <c r="Y2524" s="29" t="s">
        <v>31</v>
      </c>
      <c r="Z2524" s="29" t="s">
        <v>31</v>
      </c>
      <c r="AA2524" s="30" t="s">
        <v>31</v>
      </c>
      <c r="AB2524" s="30" t="s">
        <v>31</v>
      </c>
      <c r="AC2524" s="29" t="s">
        <v>31</v>
      </c>
      <c r="AD2524" s="29" t="s">
        <v>31</v>
      </c>
      <c r="AE2524" s="29">
        <f t="shared" si="123"/>
        <v>2020</v>
      </c>
      <c r="AF2524" s="29">
        <f t="shared" si="124"/>
        <v>3</v>
      </c>
      <c r="AK2524" t="e">
        <f t="shared" si="122"/>
        <v>#N/A</v>
      </c>
    </row>
    <row r="2525" spans="1:37" ht="30" x14ac:dyDescent="0.25">
      <c r="A2525" s="30">
        <v>17907431</v>
      </c>
      <c r="B2525" s="29" t="s">
        <v>97</v>
      </c>
      <c r="C2525" s="29" t="s">
        <v>29</v>
      </c>
      <c r="D2525" s="29" t="s">
        <v>29</v>
      </c>
      <c r="E2525" s="31">
        <v>43951</v>
      </c>
      <c r="F2525" s="29" t="s">
        <v>31</v>
      </c>
      <c r="G2525" s="29" t="s">
        <v>51</v>
      </c>
      <c r="H2525" s="29" t="s">
        <v>30</v>
      </c>
      <c r="I2525" s="29">
        <v>1977</v>
      </c>
      <c r="J2525" s="30">
        <v>100</v>
      </c>
      <c r="K2525" s="30">
        <v>4435</v>
      </c>
      <c r="L2525" s="29" t="s">
        <v>31</v>
      </c>
      <c r="M2525" s="29" t="s">
        <v>31</v>
      </c>
      <c r="N2525" s="29" t="s">
        <v>31</v>
      </c>
      <c r="O2525" s="29" t="s">
        <v>31</v>
      </c>
      <c r="P2525" s="29" t="s">
        <v>31</v>
      </c>
      <c r="Q2525" s="29" t="s">
        <v>31</v>
      </c>
      <c r="R2525" s="29" t="s">
        <v>31</v>
      </c>
      <c r="S2525" s="29" t="s">
        <v>31</v>
      </c>
      <c r="T2525" s="29" t="s">
        <v>31</v>
      </c>
      <c r="U2525" s="29" t="s">
        <v>31</v>
      </c>
      <c r="V2525" s="29" t="s">
        <v>31</v>
      </c>
      <c r="W2525" s="30">
        <v>0.90181255219367307</v>
      </c>
      <c r="X2525" s="30">
        <v>2.0453665801644716</v>
      </c>
      <c r="Y2525" s="29" t="s">
        <v>31</v>
      </c>
      <c r="Z2525" s="29" t="s">
        <v>31</v>
      </c>
      <c r="AA2525" s="30" t="s">
        <v>31</v>
      </c>
      <c r="AB2525" s="30" t="s">
        <v>31</v>
      </c>
      <c r="AC2525" s="29" t="s">
        <v>31</v>
      </c>
      <c r="AD2525" s="29" t="s">
        <v>31</v>
      </c>
      <c r="AE2525" s="29">
        <f t="shared" si="123"/>
        <v>2020</v>
      </c>
      <c r="AF2525" s="29">
        <f t="shared" si="124"/>
        <v>4</v>
      </c>
      <c r="AK2525" t="e">
        <f t="shared" si="122"/>
        <v>#N/A</v>
      </c>
    </row>
    <row r="2526" spans="1:37" ht="30" x14ac:dyDescent="0.25">
      <c r="A2526" s="30">
        <v>17907431</v>
      </c>
      <c r="B2526" s="29" t="s">
        <v>97</v>
      </c>
      <c r="C2526" s="29" t="s">
        <v>29</v>
      </c>
      <c r="D2526" s="29" t="s">
        <v>29</v>
      </c>
      <c r="E2526" s="31">
        <v>43982</v>
      </c>
      <c r="F2526" s="29" t="s">
        <v>31</v>
      </c>
      <c r="G2526" s="29" t="s">
        <v>51</v>
      </c>
      <c r="H2526" s="29" t="s">
        <v>30</v>
      </c>
      <c r="I2526" s="29">
        <v>1977</v>
      </c>
      <c r="J2526" s="30">
        <v>100</v>
      </c>
      <c r="K2526" s="30">
        <v>4435</v>
      </c>
      <c r="L2526" s="29" t="s">
        <v>31</v>
      </c>
      <c r="M2526" s="29" t="s">
        <v>31</v>
      </c>
      <c r="N2526" s="29" t="s">
        <v>31</v>
      </c>
      <c r="O2526" s="29" t="s">
        <v>31</v>
      </c>
      <c r="P2526" s="29" t="s">
        <v>31</v>
      </c>
      <c r="Q2526" s="29" t="s">
        <v>31</v>
      </c>
      <c r="R2526" s="29" t="s">
        <v>31</v>
      </c>
      <c r="S2526" s="29" t="s">
        <v>31</v>
      </c>
      <c r="T2526" s="29" t="s">
        <v>31</v>
      </c>
      <c r="U2526" s="29" t="s">
        <v>31</v>
      </c>
      <c r="V2526" s="29" t="s">
        <v>31</v>
      </c>
      <c r="W2526" s="30">
        <v>1.0431856901404353</v>
      </c>
      <c r="X2526" s="30">
        <v>1.5565220078023687</v>
      </c>
      <c r="Y2526" s="29" t="s">
        <v>31</v>
      </c>
      <c r="Z2526" s="29" t="s">
        <v>31</v>
      </c>
      <c r="AA2526" s="30" t="s">
        <v>31</v>
      </c>
      <c r="AB2526" s="30" t="s">
        <v>31</v>
      </c>
      <c r="AC2526" s="29" t="s">
        <v>31</v>
      </c>
      <c r="AD2526" s="29" t="s">
        <v>31</v>
      </c>
      <c r="AE2526" s="29">
        <f t="shared" si="123"/>
        <v>2020</v>
      </c>
      <c r="AF2526" s="29">
        <f t="shared" si="124"/>
        <v>5</v>
      </c>
      <c r="AK2526" t="e">
        <f t="shared" si="122"/>
        <v>#N/A</v>
      </c>
    </row>
    <row r="2527" spans="1:37" ht="30" x14ac:dyDescent="0.25">
      <c r="A2527" s="30">
        <v>17907431</v>
      </c>
      <c r="B2527" s="29" t="s">
        <v>97</v>
      </c>
      <c r="C2527" s="29" t="s">
        <v>29</v>
      </c>
      <c r="D2527" s="29" t="s">
        <v>29</v>
      </c>
      <c r="E2527" s="31">
        <v>44012</v>
      </c>
      <c r="F2527" s="29" t="s">
        <v>31</v>
      </c>
      <c r="G2527" s="29" t="s">
        <v>51</v>
      </c>
      <c r="H2527" s="29" t="s">
        <v>30</v>
      </c>
      <c r="I2527" s="29">
        <v>1977</v>
      </c>
      <c r="J2527" s="30">
        <v>100</v>
      </c>
      <c r="K2527" s="30">
        <v>4435</v>
      </c>
      <c r="L2527" s="29" t="s">
        <v>31</v>
      </c>
      <c r="M2527" s="29" t="s">
        <v>31</v>
      </c>
      <c r="N2527" s="29" t="s">
        <v>31</v>
      </c>
      <c r="O2527" s="29" t="s">
        <v>31</v>
      </c>
      <c r="P2527" s="29" t="s">
        <v>31</v>
      </c>
      <c r="Q2527" s="29" t="s">
        <v>31</v>
      </c>
      <c r="R2527" s="29" t="s">
        <v>31</v>
      </c>
      <c r="S2527" s="29" t="s">
        <v>31</v>
      </c>
      <c r="T2527" s="29" t="s">
        <v>31</v>
      </c>
      <c r="U2527" s="29" t="s">
        <v>31</v>
      </c>
      <c r="V2527" s="29" t="s">
        <v>31</v>
      </c>
      <c r="W2527" s="30">
        <v>1.2323471893236178</v>
      </c>
      <c r="X2527" s="30">
        <v>1.5980191170500819</v>
      </c>
      <c r="Y2527" s="29" t="s">
        <v>31</v>
      </c>
      <c r="Z2527" s="29" t="s">
        <v>31</v>
      </c>
      <c r="AA2527" s="30" t="s">
        <v>31</v>
      </c>
      <c r="AB2527" s="30" t="s">
        <v>31</v>
      </c>
      <c r="AC2527" s="29" t="s">
        <v>31</v>
      </c>
      <c r="AD2527" s="29" t="s">
        <v>31</v>
      </c>
      <c r="AE2527" s="29">
        <f t="shared" si="123"/>
        <v>2020</v>
      </c>
      <c r="AF2527" s="29">
        <f t="shared" si="124"/>
        <v>6</v>
      </c>
      <c r="AK2527" t="e">
        <f t="shared" si="122"/>
        <v>#N/A</v>
      </c>
    </row>
    <row r="2528" spans="1:37" ht="30" x14ac:dyDescent="0.25">
      <c r="A2528" s="30">
        <v>17907431</v>
      </c>
      <c r="B2528" s="29" t="s">
        <v>97</v>
      </c>
      <c r="C2528" s="29" t="s">
        <v>29</v>
      </c>
      <c r="D2528" s="29" t="s">
        <v>29</v>
      </c>
      <c r="E2528" s="31">
        <v>44043</v>
      </c>
      <c r="F2528" s="29" t="s">
        <v>31</v>
      </c>
      <c r="G2528" s="29" t="s">
        <v>51</v>
      </c>
      <c r="H2528" s="29" t="s">
        <v>30</v>
      </c>
      <c r="I2528" s="29">
        <v>1977</v>
      </c>
      <c r="J2528" s="30">
        <v>100</v>
      </c>
      <c r="K2528" s="30">
        <v>4435</v>
      </c>
      <c r="L2528" s="29" t="s">
        <v>31</v>
      </c>
      <c r="M2528" s="29" t="s">
        <v>31</v>
      </c>
      <c r="N2528" s="29" t="s">
        <v>31</v>
      </c>
      <c r="O2528" s="29" t="s">
        <v>31</v>
      </c>
      <c r="P2528" s="29" t="s">
        <v>31</v>
      </c>
      <c r="Q2528" s="29" t="s">
        <v>31</v>
      </c>
      <c r="R2528" s="29" t="s">
        <v>31</v>
      </c>
      <c r="S2528" s="29" t="s">
        <v>31</v>
      </c>
      <c r="T2528" s="29" t="s">
        <v>31</v>
      </c>
      <c r="U2528" s="29" t="s">
        <v>31</v>
      </c>
      <c r="V2528" s="29" t="s">
        <v>31</v>
      </c>
      <c r="W2528" s="30">
        <v>1.3923952577551926</v>
      </c>
      <c r="X2528" s="30">
        <v>1.2524333467627258</v>
      </c>
      <c r="Y2528" s="29" t="s">
        <v>31</v>
      </c>
      <c r="Z2528" s="29" t="s">
        <v>31</v>
      </c>
      <c r="AA2528" s="30" t="s">
        <v>31</v>
      </c>
      <c r="AB2528" s="30" t="s">
        <v>31</v>
      </c>
      <c r="AC2528" s="29" t="s">
        <v>31</v>
      </c>
      <c r="AD2528" s="29" t="s">
        <v>31</v>
      </c>
      <c r="AE2528" s="29">
        <f t="shared" si="123"/>
        <v>2020</v>
      </c>
      <c r="AF2528" s="29">
        <f t="shared" si="124"/>
        <v>7</v>
      </c>
      <c r="AK2528" t="e">
        <f t="shared" si="122"/>
        <v>#N/A</v>
      </c>
    </row>
    <row r="2529" spans="1:37" ht="30" x14ac:dyDescent="0.25">
      <c r="A2529" s="30">
        <v>17907431</v>
      </c>
      <c r="B2529" s="29" t="s">
        <v>97</v>
      </c>
      <c r="C2529" s="29" t="s">
        <v>29</v>
      </c>
      <c r="D2529" s="29" t="s">
        <v>29</v>
      </c>
      <c r="E2529" s="31">
        <v>44074</v>
      </c>
      <c r="F2529" s="29" t="s">
        <v>31</v>
      </c>
      <c r="G2529" s="29" t="s">
        <v>51</v>
      </c>
      <c r="H2529" s="29" t="s">
        <v>30</v>
      </c>
      <c r="I2529" s="29">
        <v>1977</v>
      </c>
      <c r="J2529" s="30">
        <v>100</v>
      </c>
      <c r="K2529" s="30">
        <v>4435</v>
      </c>
      <c r="L2529" s="29" t="s">
        <v>31</v>
      </c>
      <c r="M2529" s="29" t="s">
        <v>31</v>
      </c>
      <c r="N2529" s="29" t="s">
        <v>31</v>
      </c>
      <c r="O2529" s="29" t="s">
        <v>31</v>
      </c>
      <c r="P2529" s="29" t="s">
        <v>31</v>
      </c>
      <c r="Q2529" s="29" t="s">
        <v>31</v>
      </c>
      <c r="R2529" s="29" t="s">
        <v>31</v>
      </c>
      <c r="S2529" s="29" t="s">
        <v>31</v>
      </c>
      <c r="T2529" s="29" t="s">
        <v>31</v>
      </c>
      <c r="U2529" s="29" t="s">
        <v>31</v>
      </c>
      <c r="V2529" s="29" t="s">
        <v>31</v>
      </c>
      <c r="W2529" s="30">
        <v>1.3941039521134062</v>
      </c>
      <c r="X2529" s="30">
        <v>2.1412638437211799</v>
      </c>
      <c r="Y2529" s="29" t="s">
        <v>31</v>
      </c>
      <c r="Z2529" s="29" t="s">
        <v>31</v>
      </c>
      <c r="AA2529" s="30" t="s">
        <v>31</v>
      </c>
      <c r="AB2529" s="30" t="s">
        <v>31</v>
      </c>
      <c r="AC2529" s="29" t="s">
        <v>31</v>
      </c>
      <c r="AD2529" s="29" t="s">
        <v>31</v>
      </c>
      <c r="AE2529" s="29">
        <f t="shared" si="123"/>
        <v>2020</v>
      </c>
      <c r="AF2529" s="29">
        <f t="shared" si="124"/>
        <v>8</v>
      </c>
      <c r="AK2529" t="e">
        <f t="shared" si="122"/>
        <v>#N/A</v>
      </c>
    </row>
    <row r="2530" spans="1:37" ht="30" x14ac:dyDescent="0.25">
      <c r="A2530" s="30">
        <v>17907431</v>
      </c>
      <c r="B2530" s="29" t="s">
        <v>97</v>
      </c>
      <c r="C2530" s="29" t="s">
        <v>29</v>
      </c>
      <c r="D2530" s="29" t="s">
        <v>29</v>
      </c>
      <c r="E2530" s="31">
        <v>44104</v>
      </c>
      <c r="F2530" s="29" t="s">
        <v>31</v>
      </c>
      <c r="G2530" s="29" t="s">
        <v>51</v>
      </c>
      <c r="H2530" s="29" t="s">
        <v>30</v>
      </c>
      <c r="I2530" s="29">
        <v>1977</v>
      </c>
      <c r="J2530" s="30">
        <v>100</v>
      </c>
      <c r="K2530" s="30">
        <v>4435</v>
      </c>
      <c r="L2530" s="29" t="s">
        <v>31</v>
      </c>
      <c r="M2530" s="29" t="s">
        <v>31</v>
      </c>
      <c r="N2530" s="29" t="s">
        <v>31</v>
      </c>
      <c r="O2530" s="29" t="s">
        <v>31</v>
      </c>
      <c r="P2530" s="29" t="s">
        <v>31</v>
      </c>
      <c r="Q2530" s="29" t="s">
        <v>31</v>
      </c>
      <c r="R2530" s="29" t="s">
        <v>31</v>
      </c>
      <c r="S2530" s="29" t="s">
        <v>31</v>
      </c>
      <c r="T2530" s="29" t="s">
        <v>31</v>
      </c>
      <c r="U2530" s="29" t="s">
        <v>31</v>
      </c>
      <c r="V2530" s="29" t="s">
        <v>31</v>
      </c>
      <c r="W2530" s="30">
        <v>1.5650274382690608</v>
      </c>
      <c r="X2530" s="30">
        <v>2.14661716379914</v>
      </c>
      <c r="Y2530" s="29" t="s">
        <v>31</v>
      </c>
      <c r="Z2530" s="29" t="s">
        <v>31</v>
      </c>
      <c r="AA2530" s="30" t="s">
        <v>31</v>
      </c>
      <c r="AB2530" s="30" t="s">
        <v>31</v>
      </c>
      <c r="AC2530" s="29" t="s">
        <v>31</v>
      </c>
      <c r="AD2530" s="29" t="s">
        <v>31</v>
      </c>
      <c r="AE2530" s="29">
        <f t="shared" si="123"/>
        <v>2020</v>
      </c>
      <c r="AF2530" s="29">
        <f t="shared" si="124"/>
        <v>9</v>
      </c>
      <c r="AK2530" t="e">
        <f t="shared" si="122"/>
        <v>#N/A</v>
      </c>
    </row>
    <row r="2531" spans="1:37" ht="30" x14ac:dyDescent="0.25">
      <c r="A2531" s="30">
        <v>17907431</v>
      </c>
      <c r="B2531" s="29" t="s">
        <v>97</v>
      </c>
      <c r="C2531" s="29" t="s">
        <v>29</v>
      </c>
      <c r="D2531" s="29" t="s">
        <v>29</v>
      </c>
      <c r="E2531" s="31">
        <v>44135</v>
      </c>
      <c r="F2531" s="29" t="s">
        <v>31</v>
      </c>
      <c r="G2531" s="29" t="s">
        <v>51</v>
      </c>
      <c r="H2531" s="29" t="s">
        <v>30</v>
      </c>
      <c r="I2531" s="29">
        <v>1977</v>
      </c>
      <c r="J2531" s="30">
        <v>100</v>
      </c>
      <c r="K2531" s="30">
        <v>4435</v>
      </c>
      <c r="L2531" s="29" t="s">
        <v>31</v>
      </c>
      <c r="M2531" s="29" t="s">
        <v>31</v>
      </c>
      <c r="N2531" s="29" t="s">
        <v>31</v>
      </c>
      <c r="O2531" s="29" t="s">
        <v>31</v>
      </c>
      <c r="P2531" s="29" t="s">
        <v>31</v>
      </c>
      <c r="Q2531" s="29" t="s">
        <v>31</v>
      </c>
      <c r="R2531" s="29" t="s">
        <v>31</v>
      </c>
      <c r="S2531" s="29" t="s">
        <v>31</v>
      </c>
      <c r="T2531" s="29" t="s">
        <v>31</v>
      </c>
      <c r="U2531" s="29" t="s">
        <v>31</v>
      </c>
      <c r="V2531" s="29" t="s">
        <v>31</v>
      </c>
      <c r="W2531" s="30">
        <v>1.0743790561692164</v>
      </c>
      <c r="X2531" s="30">
        <v>1.2543849445211259</v>
      </c>
      <c r="Y2531" s="29" t="s">
        <v>31</v>
      </c>
      <c r="Z2531" s="29" t="s">
        <v>31</v>
      </c>
      <c r="AA2531" s="30" t="s">
        <v>31</v>
      </c>
      <c r="AB2531" s="30" t="s">
        <v>31</v>
      </c>
      <c r="AC2531" s="29" t="s">
        <v>31</v>
      </c>
      <c r="AD2531" s="29" t="s">
        <v>31</v>
      </c>
      <c r="AE2531" s="29">
        <f t="shared" si="123"/>
        <v>2020</v>
      </c>
      <c r="AF2531" s="29">
        <f t="shared" si="124"/>
        <v>10</v>
      </c>
      <c r="AK2531" t="e">
        <f t="shared" si="122"/>
        <v>#N/A</v>
      </c>
    </row>
    <row r="2532" spans="1:37" ht="30" x14ac:dyDescent="0.25">
      <c r="A2532" s="30">
        <v>17907431</v>
      </c>
      <c r="B2532" s="29" t="s">
        <v>97</v>
      </c>
      <c r="C2532" s="29" t="s">
        <v>29</v>
      </c>
      <c r="D2532" s="29" t="s">
        <v>29</v>
      </c>
      <c r="E2532" s="31">
        <v>44165</v>
      </c>
      <c r="F2532" s="29" t="s">
        <v>31</v>
      </c>
      <c r="G2532" s="29" t="s">
        <v>51</v>
      </c>
      <c r="H2532" s="29" t="s">
        <v>30</v>
      </c>
      <c r="I2532" s="29">
        <v>1977</v>
      </c>
      <c r="J2532" s="30">
        <v>100</v>
      </c>
      <c r="K2532" s="30">
        <v>4435</v>
      </c>
      <c r="L2532" s="29" t="s">
        <v>31</v>
      </c>
      <c r="M2532" s="29" t="s">
        <v>31</v>
      </c>
      <c r="N2532" s="29" t="s">
        <v>31</v>
      </c>
      <c r="O2532" s="29" t="s">
        <v>31</v>
      </c>
      <c r="P2532" s="29" t="s">
        <v>31</v>
      </c>
      <c r="Q2532" s="29" t="s">
        <v>31</v>
      </c>
      <c r="R2532" s="29" t="s">
        <v>31</v>
      </c>
      <c r="S2532" s="29" t="s">
        <v>31</v>
      </c>
      <c r="T2532" s="29" t="s">
        <v>31</v>
      </c>
      <c r="U2532" s="29" t="s">
        <v>31</v>
      </c>
      <c r="V2532" s="29" t="s">
        <v>31</v>
      </c>
      <c r="W2532" s="30">
        <v>1.5574863084978576</v>
      </c>
      <c r="X2532" s="30">
        <v>2.1393626880802525</v>
      </c>
      <c r="Y2532" s="29" t="s">
        <v>31</v>
      </c>
      <c r="Z2532" s="29" t="s">
        <v>31</v>
      </c>
      <c r="AA2532" s="30" t="s">
        <v>31</v>
      </c>
      <c r="AB2532" s="30" t="s">
        <v>31</v>
      </c>
      <c r="AC2532" s="29" t="s">
        <v>31</v>
      </c>
      <c r="AD2532" s="29" t="s">
        <v>31</v>
      </c>
      <c r="AE2532" s="29">
        <f t="shared" si="123"/>
        <v>2020</v>
      </c>
      <c r="AF2532" s="29">
        <f t="shared" si="124"/>
        <v>11</v>
      </c>
      <c r="AK2532" t="e">
        <f t="shared" si="122"/>
        <v>#N/A</v>
      </c>
    </row>
    <row r="2533" spans="1:37" ht="30" x14ac:dyDescent="0.25">
      <c r="A2533" s="30">
        <v>17907431</v>
      </c>
      <c r="B2533" s="29" t="s">
        <v>97</v>
      </c>
      <c r="C2533" s="29" t="s">
        <v>29</v>
      </c>
      <c r="D2533" s="29" t="s">
        <v>29</v>
      </c>
      <c r="E2533" s="31">
        <v>44196</v>
      </c>
      <c r="F2533" s="29">
        <v>121.05438546867273</v>
      </c>
      <c r="G2533" s="29" t="s">
        <v>51</v>
      </c>
      <c r="H2533" s="29" t="s">
        <v>30</v>
      </c>
      <c r="I2533" s="29">
        <v>1977</v>
      </c>
      <c r="J2533" s="30">
        <v>100</v>
      </c>
      <c r="K2533" s="30">
        <v>4435</v>
      </c>
      <c r="L2533" s="29">
        <v>250245.73393070948</v>
      </c>
      <c r="M2533" s="29">
        <v>1266.4230205462313</v>
      </c>
      <c r="N2533" s="29">
        <v>62.502682476762416</v>
      </c>
      <c r="O2533" s="29">
        <v>4197.9229515712368</v>
      </c>
      <c r="P2533" s="29">
        <v>1.0334869051612205</v>
      </c>
      <c r="Q2533" s="29">
        <v>5883.1560665803818</v>
      </c>
      <c r="R2533" s="29">
        <v>7618.9494686152393</v>
      </c>
      <c r="S2533" s="29">
        <v>1.0454884202710131</v>
      </c>
      <c r="T2533" s="29">
        <v>1.2544790118138132</v>
      </c>
      <c r="U2533" s="29">
        <v>1.3152015278202436</v>
      </c>
      <c r="V2533" s="29">
        <v>1.5259671582751022</v>
      </c>
      <c r="W2533" s="30">
        <v>1.4258355213283118</v>
      </c>
      <c r="X2533" s="30">
        <v>1.3193943874981373</v>
      </c>
      <c r="Y2533" s="29">
        <v>-16.62264676933091</v>
      </c>
      <c r="Z2533" s="29">
        <v>-27.226693049933722</v>
      </c>
      <c r="AA2533" s="30">
        <v>101.68160472726686</v>
      </c>
      <c r="AB2533" s="30">
        <v>340.45208505421544</v>
      </c>
      <c r="AC2533" s="29">
        <v>4.7171312659256088</v>
      </c>
      <c r="AD2533" s="29">
        <v>22070.10748936146</v>
      </c>
      <c r="AE2533" s="29">
        <f t="shared" si="123"/>
        <v>2020</v>
      </c>
      <c r="AF2533" s="29">
        <f t="shared" si="124"/>
        <v>12</v>
      </c>
      <c r="AK2533" t="e">
        <f t="shared" si="122"/>
        <v>#N/A</v>
      </c>
    </row>
    <row r="2534" spans="1:37" ht="30" x14ac:dyDescent="0.25">
      <c r="A2534" s="30">
        <v>17907431</v>
      </c>
      <c r="B2534" s="29" t="s">
        <v>97</v>
      </c>
      <c r="C2534" s="29" t="s">
        <v>29</v>
      </c>
      <c r="D2534" s="29" t="s">
        <v>29</v>
      </c>
      <c r="E2534" s="31">
        <v>44227</v>
      </c>
      <c r="F2534" s="29">
        <v>73.531474087000362</v>
      </c>
      <c r="G2534" s="29" t="s">
        <v>51</v>
      </c>
      <c r="H2534" s="29" t="s">
        <v>30</v>
      </c>
      <c r="I2534" s="29">
        <v>1977</v>
      </c>
      <c r="J2534" s="30">
        <v>100</v>
      </c>
      <c r="K2534" s="30">
        <v>4435</v>
      </c>
      <c r="L2534" s="29">
        <v>378364.76015957579</v>
      </c>
      <c r="M2534" s="29">
        <v>1406.0652943129792</v>
      </c>
      <c r="N2534" s="29">
        <v>75.262196173728952</v>
      </c>
      <c r="O2534" s="29">
        <v>3765.7662992792098</v>
      </c>
      <c r="P2534" s="29">
        <v>0.65880699217593142</v>
      </c>
      <c r="Q2534" s="29">
        <v>4662.5783737513011</v>
      </c>
      <c r="R2534" s="29">
        <v>6319.7353794463006</v>
      </c>
      <c r="S2534" s="29">
        <v>0.92193962714713662</v>
      </c>
      <c r="T2534" s="29">
        <v>1.6994605883231388</v>
      </c>
      <c r="U2534" s="29">
        <v>1.2940402170490177</v>
      </c>
      <c r="V2534" s="29">
        <v>1.5239375094192278</v>
      </c>
      <c r="W2534" s="30">
        <v>1.2839331156833158</v>
      </c>
      <c r="X2534" s="30">
        <v>1.913151823273977</v>
      </c>
      <c r="Y2534" s="29">
        <v>-25.566607743335151</v>
      </c>
      <c r="Z2534" s="29">
        <v>-23.585582554356879</v>
      </c>
      <c r="AA2534" s="30">
        <v>77.639879513981043</v>
      </c>
      <c r="AB2534" s="30">
        <v>299.01425383065066</v>
      </c>
      <c r="AC2534" s="29">
        <v>4.1546392310303419</v>
      </c>
      <c r="AD2534" s="29">
        <v>16116.277543249073</v>
      </c>
      <c r="AE2534" s="29">
        <f t="shared" si="123"/>
        <v>2021</v>
      </c>
      <c r="AF2534" s="29">
        <f t="shared" si="124"/>
        <v>1</v>
      </c>
      <c r="AK2534" t="e">
        <f t="shared" si="122"/>
        <v>#N/A</v>
      </c>
    </row>
    <row r="2535" spans="1:37" ht="30" x14ac:dyDescent="0.25">
      <c r="A2535" s="30">
        <v>17907431</v>
      </c>
      <c r="B2535" s="29" t="s">
        <v>97</v>
      </c>
      <c r="C2535" s="29" t="s">
        <v>29</v>
      </c>
      <c r="D2535" s="29" t="s">
        <v>29</v>
      </c>
      <c r="E2535" s="31">
        <v>44255</v>
      </c>
      <c r="F2535" s="29">
        <v>93.901250636306884</v>
      </c>
      <c r="G2535" s="29" t="s">
        <v>51</v>
      </c>
      <c r="H2535" s="29" t="s">
        <v>30</v>
      </c>
      <c r="I2535" s="29">
        <v>1977</v>
      </c>
      <c r="J2535" s="30">
        <v>100</v>
      </c>
      <c r="K2535" s="30">
        <v>4435</v>
      </c>
      <c r="L2535" s="29">
        <v>326700.52325964678</v>
      </c>
      <c r="M2535" s="29">
        <v>1027.7068167322791</v>
      </c>
      <c r="N2535" s="29">
        <v>76.216518414452366</v>
      </c>
      <c r="O2535" s="29">
        <v>3415.7769628577121</v>
      </c>
      <c r="P2535" s="29">
        <v>0.99249092780528525</v>
      </c>
      <c r="Q2535" s="29">
        <v>5125.2962600637293</v>
      </c>
      <c r="R2535" s="29">
        <v>5883.0858090009551</v>
      </c>
      <c r="S2535" s="29">
        <v>1.3771368820291978</v>
      </c>
      <c r="T2535" s="29">
        <v>1.4143870127441776</v>
      </c>
      <c r="U2535" s="29">
        <v>0.92150463053872278</v>
      </c>
      <c r="V2535" s="29">
        <v>1.7188130097876768</v>
      </c>
      <c r="W2535" s="30">
        <v>0.88034676267421974</v>
      </c>
      <c r="X2535" s="30">
        <v>1.7660843287118844</v>
      </c>
      <c r="Y2535" s="29">
        <v>-25.713570034502297</v>
      </c>
      <c r="Z2535" s="29">
        <v>-17.475657828458285</v>
      </c>
      <c r="AA2535" s="30">
        <v>107.86475879589081</v>
      </c>
      <c r="AB2535" s="30">
        <v>274.21093070910689</v>
      </c>
      <c r="AC2535" s="30">
        <v>4.7209435497028762</v>
      </c>
      <c r="AD2535" s="30">
        <v>16792.758149419893</v>
      </c>
      <c r="AE2535" s="29">
        <f t="shared" si="123"/>
        <v>2021</v>
      </c>
      <c r="AF2535" s="29">
        <f t="shared" si="124"/>
        <v>2</v>
      </c>
      <c r="AK2535" t="e">
        <f t="shared" si="122"/>
        <v>#N/A</v>
      </c>
    </row>
    <row r="2536" spans="1:37" ht="30" x14ac:dyDescent="0.25">
      <c r="A2536" s="30">
        <v>17907431</v>
      </c>
      <c r="B2536" s="29" t="s">
        <v>97</v>
      </c>
      <c r="C2536" s="29" t="s">
        <v>29</v>
      </c>
      <c r="D2536" s="29" t="s">
        <v>29</v>
      </c>
      <c r="E2536" s="31">
        <v>44286</v>
      </c>
      <c r="F2536" s="29">
        <v>114.12008752043475</v>
      </c>
      <c r="G2536" s="29" t="s">
        <v>51</v>
      </c>
      <c r="H2536" s="29" t="s">
        <v>30</v>
      </c>
      <c r="I2536" s="29">
        <v>1977</v>
      </c>
      <c r="J2536" s="30">
        <v>100</v>
      </c>
      <c r="K2536" s="30">
        <v>4435</v>
      </c>
      <c r="L2536" s="29">
        <v>243411.67910319503</v>
      </c>
      <c r="M2536" s="29">
        <v>818.39921961611321</v>
      </c>
      <c r="N2536" s="29">
        <v>79.860202054104548</v>
      </c>
      <c r="O2536" s="29">
        <v>3828.8724290063278</v>
      </c>
      <c r="P2536" s="29">
        <v>0.78067234729004897</v>
      </c>
      <c r="Q2536" s="29">
        <v>5280.2705676552241</v>
      </c>
      <c r="R2536" s="29">
        <v>4546.1205576186794</v>
      </c>
      <c r="S2536" s="29">
        <v>1.3839678046371422</v>
      </c>
      <c r="T2536" s="29">
        <v>1.0301587337291291</v>
      </c>
      <c r="U2536" s="29">
        <v>1.3965303784930381</v>
      </c>
      <c r="V2536" s="29">
        <v>1.1804898650273588</v>
      </c>
      <c r="W2536" s="30">
        <v>1.2873589641240997</v>
      </c>
      <c r="X2536" s="30">
        <v>2.0327693588818891</v>
      </c>
      <c r="Y2536" s="29">
        <v>-18.3465930642827</v>
      </c>
      <c r="Z2536" s="29">
        <v>-35.616714697457333</v>
      </c>
      <c r="AA2536" s="29">
        <v>94.266706824967116</v>
      </c>
      <c r="AB2536" s="29">
        <v>258.47765143765849</v>
      </c>
      <c r="AC2536" s="30">
        <v>3.6056554874975468</v>
      </c>
      <c r="AD2536" s="30">
        <v>20472.803442688328</v>
      </c>
      <c r="AE2536" s="29">
        <f t="shared" si="123"/>
        <v>2021</v>
      </c>
      <c r="AF2536" s="29">
        <f t="shared" si="124"/>
        <v>3</v>
      </c>
      <c r="AK2536" t="e">
        <f t="shared" si="122"/>
        <v>#N/A</v>
      </c>
    </row>
    <row r="2537" spans="1:37" ht="30" x14ac:dyDescent="0.25">
      <c r="A2537" s="30">
        <v>17907431</v>
      </c>
      <c r="B2537" s="29" t="s">
        <v>97</v>
      </c>
      <c r="C2537" s="29" t="s">
        <v>29</v>
      </c>
      <c r="D2537" s="29" t="s">
        <v>29</v>
      </c>
      <c r="E2537" s="31">
        <v>44316</v>
      </c>
      <c r="F2537" s="29">
        <v>87.601700051690472</v>
      </c>
      <c r="G2537" s="29" t="s">
        <v>51</v>
      </c>
      <c r="H2537" s="29" t="s">
        <v>30</v>
      </c>
      <c r="I2537" s="29">
        <v>1977</v>
      </c>
      <c r="J2537" s="30">
        <v>100</v>
      </c>
      <c r="K2537" s="30">
        <v>4435</v>
      </c>
      <c r="L2537" s="29">
        <v>400466.9886837785</v>
      </c>
      <c r="M2537" s="29">
        <v>1370.3302960060491</v>
      </c>
      <c r="N2537" s="29">
        <v>52.488829386125914</v>
      </c>
      <c r="O2537" s="29">
        <v>3850.8722190673025</v>
      </c>
      <c r="P2537" s="29">
        <v>0.92529174532292791</v>
      </c>
      <c r="Q2537" s="29">
        <v>3940.5698742607574</v>
      </c>
      <c r="R2537" s="29">
        <v>4575.7649140583526</v>
      </c>
      <c r="S2537" s="29">
        <v>0.73974186256672025</v>
      </c>
      <c r="T2537" s="29">
        <v>1.232885256301935</v>
      </c>
      <c r="U2537" s="29">
        <v>0.79103828697610457</v>
      </c>
      <c r="V2537" s="29">
        <v>0.89516803440255976</v>
      </c>
      <c r="W2537" s="30">
        <v>0.9550321432932436</v>
      </c>
      <c r="X2537" s="30">
        <v>1.9210431394359744</v>
      </c>
      <c r="Y2537" s="29">
        <v>-34.240837768601345</v>
      </c>
      <c r="Z2537" s="29">
        <v>-32.039536057896314</v>
      </c>
      <c r="AA2537" s="29">
        <v>109.35509168263485</v>
      </c>
      <c r="AB2537" s="29">
        <v>330.12546777218768</v>
      </c>
      <c r="AC2537" s="30">
        <v>3.5588440864076878</v>
      </c>
      <c r="AD2537" s="30">
        <v>12606.098605075376</v>
      </c>
      <c r="AE2537" s="29">
        <f t="shared" si="123"/>
        <v>2021</v>
      </c>
      <c r="AF2537" s="29">
        <f t="shared" si="124"/>
        <v>4</v>
      </c>
      <c r="AK2537" t="e">
        <f t="shared" si="122"/>
        <v>#N/A</v>
      </c>
    </row>
    <row r="2538" spans="1:37" ht="30" x14ac:dyDescent="0.25">
      <c r="A2538" s="30">
        <v>17907431</v>
      </c>
      <c r="B2538" s="29" t="s">
        <v>97</v>
      </c>
      <c r="C2538" s="29" t="s">
        <v>29</v>
      </c>
      <c r="D2538" s="29" t="s">
        <v>29</v>
      </c>
      <c r="E2538" s="31">
        <v>44347</v>
      </c>
      <c r="F2538" s="29">
        <v>96.530387429764119</v>
      </c>
      <c r="G2538" s="29" t="s">
        <v>51</v>
      </c>
      <c r="H2538" s="29" t="s">
        <v>30</v>
      </c>
      <c r="I2538" s="29">
        <v>1977</v>
      </c>
      <c r="J2538" s="30">
        <v>100</v>
      </c>
      <c r="K2538" s="30">
        <v>4435</v>
      </c>
      <c r="L2538" s="29">
        <v>258257.17907879641</v>
      </c>
      <c r="M2538" s="29">
        <v>1425.9364353619355</v>
      </c>
      <c r="N2538" s="29">
        <v>91.102014798723744</v>
      </c>
      <c r="O2538" s="29">
        <v>3313.1891236712027</v>
      </c>
      <c r="P2538" s="29">
        <v>0.75198501822185748</v>
      </c>
      <c r="Q2538" s="29">
        <v>4905.154884010456</v>
      </c>
      <c r="R2538" s="29">
        <v>4494.974025175271</v>
      </c>
      <c r="S2538" s="29">
        <v>0.73643497953807935</v>
      </c>
      <c r="T2538" s="29">
        <v>0.95809283240022236</v>
      </c>
      <c r="U2538" s="29">
        <v>1.0716819304352345</v>
      </c>
      <c r="V2538" s="29">
        <v>1.7422888691188327</v>
      </c>
      <c r="W2538" s="30">
        <v>0.92525800839782457</v>
      </c>
      <c r="X2538" s="30">
        <v>1.1789619513899772</v>
      </c>
      <c r="Y2538" s="29">
        <v>-23.572544291224666</v>
      </c>
      <c r="Z2538" s="29">
        <v>-26.393015212906302</v>
      </c>
      <c r="AA2538" s="29">
        <v>72.260722846375273</v>
      </c>
      <c r="AB2538" s="29">
        <v>390.42912791077646</v>
      </c>
      <c r="AC2538" s="30">
        <v>4.1939497567291477</v>
      </c>
      <c r="AD2538" s="30">
        <v>16793.612768476822</v>
      </c>
      <c r="AE2538" s="29">
        <f t="shared" si="123"/>
        <v>2021</v>
      </c>
      <c r="AF2538" s="29">
        <f t="shared" si="124"/>
        <v>5</v>
      </c>
      <c r="AK2538" t="e">
        <f t="shared" si="122"/>
        <v>#N/A</v>
      </c>
    </row>
    <row r="2539" spans="1:37" ht="30" x14ac:dyDescent="0.25">
      <c r="A2539" s="30">
        <v>17907431</v>
      </c>
      <c r="B2539" s="29" t="s">
        <v>97</v>
      </c>
      <c r="C2539" s="29" t="s">
        <v>29</v>
      </c>
      <c r="D2539" s="29" t="s">
        <v>29</v>
      </c>
      <c r="E2539" s="31">
        <v>44377</v>
      </c>
      <c r="F2539" s="29">
        <v>85.27945185272354</v>
      </c>
      <c r="G2539" s="29" t="s">
        <v>51</v>
      </c>
      <c r="H2539" s="29" t="s">
        <v>30</v>
      </c>
      <c r="I2539" s="29">
        <v>1977</v>
      </c>
      <c r="J2539" s="30">
        <v>100</v>
      </c>
      <c r="K2539" s="30">
        <v>4435</v>
      </c>
      <c r="L2539" s="29">
        <v>362154.58916151174</v>
      </c>
      <c r="M2539" s="29">
        <v>1241.5524178214548</v>
      </c>
      <c r="N2539" s="29">
        <v>64.041350028630447</v>
      </c>
      <c r="O2539" s="29">
        <v>2432.8504802973357</v>
      </c>
      <c r="P2539" s="29">
        <v>0.8148007364436255</v>
      </c>
      <c r="Q2539" s="29">
        <v>4976.4351978919685</v>
      </c>
      <c r="R2539" s="29">
        <v>6195.7674614285834</v>
      </c>
      <c r="S2539" s="29">
        <v>1.2760132387890453</v>
      </c>
      <c r="T2539" s="29">
        <v>1.2956416819506975</v>
      </c>
      <c r="U2539" s="29">
        <v>1.057249353398596</v>
      </c>
      <c r="V2539" s="29">
        <v>1.0600839692425967</v>
      </c>
      <c r="W2539" s="30">
        <v>1.5588392173912675</v>
      </c>
      <c r="X2539" s="30">
        <v>1.6612975343142049</v>
      </c>
      <c r="Y2539" s="29">
        <v>-38.584064248545673</v>
      </c>
      <c r="Z2539" s="29">
        <v>-33.991499543721666</v>
      </c>
      <c r="AA2539" s="29">
        <v>104.41229023638068</v>
      </c>
      <c r="AB2539" s="29">
        <v>402.21255355805141</v>
      </c>
      <c r="AC2539" s="30">
        <v>3.8224042056395331</v>
      </c>
      <c r="AD2539" s="30">
        <v>14847.869847471016</v>
      </c>
      <c r="AE2539" s="29">
        <f t="shared" si="123"/>
        <v>2021</v>
      </c>
      <c r="AF2539" s="29">
        <f t="shared" si="124"/>
        <v>6</v>
      </c>
      <c r="AK2539" t="e">
        <f t="shared" si="122"/>
        <v>#N/A</v>
      </c>
    </row>
    <row r="2540" spans="1:37" ht="30" x14ac:dyDescent="0.25">
      <c r="A2540" s="30">
        <v>17907431</v>
      </c>
      <c r="B2540" s="29" t="s">
        <v>97</v>
      </c>
      <c r="C2540" s="29" t="s">
        <v>29</v>
      </c>
      <c r="D2540" s="29" t="s">
        <v>29</v>
      </c>
      <c r="E2540" s="31">
        <v>44408</v>
      </c>
      <c r="F2540" s="29">
        <v>84.484139087489169</v>
      </c>
      <c r="G2540" s="29" t="s">
        <v>51</v>
      </c>
      <c r="H2540" s="29" t="s">
        <v>30</v>
      </c>
      <c r="I2540" s="29">
        <v>1977</v>
      </c>
      <c r="J2540" s="30">
        <v>100</v>
      </c>
      <c r="K2540" s="30">
        <v>4435</v>
      </c>
      <c r="L2540" s="29">
        <v>287890.7278969849</v>
      </c>
      <c r="M2540" s="29">
        <v>947.5013664564998</v>
      </c>
      <c r="N2540" s="29">
        <v>48.268452193124688</v>
      </c>
      <c r="O2540" s="29">
        <v>3682.0189140062357</v>
      </c>
      <c r="P2540" s="29">
        <v>0.88665604929447406</v>
      </c>
      <c r="Q2540" s="29">
        <v>5916.4237383862237</v>
      </c>
      <c r="R2540" s="29">
        <v>7046.9418663880197</v>
      </c>
      <c r="S2540" s="29">
        <v>0.95447639911272297</v>
      </c>
      <c r="T2540" s="29">
        <v>1.2933507578565453</v>
      </c>
      <c r="U2540" s="29">
        <v>1.0384995313472745</v>
      </c>
      <c r="V2540" s="29">
        <v>1.6391292452498314</v>
      </c>
      <c r="W2540" s="30">
        <v>1.3683788718524525</v>
      </c>
      <c r="X2540" s="30">
        <v>1.2839447998314839</v>
      </c>
      <c r="Y2540" s="29">
        <v>-42.153237517033425</v>
      </c>
      <c r="Z2540" s="29">
        <v>-42.43165135043062</v>
      </c>
      <c r="AA2540" s="29">
        <v>98.362914447352509</v>
      </c>
      <c r="AB2540" s="29">
        <v>378.34948500116315</v>
      </c>
      <c r="AC2540" s="30">
        <v>2.9069134149181828</v>
      </c>
      <c r="AD2540" s="30">
        <v>12332.10826827874</v>
      </c>
      <c r="AE2540" s="29">
        <f t="shared" si="123"/>
        <v>2021</v>
      </c>
      <c r="AF2540" s="29">
        <f t="shared" si="124"/>
        <v>7</v>
      </c>
      <c r="AK2540" t="e">
        <f t="shared" si="122"/>
        <v>#N/A</v>
      </c>
    </row>
    <row r="2541" spans="1:37" ht="30" x14ac:dyDescent="0.25">
      <c r="A2541" s="30">
        <v>17907431</v>
      </c>
      <c r="B2541" s="29" t="s">
        <v>97</v>
      </c>
      <c r="C2541" s="29" t="s">
        <v>29</v>
      </c>
      <c r="D2541" s="29" t="s">
        <v>29</v>
      </c>
      <c r="E2541" s="31">
        <v>44439</v>
      </c>
      <c r="F2541" s="29">
        <v>130.16260613313753</v>
      </c>
      <c r="G2541" s="29" t="s">
        <v>51</v>
      </c>
      <c r="H2541" s="29" t="s">
        <v>30</v>
      </c>
      <c r="I2541" s="29">
        <v>1977</v>
      </c>
      <c r="J2541" s="30">
        <v>100</v>
      </c>
      <c r="K2541" s="30">
        <v>4435</v>
      </c>
      <c r="L2541" s="29">
        <v>195336.49629753616</v>
      </c>
      <c r="M2541" s="29">
        <v>1170.1575194700183</v>
      </c>
      <c r="N2541" s="29">
        <v>70.968410394590421</v>
      </c>
      <c r="O2541" s="29">
        <v>2684.1739223495028</v>
      </c>
      <c r="P2541" s="29">
        <v>0.7059552206583849</v>
      </c>
      <c r="Q2541" s="29">
        <v>4564.7075272226793</v>
      </c>
      <c r="R2541" s="29">
        <v>5802.7115585702313</v>
      </c>
      <c r="S2541" s="29">
        <v>1.1265937968451898</v>
      </c>
      <c r="T2541" s="29">
        <v>1.0946652775004153</v>
      </c>
      <c r="U2541" s="29">
        <v>0.73243901317931803</v>
      </c>
      <c r="V2541" s="29">
        <v>1.6481387994383756</v>
      </c>
      <c r="W2541" s="30">
        <v>1.2354292332209011</v>
      </c>
      <c r="X2541" s="30">
        <v>1.084750827926074</v>
      </c>
      <c r="Y2541" s="29">
        <v>-23.282886529964173</v>
      </c>
      <c r="Z2541" s="29">
        <v>-26.918114050411216</v>
      </c>
      <c r="AA2541" s="29">
        <v>53.846209960224279</v>
      </c>
      <c r="AB2541" s="29">
        <v>271.5164456942407</v>
      </c>
      <c r="AC2541" s="30">
        <v>4.2041679972673682</v>
      </c>
      <c r="AD2541" s="30">
        <v>19591.147578511704</v>
      </c>
      <c r="AE2541" s="29">
        <f t="shared" si="123"/>
        <v>2021</v>
      </c>
      <c r="AF2541" s="29">
        <f t="shared" si="124"/>
        <v>8</v>
      </c>
      <c r="AK2541" t="e">
        <f t="shared" si="122"/>
        <v>#N/A</v>
      </c>
    </row>
    <row r="2542" spans="1:37" ht="30" x14ac:dyDescent="0.25">
      <c r="A2542" s="30">
        <v>17907431</v>
      </c>
      <c r="B2542" s="29" t="s">
        <v>97</v>
      </c>
      <c r="C2542" s="29" t="s">
        <v>29</v>
      </c>
      <c r="D2542" s="29" t="s">
        <v>29</v>
      </c>
      <c r="E2542" s="31">
        <v>44469</v>
      </c>
      <c r="F2542" s="29">
        <v>158.58157483390923</v>
      </c>
      <c r="G2542" s="29" t="s">
        <v>51</v>
      </c>
      <c r="H2542" s="29" t="s">
        <v>30</v>
      </c>
      <c r="I2542" s="29">
        <v>1977</v>
      </c>
      <c r="J2542" s="30">
        <v>100</v>
      </c>
      <c r="K2542" s="30">
        <v>4435</v>
      </c>
      <c r="L2542" s="29">
        <v>268084.50882372592</v>
      </c>
      <c r="M2542" s="29">
        <v>1208.4488125238013</v>
      </c>
      <c r="N2542" s="29">
        <v>72.158482119588157</v>
      </c>
      <c r="O2542" s="29">
        <v>4206.1328443622378</v>
      </c>
      <c r="P2542" s="29">
        <v>0.59272927611596327</v>
      </c>
      <c r="Q2542" s="29">
        <v>5321.6648962137224</v>
      </c>
      <c r="R2542" s="29">
        <v>3978.4041531056341</v>
      </c>
      <c r="S2542" s="29">
        <v>1.078678023907631</v>
      </c>
      <c r="T2542" s="29">
        <v>0.91152971529435589</v>
      </c>
      <c r="U2542" s="29">
        <v>0.96287971457446697</v>
      </c>
      <c r="V2542" s="29">
        <v>1.1023856826484202</v>
      </c>
      <c r="W2542" s="30">
        <v>1.123729609137365</v>
      </c>
      <c r="X2542" s="30">
        <v>1.3164940309791011</v>
      </c>
      <c r="Y2542" s="29">
        <v>-45.439546094943694</v>
      </c>
      <c r="Z2542" s="29">
        <v>-30.460814398442487</v>
      </c>
      <c r="AA2542" s="29">
        <v>90.916413185094768</v>
      </c>
      <c r="AB2542" s="29">
        <v>263.83805488380068</v>
      </c>
      <c r="AC2542" s="30">
        <v>3.4377920072871389</v>
      </c>
      <c r="AD2542" s="30">
        <v>18146.190442877516</v>
      </c>
      <c r="AE2542" s="29">
        <f t="shared" si="123"/>
        <v>2021</v>
      </c>
      <c r="AF2542" s="29">
        <f t="shared" si="124"/>
        <v>9</v>
      </c>
      <c r="AK2542" t="e">
        <f t="shared" si="122"/>
        <v>#N/A</v>
      </c>
    </row>
    <row r="2543" spans="1:37" ht="30" x14ac:dyDescent="0.25">
      <c r="A2543" s="30">
        <v>17907431</v>
      </c>
      <c r="B2543" s="29" t="s">
        <v>97</v>
      </c>
      <c r="C2543" s="29" t="s">
        <v>29</v>
      </c>
      <c r="D2543" s="29" t="s">
        <v>29</v>
      </c>
      <c r="E2543" s="31">
        <v>44500</v>
      </c>
      <c r="F2543" s="29">
        <v>102.25683276239499</v>
      </c>
      <c r="G2543" s="29" t="s">
        <v>51</v>
      </c>
      <c r="H2543" s="29" t="s">
        <v>30</v>
      </c>
      <c r="I2543" s="29">
        <v>1977</v>
      </c>
      <c r="J2543" s="30">
        <v>100</v>
      </c>
      <c r="K2543" s="30">
        <v>4435</v>
      </c>
      <c r="L2543" s="29">
        <v>322271.11842215696</v>
      </c>
      <c r="M2543" s="29">
        <v>668.08306191867371</v>
      </c>
      <c r="N2543" s="29">
        <v>44.231226127267227</v>
      </c>
      <c r="O2543" s="29">
        <v>3069.6785073995602</v>
      </c>
      <c r="P2543" s="29">
        <v>0.61134367865068273</v>
      </c>
      <c r="Q2543" s="29">
        <v>5322.8537413644863</v>
      </c>
      <c r="R2543" s="29">
        <v>5708.3660383456154</v>
      </c>
      <c r="S2543" s="29">
        <v>0.89023958004636394</v>
      </c>
      <c r="T2543" s="29">
        <v>1.2098866779749078</v>
      </c>
      <c r="U2543" s="29">
        <v>1.3151629424635201</v>
      </c>
      <c r="V2543" s="29">
        <v>0.87402064576365179</v>
      </c>
      <c r="W2543" s="30">
        <v>1.4201479384608884</v>
      </c>
      <c r="X2543" s="30">
        <v>1.4845709473954711</v>
      </c>
      <c r="Y2543" s="29">
        <v>-34.238704557378959</v>
      </c>
      <c r="Z2543" s="29">
        <v>-32.34413372883607</v>
      </c>
      <c r="AA2543" s="29">
        <v>87.887158646103188</v>
      </c>
      <c r="AB2543" s="29">
        <v>285.38631128637059</v>
      </c>
      <c r="AC2543" s="30">
        <v>4.0994145981851791</v>
      </c>
      <c r="AD2543" s="30">
        <v>18742.270223312549</v>
      </c>
      <c r="AE2543" s="29">
        <f t="shared" si="123"/>
        <v>2021</v>
      </c>
      <c r="AF2543" s="29">
        <f t="shared" si="124"/>
        <v>10</v>
      </c>
      <c r="AK2543" t="e">
        <f t="shared" ref="AK2543:AK2606" si="125">_xlfn.XLOOKUP(B2543, $AH$2:$AH$38,$AI$2:$AI$38)</f>
        <v>#N/A</v>
      </c>
    </row>
    <row r="2544" spans="1:37" ht="30" x14ac:dyDescent="0.25">
      <c r="A2544" s="30">
        <v>17907431</v>
      </c>
      <c r="B2544" s="29" t="s">
        <v>97</v>
      </c>
      <c r="C2544" s="29" t="s">
        <v>29</v>
      </c>
      <c r="D2544" s="29" t="s">
        <v>29</v>
      </c>
      <c r="E2544" s="31">
        <v>44530</v>
      </c>
      <c r="F2544" s="29">
        <v>157.2091508002961</v>
      </c>
      <c r="G2544" s="29" t="s">
        <v>51</v>
      </c>
      <c r="H2544" s="29" t="s">
        <v>30</v>
      </c>
      <c r="I2544" s="29">
        <v>1977</v>
      </c>
      <c r="J2544" s="30">
        <v>100</v>
      </c>
      <c r="K2544" s="30">
        <v>4435</v>
      </c>
      <c r="L2544" s="29">
        <v>213058.94664197543</v>
      </c>
      <c r="M2544" s="29">
        <v>658.48747911968769</v>
      </c>
      <c r="N2544" s="29">
        <v>56.413753104387141</v>
      </c>
      <c r="O2544" s="29">
        <v>3819.0527595689678</v>
      </c>
      <c r="P2544" s="29">
        <v>0.78909626754114148</v>
      </c>
      <c r="Q2544" s="29">
        <v>5746.5673303451795</v>
      </c>
      <c r="R2544" s="29">
        <v>5912.7082860675573</v>
      </c>
      <c r="S2544" s="29">
        <v>0.82819374966665971</v>
      </c>
      <c r="T2544" s="29">
        <v>1.3112664791206972</v>
      </c>
      <c r="U2544" s="29">
        <v>0.94020848691151238</v>
      </c>
      <c r="V2544" s="29">
        <v>1.4851788442983322</v>
      </c>
      <c r="W2544" s="30">
        <v>1.2491590607820919</v>
      </c>
      <c r="X2544" s="30">
        <v>1.5463687405717843</v>
      </c>
      <c r="Y2544" s="29">
        <v>-45.356880332749526</v>
      </c>
      <c r="Z2544" s="29">
        <v>-29.315127484546235</v>
      </c>
      <c r="AA2544" s="29">
        <v>50.326346904413398</v>
      </c>
      <c r="AB2544" s="29">
        <v>285.73669279038091</v>
      </c>
      <c r="AC2544" s="30">
        <v>3.6839776272835301</v>
      </c>
      <c r="AD2544" s="30">
        <v>14587.968114340603</v>
      </c>
      <c r="AE2544" s="29">
        <f t="shared" si="123"/>
        <v>2021</v>
      </c>
      <c r="AF2544" s="29">
        <f t="shared" si="124"/>
        <v>11</v>
      </c>
      <c r="AK2544" t="e">
        <f t="shared" si="125"/>
        <v>#N/A</v>
      </c>
    </row>
    <row r="2545" spans="1:37" ht="30" x14ac:dyDescent="0.25">
      <c r="A2545" s="30">
        <v>17907431</v>
      </c>
      <c r="B2545" s="29" t="s">
        <v>97</v>
      </c>
      <c r="C2545" s="29" t="s">
        <v>29</v>
      </c>
      <c r="D2545" s="29" t="s">
        <v>29</v>
      </c>
      <c r="E2545" s="31">
        <v>44561</v>
      </c>
      <c r="F2545" s="29">
        <v>112.62404466206281</v>
      </c>
      <c r="G2545" s="29" t="s">
        <v>51</v>
      </c>
      <c r="H2545" s="29" t="s">
        <v>30</v>
      </c>
      <c r="I2545" s="29">
        <v>1977</v>
      </c>
      <c r="J2545" s="30">
        <v>100</v>
      </c>
      <c r="K2545" s="30">
        <v>4435</v>
      </c>
      <c r="L2545" s="29">
        <v>269134.62463631731</v>
      </c>
      <c r="M2545" s="29">
        <v>754.47671115709534</v>
      </c>
      <c r="N2545" s="29">
        <v>46.108622650774635</v>
      </c>
      <c r="O2545" s="29">
        <v>3205.4970969483861</v>
      </c>
      <c r="P2545" s="29">
        <v>0.85354955814714417</v>
      </c>
      <c r="Q2545" s="29">
        <v>4272.9563111417374</v>
      </c>
      <c r="R2545" s="29">
        <v>4010.5236200098989</v>
      </c>
      <c r="S2545" s="29">
        <v>1.1622011796873812</v>
      </c>
      <c r="T2545" s="29">
        <v>1.6610559263792204</v>
      </c>
      <c r="U2545" s="29">
        <v>0.86162910311930574</v>
      </c>
      <c r="V2545" s="29">
        <v>1.2854076144229361</v>
      </c>
      <c r="W2545" s="30">
        <v>1.6316603545422184</v>
      </c>
      <c r="X2545" s="30">
        <v>1.4818416471791414</v>
      </c>
      <c r="Y2545" s="29">
        <v>-41.663994019638913</v>
      </c>
      <c r="Z2545" s="29">
        <v>-23.492946823943374</v>
      </c>
      <c r="AA2545" s="29">
        <v>52.891662218592245</v>
      </c>
      <c r="AB2545" s="29">
        <v>381.41284905175013</v>
      </c>
      <c r="AC2545" s="30">
        <v>2.7650551525830278</v>
      </c>
      <c r="AD2545" s="30">
        <v>19408.024143822262</v>
      </c>
      <c r="AE2545" s="29">
        <f t="shared" si="123"/>
        <v>2021</v>
      </c>
      <c r="AF2545" s="29">
        <f t="shared" si="124"/>
        <v>12</v>
      </c>
      <c r="AK2545" t="e">
        <f t="shared" si="125"/>
        <v>#N/A</v>
      </c>
    </row>
    <row r="2546" spans="1:37" ht="30" x14ac:dyDescent="0.25">
      <c r="A2546" s="30">
        <v>17907431</v>
      </c>
      <c r="B2546" s="29" t="s">
        <v>97</v>
      </c>
      <c r="C2546" s="29" t="s">
        <v>29</v>
      </c>
      <c r="D2546" s="29" t="s">
        <v>29</v>
      </c>
      <c r="E2546" s="31">
        <v>44592</v>
      </c>
      <c r="F2546" s="29">
        <v>125.42505267110592</v>
      </c>
      <c r="G2546" s="29" t="s">
        <v>51</v>
      </c>
      <c r="H2546" s="29" t="s">
        <v>30</v>
      </c>
      <c r="I2546" s="29">
        <v>1977</v>
      </c>
      <c r="J2546" s="30">
        <v>100</v>
      </c>
      <c r="K2546" s="30">
        <v>4435</v>
      </c>
      <c r="L2546" s="29">
        <v>166093.18331861479</v>
      </c>
      <c r="M2546" s="29">
        <v>650.65648760458566</v>
      </c>
      <c r="N2546" s="29">
        <v>32.088544966393485</v>
      </c>
      <c r="O2546" s="29">
        <v>5000.9353861463742</v>
      </c>
      <c r="P2546" s="29">
        <v>1.1273248346875084</v>
      </c>
      <c r="Q2546" s="29">
        <v>5608.0627106540587</v>
      </c>
      <c r="R2546" s="29">
        <v>4190.9935416436356</v>
      </c>
      <c r="S2546" s="29">
        <v>0.89922756203601995</v>
      </c>
      <c r="T2546" s="29">
        <v>1.405777072478122</v>
      </c>
      <c r="U2546" s="29">
        <v>0.96583947173810003</v>
      </c>
      <c r="V2546" s="29">
        <v>1.1880162799438823</v>
      </c>
      <c r="W2546" s="30">
        <v>1.1817045097641827</v>
      </c>
      <c r="X2546" s="30">
        <v>1.2651167679939084</v>
      </c>
      <c r="Y2546" s="29">
        <v>-36.425619822772035</v>
      </c>
      <c r="Z2546" s="29">
        <v>-32.001467452136914</v>
      </c>
      <c r="AA2546" s="29">
        <v>68.274872687587802</v>
      </c>
      <c r="AB2546" s="29">
        <v>317.02639646254164</v>
      </c>
      <c r="AC2546" s="30">
        <v>3.0433351786918017</v>
      </c>
      <c r="AD2546" s="30">
        <v>11178.972441737829</v>
      </c>
      <c r="AE2546" s="29">
        <f t="shared" si="123"/>
        <v>2022</v>
      </c>
      <c r="AF2546" s="29">
        <f t="shared" si="124"/>
        <v>1</v>
      </c>
      <c r="AK2546" t="e">
        <f t="shared" si="125"/>
        <v>#N/A</v>
      </c>
    </row>
    <row r="2547" spans="1:37" ht="30" x14ac:dyDescent="0.25">
      <c r="A2547" s="30">
        <v>17907431</v>
      </c>
      <c r="B2547" s="29" t="s">
        <v>97</v>
      </c>
      <c r="C2547" s="29" t="s">
        <v>29</v>
      </c>
      <c r="D2547" s="29" t="s">
        <v>29</v>
      </c>
      <c r="E2547" s="31">
        <v>44620</v>
      </c>
      <c r="F2547" s="29">
        <v>157.99101293143676</v>
      </c>
      <c r="G2547" s="29" t="s">
        <v>51</v>
      </c>
      <c r="H2547" s="29" t="s">
        <v>30</v>
      </c>
      <c r="I2547" s="29">
        <v>1977</v>
      </c>
      <c r="J2547" s="30">
        <v>100</v>
      </c>
      <c r="K2547" s="30">
        <v>4435</v>
      </c>
      <c r="L2547" s="29">
        <v>280836.70589065534</v>
      </c>
      <c r="M2547" s="29">
        <v>904.08269893998511</v>
      </c>
      <c r="N2547" s="29">
        <v>42.155798743271475</v>
      </c>
      <c r="O2547" s="30">
        <v>4640.3105318502176</v>
      </c>
      <c r="P2547" s="30">
        <v>0.98488248732155714</v>
      </c>
      <c r="Q2547" s="29">
        <v>4423.3212434744837</v>
      </c>
      <c r="R2547" s="29">
        <v>5935.1978078371958</v>
      </c>
      <c r="S2547" s="29">
        <v>1.2885011753055291</v>
      </c>
      <c r="T2547" s="29">
        <v>1.3357329645617186</v>
      </c>
      <c r="U2547" s="29">
        <v>1.3009278129023076</v>
      </c>
      <c r="V2547" s="29">
        <v>1.487841026245543</v>
      </c>
      <c r="W2547" s="30">
        <v>1.3578357776819723</v>
      </c>
      <c r="X2547" s="30">
        <v>1.0848437892298106</v>
      </c>
      <c r="Y2547" s="29">
        <v>-31.790430062796855</v>
      </c>
      <c r="Z2547" s="29">
        <v>-33.54484122096752</v>
      </c>
      <c r="AA2547" s="29">
        <v>86.559374511875248</v>
      </c>
      <c r="AB2547" s="29">
        <v>349.48137818261154</v>
      </c>
      <c r="AC2547" s="30">
        <v>3.3178039739116829</v>
      </c>
      <c r="AD2547" s="30">
        <v>19123.258471909929</v>
      </c>
      <c r="AE2547" s="29">
        <f t="shared" si="123"/>
        <v>2022</v>
      </c>
      <c r="AF2547" s="29">
        <f t="shared" si="124"/>
        <v>2</v>
      </c>
      <c r="AK2547" t="e">
        <f t="shared" si="125"/>
        <v>#N/A</v>
      </c>
    </row>
    <row r="2548" spans="1:37" ht="30" x14ac:dyDescent="0.25">
      <c r="A2548" s="30">
        <v>17907431</v>
      </c>
      <c r="B2548" s="29" t="s">
        <v>97</v>
      </c>
      <c r="C2548" s="29" t="s">
        <v>29</v>
      </c>
      <c r="D2548" s="29" t="s">
        <v>29</v>
      </c>
      <c r="E2548" s="31">
        <v>44651</v>
      </c>
      <c r="F2548" s="29">
        <v>102.98086586178096</v>
      </c>
      <c r="G2548" s="29" t="s">
        <v>51</v>
      </c>
      <c r="H2548" s="29" t="s">
        <v>30</v>
      </c>
      <c r="I2548" s="29">
        <v>1977</v>
      </c>
      <c r="J2548" s="30">
        <v>100</v>
      </c>
      <c r="K2548" s="30">
        <v>4435</v>
      </c>
      <c r="L2548" s="29">
        <v>214936.30448172949</v>
      </c>
      <c r="M2548" s="29">
        <v>763.8883987739365</v>
      </c>
      <c r="N2548" s="29">
        <v>33.640145248012679</v>
      </c>
      <c r="O2548" s="29">
        <v>2967.9985687158064</v>
      </c>
      <c r="P2548" s="29">
        <v>0.62053310150684315</v>
      </c>
      <c r="Q2548" s="29">
        <v>4387.0744457998462</v>
      </c>
      <c r="R2548" s="29">
        <v>5877.6735174703872</v>
      </c>
      <c r="S2548" s="29">
        <v>1.3539275533566437</v>
      </c>
      <c r="T2548" s="29">
        <v>0.98100021037199991</v>
      </c>
      <c r="U2548" s="29">
        <v>1.2275330342131796</v>
      </c>
      <c r="V2548" s="29">
        <v>0.98927171118162605</v>
      </c>
      <c r="W2548" s="30">
        <v>1.5920363748166508</v>
      </c>
      <c r="X2548" s="30">
        <v>1.4096539457470458</v>
      </c>
      <c r="Y2548" s="29">
        <v>-44.178597989427018</v>
      </c>
      <c r="Z2548" s="29">
        <v>-33.49080930239861</v>
      </c>
      <c r="AA2548" s="30">
        <v>69.659817061081696</v>
      </c>
      <c r="AB2548" s="30">
        <v>232.9695462761951</v>
      </c>
      <c r="AC2548" s="29">
        <v>4.340269043218246</v>
      </c>
      <c r="AD2548" s="29">
        <v>18256.548522435478</v>
      </c>
      <c r="AE2548" s="29">
        <f t="shared" si="123"/>
        <v>2022</v>
      </c>
      <c r="AF2548" s="29">
        <f t="shared" si="124"/>
        <v>3</v>
      </c>
      <c r="AK2548" t="e">
        <f t="shared" si="125"/>
        <v>#N/A</v>
      </c>
    </row>
    <row r="2549" spans="1:37" ht="30" x14ac:dyDescent="0.25">
      <c r="A2549" s="30">
        <v>17907431</v>
      </c>
      <c r="B2549" s="29" t="s">
        <v>97</v>
      </c>
      <c r="C2549" s="29" t="s">
        <v>29</v>
      </c>
      <c r="D2549" s="29" t="s">
        <v>29</v>
      </c>
      <c r="E2549" s="31">
        <v>44681</v>
      </c>
      <c r="F2549" s="29">
        <v>122.27059018346473</v>
      </c>
      <c r="G2549" s="29" t="s">
        <v>51</v>
      </c>
      <c r="H2549" s="29" t="s">
        <v>30</v>
      </c>
      <c r="I2549" s="29">
        <v>1977</v>
      </c>
      <c r="J2549" s="30">
        <v>100</v>
      </c>
      <c r="K2549" s="30">
        <v>4435</v>
      </c>
      <c r="L2549" s="29">
        <v>273282.19891277328</v>
      </c>
      <c r="M2549" s="29">
        <v>837.54824839988612</v>
      </c>
      <c r="N2549" s="29">
        <v>39.243504475283231</v>
      </c>
      <c r="O2549" s="29">
        <v>4771.4262340147352</v>
      </c>
      <c r="P2549" s="29">
        <v>1.1783027023879029</v>
      </c>
      <c r="Q2549" s="29">
        <v>5726.5341950902612</v>
      </c>
      <c r="R2549" s="29">
        <v>6916.6183375400633</v>
      </c>
      <c r="S2549" s="29">
        <v>0.68269014915581649</v>
      </c>
      <c r="T2549" s="29">
        <v>0.99804342239371402</v>
      </c>
      <c r="U2549" s="29">
        <v>1.0954779690277601</v>
      </c>
      <c r="V2549" s="29">
        <v>1.281616242104223</v>
      </c>
      <c r="W2549" s="30">
        <v>1.4160208606859315</v>
      </c>
      <c r="X2549" s="30">
        <v>1.7884863707540388</v>
      </c>
      <c r="Y2549" s="29">
        <v>-27.018458803479177</v>
      </c>
      <c r="Z2549" s="29">
        <v>-41.660530925949089</v>
      </c>
      <c r="AA2549" s="30">
        <v>54.935645061702751</v>
      </c>
      <c r="AB2549" s="30">
        <v>350.29425629769474</v>
      </c>
      <c r="AC2549" s="29">
        <v>4.2276534249223445</v>
      </c>
      <c r="AD2549" s="29">
        <v>12465.24032102925</v>
      </c>
      <c r="AE2549" s="29">
        <f t="shared" si="123"/>
        <v>2022</v>
      </c>
      <c r="AF2549" s="29">
        <f t="shared" si="124"/>
        <v>4</v>
      </c>
      <c r="AK2549" t="e">
        <f t="shared" si="125"/>
        <v>#N/A</v>
      </c>
    </row>
    <row r="2550" spans="1:37" ht="30" x14ac:dyDescent="0.25">
      <c r="A2550" s="30">
        <v>17907431</v>
      </c>
      <c r="B2550" s="29" t="s">
        <v>97</v>
      </c>
      <c r="C2550" s="29" t="s">
        <v>29</v>
      </c>
      <c r="D2550" s="29" t="s">
        <v>29</v>
      </c>
      <c r="E2550" s="31">
        <v>44712</v>
      </c>
      <c r="F2550" s="29">
        <v>115.20441335221986</v>
      </c>
      <c r="G2550" s="29" t="s">
        <v>51</v>
      </c>
      <c r="H2550" s="29" t="s">
        <v>30</v>
      </c>
      <c r="I2550" s="29">
        <v>1977</v>
      </c>
      <c r="J2550" s="30">
        <v>100</v>
      </c>
      <c r="K2550" s="30">
        <v>4435</v>
      </c>
      <c r="L2550" s="29">
        <v>148406.85422580555</v>
      </c>
      <c r="M2550" s="29">
        <v>677.06385561465925</v>
      </c>
      <c r="N2550" s="29">
        <v>34.80472463163904</v>
      </c>
      <c r="O2550" s="29">
        <v>4064.1072741162707</v>
      </c>
      <c r="P2550" s="29">
        <v>0.73072768007931821</v>
      </c>
      <c r="Q2550" s="29">
        <v>3508.1230998121928</v>
      </c>
      <c r="R2550" s="29">
        <v>7026.0008966630994</v>
      </c>
      <c r="S2550" s="29">
        <v>0.92966723541171692</v>
      </c>
      <c r="T2550" s="29">
        <v>1.2675183472637572</v>
      </c>
      <c r="U2550" s="29">
        <v>1.3115543691506497</v>
      </c>
      <c r="V2550" s="29">
        <v>1.4345380105050822</v>
      </c>
      <c r="W2550" s="30">
        <v>1.6973807152077494</v>
      </c>
      <c r="X2550" s="30">
        <v>1.5712843929751947</v>
      </c>
      <c r="Y2550" s="29">
        <v>-33.35920260110484</v>
      </c>
      <c r="Z2550" s="29">
        <v>-33.579567326298786</v>
      </c>
      <c r="AA2550" s="30">
        <v>57.434723738305465</v>
      </c>
      <c r="AB2550" s="30">
        <v>369.31699832240247</v>
      </c>
      <c r="AC2550" s="29">
        <v>4.8160254195429051</v>
      </c>
      <c r="AD2550" s="29">
        <v>21932.09030322286</v>
      </c>
      <c r="AE2550" s="29">
        <f t="shared" si="123"/>
        <v>2022</v>
      </c>
      <c r="AF2550" s="29">
        <f t="shared" si="124"/>
        <v>5</v>
      </c>
      <c r="AK2550" t="e">
        <f t="shared" si="125"/>
        <v>#N/A</v>
      </c>
    </row>
    <row r="2551" spans="1:37" ht="30" x14ac:dyDescent="0.25">
      <c r="A2551" s="30">
        <v>17907431</v>
      </c>
      <c r="B2551" s="29" t="s">
        <v>97</v>
      </c>
      <c r="C2551" s="29" t="s">
        <v>29</v>
      </c>
      <c r="D2551" s="29" t="s">
        <v>29</v>
      </c>
      <c r="E2551" s="31">
        <v>44742</v>
      </c>
      <c r="F2551" s="29">
        <v>107.59905043090127</v>
      </c>
      <c r="G2551" s="29" t="s">
        <v>51</v>
      </c>
      <c r="H2551" s="29" t="s">
        <v>30</v>
      </c>
      <c r="I2551" s="29">
        <v>1977</v>
      </c>
      <c r="J2551" s="30">
        <v>100</v>
      </c>
      <c r="K2551" s="30">
        <v>4435</v>
      </c>
      <c r="L2551" s="29">
        <v>150663.49527313808</v>
      </c>
      <c r="M2551" s="29">
        <v>526.6097349630096</v>
      </c>
      <c r="N2551" s="29">
        <v>48.572054816244467</v>
      </c>
      <c r="O2551" s="29">
        <v>4196.8294526880272</v>
      </c>
      <c r="P2551" s="29">
        <v>0.5931045925383267</v>
      </c>
      <c r="Q2551" s="29">
        <v>5909.3257233395752</v>
      </c>
      <c r="R2551" s="29">
        <v>5258.4071082038372</v>
      </c>
      <c r="S2551" s="29">
        <v>1.3043073699369983</v>
      </c>
      <c r="T2551" s="29">
        <v>1.2554076561999057</v>
      </c>
      <c r="U2551" s="29">
        <v>0.93248771807039077</v>
      </c>
      <c r="V2551" s="29">
        <v>1.1475594854626061</v>
      </c>
      <c r="W2551" s="30">
        <v>1.5521750555178868</v>
      </c>
      <c r="X2551" s="30">
        <v>1.8046665574846759</v>
      </c>
      <c r="Y2551" s="29">
        <v>-26.656826074483213</v>
      </c>
      <c r="Z2551" s="29">
        <v>-49.468758696355174</v>
      </c>
      <c r="AA2551" s="30">
        <v>94.5155456775217</v>
      </c>
      <c r="AB2551" s="30">
        <v>387.44330915380141</v>
      </c>
      <c r="AC2551" s="29">
        <v>4.1545286595215547</v>
      </c>
      <c r="AD2551" s="29">
        <v>20588.621234183927</v>
      </c>
      <c r="AE2551" s="29">
        <f t="shared" si="123"/>
        <v>2022</v>
      </c>
      <c r="AF2551" s="29">
        <f t="shared" si="124"/>
        <v>6</v>
      </c>
      <c r="AK2551" t="e">
        <f t="shared" si="125"/>
        <v>#N/A</v>
      </c>
    </row>
    <row r="2552" spans="1:37" ht="30" x14ac:dyDescent="0.25">
      <c r="A2552" s="30">
        <v>17907431</v>
      </c>
      <c r="B2552" s="29" t="s">
        <v>97</v>
      </c>
      <c r="C2552" s="29" t="s">
        <v>29</v>
      </c>
      <c r="D2552" s="29" t="s">
        <v>29</v>
      </c>
      <c r="E2552" s="31">
        <v>44773</v>
      </c>
      <c r="F2552" s="29">
        <v>161.64335130310695</v>
      </c>
      <c r="G2552" s="29" t="s">
        <v>51</v>
      </c>
      <c r="H2552" s="29" t="s">
        <v>30</v>
      </c>
      <c r="I2552" s="29">
        <v>1977</v>
      </c>
      <c r="J2552" s="30">
        <v>100</v>
      </c>
      <c r="K2552" s="30">
        <v>4435</v>
      </c>
      <c r="L2552" s="29">
        <v>167843.67656035768</v>
      </c>
      <c r="M2552" s="29">
        <v>570.70292370855896</v>
      </c>
      <c r="N2552" s="29">
        <v>48.081858228196403</v>
      </c>
      <c r="O2552" s="29">
        <v>4285.2452632731911</v>
      </c>
      <c r="P2552" s="29">
        <v>1.0691250760125366</v>
      </c>
      <c r="Q2552" s="29">
        <v>4743.7230051801498</v>
      </c>
      <c r="R2552" s="29">
        <v>5105.6371423680666</v>
      </c>
      <c r="S2552" s="29">
        <v>1.1802494844999576</v>
      </c>
      <c r="T2552" s="29">
        <v>0.86789168691120444</v>
      </c>
      <c r="U2552" s="29">
        <v>1.0526694595718902</v>
      </c>
      <c r="V2552" s="29">
        <v>1.1403257046678936</v>
      </c>
      <c r="W2552" s="30">
        <v>1.482231350510183</v>
      </c>
      <c r="X2552" s="30">
        <v>1.4420425004477553</v>
      </c>
      <c r="Y2552" s="29">
        <v>-37.213760682758405</v>
      </c>
      <c r="Z2552" s="29">
        <v>-31.863211412622395</v>
      </c>
      <c r="AA2552" s="30">
        <v>50.755722768991063</v>
      </c>
      <c r="AB2552" s="30">
        <v>207.78500322571745</v>
      </c>
      <c r="AC2552" s="29">
        <v>3.0183953628299514</v>
      </c>
      <c r="AD2552" s="29">
        <v>13356.397732183261</v>
      </c>
      <c r="AE2552" s="29">
        <f t="shared" ref="AE2552:AE2615" si="126">IF(E2552 = "", "", YEAR(E2552))</f>
        <v>2022</v>
      </c>
      <c r="AF2552" s="29">
        <f t="shared" si="124"/>
        <v>7</v>
      </c>
      <c r="AK2552" t="e">
        <f t="shared" si="125"/>
        <v>#N/A</v>
      </c>
    </row>
    <row r="2553" spans="1:37" ht="30" x14ac:dyDescent="0.25">
      <c r="A2553" s="30">
        <v>17907431</v>
      </c>
      <c r="B2553" s="29" t="s">
        <v>97</v>
      </c>
      <c r="C2553" s="29" t="s">
        <v>29</v>
      </c>
      <c r="D2553" s="29" t="s">
        <v>29</v>
      </c>
      <c r="E2553" s="31">
        <v>44804</v>
      </c>
      <c r="F2553" s="29">
        <v>120.13437565757469</v>
      </c>
      <c r="G2553" s="29" t="s">
        <v>51</v>
      </c>
      <c r="H2553" s="29" t="s">
        <v>30</v>
      </c>
      <c r="I2553" s="29">
        <v>1977</v>
      </c>
      <c r="J2553" s="30">
        <v>100</v>
      </c>
      <c r="K2553" s="30">
        <v>4435</v>
      </c>
      <c r="L2553" s="29">
        <v>228386.24598499411</v>
      </c>
      <c r="M2553" s="29">
        <v>700.52372045756044</v>
      </c>
      <c r="N2553" s="29">
        <v>52.31698469903796</v>
      </c>
      <c r="O2553" s="29">
        <v>3020.8617183941228</v>
      </c>
      <c r="P2553" s="29">
        <v>0.90052816801025204</v>
      </c>
      <c r="Q2553" s="29">
        <v>5051.9153606263117</v>
      </c>
      <c r="R2553" s="29">
        <v>5918.8822698352869</v>
      </c>
      <c r="S2553" s="29">
        <v>1.0870100487441459</v>
      </c>
      <c r="T2553" s="29">
        <v>1.4891844474432108</v>
      </c>
      <c r="U2553" s="29">
        <v>1.1696135809594033</v>
      </c>
      <c r="V2553" s="29">
        <v>1.1384671411351672</v>
      </c>
      <c r="W2553" s="30">
        <v>1.2757308926638604</v>
      </c>
      <c r="X2553" s="30">
        <v>1.4441057417560392</v>
      </c>
      <c r="Y2553" s="29">
        <v>-40.311431039458704</v>
      </c>
      <c r="Z2553" s="29">
        <v>-27.998648114230598</v>
      </c>
      <c r="AA2553" s="30">
        <v>83.574021076154068</v>
      </c>
      <c r="AB2553" s="30">
        <v>293.6766280035385</v>
      </c>
      <c r="AC2553" s="29">
        <v>3.6676656429571715</v>
      </c>
      <c r="AD2553" s="29">
        <v>17878.495359969438</v>
      </c>
      <c r="AE2553" s="29">
        <f t="shared" si="126"/>
        <v>2022</v>
      </c>
      <c r="AF2553" s="29">
        <f t="shared" si="124"/>
        <v>8</v>
      </c>
      <c r="AK2553" t="e">
        <f t="shared" si="125"/>
        <v>#N/A</v>
      </c>
    </row>
    <row r="2554" spans="1:37" ht="30" x14ac:dyDescent="0.25">
      <c r="A2554" s="30">
        <v>17907431</v>
      </c>
      <c r="B2554" s="29" t="s">
        <v>97</v>
      </c>
      <c r="C2554" s="29" t="s">
        <v>29</v>
      </c>
      <c r="D2554" s="29" t="s">
        <v>29</v>
      </c>
      <c r="E2554" s="31">
        <v>44834</v>
      </c>
      <c r="F2554" s="29">
        <v>86.637293773273171</v>
      </c>
      <c r="G2554" s="29" t="s">
        <v>51</v>
      </c>
      <c r="H2554" s="29" t="s">
        <v>30</v>
      </c>
      <c r="I2554" s="29">
        <v>1977</v>
      </c>
      <c r="J2554" s="30">
        <v>100</v>
      </c>
      <c r="K2554" s="30">
        <v>4435</v>
      </c>
      <c r="L2554" s="29">
        <v>190537.47003349219</v>
      </c>
      <c r="M2554" s="29">
        <v>828.31918654784829</v>
      </c>
      <c r="N2554" s="29">
        <v>54.914676790332457</v>
      </c>
      <c r="O2554" s="29">
        <v>3631.0835532052665</v>
      </c>
      <c r="P2554" s="29">
        <v>0.73918316808930984</v>
      </c>
      <c r="Q2554" s="29">
        <v>4798.2264505076037</v>
      </c>
      <c r="R2554" s="29">
        <v>4268.0378360176937</v>
      </c>
      <c r="S2554" s="29">
        <v>1.0502618955224476</v>
      </c>
      <c r="T2554" s="29">
        <v>1.5543642108477356</v>
      </c>
      <c r="U2554" s="29">
        <v>1.3388007907031536</v>
      </c>
      <c r="V2554" s="29">
        <v>1.2580917351621583</v>
      </c>
      <c r="W2554" s="30">
        <v>1.3766326791085981</v>
      </c>
      <c r="X2554" s="30">
        <v>1.7225823987561291</v>
      </c>
      <c r="Y2554" s="29">
        <v>-47.460747708689539</v>
      </c>
      <c r="Z2554" s="29">
        <v>-26.259780317000381</v>
      </c>
      <c r="AA2554" s="30">
        <v>87.398186232088818</v>
      </c>
      <c r="AB2554" s="30">
        <v>290.99768832150045</v>
      </c>
      <c r="AC2554" s="29">
        <v>4.3018197640345912</v>
      </c>
      <c r="AD2554" s="29">
        <v>12865.736568100841</v>
      </c>
      <c r="AE2554" s="29">
        <f t="shared" si="126"/>
        <v>2022</v>
      </c>
      <c r="AF2554" s="29">
        <f t="shared" si="124"/>
        <v>9</v>
      </c>
      <c r="AK2554" t="e">
        <f t="shared" si="125"/>
        <v>#N/A</v>
      </c>
    </row>
    <row r="2555" spans="1:37" ht="30" x14ac:dyDescent="0.25">
      <c r="A2555" s="30">
        <v>17907431</v>
      </c>
      <c r="B2555" s="29" t="s">
        <v>97</v>
      </c>
      <c r="C2555" s="29" t="s">
        <v>29</v>
      </c>
      <c r="D2555" s="29" t="s">
        <v>29</v>
      </c>
      <c r="E2555" s="31">
        <v>44865</v>
      </c>
      <c r="F2555" s="29">
        <v>103.65143815474771</v>
      </c>
      <c r="G2555" s="29" t="s">
        <v>51</v>
      </c>
      <c r="H2555" s="29" t="s">
        <v>30</v>
      </c>
      <c r="I2555" s="29">
        <v>1977</v>
      </c>
      <c r="J2555" s="30">
        <v>100</v>
      </c>
      <c r="K2555" s="30">
        <v>4435</v>
      </c>
      <c r="L2555" s="29">
        <v>130552.31453457344</v>
      </c>
      <c r="M2555" s="29">
        <v>481.56116048161704</v>
      </c>
      <c r="N2555" s="29">
        <v>29.561864288979887</v>
      </c>
      <c r="O2555" s="29">
        <v>3446.2965922803869</v>
      </c>
      <c r="P2555" s="29">
        <v>0.85233544194913857</v>
      </c>
      <c r="Q2555" s="29">
        <v>4858.7407053071893</v>
      </c>
      <c r="R2555" s="29">
        <v>5762.7557133639593</v>
      </c>
      <c r="S2555" s="29">
        <v>1.1497714762664137</v>
      </c>
      <c r="T2555" s="29">
        <v>1.3064744994410002</v>
      </c>
      <c r="U2555" s="29">
        <v>1.0076809889866725</v>
      </c>
      <c r="V2555" s="29">
        <v>0.8992845345532664</v>
      </c>
      <c r="W2555" s="30">
        <v>1.4884094417059222</v>
      </c>
      <c r="X2555" s="30">
        <v>1.15517472344923</v>
      </c>
      <c r="Y2555" s="29">
        <v>-36.713059653276531</v>
      </c>
      <c r="Z2555" s="29">
        <v>-28.629602285486044</v>
      </c>
      <c r="AA2555" s="30">
        <v>47.185782170882014</v>
      </c>
      <c r="AB2555" s="30">
        <v>318.14100554753003</v>
      </c>
      <c r="AC2555" s="29">
        <v>3.827489107856441</v>
      </c>
      <c r="AD2555" s="29">
        <v>12607.996163653634</v>
      </c>
      <c r="AE2555" s="29">
        <f t="shared" si="126"/>
        <v>2022</v>
      </c>
      <c r="AF2555" s="29">
        <f t="shared" si="124"/>
        <v>10</v>
      </c>
      <c r="AK2555" t="e">
        <f t="shared" si="125"/>
        <v>#N/A</v>
      </c>
    </row>
    <row r="2556" spans="1:37" ht="30" x14ac:dyDescent="0.25">
      <c r="A2556" s="30">
        <v>17907431</v>
      </c>
      <c r="B2556" s="29" t="s">
        <v>97</v>
      </c>
      <c r="C2556" s="29" t="s">
        <v>29</v>
      </c>
      <c r="D2556" s="29" t="s">
        <v>29</v>
      </c>
      <c r="E2556" s="31">
        <v>44895</v>
      </c>
      <c r="F2556" s="29">
        <v>89.359675386784645</v>
      </c>
      <c r="G2556" s="29" t="s">
        <v>51</v>
      </c>
      <c r="H2556" s="29" t="s">
        <v>30</v>
      </c>
      <c r="I2556" s="29">
        <v>1977</v>
      </c>
      <c r="J2556" s="30">
        <v>100</v>
      </c>
      <c r="K2556" s="30">
        <v>4435</v>
      </c>
      <c r="L2556" s="29">
        <v>252893.22016830606</v>
      </c>
      <c r="M2556" s="29">
        <v>541.91993656718228</v>
      </c>
      <c r="N2556" s="29">
        <v>54.931995578071891</v>
      </c>
      <c r="O2556" s="29">
        <v>4883.3730899539541</v>
      </c>
      <c r="P2556" s="29">
        <v>0.92089120455483919</v>
      </c>
      <c r="Q2556" s="29">
        <v>4089.9912429573001</v>
      </c>
      <c r="R2556" s="29">
        <v>5612.2988870771787</v>
      </c>
      <c r="S2556" s="29">
        <v>0.94822881219805266</v>
      </c>
      <c r="T2556" s="29">
        <v>1.3201067009069749</v>
      </c>
      <c r="U2556" s="29">
        <v>1.1575469100162352</v>
      </c>
      <c r="V2556" s="29">
        <v>1.2429444222660593</v>
      </c>
      <c r="W2556" s="30">
        <v>1.3905330110770362</v>
      </c>
      <c r="X2556" s="30">
        <v>1.5696296483841776</v>
      </c>
      <c r="Y2556" s="29">
        <v>-28.651905841924002</v>
      </c>
      <c r="Z2556" s="29">
        <v>-44.025742384768385</v>
      </c>
      <c r="AA2556" s="30">
        <v>63.043052925870569</v>
      </c>
      <c r="AB2556" s="30">
        <v>216.69549831116993</v>
      </c>
      <c r="AC2556" s="29">
        <v>3.0267813407507771</v>
      </c>
      <c r="AD2556" s="29">
        <v>17577.30048894522</v>
      </c>
      <c r="AE2556" s="29">
        <f t="shared" si="126"/>
        <v>2022</v>
      </c>
      <c r="AF2556" s="29">
        <f t="shared" si="124"/>
        <v>11</v>
      </c>
      <c r="AK2556" t="e">
        <f t="shared" si="125"/>
        <v>#N/A</v>
      </c>
    </row>
    <row r="2557" spans="1:37" ht="30" x14ac:dyDescent="0.25">
      <c r="A2557" s="30">
        <v>17907431</v>
      </c>
      <c r="B2557" s="29" t="s">
        <v>97</v>
      </c>
      <c r="C2557" s="29" t="s">
        <v>29</v>
      </c>
      <c r="D2557" s="29" t="s">
        <v>29</v>
      </c>
      <c r="E2557" s="31">
        <v>44926</v>
      </c>
      <c r="F2557" s="29">
        <v>106.43125981123421</v>
      </c>
      <c r="G2557" s="29" t="s">
        <v>51</v>
      </c>
      <c r="H2557" s="29" t="s">
        <v>30</v>
      </c>
      <c r="I2557" s="29">
        <v>1977</v>
      </c>
      <c r="J2557" s="30">
        <v>100</v>
      </c>
      <c r="K2557" s="30">
        <v>4435</v>
      </c>
      <c r="L2557" s="29">
        <v>139845.48250685114</v>
      </c>
      <c r="M2557" s="29">
        <v>460.76399861608826</v>
      </c>
      <c r="N2557" s="29">
        <v>42.274471471134923</v>
      </c>
      <c r="O2557" s="29">
        <v>4638.8670662269205</v>
      </c>
      <c r="P2557" s="29">
        <v>0.66892420881952008</v>
      </c>
      <c r="Q2557" s="29">
        <v>3463.824993571784</v>
      </c>
      <c r="R2557" s="29">
        <v>4368.3004376339541</v>
      </c>
      <c r="S2557" s="29">
        <v>1.0147628256370578</v>
      </c>
      <c r="T2557" s="29">
        <v>0.91199318213880287</v>
      </c>
      <c r="U2557" s="29">
        <v>1.1077495155480752</v>
      </c>
      <c r="V2557" s="29">
        <v>1.4040968857001781</v>
      </c>
      <c r="W2557" s="30">
        <v>1.4508237201354464</v>
      </c>
      <c r="X2557" s="30">
        <v>1.8754885836410922</v>
      </c>
      <c r="Y2557" s="29">
        <v>-51.80148570126174</v>
      </c>
      <c r="Z2557" s="29">
        <v>-42.464212000976183</v>
      </c>
      <c r="AA2557" s="30">
        <v>59.244541492262186</v>
      </c>
      <c r="AB2557" s="30">
        <v>306.13523028648291</v>
      </c>
      <c r="AC2557" s="29">
        <v>3.9291925682789222</v>
      </c>
      <c r="AD2557" s="29">
        <v>13579.567819701013</v>
      </c>
      <c r="AE2557" s="29">
        <f t="shared" si="126"/>
        <v>2022</v>
      </c>
      <c r="AF2557" s="29">
        <f t="shared" si="124"/>
        <v>12</v>
      </c>
      <c r="AK2557" t="e">
        <f t="shared" si="125"/>
        <v>#N/A</v>
      </c>
    </row>
    <row r="2558" spans="1:37" ht="30" x14ac:dyDescent="0.25">
      <c r="A2558" s="30">
        <v>17907431</v>
      </c>
      <c r="B2558" s="29" t="s">
        <v>97</v>
      </c>
      <c r="C2558" s="29" t="s">
        <v>29</v>
      </c>
      <c r="D2558" s="29" t="s">
        <v>29</v>
      </c>
      <c r="E2558" s="31">
        <v>44957</v>
      </c>
      <c r="F2558" s="29">
        <v>164.03296277490412</v>
      </c>
      <c r="G2558" s="29" t="s">
        <v>51</v>
      </c>
      <c r="H2558" s="29" t="s">
        <v>30</v>
      </c>
      <c r="I2558" s="29">
        <v>1977</v>
      </c>
      <c r="J2558" s="30">
        <v>100</v>
      </c>
      <c r="K2558" s="30">
        <v>4435</v>
      </c>
      <c r="L2558" s="29">
        <v>234605.45555655146</v>
      </c>
      <c r="M2558" s="29">
        <v>948.72115196825678</v>
      </c>
      <c r="N2558" s="29">
        <v>43.172091529980662</v>
      </c>
      <c r="O2558" s="29">
        <v>2989.3164727730255</v>
      </c>
      <c r="P2558" s="29">
        <v>0.62100794302616147</v>
      </c>
      <c r="Q2558" s="29">
        <v>5498.320831914386</v>
      </c>
      <c r="R2558" s="29">
        <v>5226.5924457098563</v>
      </c>
      <c r="S2558" s="29">
        <v>0.86639858254765567</v>
      </c>
      <c r="T2558" s="29">
        <v>0.97952067967238099</v>
      </c>
      <c r="U2558" s="29">
        <v>1.0159194443355073</v>
      </c>
      <c r="V2558" s="29">
        <v>1.1386819778946793</v>
      </c>
      <c r="W2558" s="30">
        <v>1.4203905700435195</v>
      </c>
      <c r="X2558" s="30">
        <v>1.8226424027770789</v>
      </c>
      <c r="Y2558" s="29">
        <v>-51.471757930636649</v>
      </c>
      <c r="Z2558" s="29">
        <v>-36.853220494159231</v>
      </c>
      <c r="AA2558" s="30">
        <v>70.79425186966715</v>
      </c>
      <c r="AB2558" s="30">
        <v>215.21117675331277</v>
      </c>
      <c r="AC2558" s="29">
        <v>2.744163809288457</v>
      </c>
      <c r="AD2558" s="29">
        <v>16718.525655002697</v>
      </c>
      <c r="AE2558" s="29">
        <f t="shared" si="126"/>
        <v>2023</v>
      </c>
      <c r="AF2558" s="29">
        <f t="shared" si="124"/>
        <v>1</v>
      </c>
      <c r="AK2558" t="e">
        <f t="shared" si="125"/>
        <v>#N/A</v>
      </c>
    </row>
    <row r="2559" spans="1:37" ht="30" x14ac:dyDescent="0.25">
      <c r="A2559" s="30">
        <v>17907431</v>
      </c>
      <c r="B2559" s="29" t="s">
        <v>97</v>
      </c>
      <c r="C2559" s="29" t="s">
        <v>29</v>
      </c>
      <c r="D2559" s="29" t="s">
        <v>29</v>
      </c>
      <c r="E2559" s="31">
        <v>44985</v>
      </c>
      <c r="F2559" s="29">
        <v>164.26658046871458</v>
      </c>
      <c r="G2559" s="29" t="s">
        <v>51</v>
      </c>
      <c r="H2559" s="29" t="s">
        <v>30</v>
      </c>
      <c r="I2559" s="29">
        <v>1977</v>
      </c>
      <c r="J2559" s="30">
        <v>100</v>
      </c>
      <c r="K2559" s="30">
        <v>4435</v>
      </c>
      <c r="L2559" s="29">
        <v>152539.16782106113</v>
      </c>
      <c r="M2559" s="29">
        <v>856.07993692383684</v>
      </c>
      <c r="N2559" s="29">
        <v>35.830540435045449</v>
      </c>
      <c r="O2559" s="29">
        <v>3992.1943021812026</v>
      </c>
      <c r="P2559" s="29">
        <v>0.74624020055824269</v>
      </c>
      <c r="Q2559" s="29">
        <v>5077.1807167320057</v>
      </c>
      <c r="R2559" s="29">
        <v>3521.4642924216978</v>
      </c>
      <c r="S2559" s="29">
        <v>0.72411605755429609</v>
      </c>
      <c r="T2559" s="29">
        <v>1.1171288343348769</v>
      </c>
      <c r="U2559" s="29">
        <v>1.2709972753410876</v>
      </c>
      <c r="V2559" s="29">
        <v>1.2975112445443442</v>
      </c>
      <c r="W2559" s="30">
        <v>1.2183382933453399</v>
      </c>
      <c r="X2559" s="30">
        <v>1.9098217173866836</v>
      </c>
      <c r="Y2559" s="29">
        <v>-47.716785593422969</v>
      </c>
      <c r="Z2559" s="29">
        <v>-29.644477859219819</v>
      </c>
      <c r="AA2559" s="30">
        <v>67.325472601550658</v>
      </c>
      <c r="AB2559" s="30">
        <v>390.55126424847685</v>
      </c>
      <c r="AC2559" s="29">
        <v>2.4914047620038646</v>
      </c>
      <c r="AD2559" s="29">
        <v>12382.252695697433</v>
      </c>
      <c r="AE2559" s="29">
        <f t="shared" si="126"/>
        <v>2023</v>
      </c>
      <c r="AF2559" s="29">
        <f t="shared" si="124"/>
        <v>2</v>
      </c>
      <c r="AK2559" t="e">
        <f t="shared" si="125"/>
        <v>#N/A</v>
      </c>
    </row>
    <row r="2560" spans="1:37" ht="30" x14ac:dyDescent="0.25">
      <c r="A2560" s="30">
        <v>17907431</v>
      </c>
      <c r="B2560" s="29" t="s">
        <v>97</v>
      </c>
      <c r="C2560" s="29" t="s">
        <v>29</v>
      </c>
      <c r="D2560" s="29" t="s">
        <v>29</v>
      </c>
      <c r="E2560" s="31">
        <v>45016</v>
      </c>
      <c r="F2560" s="29">
        <v>92.812657264386786</v>
      </c>
      <c r="G2560" s="29" t="s">
        <v>51</v>
      </c>
      <c r="H2560" s="29" t="s">
        <v>30</v>
      </c>
      <c r="I2560" s="29">
        <v>1977</v>
      </c>
      <c r="J2560" s="30">
        <v>100</v>
      </c>
      <c r="K2560" s="30">
        <v>4435</v>
      </c>
      <c r="L2560" s="29">
        <v>195634.71158744261</v>
      </c>
      <c r="M2560" s="29">
        <v>833.90356917184135</v>
      </c>
      <c r="N2560" s="29">
        <v>47.024222314504335</v>
      </c>
      <c r="O2560" s="29">
        <v>3035.1943342097752</v>
      </c>
      <c r="P2560" s="29">
        <v>0.5913670341522862</v>
      </c>
      <c r="Q2560" s="29">
        <v>4298.096833246399</v>
      </c>
      <c r="R2560" s="29">
        <v>4414.2571821959091</v>
      </c>
      <c r="S2560" s="29">
        <v>0.82896522789438409</v>
      </c>
      <c r="T2560" s="29">
        <v>1.4478238208239331</v>
      </c>
      <c r="U2560" s="29">
        <v>0.74629531667522531</v>
      </c>
      <c r="V2560" s="29">
        <v>0.89543422087972246</v>
      </c>
      <c r="W2560" s="30">
        <v>1.2942979048409313</v>
      </c>
      <c r="X2560" s="30">
        <v>1.8318009824557695</v>
      </c>
      <c r="Y2560" s="29">
        <v>-49.748523359850061</v>
      </c>
      <c r="Z2560" s="29">
        <v>-54.742298008407538</v>
      </c>
      <c r="AA2560" s="30">
        <v>82.621817779906308</v>
      </c>
      <c r="AB2560" s="30">
        <v>409.06887786992814</v>
      </c>
      <c r="AC2560" s="29">
        <v>2.8645571212684686</v>
      </c>
      <c r="AD2560" s="29">
        <v>12948.225521339051</v>
      </c>
      <c r="AE2560" s="29">
        <f t="shared" si="126"/>
        <v>2023</v>
      </c>
      <c r="AF2560" s="29">
        <f t="shared" si="124"/>
        <v>3</v>
      </c>
      <c r="AK2560" t="e">
        <f t="shared" si="125"/>
        <v>#N/A</v>
      </c>
    </row>
    <row r="2561" spans="1:37" ht="30" x14ac:dyDescent="0.25">
      <c r="A2561" s="30">
        <v>17907431</v>
      </c>
      <c r="B2561" s="29" t="s">
        <v>97</v>
      </c>
      <c r="C2561" s="29" t="s">
        <v>29</v>
      </c>
      <c r="D2561" s="29" t="s">
        <v>29</v>
      </c>
      <c r="E2561" s="31">
        <v>45046</v>
      </c>
      <c r="F2561" s="29">
        <v>158.56186060575507</v>
      </c>
      <c r="G2561" s="29" t="s">
        <v>51</v>
      </c>
      <c r="H2561" s="29" t="s">
        <v>30</v>
      </c>
      <c r="I2561" s="29">
        <v>1977</v>
      </c>
      <c r="J2561" s="30">
        <v>100</v>
      </c>
      <c r="K2561" s="30">
        <v>4435</v>
      </c>
      <c r="L2561" s="29">
        <v>189926.5775845008</v>
      </c>
      <c r="M2561" s="29">
        <v>574.46730062144275</v>
      </c>
      <c r="N2561" s="29">
        <v>56.672191756144898</v>
      </c>
      <c r="O2561" s="29">
        <v>3750.1358481125399</v>
      </c>
      <c r="P2561" s="29">
        <v>0.96449181756840496</v>
      </c>
      <c r="Q2561" s="29">
        <v>5420.6997156364523</v>
      </c>
      <c r="R2561" s="29">
        <v>6571.5679596338841</v>
      </c>
      <c r="S2561" s="29">
        <v>0.84479841548869483</v>
      </c>
      <c r="T2561" s="29">
        <v>0.90852695783851645</v>
      </c>
      <c r="U2561" s="29">
        <v>1.2856392404415109</v>
      </c>
      <c r="V2561" s="29">
        <v>1.4726788869702336</v>
      </c>
      <c r="W2561" s="30">
        <v>1.7907438548896053</v>
      </c>
      <c r="X2561" s="30">
        <v>1.1543950194457848</v>
      </c>
      <c r="Y2561" s="29">
        <v>-40.240857166358978</v>
      </c>
      <c r="Z2561" s="29">
        <v>-34.793662824180181</v>
      </c>
      <c r="AA2561" s="30">
        <v>63.168836918112284</v>
      </c>
      <c r="AB2561" s="30">
        <v>285.55307368149334</v>
      </c>
      <c r="AC2561" s="29">
        <v>2.6746776449077005</v>
      </c>
      <c r="AD2561" s="29">
        <v>15955.764467818928</v>
      </c>
      <c r="AE2561" s="29">
        <f t="shared" si="126"/>
        <v>2023</v>
      </c>
      <c r="AF2561" s="29">
        <f t="shared" si="124"/>
        <v>4</v>
      </c>
      <c r="AK2561" t="e">
        <f t="shared" si="125"/>
        <v>#N/A</v>
      </c>
    </row>
    <row r="2562" spans="1:37" ht="30" x14ac:dyDescent="0.25">
      <c r="A2562" s="30">
        <v>17907431</v>
      </c>
      <c r="B2562" s="29" t="s">
        <v>97</v>
      </c>
      <c r="C2562" s="29" t="s">
        <v>29</v>
      </c>
      <c r="D2562" s="29" t="s">
        <v>29</v>
      </c>
      <c r="E2562" s="31">
        <v>45077</v>
      </c>
      <c r="F2562" s="29">
        <v>161.58408446633683</v>
      </c>
      <c r="G2562" s="29" t="s">
        <v>51</v>
      </c>
      <c r="H2562" s="29" t="s">
        <v>30</v>
      </c>
      <c r="I2562" s="29">
        <v>1977</v>
      </c>
      <c r="J2562" s="30">
        <v>100</v>
      </c>
      <c r="K2562" s="30">
        <v>4435</v>
      </c>
      <c r="L2562" s="29">
        <v>187476.33054783603</v>
      </c>
      <c r="M2562" s="29">
        <v>661.75716722467052</v>
      </c>
      <c r="N2562" s="29">
        <v>57.095051713111197</v>
      </c>
      <c r="O2562" s="29">
        <v>3425.7693935045622</v>
      </c>
      <c r="P2562" s="29">
        <v>0.9535195046171252</v>
      </c>
      <c r="Q2562" s="29">
        <v>4517.4193710294858</v>
      </c>
      <c r="R2562" s="29">
        <v>5622.0743777855432</v>
      </c>
      <c r="S2562" s="29">
        <v>1.152189461908691</v>
      </c>
      <c r="T2562" s="29">
        <v>0.8599445159609117</v>
      </c>
      <c r="U2562" s="29">
        <v>0.80067454890106049</v>
      </c>
      <c r="V2562" s="29">
        <v>1.1835184578584805</v>
      </c>
      <c r="W2562" s="30">
        <v>1.5945031884704368</v>
      </c>
      <c r="X2562" s="30">
        <v>2.0327217659132346</v>
      </c>
      <c r="Y2562" s="29">
        <v>-31.127275107539731</v>
      </c>
      <c r="Z2562" s="29">
        <v>-47.595480893370336</v>
      </c>
      <c r="AA2562" s="30">
        <v>85.077704548704091</v>
      </c>
      <c r="AB2562" s="30">
        <v>282.78124433789083</v>
      </c>
      <c r="AC2562" s="29">
        <v>3.7685621054852243</v>
      </c>
      <c r="AD2562" s="29">
        <v>16196.179202684543</v>
      </c>
      <c r="AE2562" s="29">
        <f t="shared" si="126"/>
        <v>2023</v>
      </c>
      <c r="AF2562" s="29">
        <f t="shared" si="124"/>
        <v>5</v>
      </c>
      <c r="AK2562" t="e">
        <f t="shared" si="125"/>
        <v>#N/A</v>
      </c>
    </row>
    <row r="2563" spans="1:37" ht="30" x14ac:dyDescent="0.25">
      <c r="A2563" s="30">
        <v>17907431</v>
      </c>
      <c r="B2563" s="29" t="s">
        <v>97</v>
      </c>
      <c r="C2563" s="29" t="s">
        <v>29</v>
      </c>
      <c r="D2563" s="29" t="s">
        <v>29</v>
      </c>
      <c r="E2563" s="31">
        <v>45107</v>
      </c>
      <c r="F2563" s="29">
        <v>84.13510596980295</v>
      </c>
      <c r="G2563" s="29" t="s">
        <v>51</v>
      </c>
      <c r="H2563" s="29" t="s">
        <v>30</v>
      </c>
      <c r="I2563" s="29">
        <v>1977</v>
      </c>
      <c r="J2563" s="30">
        <v>100</v>
      </c>
      <c r="K2563" s="30">
        <v>4435</v>
      </c>
      <c r="L2563" s="29">
        <v>209011.88040770218</v>
      </c>
      <c r="M2563" s="29">
        <v>480.55146215276653</v>
      </c>
      <c r="N2563" s="29">
        <v>52.814075744858549</v>
      </c>
      <c r="O2563" s="29">
        <v>2409.1082763760924</v>
      </c>
      <c r="P2563" s="29">
        <v>0.68893188820242435</v>
      </c>
      <c r="Q2563" s="29">
        <v>3123.5716841249318</v>
      </c>
      <c r="R2563" s="29">
        <v>3978.8372953696503</v>
      </c>
      <c r="S2563" s="29">
        <v>0.6553882517289813</v>
      </c>
      <c r="T2563" s="29">
        <v>1.4577910418125897</v>
      </c>
      <c r="U2563" s="29">
        <v>0.84455125205017434</v>
      </c>
      <c r="V2563" s="29">
        <v>0.96758084552959911</v>
      </c>
      <c r="W2563" s="30">
        <v>1.7011395300136229</v>
      </c>
      <c r="X2563" s="30">
        <v>1.7172543743995361</v>
      </c>
      <c r="Y2563" s="29">
        <v>-30.416963920180667</v>
      </c>
      <c r="Z2563" s="29">
        <v>-47.554566159531149</v>
      </c>
      <c r="AA2563" s="30">
        <v>75.978984524040982</v>
      </c>
      <c r="AB2563" s="30">
        <v>269.48033772881553</v>
      </c>
      <c r="AC2563" s="29">
        <v>2.6783610588057361</v>
      </c>
      <c r="AD2563" s="29">
        <v>11862.5324708483</v>
      </c>
      <c r="AE2563" s="29">
        <f t="shared" si="126"/>
        <v>2023</v>
      </c>
      <c r="AF2563" s="29">
        <f t="shared" si="124"/>
        <v>6</v>
      </c>
      <c r="AK2563" t="e">
        <f t="shared" si="125"/>
        <v>#N/A</v>
      </c>
    </row>
    <row r="2564" spans="1:37" ht="30" x14ac:dyDescent="0.25">
      <c r="A2564" s="30">
        <v>17907431</v>
      </c>
      <c r="B2564" s="29" t="s">
        <v>97</v>
      </c>
      <c r="C2564" s="29" t="s">
        <v>29</v>
      </c>
      <c r="D2564" s="29" t="s">
        <v>29</v>
      </c>
      <c r="E2564" s="31">
        <v>45138</v>
      </c>
      <c r="F2564" s="29">
        <v>119.32084138336573</v>
      </c>
      <c r="G2564" s="29" t="s">
        <v>51</v>
      </c>
      <c r="H2564" s="29" t="s">
        <v>30</v>
      </c>
      <c r="I2564" s="29">
        <v>1977</v>
      </c>
      <c r="J2564" s="30">
        <v>100</v>
      </c>
      <c r="K2564" s="30">
        <v>4435</v>
      </c>
      <c r="L2564" s="29">
        <v>227198.30621786905</v>
      </c>
      <c r="M2564" s="29">
        <v>833.28742314018302</v>
      </c>
      <c r="N2564" s="29">
        <v>51.23735680441353</v>
      </c>
      <c r="O2564" s="29">
        <v>4600.9122271589231</v>
      </c>
      <c r="P2564" s="29">
        <v>0.70400522990492576</v>
      </c>
      <c r="Q2564" s="29">
        <v>3907.9622959701178</v>
      </c>
      <c r="R2564" s="29">
        <v>6198.2733309736632</v>
      </c>
      <c r="S2564" s="29">
        <v>0.72864223707710152</v>
      </c>
      <c r="T2564" s="29">
        <v>1.148682800933837</v>
      </c>
      <c r="U2564" s="29">
        <v>1.2453334383529178</v>
      </c>
      <c r="V2564" s="29">
        <v>0.88259510468353675</v>
      </c>
      <c r="W2564" s="30">
        <v>0.96042217361983973</v>
      </c>
      <c r="X2564" s="30">
        <v>1.8689985153385389</v>
      </c>
      <c r="Y2564" s="29">
        <v>-32.505091889052878</v>
      </c>
      <c r="Z2564" s="29">
        <v>-28.805541516753202</v>
      </c>
      <c r="AA2564" s="30">
        <v>74.261585598118728</v>
      </c>
      <c r="AB2564" s="30">
        <v>225.83489297708567</v>
      </c>
      <c r="AC2564" s="29">
        <v>4.6696038122514754</v>
      </c>
      <c r="AD2564" s="29">
        <v>14211.306968313111</v>
      </c>
      <c r="AE2564" s="29">
        <f t="shared" si="126"/>
        <v>2023</v>
      </c>
      <c r="AF2564" s="29">
        <f t="shared" si="124"/>
        <v>7</v>
      </c>
      <c r="AK2564" t="e">
        <f t="shared" si="125"/>
        <v>#N/A</v>
      </c>
    </row>
    <row r="2565" spans="1:37" ht="30" x14ac:dyDescent="0.25">
      <c r="A2565" s="30">
        <v>17907431</v>
      </c>
      <c r="B2565" s="29" t="s">
        <v>97</v>
      </c>
      <c r="C2565" s="29" t="s">
        <v>29</v>
      </c>
      <c r="D2565" s="29" t="s">
        <v>29</v>
      </c>
      <c r="E2565" s="31">
        <v>45169</v>
      </c>
      <c r="F2565" s="29">
        <v>165.88135562817675</v>
      </c>
      <c r="G2565" s="29" t="s">
        <v>51</v>
      </c>
      <c r="H2565" s="29" t="s">
        <v>30</v>
      </c>
      <c r="I2565" s="29">
        <v>1977</v>
      </c>
      <c r="J2565" s="30">
        <v>100</v>
      </c>
      <c r="K2565" s="30">
        <v>4435</v>
      </c>
      <c r="L2565" s="29">
        <v>196957.80715794841</v>
      </c>
      <c r="M2565" s="29">
        <v>528.37444607162945</v>
      </c>
      <c r="N2565" s="29">
        <v>38.195441764822235</v>
      </c>
      <c r="O2565" s="29">
        <v>2457.8713102811007</v>
      </c>
      <c r="P2565" s="29">
        <v>0.71476270037945555</v>
      </c>
      <c r="Q2565" s="29">
        <v>4366.049708795058</v>
      </c>
      <c r="R2565" s="29">
        <v>3787.82967565837</v>
      </c>
      <c r="S2565" s="29">
        <v>1.0224385818495212</v>
      </c>
      <c r="T2565" s="29">
        <v>1.1797834305294062</v>
      </c>
      <c r="U2565" s="29">
        <v>1.3285307248278304</v>
      </c>
      <c r="V2565" s="29">
        <v>1.0389483805848643</v>
      </c>
      <c r="W2565" s="30">
        <v>1.706888610902604</v>
      </c>
      <c r="X2565" s="30">
        <v>2.065374560389702</v>
      </c>
      <c r="Y2565" s="29">
        <v>-45.279506854087558</v>
      </c>
      <c r="Z2565" s="29">
        <v>-38.885422277973987</v>
      </c>
      <c r="AA2565" s="30">
        <v>88.36090301598081</v>
      </c>
      <c r="AB2565" s="30">
        <v>333.29290606139608</v>
      </c>
      <c r="AC2565" s="29">
        <v>4.3264867546546268</v>
      </c>
      <c r="AD2565" s="29">
        <v>16375.720023846294</v>
      </c>
      <c r="AE2565" s="29">
        <f t="shared" si="126"/>
        <v>2023</v>
      </c>
      <c r="AF2565" s="29">
        <f t="shared" si="124"/>
        <v>8</v>
      </c>
      <c r="AK2565" t="e">
        <f t="shared" si="125"/>
        <v>#N/A</v>
      </c>
    </row>
    <row r="2566" spans="1:37" ht="30" x14ac:dyDescent="0.25">
      <c r="A2566" s="30">
        <v>17907431</v>
      </c>
      <c r="B2566" s="29" t="s">
        <v>97</v>
      </c>
      <c r="C2566" s="29" t="s">
        <v>29</v>
      </c>
      <c r="D2566" s="29" t="s">
        <v>29</v>
      </c>
      <c r="E2566" s="31">
        <v>45199</v>
      </c>
      <c r="F2566" s="29">
        <v>106.99752753349381</v>
      </c>
      <c r="G2566" s="29" t="s">
        <v>51</v>
      </c>
      <c r="H2566" s="29" t="s">
        <v>30</v>
      </c>
      <c r="I2566" s="29">
        <v>1977</v>
      </c>
      <c r="J2566" s="30">
        <v>100</v>
      </c>
      <c r="K2566" s="30">
        <v>4435</v>
      </c>
      <c r="L2566" s="29">
        <v>203913.14436241391</v>
      </c>
      <c r="M2566" s="29">
        <v>899.21530840264404</v>
      </c>
      <c r="N2566" s="29">
        <v>53.398553264556085</v>
      </c>
      <c r="O2566" s="29">
        <v>2854.0139076465166</v>
      </c>
      <c r="P2566" s="29">
        <v>0.71439857292468134</v>
      </c>
      <c r="Q2566" s="29">
        <v>4398.014856061488</v>
      </c>
      <c r="R2566" s="29">
        <v>4046.2475639852464</v>
      </c>
      <c r="S2566" s="29">
        <v>1.0233721559239244</v>
      </c>
      <c r="T2566" s="29">
        <v>1.1135147950280362</v>
      </c>
      <c r="U2566" s="29">
        <v>0.68307988573842393</v>
      </c>
      <c r="V2566" s="29">
        <v>0.841427134461046</v>
      </c>
      <c r="W2566" s="30">
        <v>1.4152761205581006</v>
      </c>
      <c r="X2566" s="30">
        <v>1.6330020139415393</v>
      </c>
      <c r="Y2566" s="29">
        <v>-52.994911342112708</v>
      </c>
      <c r="Z2566" s="29">
        <v>-29.211751902943316</v>
      </c>
      <c r="AA2566" s="30">
        <v>66.904379812869507</v>
      </c>
      <c r="AB2566" s="30">
        <v>364.02570238503608</v>
      </c>
      <c r="AC2566" s="29">
        <v>2.6968450618648729</v>
      </c>
      <c r="AD2566" s="29">
        <v>21292.473905538431</v>
      </c>
      <c r="AE2566" s="29">
        <f t="shared" si="126"/>
        <v>2023</v>
      </c>
      <c r="AF2566" s="29">
        <f t="shared" si="124"/>
        <v>9</v>
      </c>
      <c r="AK2566" t="e">
        <f t="shared" si="125"/>
        <v>#N/A</v>
      </c>
    </row>
    <row r="2567" spans="1:37" ht="30" x14ac:dyDescent="0.25">
      <c r="A2567" s="30">
        <v>17907431</v>
      </c>
      <c r="B2567" s="29" t="s">
        <v>97</v>
      </c>
      <c r="C2567" s="29" t="s">
        <v>29</v>
      </c>
      <c r="D2567" s="29" t="s">
        <v>29</v>
      </c>
      <c r="E2567" s="31">
        <v>45230</v>
      </c>
      <c r="F2567" s="29">
        <v>148.91776590690955</v>
      </c>
      <c r="G2567" s="29" t="s">
        <v>51</v>
      </c>
      <c r="H2567" s="29" t="s">
        <v>30</v>
      </c>
      <c r="I2567" s="29">
        <v>1977</v>
      </c>
      <c r="J2567" s="30">
        <v>100</v>
      </c>
      <c r="K2567" s="30">
        <v>4435</v>
      </c>
      <c r="L2567" s="29">
        <v>265082.72053610417</v>
      </c>
      <c r="M2567" s="29">
        <v>858.15121311462303</v>
      </c>
      <c r="N2567" s="29">
        <v>31.975597572331942</v>
      </c>
      <c r="O2567" s="29">
        <v>3993.3840321196626</v>
      </c>
      <c r="P2567" s="29">
        <v>0.83789914876698512</v>
      </c>
      <c r="Q2567" s="29">
        <v>3972.5701734776048</v>
      </c>
      <c r="R2567" s="29">
        <v>6239.3086474070469</v>
      </c>
      <c r="S2567" s="29">
        <v>1.2098338096253891</v>
      </c>
      <c r="T2567" s="29">
        <v>0.93747158274077846</v>
      </c>
      <c r="U2567" s="29">
        <v>0.90129017132442291</v>
      </c>
      <c r="V2567" s="29">
        <v>1.5624517467846246</v>
      </c>
      <c r="W2567" s="30">
        <v>1.0595974455074291</v>
      </c>
      <c r="X2567" s="30">
        <v>1.9769740992921581</v>
      </c>
      <c r="Y2567" s="29">
        <v>-42.669395473067965</v>
      </c>
      <c r="Z2567" s="29">
        <v>-49.344731491692421</v>
      </c>
      <c r="AA2567" s="30">
        <v>48.295682648792315</v>
      </c>
      <c r="AB2567" s="30">
        <v>223.6264939546306</v>
      </c>
      <c r="AC2567" s="29">
        <v>2.9894117695981071</v>
      </c>
      <c r="AD2567" s="29">
        <v>18752.853089624063</v>
      </c>
      <c r="AE2567" s="29">
        <f t="shared" si="126"/>
        <v>2023</v>
      </c>
      <c r="AF2567" s="29">
        <f t="shared" si="124"/>
        <v>10</v>
      </c>
      <c r="AK2567" t="e">
        <f t="shared" si="125"/>
        <v>#N/A</v>
      </c>
    </row>
    <row r="2568" spans="1:37" ht="30" x14ac:dyDescent="0.25">
      <c r="A2568" s="30">
        <v>17907431</v>
      </c>
      <c r="B2568" s="29" t="s">
        <v>97</v>
      </c>
      <c r="C2568" s="29" t="s">
        <v>29</v>
      </c>
      <c r="D2568" s="29" t="s">
        <v>29</v>
      </c>
      <c r="E2568" s="31">
        <v>45260</v>
      </c>
      <c r="F2568" s="29">
        <v>137.22288079799253</v>
      </c>
      <c r="G2568" s="29" t="s">
        <v>51</v>
      </c>
      <c r="H2568" s="29" t="s">
        <v>30</v>
      </c>
      <c r="I2568" s="29">
        <v>1977</v>
      </c>
      <c r="J2568" s="30">
        <v>100</v>
      </c>
      <c r="K2568" s="30">
        <v>4435</v>
      </c>
      <c r="L2568" s="29">
        <v>203216.82162865356</v>
      </c>
      <c r="M2568" s="29">
        <v>652.89480165188365</v>
      </c>
      <c r="N2568" s="29">
        <v>46.31673233922514</v>
      </c>
      <c r="O2568" s="29">
        <v>3040.5830405618158</v>
      </c>
      <c r="P2568" s="29">
        <v>0.66665490127993088</v>
      </c>
      <c r="Q2568" s="29">
        <v>4303.6874325033659</v>
      </c>
      <c r="R2568" s="29">
        <v>3930.4209121616905</v>
      </c>
      <c r="S2568" s="29">
        <v>0.92224764209105103</v>
      </c>
      <c r="T2568" s="29">
        <v>1.1160451903371762</v>
      </c>
      <c r="U2568" s="29">
        <v>0.87786533438467884</v>
      </c>
      <c r="V2568" s="29">
        <v>0.95724883385635828</v>
      </c>
      <c r="W2568" s="30">
        <v>1.6235140106976114</v>
      </c>
      <c r="X2568" s="30">
        <v>1.1576707402697817</v>
      </c>
      <c r="Y2568" s="29">
        <v>-42.02902615875805</v>
      </c>
      <c r="Z2568" s="29">
        <v>-50.343944131473947</v>
      </c>
      <c r="AA2568" s="30">
        <v>53.476130546831563</v>
      </c>
      <c r="AB2568" s="30">
        <v>234.66183693463992</v>
      </c>
      <c r="AC2568" s="29">
        <v>4.4107754073759438</v>
      </c>
      <c r="AD2568" s="29">
        <v>16088.647512701114</v>
      </c>
      <c r="AE2568" s="29">
        <f t="shared" si="126"/>
        <v>2023</v>
      </c>
      <c r="AF2568" s="29">
        <f t="shared" si="124"/>
        <v>11</v>
      </c>
      <c r="AK2568" t="e">
        <f t="shared" si="125"/>
        <v>#N/A</v>
      </c>
    </row>
    <row r="2569" spans="1:37" ht="30" x14ac:dyDescent="0.25">
      <c r="A2569" s="30">
        <v>17907431</v>
      </c>
      <c r="B2569" s="29" t="s">
        <v>97</v>
      </c>
      <c r="C2569" s="29" t="s">
        <v>29</v>
      </c>
      <c r="D2569" s="29" t="s">
        <v>29</v>
      </c>
      <c r="E2569" s="31">
        <v>45291</v>
      </c>
      <c r="F2569" s="29">
        <v>108.73252519016398</v>
      </c>
      <c r="G2569" s="29" t="s">
        <v>51</v>
      </c>
      <c r="H2569" s="29" t="s">
        <v>30</v>
      </c>
      <c r="I2569" s="29">
        <v>1977</v>
      </c>
      <c r="J2569" s="30">
        <v>100</v>
      </c>
      <c r="K2569" s="30">
        <v>4435</v>
      </c>
      <c r="L2569" s="29">
        <v>232554.56020113771</v>
      </c>
      <c r="M2569" s="29">
        <v>485.16800287826356</v>
      </c>
      <c r="N2569" s="29">
        <v>56.806209240036054</v>
      </c>
      <c r="O2569" s="29">
        <v>2753.7087404665835</v>
      </c>
      <c r="P2569" s="29">
        <v>0.68575565710391728</v>
      </c>
      <c r="Q2569" s="29">
        <v>5374.8485863728056</v>
      </c>
      <c r="R2569" s="29">
        <v>5881.6649809991168</v>
      </c>
      <c r="S2569" s="29">
        <v>1.0965326627022283</v>
      </c>
      <c r="T2569" s="29">
        <v>1.0541493074067705</v>
      </c>
      <c r="U2569" s="29">
        <v>1.189120640023426</v>
      </c>
      <c r="V2569" s="29">
        <v>0.87718015060561139</v>
      </c>
      <c r="W2569" s="30">
        <v>1.0866655995010941</v>
      </c>
      <c r="X2569" s="30">
        <v>1.2175698920008222</v>
      </c>
      <c r="Y2569" s="29">
        <v>-56.578802778233026</v>
      </c>
      <c r="Z2569" s="29">
        <v>-48.401752348290692</v>
      </c>
      <c r="AA2569" s="30">
        <v>64.282026728010422</v>
      </c>
      <c r="AB2569" s="30">
        <v>388.2983432341025</v>
      </c>
      <c r="AC2569" s="29">
        <v>4.9232166266747095</v>
      </c>
      <c r="AD2569" s="29">
        <v>15108.573974498213</v>
      </c>
      <c r="AE2569" s="29">
        <f t="shared" si="126"/>
        <v>2023</v>
      </c>
      <c r="AF2569" s="29">
        <f t="shared" si="124"/>
        <v>12</v>
      </c>
      <c r="AK2569" t="e">
        <f t="shared" si="125"/>
        <v>#N/A</v>
      </c>
    </row>
    <row r="2570" spans="1:37" ht="30" x14ac:dyDescent="0.25">
      <c r="A2570" s="30">
        <v>17907431</v>
      </c>
      <c r="B2570" s="29" t="s">
        <v>97</v>
      </c>
      <c r="C2570" s="29" t="s">
        <v>29</v>
      </c>
      <c r="D2570" s="29" t="s">
        <v>29</v>
      </c>
      <c r="E2570" s="31">
        <v>45322</v>
      </c>
      <c r="F2570" s="29">
        <v>91.440617682602138</v>
      </c>
      <c r="G2570" s="29" t="s">
        <v>51</v>
      </c>
      <c r="H2570" s="29" t="s">
        <v>30</v>
      </c>
      <c r="I2570" s="29">
        <v>1977</v>
      </c>
      <c r="J2570" s="30">
        <v>100</v>
      </c>
      <c r="K2570" s="30">
        <v>4435</v>
      </c>
      <c r="L2570" s="29">
        <v>277810.31394058152</v>
      </c>
      <c r="M2570" s="29">
        <v>909.07253549626455</v>
      </c>
      <c r="N2570" s="29">
        <v>46.95352905428085</v>
      </c>
      <c r="O2570" s="29">
        <v>4629.185077331972</v>
      </c>
      <c r="P2570" s="29">
        <v>0.94336670152803948</v>
      </c>
      <c r="Q2570" s="29">
        <v>4607.8758070349486</v>
      </c>
      <c r="R2570" s="29">
        <v>6312.858332468204</v>
      </c>
      <c r="S2570" s="29">
        <v>0.68705510932327885</v>
      </c>
      <c r="T2570" s="29">
        <v>0.8253328880686559</v>
      </c>
      <c r="U2570" s="29">
        <v>1.0946842810538571</v>
      </c>
      <c r="V2570" s="29">
        <v>1.0097732873259009</v>
      </c>
      <c r="W2570" s="30">
        <v>1.188147913530704</v>
      </c>
      <c r="X2570" s="30">
        <v>1.253583044787534</v>
      </c>
      <c r="Y2570" s="29">
        <v>-35.012027443633556</v>
      </c>
      <c r="Z2570" s="29">
        <v>-51.613493073215579</v>
      </c>
      <c r="AA2570" s="30">
        <v>73.866086295371403</v>
      </c>
      <c r="AB2570" s="30">
        <v>241.4348604652217</v>
      </c>
      <c r="AC2570" s="29" t="s">
        <v>31</v>
      </c>
      <c r="AD2570" s="29" t="s">
        <v>31</v>
      </c>
      <c r="AE2570" s="29">
        <f t="shared" si="126"/>
        <v>2024</v>
      </c>
      <c r="AF2570" s="29">
        <f t="shared" si="124"/>
        <v>1</v>
      </c>
      <c r="AK2570" t="e">
        <f t="shared" si="125"/>
        <v>#N/A</v>
      </c>
    </row>
    <row r="2571" spans="1:37" ht="30" x14ac:dyDescent="0.25">
      <c r="A2571" s="30">
        <v>17907431</v>
      </c>
      <c r="B2571" s="29" t="s">
        <v>97</v>
      </c>
      <c r="C2571" s="29" t="s">
        <v>29</v>
      </c>
      <c r="D2571" s="29" t="s">
        <v>29</v>
      </c>
      <c r="E2571" s="31">
        <v>45351</v>
      </c>
      <c r="F2571" s="29">
        <v>118.16715681770492</v>
      </c>
      <c r="G2571" s="29" t="s">
        <v>51</v>
      </c>
      <c r="H2571" s="29" t="s">
        <v>30</v>
      </c>
      <c r="I2571" s="29">
        <v>1977</v>
      </c>
      <c r="J2571" s="30">
        <v>100</v>
      </c>
      <c r="K2571" s="30">
        <v>4435</v>
      </c>
      <c r="L2571" s="29">
        <v>285022.50219505903</v>
      </c>
      <c r="M2571" s="29">
        <v>969.81465743896194</v>
      </c>
      <c r="N2571" s="29">
        <v>38.110290788141221</v>
      </c>
      <c r="O2571" s="29">
        <v>3664.5588071699162</v>
      </c>
      <c r="P2571" s="29">
        <v>1.1265639121734379</v>
      </c>
      <c r="Q2571" s="29">
        <v>4703.6338044024496</v>
      </c>
      <c r="R2571" s="29">
        <v>3554.5377447888131</v>
      </c>
      <c r="S2571" s="29">
        <v>1.0489607733254511</v>
      </c>
      <c r="T2571" s="29">
        <v>1.4505453253913398</v>
      </c>
      <c r="U2571" s="29">
        <v>1.101899330833686</v>
      </c>
      <c r="V2571" s="29">
        <v>1.3515994527845581</v>
      </c>
      <c r="W2571" s="30">
        <v>1.6242661967406689</v>
      </c>
      <c r="X2571" s="30">
        <v>1.0624056677043905</v>
      </c>
      <c r="Y2571" s="29">
        <v>-34.944375181103844</v>
      </c>
      <c r="Z2571" s="29">
        <v>-40.491389068837769</v>
      </c>
      <c r="AA2571" s="30">
        <v>64.421468887401488</v>
      </c>
      <c r="AB2571" s="30">
        <v>221.73668476747295</v>
      </c>
      <c r="AC2571" s="29" t="s">
        <v>31</v>
      </c>
      <c r="AD2571" s="29" t="s">
        <v>31</v>
      </c>
      <c r="AE2571" s="29">
        <f t="shared" si="126"/>
        <v>2024</v>
      </c>
      <c r="AF2571" s="29">
        <f t="shared" si="124"/>
        <v>2</v>
      </c>
      <c r="AK2571" t="e">
        <f t="shared" si="125"/>
        <v>#N/A</v>
      </c>
    </row>
    <row r="2572" spans="1:37" ht="30" x14ac:dyDescent="0.25">
      <c r="A2572" s="30">
        <v>17907431</v>
      </c>
      <c r="B2572" s="29" t="s">
        <v>97</v>
      </c>
      <c r="C2572" s="29" t="s">
        <v>29</v>
      </c>
      <c r="D2572" s="29" t="s">
        <v>29</v>
      </c>
      <c r="E2572" s="31">
        <v>45382</v>
      </c>
      <c r="F2572" s="29">
        <v>158.46921218162421</v>
      </c>
      <c r="G2572" s="29" t="s">
        <v>51</v>
      </c>
      <c r="H2572" s="29" t="s">
        <v>30</v>
      </c>
      <c r="I2572" s="29">
        <v>1977</v>
      </c>
      <c r="J2572" s="30">
        <v>100</v>
      </c>
      <c r="K2572" s="30">
        <v>4435</v>
      </c>
      <c r="L2572" s="29">
        <v>166984.62195170872</v>
      </c>
      <c r="M2572" s="29">
        <v>792.10182062893068</v>
      </c>
      <c r="N2572" s="29">
        <v>56.56115983477094</v>
      </c>
      <c r="O2572" s="29">
        <v>4199.9448525742482</v>
      </c>
      <c r="P2572" s="29">
        <v>1.0424988521757845</v>
      </c>
      <c r="Q2572" s="29">
        <v>4030.3865184955762</v>
      </c>
      <c r="R2572" s="29">
        <v>5421.9372205282343</v>
      </c>
      <c r="S2572" s="29">
        <v>1.0831443448501865</v>
      </c>
      <c r="T2572" s="29">
        <v>1.2276556518135107</v>
      </c>
      <c r="U2572" s="29">
        <v>1.2978801159161411</v>
      </c>
      <c r="V2572" s="29">
        <v>1.2554194490948363</v>
      </c>
      <c r="W2572" s="30">
        <v>1.2231988113706291</v>
      </c>
      <c r="X2572" s="30">
        <v>1.1171511757579444</v>
      </c>
      <c r="Y2572" s="29">
        <v>-28.86776587287321</v>
      </c>
      <c r="Z2572" s="29">
        <v>-29.642393793397574</v>
      </c>
      <c r="AA2572" s="30">
        <v>65.150434731114601</v>
      </c>
      <c r="AB2572" s="30">
        <v>303.93700875151865</v>
      </c>
      <c r="AC2572" s="29" t="s">
        <v>31</v>
      </c>
      <c r="AD2572" s="29" t="s">
        <v>31</v>
      </c>
      <c r="AE2572" s="29">
        <f t="shared" si="126"/>
        <v>2024</v>
      </c>
      <c r="AF2572" s="29">
        <f t="shared" si="124"/>
        <v>3</v>
      </c>
      <c r="AK2572" t="e">
        <f t="shared" si="125"/>
        <v>#N/A</v>
      </c>
    </row>
    <row r="2573" spans="1:37" ht="30" x14ac:dyDescent="0.25">
      <c r="A2573" s="30">
        <v>17907431</v>
      </c>
      <c r="B2573" s="29" t="s">
        <v>97</v>
      </c>
      <c r="C2573" s="29" t="s">
        <v>29</v>
      </c>
      <c r="D2573" s="29" t="s">
        <v>29</v>
      </c>
      <c r="E2573" s="31">
        <v>45412</v>
      </c>
      <c r="F2573" s="29">
        <v>88.079420260359967</v>
      </c>
      <c r="G2573" s="29" t="s">
        <v>51</v>
      </c>
      <c r="H2573" s="29" t="s">
        <v>30</v>
      </c>
      <c r="I2573" s="29">
        <v>1977</v>
      </c>
      <c r="J2573" s="30">
        <v>100</v>
      </c>
      <c r="K2573" s="30">
        <v>4435</v>
      </c>
      <c r="L2573" s="29">
        <v>255886.41056521618</v>
      </c>
      <c r="M2573" s="29">
        <v>565.48516218514351</v>
      </c>
      <c r="N2573" s="29">
        <v>64.359658714760428</v>
      </c>
      <c r="O2573" s="29">
        <v>2910.2497810584186</v>
      </c>
      <c r="P2573" s="29">
        <v>1.035601488266602</v>
      </c>
      <c r="Q2573" s="29">
        <v>4856.1046727669163</v>
      </c>
      <c r="R2573" s="29">
        <v>4629.5337528345053</v>
      </c>
      <c r="S2573" s="29">
        <v>0.74142478072802798</v>
      </c>
      <c r="T2573" s="29">
        <v>1.1332676673730708</v>
      </c>
      <c r="U2573" s="29">
        <v>0.85622534354757185</v>
      </c>
      <c r="V2573" s="29">
        <v>1.0749632581192923</v>
      </c>
      <c r="W2573" s="30">
        <v>1.3144765534820422</v>
      </c>
      <c r="X2573" s="30">
        <v>1.5167505467376403</v>
      </c>
      <c r="Y2573" s="29">
        <v>-46.759491584147462</v>
      </c>
      <c r="Z2573" s="29">
        <v>-39.525588562270379</v>
      </c>
      <c r="AA2573" s="30">
        <v>92.02797514846327</v>
      </c>
      <c r="AB2573" s="30">
        <v>265.68643215274818</v>
      </c>
      <c r="AC2573" s="29" t="s">
        <v>31</v>
      </c>
      <c r="AD2573" s="29" t="s">
        <v>31</v>
      </c>
      <c r="AE2573" s="29">
        <f t="shared" si="126"/>
        <v>2024</v>
      </c>
      <c r="AF2573" s="29">
        <f t="shared" si="124"/>
        <v>4</v>
      </c>
      <c r="AK2573" t="e">
        <f t="shared" si="125"/>
        <v>#N/A</v>
      </c>
    </row>
    <row r="2574" spans="1:37" ht="30" x14ac:dyDescent="0.25">
      <c r="A2574" s="30">
        <v>17907431</v>
      </c>
      <c r="B2574" s="29" t="s">
        <v>97</v>
      </c>
      <c r="C2574" s="29" t="s">
        <v>29</v>
      </c>
      <c r="D2574" s="29" t="s">
        <v>29</v>
      </c>
      <c r="E2574" s="31">
        <v>45443</v>
      </c>
      <c r="F2574" s="29">
        <v>136.6049144990574</v>
      </c>
      <c r="G2574" s="29" t="s">
        <v>51</v>
      </c>
      <c r="H2574" s="29" t="s">
        <v>30</v>
      </c>
      <c r="I2574" s="29">
        <v>1977</v>
      </c>
      <c r="J2574" s="30">
        <v>100</v>
      </c>
      <c r="K2574" s="30">
        <v>4435</v>
      </c>
      <c r="L2574" s="29">
        <v>238049.24277781148</v>
      </c>
      <c r="M2574" s="29">
        <v>1122.0082864886233</v>
      </c>
      <c r="N2574" s="29">
        <v>64.849658791191487</v>
      </c>
      <c r="O2574" s="29">
        <v>2922.0397138791304</v>
      </c>
      <c r="P2574" s="29">
        <v>0.81729250808857867</v>
      </c>
      <c r="Q2574" s="29">
        <v>3664.6061325342616</v>
      </c>
      <c r="R2574" s="29">
        <v>4149.9378852222253</v>
      </c>
      <c r="S2574" s="29">
        <v>1.010423356222816</v>
      </c>
      <c r="T2574" s="29">
        <v>1.0526695221053</v>
      </c>
      <c r="U2574" s="29">
        <v>1.175062863977971</v>
      </c>
      <c r="V2574" s="29">
        <v>1.303167330863271</v>
      </c>
      <c r="W2574" s="30">
        <v>1.5113795166760597</v>
      </c>
      <c r="X2574" s="30">
        <v>1.197563074797678</v>
      </c>
      <c r="Y2574" s="29">
        <v>-31.203313907444812</v>
      </c>
      <c r="Z2574" s="29">
        <v>-35.0220934820643</v>
      </c>
      <c r="AA2574" s="30">
        <v>85.46249062111572</v>
      </c>
      <c r="AB2574" s="30">
        <v>352.9035436510942</v>
      </c>
      <c r="AC2574" s="29" t="s">
        <v>31</v>
      </c>
      <c r="AD2574" s="29" t="s">
        <v>31</v>
      </c>
      <c r="AE2574" s="29">
        <f t="shared" si="126"/>
        <v>2024</v>
      </c>
      <c r="AF2574" s="29">
        <f t="shared" si="124"/>
        <v>5</v>
      </c>
      <c r="AK2574" t="e">
        <f t="shared" si="125"/>
        <v>#N/A</v>
      </c>
    </row>
    <row r="2575" spans="1:37" ht="30" x14ac:dyDescent="0.25">
      <c r="A2575" s="30">
        <v>17907431</v>
      </c>
      <c r="B2575" s="29" t="s">
        <v>97</v>
      </c>
      <c r="C2575" s="29" t="s">
        <v>29</v>
      </c>
      <c r="D2575" s="29" t="s">
        <v>29</v>
      </c>
      <c r="E2575" s="31">
        <v>45473</v>
      </c>
      <c r="F2575" s="29">
        <v>84.866172955971351</v>
      </c>
      <c r="G2575" s="29" t="s">
        <v>51</v>
      </c>
      <c r="H2575" s="29" t="s">
        <v>30</v>
      </c>
      <c r="I2575" s="29">
        <v>1977</v>
      </c>
      <c r="J2575" s="30">
        <v>100</v>
      </c>
      <c r="K2575" s="30">
        <v>4435</v>
      </c>
      <c r="L2575" s="29">
        <v>259328.65113136923</v>
      </c>
      <c r="M2575" s="29">
        <v>719.28983464839666</v>
      </c>
      <c r="N2575" s="29">
        <v>48.738698554014924</v>
      </c>
      <c r="O2575" s="29">
        <v>4517.6861449896323</v>
      </c>
      <c r="P2575" s="29">
        <v>1.088937811918145</v>
      </c>
      <c r="Q2575" s="29">
        <v>4053.7604803259828</v>
      </c>
      <c r="R2575" s="29">
        <v>4056.1998140644641</v>
      </c>
      <c r="S2575" s="29">
        <v>1.0649933433476697</v>
      </c>
      <c r="T2575" s="29">
        <v>1.2023765940397588</v>
      </c>
      <c r="U2575" s="29">
        <v>0.85033091383822546</v>
      </c>
      <c r="V2575" s="29">
        <v>1.5688391490664881</v>
      </c>
      <c r="W2575" s="30">
        <v>0.98601915523468908</v>
      </c>
      <c r="X2575" s="30">
        <v>1.8800926348416707</v>
      </c>
      <c r="Y2575" s="29">
        <v>-24.512995210003375</v>
      </c>
      <c r="Z2575" s="29">
        <v>-30.761557015964396</v>
      </c>
      <c r="AA2575" s="30">
        <v>65.810010615950645</v>
      </c>
      <c r="AB2575" s="30">
        <v>329.37552023817904</v>
      </c>
      <c r="AC2575" s="29" t="s">
        <v>31</v>
      </c>
      <c r="AD2575" s="29" t="s">
        <v>31</v>
      </c>
      <c r="AE2575" s="29">
        <f t="shared" si="126"/>
        <v>2024</v>
      </c>
      <c r="AF2575" s="29">
        <f t="shared" si="124"/>
        <v>6</v>
      </c>
      <c r="AK2575" t="e">
        <f t="shared" si="125"/>
        <v>#N/A</v>
      </c>
    </row>
    <row r="2576" spans="1:37" ht="30" x14ac:dyDescent="0.25">
      <c r="A2576" s="30">
        <v>17907431</v>
      </c>
      <c r="B2576" s="29" t="s">
        <v>97</v>
      </c>
      <c r="C2576" s="29" t="s">
        <v>29</v>
      </c>
      <c r="D2576" s="29" t="s">
        <v>29</v>
      </c>
      <c r="E2576" s="31">
        <v>45504</v>
      </c>
      <c r="F2576" s="29" t="s">
        <v>31</v>
      </c>
      <c r="G2576" s="29" t="s">
        <v>51</v>
      </c>
      <c r="H2576" s="29" t="s">
        <v>30</v>
      </c>
      <c r="I2576" s="29">
        <v>1977</v>
      </c>
      <c r="J2576" s="30">
        <v>100</v>
      </c>
      <c r="K2576" s="30">
        <v>4435</v>
      </c>
      <c r="L2576" s="29" t="s">
        <v>31</v>
      </c>
      <c r="M2576" s="29" t="s">
        <v>31</v>
      </c>
      <c r="N2576" s="29" t="s">
        <v>31</v>
      </c>
      <c r="O2576" s="29" t="s">
        <v>31</v>
      </c>
      <c r="P2576" s="29" t="s">
        <v>31</v>
      </c>
      <c r="Q2576" s="29" t="s">
        <v>31</v>
      </c>
      <c r="R2576" s="29" t="s">
        <v>31</v>
      </c>
      <c r="S2576" s="29" t="s">
        <v>31</v>
      </c>
      <c r="T2576" s="29" t="s">
        <v>31</v>
      </c>
      <c r="U2576" s="29" t="s">
        <v>31</v>
      </c>
      <c r="V2576" s="29" t="s">
        <v>31</v>
      </c>
      <c r="W2576" s="30">
        <v>1.0685674283162514</v>
      </c>
      <c r="X2576" s="30">
        <v>1.4972156557536216</v>
      </c>
      <c r="Y2576" s="29" t="s">
        <v>31</v>
      </c>
      <c r="Z2576" s="29" t="s">
        <v>31</v>
      </c>
      <c r="AA2576" s="30" t="s">
        <v>31</v>
      </c>
      <c r="AB2576" s="30" t="s">
        <v>31</v>
      </c>
      <c r="AC2576" s="29" t="s">
        <v>31</v>
      </c>
      <c r="AD2576" s="29" t="s">
        <v>31</v>
      </c>
      <c r="AE2576" s="29">
        <f t="shared" si="126"/>
        <v>2024</v>
      </c>
      <c r="AF2576" s="29">
        <f t="shared" si="124"/>
        <v>7</v>
      </c>
      <c r="AK2576" t="e">
        <f t="shared" si="125"/>
        <v>#N/A</v>
      </c>
    </row>
    <row r="2577" spans="1:37" ht="30" x14ac:dyDescent="0.25">
      <c r="A2577" s="30">
        <v>17907431</v>
      </c>
      <c r="B2577" s="29" t="s">
        <v>97</v>
      </c>
      <c r="C2577" s="29" t="s">
        <v>29</v>
      </c>
      <c r="D2577" s="29" t="s">
        <v>29</v>
      </c>
      <c r="E2577" s="31">
        <v>45535</v>
      </c>
      <c r="F2577" s="29" t="s">
        <v>31</v>
      </c>
      <c r="G2577" s="29" t="s">
        <v>51</v>
      </c>
      <c r="H2577" s="29" t="s">
        <v>30</v>
      </c>
      <c r="I2577" s="29">
        <v>1977</v>
      </c>
      <c r="J2577" s="30">
        <v>100</v>
      </c>
      <c r="K2577" s="30">
        <v>4435</v>
      </c>
      <c r="L2577" s="29" t="s">
        <v>31</v>
      </c>
      <c r="M2577" s="29" t="s">
        <v>31</v>
      </c>
      <c r="N2577" s="29" t="s">
        <v>31</v>
      </c>
      <c r="O2577" s="29" t="s">
        <v>31</v>
      </c>
      <c r="P2577" s="29" t="s">
        <v>31</v>
      </c>
      <c r="Q2577" s="29" t="s">
        <v>31</v>
      </c>
      <c r="R2577" s="29" t="s">
        <v>31</v>
      </c>
      <c r="S2577" s="29" t="s">
        <v>31</v>
      </c>
      <c r="T2577" s="29" t="s">
        <v>31</v>
      </c>
      <c r="U2577" s="29" t="s">
        <v>31</v>
      </c>
      <c r="V2577" s="29" t="s">
        <v>31</v>
      </c>
      <c r="W2577" s="30">
        <v>1.3836642809774853</v>
      </c>
      <c r="X2577" s="30">
        <v>1.5719920450884139</v>
      </c>
      <c r="Y2577" s="29" t="s">
        <v>31</v>
      </c>
      <c r="Z2577" s="29" t="s">
        <v>31</v>
      </c>
      <c r="AA2577" s="30" t="s">
        <v>31</v>
      </c>
      <c r="AB2577" s="30" t="s">
        <v>31</v>
      </c>
      <c r="AC2577" s="29" t="s">
        <v>31</v>
      </c>
      <c r="AD2577" s="29" t="s">
        <v>31</v>
      </c>
      <c r="AE2577" s="29">
        <f t="shared" si="126"/>
        <v>2024</v>
      </c>
      <c r="AF2577" s="29">
        <f t="shared" si="124"/>
        <v>8</v>
      </c>
      <c r="AK2577" t="e">
        <f t="shared" si="125"/>
        <v>#N/A</v>
      </c>
    </row>
    <row r="2578" spans="1:37" ht="30" x14ac:dyDescent="0.25">
      <c r="A2578" s="30">
        <v>17907431</v>
      </c>
      <c r="B2578" s="29" t="s">
        <v>97</v>
      </c>
      <c r="C2578" s="29" t="s">
        <v>29</v>
      </c>
      <c r="D2578" s="29" t="s">
        <v>29</v>
      </c>
      <c r="E2578" s="31">
        <v>45565</v>
      </c>
      <c r="F2578" s="29" t="s">
        <v>31</v>
      </c>
      <c r="G2578" s="29" t="s">
        <v>51</v>
      </c>
      <c r="H2578" s="29" t="s">
        <v>30</v>
      </c>
      <c r="I2578" s="29">
        <v>1977</v>
      </c>
      <c r="J2578" s="30">
        <v>100</v>
      </c>
      <c r="K2578" s="30">
        <v>4435</v>
      </c>
      <c r="L2578" s="29" t="s">
        <v>31</v>
      </c>
      <c r="M2578" s="29" t="s">
        <v>31</v>
      </c>
      <c r="N2578" s="29" t="s">
        <v>31</v>
      </c>
      <c r="O2578" s="29" t="s">
        <v>31</v>
      </c>
      <c r="P2578" s="29" t="s">
        <v>31</v>
      </c>
      <c r="Q2578" s="29" t="s">
        <v>31</v>
      </c>
      <c r="R2578" s="29" t="s">
        <v>31</v>
      </c>
      <c r="S2578" s="29" t="s">
        <v>31</v>
      </c>
      <c r="T2578" s="29" t="s">
        <v>31</v>
      </c>
      <c r="U2578" s="29" t="s">
        <v>31</v>
      </c>
      <c r="V2578" s="29" t="s">
        <v>31</v>
      </c>
      <c r="W2578" s="30">
        <v>1.283384150804614</v>
      </c>
      <c r="X2578" s="30">
        <v>1.3707342747310833</v>
      </c>
      <c r="Y2578" s="29" t="s">
        <v>31</v>
      </c>
      <c r="Z2578" s="29" t="s">
        <v>31</v>
      </c>
      <c r="AA2578" s="30" t="s">
        <v>31</v>
      </c>
      <c r="AB2578" s="30" t="s">
        <v>31</v>
      </c>
      <c r="AC2578" s="29" t="s">
        <v>31</v>
      </c>
      <c r="AD2578" s="29" t="s">
        <v>31</v>
      </c>
      <c r="AE2578" s="29">
        <f t="shared" si="126"/>
        <v>2024</v>
      </c>
      <c r="AF2578" s="29">
        <f t="shared" si="124"/>
        <v>9</v>
      </c>
      <c r="AK2578" t="e">
        <f t="shared" si="125"/>
        <v>#N/A</v>
      </c>
    </row>
    <row r="2579" spans="1:37" ht="30" x14ac:dyDescent="0.25">
      <c r="A2579" s="30">
        <v>17907431</v>
      </c>
      <c r="B2579" s="29" t="s">
        <v>97</v>
      </c>
      <c r="C2579" s="29" t="s">
        <v>29</v>
      </c>
      <c r="D2579" s="29" t="s">
        <v>29</v>
      </c>
      <c r="E2579" s="31">
        <v>45596</v>
      </c>
      <c r="F2579" s="29" t="s">
        <v>31</v>
      </c>
      <c r="G2579" s="29" t="s">
        <v>51</v>
      </c>
      <c r="H2579" s="29" t="s">
        <v>30</v>
      </c>
      <c r="I2579" s="29">
        <v>1977</v>
      </c>
      <c r="J2579" s="30">
        <v>100</v>
      </c>
      <c r="K2579" s="30">
        <v>4435</v>
      </c>
      <c r="L2579" s="29" t="s">
        <v>31</v>
      </c>
      <c r="M2579" s="29" t="s">
        <v>31</v>
      </c>
      <c r="N2579" s="29" t="s">
        <v>31</v>
      </c>
      <c r="O2579" s="29" t="s">
        <v>31</v>
      </c>
      <c r="P2579" s="29" t="s">
        <v>31</v>
      </c>
      <c r="Q2579" s="29" t="s">
        <v>31</v>
      </c>
      <c r="R2579" s="29" t="s">
        <v>31</v>
      </c>
      <c r="S2579" s="29" t="s">
        <v>31</v>
      </c>
      <c r="T2579" s="29" t="s">
        <v>31</v>
      </c>
      <c r="U2579" s="29" t="s">
        <v>31</v>
      </c>
      <c r="V2579" s="29" t="s">
        <v>31</v>
      </c>
      <c r="W2579" s="30">
        <v>1.4347441011907534</v>
      </c>
      <c r="X2579" s="30">
        <v>1.6061225531256176</v>
      </c>
      <c r="Y2579" s="29" t="s">
        <v>31</v>
      </c>
      <c r="Z2579" s="29" t="s">
        <v>31</v>
      </c>
      <c r="AA2579" s="30" t="s">
        <v>31</v>
      </c>
      <c r="AB2579" s="30" t="s">
        <v>31</v>
      </c>
      <c r="AC2579" s="29" t="s">
        <v>31</v>
      </c>
      <c r="AD2579" s="29" t="s">
        <v>31</v>
      </c>
      <c r="AE2579" s="29">
        <f t="shared" si="126"/>
        <v>2024</v>
      </c>
      <c r="AF2579" s="29">
        <f t="shared" si="124"/>
        <v>10</v>
      </c>
      <c r="AK2579" t="e">
        <f t="shared" si="125"/>
        <v>#N/A</v>
      </c>
    </row>
    <row r="2580" spans="1:37" ht="30" x14ac:dyDescent="0.25">
      <c r="A2580" s="30">
        <v>17907431</v>
      </c>
      <c r="B2580" s="29" t="s">
        <v>97</v>
      </c>
      <c r="C2580" s="29" t="s">
        <v>29</v>
      </c>
      <c r="D2580" s="29" t="s">
        <v>29</v>
      </c>
      <c r="E2580" s="31">
        <v>45626</v>
      </c>
      <c r="F2580" s="29" t="s">
        <v>31</v>
      </c>
      <c r="G2580" s="29" t="s">
        <v>51</v>
      </c>
      <c r="H2580" s="29" t="s">
        <v>30</v>
      </c>
      <c r="I2580" s="29">
        <v>1977</v>
      </c>
      <c r="J2580" s="30">
        <v>100</v>
      </c>
      <c r="K2580" s="30">
        <v>4435</v>
      </c>
      <c r="L2580" s="29" t="s">
        <v>31</v>
      </c>
      <c r="M2580" s="29" t="s">
        <v>31</v>
      </c>
      <c r="N2580" s="29" t="s">
        <v>31</v>
      </c>
      <c r="O2580" s="29" t="s">
        <v>31</v>
      </c>
      <c r="P2580" s="29" t="s">
        <v>31</v>
      </c>
      <c r="Q2580" s="29" t="s">
        <v>31</v>
      </c>
      <c r="R2580" s="29" t="s">
        <v>31</v>
      </c>
      <c r="S2580" s="29" t="s">
        <v>31</v>
      </c>
      <c r="T2580" s="29" t="s">
        <v>31</v>
      </c>
      <c r="U2580" s="29" t="s">
        <v>31</v>
      </c>
      <c r="V2580" s="29" t="s">
        <v>31</v>
      </c>
      <c r="W2580" s="30">
        <v>0.84447230003595408</v>
      </c>
      <c r="X2580" s="30">
        <v>2.1876266715941108</v>
      </c>
      <c r="Y2580" s="29" t="s">
        <v>31</v>
      </c>
      <c r="Z2580" s="29" t="s">
        <v>31</v>
      </c>
      <c r="AA2580" s="30" t="s">
        <v>31</v>
      </c>
      <c r="AB2580" s="30" t="s">
        <v>31</v>
      </c>
      <c r="AC2580" s="29" t="s">
        <v>31</v>
      </c>
      <c r="AD2580" s="29" t="s">
        <v>31</v>
      </c>
      <c r="AE2580" s="29">
        <f t="shared" si="126"/>
        <v>2024</v>
      </c>
      <c r="AF2580" s="29">
        <f t="shared" si="124"/>
        <v>11</v>
      </c>
      <c r="AK2580" t="e">
        <f t="shared" si="125"/>
        <v>#N/A</v>
      </c>
    </row>
    <row r="2581" spans="1:37" ht="30" x14ac:dyDescent="0.25">
      <c r="A2581" s="30">
        <v>17907431</v>
      </c>
      <c r="B2581" s="29" t="s">
        <v>97</v>
      </c>
      <c r="C2581" s="29" t="s">
        <v>29</v>
      </c>
      <c r="D2581" s="29" t="s">
        <v>29</v>
      </c>
      <c r="E2581" s="31">
        <v>45657</v>
      </c>
      <c r="F2581" s="29" t="s">
        <v>31</v>
      </c>
      <c r="G2581" s="29" t="s">
        <v>51</v>
      </c>
      <c r="H2581" s="29" t="s">
        <v>30</v>
      </c>
      <c r="I2581" s="29">
        <v>1977</v>
      </c>
      <c r="J2581" s="30">
        <v>100</v>
      </c>
      <c r="K2581" s="30">
        <v>4435</v>
      </c>
      <c r="L2581" s="29" t="s">
        <v>31</v>
      </c>
      <c r="M2581" s="29" t="s">
        <v>31</v>
      </c>
      <c r="N2581" s="29" t="s">
        <v>31</v>
      </c>
      <c r="O2581" s="29" t="s">
        <v>31</v>
      </c>
      <c r="P2581" s="29" t="s">
        <v>31</v>
      </c>
      <c r="Q2581" s="29" t="s">
        <v>31</v>
      </c>
      <c r="R2581" s="29" t="s">
        <v>31</v>
      </c>
      <c r="S2581" s="29" t="s">
        <v>31</v>
      </c>
      <c r="T2581" s="29" t="s">
        <v>31</v>
      </c>
      <c r="U2581" s="29" t="s">
        <v>31</v>
      </c>
      <c r="V2581" s="29" t="s">
        <v>31</v>
      </c>
      <c r="W2581" s="30">
        <v>1.1807196952933565</v>
      </c>
      <c r="X2581" s="30">
        <v>2.1348166628914784</v>
      </c>
      <c r="Y2581" s="29" t="s">
        <v>31</v>
      </c>
      <c r="Z2581" s="29" t="s">
        <v>31</v>
      </c>
      <c r="AA2581" s="30" t="s">
        <v>31</v>
      </c>
      <c r="AB2581" s="30" t="s">
        <v>31</v>
      </c>
      <c r="AC2581" s="29" t="s">
        <v>31</v>
      </c>
      <c r="AD2581" s="29" t="s">
        <v>31</v>
      </c>
      <c r="AE2581" s="29">
        <f t="shared" si="126"/>
        <v>2024</v>
      </c>
      <c r="AF2581" s="29">
        <f t="shared" si="124"/>
        <v>12</v>
      </c>
      <c r="AK2581" t="e">
        <f t="shared" si="125"/>
        <v>#N/A</v>
      </c>
    </row>
    <row r="2582" spans="1:37" ht="30" x14ac:dyDescent="0.25">
      <c r="A2582" s="30">
        <v>17907432</v>
      </c>
      <c r="B2582" s="29" t="s">
        <v>98</v>
      </c>
      <c r="C2582" s="29" t="s">
        <v>29</v>
      </c>
      <c r="D2582" s="29" t="s">
        <v>29</v>
      </c>
      <c r="E2582" s="31">
        <v>43496</v>
      </c>
      <c r="F2582" s="29" t="s">
        <v>31</v>
      </c>
      <c r="G2582" s="29" t="s">
        <v>51</v>
      </c>
      <c r="H2582" s="29" t="s">
        <v>30</v>
      </c>
      <c r="I2582" s="29">
        <v>1972</v>
      </c>
      <c r="J2582" s="30">
        <v>100</v>
      </c>
      <c r="K2582" s="30">
        <v>25108.2</v>
      </c>
      <c r="L2582" s="29" t="s">
        <v>31</v>
      </c>
      <c r="M2582" s="29" t="s">
        <v>31</v>
      </c>
      <c r="N2582" s="29" t="s">
        <v>31</v>
      </c>
      <c r="O2582" s="29" t="s">
        <v>31</v>
      </c>
      <c r="P2582" s="29" t="s">
        <v>31</v>
      </c>
      <c r="Q2582" s="29" t="s">
        <v>31</v>
      </c>
      <c r="R2582" s="29" t="s">
        <v>31</v>
      </c>
      <c r="S2582" s="29" t="s">
        <v>31</v>
      </c>
      <c r="T2582" s="29" t="s">
        <v>31</v>
      </c>
      <c r="U2582" s="29" t="s">
        <v>31</v>
      </c>
      <c r="V2582" s="29" t="s">
        <v>31</v>
      </c>
      <c r="W2582" s="30">
        <v>1.4625002874752056</v>
      </c>
      <c r="X2582" s="30">
        <v>1.5713820845677258</v>
      </c>
      <c r="Y2582" s="29" t="s">
        <v>31</v>
      </c>
      <c r="Z2582" s="29" t="s">
        <v>31</v>
      </c>
      <c r="AA2582" s="30">
        <v>0</v>
      </c>
      <c r="AB2582" s="30">
        <v>0</v>
      </c>
      <c r="AC2582" s="29" t="s">
        <v>31</v>
      </c>
      <c r="AD2582" s="29" t="s">
        <v>31</v>
      </c>
      <c r="AE2582" s="29">
        <f t="shared" si="126"/>
        <v>2019</v>
      </c>
      <c r="AF2582" s="29">
        <f t="shared" si="124"/>
        <v>1</v>
      </c>
      <c r="AK2582" t="e">
        <f t="shared" si="125"/>
        <v>#N/A</v>
      </c>
    </row>
    <row r="2583" spans="1:37" ht="30" x14ac:dyDescent="0.25">
      <c r="A2583" s="30">
        <v>17907432</v>
      </c>
      <c r="B2583" s="29" t="s">
        <v>98</v>
      </c>
      <c r="C2583" s="29" t="s">
        <v>29</v>
      </c>
      <c r="D2583" s="29" t="s">
        <v>29</v>
      </c>
      <c r="E2583" s="31">
        <v>43524</v>
      </c>
      <c r="F2583" s="29" t="s">
        <v>31</v>
      </c>
      <c r="G2583" s="29" t="s">
        <v>51</v>
      </c>
      <c r="H2583" s="29" t="s">
        <v>30</v>
      </c>
      <c r="I2583" s="29">
        <v>1972</v>
      </c>
      <c r="J2583" s="30">
        <v>100</v>
      </c>
      <c r="K2583" s="30">
        <v>25108.2</v>
      </c>
      <c r="L2583" s="29" t="s">
        <v>31</v>
      </c>
      <c r="M2583" s="29" t="s">
        <v>31</v>
      </c>
      <c r="N2583" s="29" t="s">
        <v>31</v>
      </c>
      <c r="O2583" s="29" t="s">
        <v>31</v>
      </c>
      <c r="P2583" s="29" t="s">
        <v>31</v>
      </c>
      <c r="Q2583" s="29" t="s">
        <v>31</v>
      </c>
      <c r="R2583" s="29" t="s">
        <v>31</v>
      </c>
      <c r="S2583" s="29" t="s">
        <v>31</v>
      </c>
      <c r="T2583" s="29" t="s">
        <v>31</v>
      </c>
      <c r="U2583" s="29" t="s">
        <v>31</v>
      </c>
      <c r="V2583" s="29" t="s">
        <v>31</v>
      </c>
      <c r="W2583" s="30">
        <v>1.1911365771585205</v>
      </c>
      <c r="X2583" s="30">
        <v>1.9296231713340064</v>
      </c>
      <c r="Y2583" s="29" t="s">
        <v>31</v>
      </c>
      <c r="Z2583" s="29" t="s">
        <v>31</v>
      </c>
      <c r="AA2583" s="30">
        <v>0</v>
      </c>
      <c r="AB2583" s="30">
        <v>0</v>
      </c>
      <c r="AC2583" s="29" t="s">
        <v>31</v>
      </c>
      <c r="AD2583" s="29" t="s">
        <v>31</v>
      </c>
      <c r="AE2583" s="29">
        <f t="shared" si="126"/>
        <v>2019</v>
      </c>
      <c r="AF2583" s="29">
        <f t="shared" ref="AF2583:AF2646" si="127">IF(E2583 = "", "", MONTH(E2583))</f>
        <v>2</v>
      </c>
      <c r="AK2583" t="e">
        <f t="shared" si="125"/>
        <v>#N/A</v>
      </c>
    </row>
    <row r="2584" spans="1:37" ht="30" x14ac:dyDescent="0.25">
      <c r="A2584" s="30">
        <v>17907432</v>
      </c>
      <c r="B2584" s="29" t="s">
        <v>98</v>
      </c>
      <c r="C2584" s="29" t="s">
        <v>29</v>
      </c>
      <c r="D2584" s="29" t="s">
        <v>29</v>
      </c>
      <c r="E2584" s="31">
        <v>43555</v>
      </c>
      <c r="F2584" s="29" t="s">
        <v>31</v>
      </c>
      <c r="G2584" s="29" t="s">
        <v>51</v>
      </c>
      <c r="H2584" s="29" t="s">
        <v>30</v>
      </c>
      <c r="I2584" s="29">
        <v>1972</v>
      </c>
      <c r="J2584" s="30">
        <v>100</v>
      </c>
      <c r="K2584" s="30">
        <v>25108.2</v>
      </c>
      <c r="L2584" s="29" t="s">
        <v>31</v>
      </c>
      <c r="M2584" s="29" t="s">
        <v>31</v>
      </c>
      <c r="N2584" s="29" t="s">
        <v>31</v>
      </c>
      <c r="O2584" s="29" t="s">
        <v>31</v>
      </c>
      <c r="P2584" s="29" t="s">
        <v>31</v>
      </c>
      <c r="Q2584" s="29" t="s">
        <v>31</v>
      </c>
      <c r="R2584" s="29" t="s">
        <v>31</v>
      </c>
      <c r="S2584" s="29" t="s">
        <v>31</v>
      </c>
      <c r="T2584" s="29" t="s">
        <v>31</v>
      </c>
      <c r="U2584" s="29" t="s">
        <v>31</v>
      </c>
      <c r="V2584" s="29" t="s">
        <v>31</v>
      </c>
      <c r="W2584" s="30">
        <v>1.160756431037371</v>
      </c>
      <c r="X2584" s="30">
        <v>2.2411135382862919</v>
      </c>
      <c r="Y2584" s="29" t="s">
        <v>31</v>
      </c>
      <c r="Z2584" s="29" t="s">
        <v>31</v>
      </c>
      <c r="AA2584" s="30">
        <v>0</v>
      </c>
      <c r="AB2584" s="30">
        <v>0</v>
      </c>
      <c r="AC2584" s="29" t="s">
        <v>31</v>
      </c>
      <c r="AD2584" s="29" t="s">
        <v>31</v>
      </c>
      <c r="AE2584" s="29">
        <f t="shared" si="126"/>
        <v>2019</v>
      </c>
      <c r="AF2584" s="29">
        <f t="shared" si="127"/>
        <v>3</v>
      </c>
      <c r="AK2584" t="e">
        <f t="shared" si="125"/>
        <v>#N/A</v>
      </c>
    </row>
    <row r="2585" spans="1:37" ht="30" x14ac:dyDescent="0.25">
      <c r="A2585" s="30">
        <v>17907432</v>
      </c>
      <c r="B2585" s="29" t="s">
        <v>98</v>
      </c>
      <c r="C2585" s="29" t="s">
        <v>29</v>
      </c>
      <c r="D2585" s="29" t="s">
        <v>29</v>
      </c>
      <c r="E2585" s="31">
        <v>43585</v>
      </c>
      <c r="F2585" s="29" t="s">
        <v>31</v>
      </c>
      <c r="G2585" s="29" t="s">
        <v>51</v>
      </c>
      <c r="H2585" s="29" t="s">
        <v>30</v>
      </c>
      <c r="I2585" s="29">
        <v>1972</v>
      </c>
      <c r="J2585" s="30">
        <v>100</v>
      </c>
      <c r="K2585" s="30">
        <v>25108.2</v>
      </c>
      <c r="L2585" s="29" t="s">
        <v>31</v>
      </c>
      <c r="M2585" s="29" t="s">
        <v>31</v>
      </c>
      <c r="N2585" s="29" t="s">
        <v>31</v>
      </c>
      <c r="O2585" s="29" t="s">
        <v>31</v>
      </c>
      <c r="P2585" s="29" t="s">
        <v>31</v>
      </c>
      <c r="Q2585" s="29" t="s">
        <v>31</v>
      </c>
      <c r="R2585" s="29" t="s">
        <v>31</v>
      </c>
      <c r="S2585" s="29" t="s">
        <v>31</v>
      </c>
      <c r="T2585" s="29" t="s">
        <v>31</v>
      </c>
      <c r="U2585" s="29" t="s">
        <v>31</v>
      </c>
      <c r="V2585" s="29" t="s">
        <v>31</v>
      </c>
      <c r="W2585" s="30">
        <v>1.5649925925045765</v>
      </c>
      <c r="X2585" s="30">
        <v>1.6463314108591709</v>
      </c>
      <c r="Y2585" s="29" t="s">
        <v>31</v>
      </c>
      <c r="Z2585" s="29" t="s">
        <v>31</v>
      </c>
      <c r="AA2585" s="30">
        <v>0</v>
      </c>
      <c r="AB2585" s="30">
        <v>0</v>
      </c>
      <c r="AC2585" s="29" t="s">
        <v>31</v>
      </c>
      <c r="AD2585" s="29" t="s">
        <v>31</v>
      </c>
      <c r="AE2585" s="29">
        <f t="shared" si="126"/>
        <v>2019</v>
      </c>
      <c r="AF2585" s="29">
        <f t="shared" si="127"/>
        <v>4</v>
      </c>
      <c r="AK2585" t="e">
        <f t="shared" si="125"/>
        <v>#N/A</v>
      </c>
    </row>
    <row r="2586" spans="1:37" ht="30" x14ac:dyDescent="0.25">
      <c r="A2586" s="30">
        <v>17907432</v>
      </c>
      <c r="B2586" s="29" t="s">
        <v>98</v>
      </c>
      <c r="C2586" s="29" t="s">
        <v>29</v>
      </c>
      <c r="D2586" s="29" t="s">
        <v>29</v>
      </c>
      <c r="E2586" s="31">
        <v>43616</v>
      </c>
      <c r="F2586" s="29" t="s">
        <v>31</v>
      </c>
      <c r="G2586" s="29" t="s">
        <v>51</v>
      </c>
      <c r="H2586" s="29" t="s">
        <v>30</v>
      </c>
      <c r="I2586" s="29">
        <v>1972</v>
      </c>
      <c r="J2586" s="30">
        <v>100</v>
      </c>
      <c r="K2586" s="30">
        <v>25108.2</v>
      </c>
      <c r="L2586" s="29" t="s">
        <v>31</v>
      </c>
      <c r="M2586" s="29" t="s">
        <v>31</v>
      </c>
      <c r="N2586" s="29" t="s">
        <v>31</v>
      </c>
      <c r="O2586" s="29" t="s">
        <v>31</v>
      </c>
      <c r="P2586" s="29" t="s">
        <v>31</v>
      </c>
      <c r="Q2586" s="29" t="s">
        <v>31</v>
      </c>
      <c r="R2586" s="29" t="s">
        <v>31</v>
      </c>
      <c r="S2586" s="29" t="s">
        <v>31</v>
      </c>
      <c r="T2586" s="29" t="s">
        <v>31</v>
      </c>
      <c r="U2586" s="29" t="s">
        <v>31</v>
      </c>
      <c r="V2586" s="29" t="s">
        <v>31</v>
      </c>
      <c r="W2586" s="30">
        <v>1.6184859707871997</v>
      </c>
      <c r="X2586" s="30">
        <v>1.5106352354333854</v>
      </c>
      <c r="Y2586" s="29" t="s">
        <v>31</v>
      </c>
      <c r="Z2586" s="29" t="s">
        <v>31</v>
      </c>
      <c r="AA2586" s="30">
        <v>0</v>
      </c>
      <c r="AB2586" s="30">
        <v>0</v>
      </c>
      <c r="AC2586" s="29" t="s">
        <v>31</v>
      </c>
      <c r="AD2586" s="29" t="s">
        <v>31</v>
      </c>
      <c r="AE2586" s="29">
        <f t="shared" si="126"/>
        <v>2019</v>
      </c>
      <c r="AF2586" s="29">
        <f t="shared" si="127"/>
        <v>5</v>
      </c>
      <c r="AK2586" t="e">
        <f t="shared" si="125"/>
        <v>#N/A</v>
      </c>
    </row>
    <row r="2587" spans="1:37" ht="30" x14ac:dyDescent="0.25">
      <c r="A2587" s="30">
        <v>17907432</v>
      </c>
      <c r="B2587" s="29" t="s">
        <v>98</v>
      </c>
      <c r="C2587" s="29" t="s">
        <v>29</v>
      </c>
      <c r="D2587" s="29" t="s">
        <v>29</v>
      </c>
      <c r="E2587" s="31">
        <v>43646</v>
      </c>
      <c r="F2587" s="29" t="s">
        <v>31</v>
      </c>
      <c r="G2587" s="29" t="s">
        <v>51</v>
      </c>
      <c r="H2587" s="29" t="s">
        <v>30</v>
      </c>
      <c r="I2587" s="29">
        <v>1972</v>
      </c>
      <c r="J2587" s="30">
        <v>100</v>
      </c>
      <c r="K2587" s="30">
        <v>25108.2</v>
      </c>
      <c r="L2587" s="29" t="s">
        <v>31</v>
      </c>
      <c r="M2587" s="29" t="s">
        <v>31</v>
      </c>
      <c r="N2587" s="29" t="s">
        <v>31</v>
      </c>
      <c r="O2587" s="29" t="s">
        <v>31</v>
      </c>
      <c r="P2587" s="29" t="s">
        <v>31</v>
      </c>
      <c r="Q2587" s="29" t="s">
        <v>31</v>
      </c>
      <c r="R2587" s="29" t="s">
        <v>31</v>
      </c>
      <c r="S2587" s="29" t="s">
        <v>31</v>
      </c>
      <c r="T2587" s="29" t="s">
        <v>31</v>
      </c>
      <c r="U2587" s="29" t="s">
        <v>31</v>
      </c>
      <c r="V2587" s="29" t="s">
        <v>31</v>
      </c>
      <c r="W2587" s="30">
        <v>1.5469572758621719</v>
      </c>
      <c r="X2587" s="30">
        <v>1.8280684336874986</v>
      </c>
      <c r="Y2587" s="29" t="s">
        <v>31</v>
      </c>
      <c r="Z2587" s="29" t="s">
        <v>31</v>
      </c>
      <c r="AA2587" s="30">
        <v>0</v>
      </c>
      <c r="AB2587" s="30">
        <v>0</v>
      </c>
      <c r="AC2587" s="29" t="s">
        <v>31</v>
      </c>
      <c r="AD2587" s="29" t="s">
        <v>31</v>
      </c>
      <c r="AE2587" s="29">
        <f t="shared" si="126"/>
        <v>2019</v>
      </c>
      <c r="AF2587" s="29">
        <f t="shared" si="127"/>
        <v>6</v>
      </c>
      <c r="AK2587" t="e">
        <f t="shared" si="125"/>
        <v>#N/A</v>
      </c>
    </row>
    <row r="2588" spans="1:37" ht="30" x14ac:dyDescent="0.25">
      <c r="A2588" s="30">
        <v>17907432</v>
      </c>
      <c r="B2588" s="29" t="s">
        <v>98</v>
      </c>
      <c r="C2588" s="29" t="s">
        <v>29</v>
      </c>
      <c r="D2588" s="29" t="s">
        <v>29</v>
      </c>
      <c r="E2588" s="31">
        <v>43677</v>
      </c>
      <c r="F2588" s="29" t="s">
        <v>31</v>
      </c>
      <c r="G2588" s="29" t="s">
        <v>51</v>
      </c>
      <c r="H2588" s="29" t="s">
        <v>30</v>
      </c>
      <c r="I2588" s="29">
        <v>1972</v>
      </c>
      <c r="J2588" s="30">
        <v>100</v>
      </c>
      <c r="K2588" s="30">
        <v>25108.2</v>
      </c>
      <c r="L2588" s="29" t="s">
        <v>31</v>
      </c>
      <c r="M2588" s="29" t="s">
        <v>31</v>
      </c>
      <c r="N2588" s="29" t="s">
        <v>31</v>
      </c>
      <c r="O2588" s="29" t="s">
        <v>31</v>
      </c>
      <c r="P2588" s="29" t="s">
        <v>31</v>
      </c>
      <c r="Q2588" s="29" t="s">
        <v>31</v>
      </c>
      <c r="R2588" s="29" t="s">
        <v>31</v>
      </c>
      <c r="S2588" s="29" t="s">
        <v>31</v>
      </c>
      <c r="T2588" s="29" t="s">
        <v>31</v>
      </c>
      <c r="U2588" s="29" t="s">
        <v>31</v>
      </c>
      <c r="V2588" s="29" t="s">
        <v>31</v>
      </c>
      <c r="W2588" s="30">
        <v>1.2446435157646403</v>
      </c>
      <c r="X2588" s="30">
        <v>1.4406380353167263</v>
      </c>
      <c r="Y2588" s="29" t="s">
        <v>31</v>
      </c>
      <c r="Z2588" s="29" t="s">
        <v>31</v>
      </c>
      <c r="AA2588" s="30">
        <v>0</v>
      </c>
      <c r="AB2588" s="30">
        <v>0</v>
      </c>
      <c r="AC2588" s="29" t="s">
        <v>31</v>
      </c>
      <c r="AD2588" s="29" t="s">
        <v>31</v>
      </c>
      <c r="AE2588" s="29">
        <f t="shared" si="126"/>
        <v>2019</v>
      </c>
      <c r="AF2588" s="29">
        <f t="shared" si="127"/>
        <v>7</v>
      </c>
      <c r="AK2588" t="e">
        <f t="shared" si="125"/>
        <v>#N/A</v>
      </c>
    </row>
    <row r="2589" spans="1:37" ht="30" x14ac:dyDescent="0.25">
      <c r="A2589" s="30">
        <v>17907432</v>
      </c>
      <c r="B2589" s="29" t="s">
        <v>98</v>
      </c>
      <c r="C2589" s="29" t="s">
        <v>29</v>
      </c>
      <c r="D2589" s="29" t="s">
        <v>29</v>
      </c>
      <c r="E2589" s="31">
        <v>43708</v>
      </c>
      <c r="F2589" s="29" t="s">
        <v>31</v>
      </c>
      <c r="G2589" s="29" t="s">
        <v>51</v>
      </c>
      <c r="H2589" s="29" t="s">
        <v>30</v>
      </c>
      <c r="I2589" s="29">
        <v>1972</v>
      </c>
      <c r="J2589" s="30">
        <v>100</v>
      </c>
      <c r="K2589" s="30">
        <v>25108.2</v>
      </c>
      <c r="L2589" s="29" t="s">
        <v>31</v>
      </c>
      <c r="M2589" s="29" t="s">
        <v>31</v>
      </c>
      <c r="N2589" s="29" t="s">
        <v>31</v>
      </c>
      <c r="O2589" s="29" t="s">
        <v>31</v>
      </c>
      <c r="P2589" s="29" t="s">
        <v>31</v>
      </c>
      <c r="Q2589" s="29" t="s">
        <v>31</v>
      </c>
      <c r="R2589" s="29" t="s">
        <v>31</v>
      </c>
      <c r="S2589" s="29" t="s">
        <v>31</v>
      </c>
      <c r="T2589" s="29" t="s">
        <v>31</v>
      </c>
      <c r="U2589" s="29" t="s">
        <v>31</v>
      </c>
      <c r="V2589" s="29" t="s">
        <v>31</v>
      </c>
      <c r="W2589" s="30">
        <v>1.3024113399511679</v>
      </c>
      <c r="X2589" s="30">
        <v>1.3228694298022274</v>
      </c>
      <c r="Y2589" s="29" t="s">
        <v>31</v>
      </c>
      <c r="Z2589" s="29" t="s">
        <v>31</v>
      </c>
      <c r="AA2589" s="30">
        <v>0</v>
      </c>
      <c r="AB2589" s="30">
        <v>0</v>
      </c>
      <c r="AC2589" s="29" t="s">
        <v>31</v>
      </c>
      <c r="AD2589" s="29" t="s">
        <v>31</v>
      </c>
      <c r="AE2589" s="29">
        <f t="shared" si="126"/>
        <v>2019</v>
      </c>
      <c r="AF2589" s="29">
        <f t="shared" si="127"/>
        <v>8</v>
      </c>
      <c r="AK2589" t="e">
        <f t="shared" si="125"/>
        <v>#N/A</v>
      </c>
    </row>
    <row r="2590" spans="1:37" ht="30" x14ac:dyDescent="0.25">
      <c r="A2590" s="30">
        <v>17907432</v>
      </c>
      <c r="B2590" s="29" t="s">
        <v>98</v>
      </c>
      <c r="C2590" s="29" t="s">
        <v>29</v>
      </c>
      <c r="D2590" s="29" t="s">
        <v>29</v>
      </c>
      <c r="E2590" s="31">
        <v>43738</v>
      </c>
      <c r="F2590" s="29" t="s">
        <v>31</v>
      </c>
      <c r="G2590" s="29" t="s">
        <v>51</v>
      </c>
      <c r="H2590" s="29" t="s">
        <v>30</v>
      </c>
      <c r="I2590" s="29">
        <v>1972</v>
      </c>
      <c r="J2590" s="30">
        <v>100</v>
      </c>
      <c r="K2590" s="30">
        <v>25108.2</v>
      </c>
      <c r="L2590" s="29" t="s">
        <v>31</v>
      </c>
      <c r="M2590" s="29" t="s">
        <v>31</v>
      </c>
      <c r="N2590" s="29" t="s">
        <v>31</v>
      </c>
      <c r="O2590" s="29" t="s">
        <v>31</v>
      </c>
      <c r="P2590" s="29" t="s">
        <v>31</v>
      </c>
      <c r="Q2590" s="29" t="s">
        <v>31</v>
      </c>
      <c r="R2590" s="29" t="s">
        <v>31</v>
      </c>
      <c r="S2590" s="29" t="s">
        <v>31</v>
      </c>
      <c r="T2590" s="29" t="s">
        <v>31</v>
      </c>
      <c r="U2590" s="29" t="s">
        <v>31</v>
      </c>
      <c r="V2590" s="29" t="s">
        <v>31</v>
      </c>
      <c r="W2590" s="30">
        <v>1.2715588304087337</v>
      </c>
      <c r="X2590" s="30">
        <v>2.1474154053550691</v>
      </c>
      <c r="Y2590" s="29" t="s">
        <v>31</v>
      </c>
      <c r="Z2590" s="29" t="s">
        <v>31</v>
      </c>
      <c r="AA2590" s="30">
        <v>0</v>
      </c>
      <c r="AB2590" s="30">
        <v>0</v>
      </c>
      <c r="AC2590" s="29" t="s">
        <v>31</v>
      </c>
      <c r="AD2590" s="29" t="s">
        <v>31</v>
      </c>
      <c r="AE2590" s="29">
        <f t="shared" si="126"/>
        <v>2019</v>
      </c>
      <c r="AF2590" s="29">
        <f t="shared" si="127"/>
        <v>9</v>
      </c>
      <c r="AK2590" t="e">
        <f t="shared" si="125"/>
        <v>#N/A</v>
      </c>
    </row>
    <row r="2591" spans="1:37" ht="30" x14ac:dyDescent="0.25">
      <c r="A2591" s="30">
        <v>17907432</v>
      </c>
      <c r="B2591" s="29" t="s">
        <v>98</v>
      </c>
      <c r="C2591" s="29" t="s">
        <v>29</v>
      </c>
      <c r="D2591" s="29" t="s">
        <v>29</v>
      </c>
      <c r="E2591" s="31">
        <v>43769</v>
      </c>
      <c r="F2591" s="29" t="s">
        <v>31</v>
      </c>
      <c r="G2591" s="29" t="s">
        <v>51</v>
      </c>
      <c r="H2591" s="29" t="s">
        <v>30</v>
      </c>
      <c r="I2591" s="29">
        <v>1972</v>
      </c>
      <c r="J2591" s="30">
        <v>100</v>
      </c>
      <c r="K2591" s="30">
        <v>25108.2</v>
      </c>
      <c r="L2591" s="29" t="s">
        <v>31</v>
      </c>
      <c r="M2591" s="29" t="s">
        <v>31</v>
      </c>
      <c r="N2591" s="29" t="s">
        <v>31</v>
      </c>
      <c r="O2591" s="29" t="s">
        <v>31</v>
      </c>
      <c r="P2591" s="29" t="s">
        <v>31</v>
      </c>
      <c r="Q2591" s="29" t="s">
        <v>31</v>
      </c>
      <c r="R2591" s="29" t="s">
        <v>31</v>
      </c>
      <c r="S2591" s="29" t="s">
        <v>31</v>
      </c>
      <c r="T2591" s="29" t="s">
        <v>31</v>
      </c>
      <c r="U2591" s="29" t="s">
        <v>31</v>
      </c>
      <c r="V2591" s="29" t="s">
        <v>31</v>
      </c>
      <c r="W2591" s="30">
        <v>1.4035222696808078</v>
      </c>
      <c r="X2591" s="30">
        <v>1.9215989881830746</v>
      </c>
      <c r="Y2591" s="29" t="s">
        <v>31</v>
      </c>
      <c r="Z2591" s="29" t="s">
        <v>31</v>
      </c>
      <c r="AA2591" s="30">
        <v>0</v>
      </c>
      <c r="AB2591" s="30">
        <v>0</v>
      </c>
      <c r="AC2591" s="29" t="s">
        <v>31</v>
      </c>
      <c r="AD2591" s="29" t="s">
        <v>31</v>
      </c>
      <c r="AE2591" s="29">
        <f t="shared" si="126"/>
        <v>2019</v>
      </c>
      <c r="AF2591" s="29">
        <f t="shared" si="127"/>
        <v>10</v>
      </c>
      <c r="AK2591" t="e">
        <f t="shared" si="125"/>
        <v>#N/A</v>
      </c>
    </row>
    <row r="2592" spans="1:37" ht="30" x14ac:dyDescent="0.25">
      <c r="A2592" s="30">
        <v>17907432</v>
      </c>
      <c r="B2592" s="29" t="s">
        <v>98</v>
      </c>
      <c r="C2592" s="29" t="s">
        <v>29</v>
      </c>
      <c r="D2592" s="29" t="s">
        <v>29</v>
      </c>
      <c r="E2592" s="31">
        <v>43799</v>
      </c>
      <c r="F2592" s="29" t="s">
        <v>31</v>
      </c>
      <c r="G2592" s="29" t="s">
        <v>51</v>
      </c>
      <c r="H2592" s="29" t="s">
        <v>30</v>
      </c>
      <c r="I2592" s="29">
        <v>1972</v>
      </c>
      <c r="J2592" s="30">
        <v>100</v>
      </c>
      <c r="K2592" s="30">
        <v>25108.2</v>
      </c>
      <c r="L2592" s="29" t="s">
        <v>31</v>
      </c>
      <c r="M2592" s="29" t="s">
        <v>31</v>
      </c>
      <c r="N2592" s="29" t="s">
        <v>31</v>
      </c>
      <c r="O2592" s="29" t="s">
        <v>31</v>
      </c>
      <c r="P2592" s="29" t="s">
        <v>31</v>
      </c>
      <c r="Q2592" s="29" t="s">
        <v>31</v>
      </c>
      <c r="R2592" s="29" t="s">
        <v>31</v>
      </c>
      <c r="S2592" s="29" t="s">
        <v>31</v>
      </c>
      <c r="T2592" s="29" t="s">
        <v>31</v>
      </c>
      <c r="U2592" s="29" t="s">
        <v>31</v>
      </c>
      <c r="V2592" s="29" t="s">
        <v>31</v>
      </c>
      <c r="W2592" s="30">
        <v>1.3110596179912273</v>
      </c>
      <c r="X2592" s="30">
        <v>2.2258447000644521</v>
      </c>
      <c r="Y2592" s="29" t="s">
        <v>31</v>
      </c>
      <c r="Z2592" s="29" t="s">
        <v>31</v>
      </c>
      <c r="AA2592" s="30">
        <v>0</v>
      </c>
      <c r="AB2592" s="30">
        <v>0</v>
      </c>
      <c r="AC2592" s="29" t="s">
        <v>31</v>
      </c>
      <c r="AD2592" s="29" t="s">
        <v>31</v>
      </c>
      <c r="AE2592" s="29">
        <f t="shared" si="126"/>
        <v>2019</v>
      </c>
      <c r="AF2592" s="29">
        <f t="shared" si="127"/>
        <v>11</v>
      </c>
      <c r="AK2592" t="e">
        <f t="shared" si="125"/>
        <v>#N/A</v>
      </c>
    </row>
    <row r="2593" spans="1:37" ht="30" x14ac:dyDescent="0.25">
      <c r="A2593" s="30">
        <v>17907432</v>
      </c>
      <c r="B2593" s="29" t="s">
        <v>98</v>
      </c>
      <c r="C2593" s="29" t="s">
        <v>29</v>
      </c>
      <c r="D2593" s="29" t="s">
        <v>29</v>
      </c>
      <c r="E2593" s="31">
        <v>43830</v>
      </c>
      <c r="F2593" s="29" t="s">
        <v>31</v>
      </c>
      <c r="G2593" s="29" t="s">
        <v>51</v>
      </c>
      <c r="H2593" s="29" t="s">
        <v>30</v>
      </c>
      <c r="I2593" s="29">
        <v>1972</v>
      </c>
      <c r="J2593" s="30">
        <v>100</v>
      </c>
      <c r="K2593" s="30">
        <v>25108.2</v>
      </c>
      <c r="L2593" s="29" t="s">
        <v>31</v>
      </c>
      <c r="M2593" s="29" t="s">
        <v>31</v>
      </c>
      <c r="N2593" s="29" t="s">
        <v>31</v>
      </c>
      <c r="O2593" s="29" t="s">
        <v>31</v>
      </c>
      <c r="P2593" s="29" t="s">
        <v>31</v>
      </c>
      <c r="Q2593" s="29" t="s">
        <v>31</v>
      </c>
      <c r="R2593" s="29" t="s">
        <v>31</v>
      </c>
      <c r="S2593" s="29" t="s">
        <v>31</v>
      </c>
      <c r="T2593" s="29" t="s">
        <v>31</v>
      </c>
      <c r="U2593" s="29" t="s">
        <v>31</v>
      </c>
      <c r="V2593" s="29" t="s">
        <v>31</v>
      </c>
      <c r="W2593" s="30">
        <v>1.6191526878679965</v>
      </c>
      <c r="X2593" s="30">
        <v>2.058797682898498</v>
      </c>
      <c r="Y2593" s="29" t="s">
        <v>31</v>
      </c>
      <c r="Z2593" s="29" t="s">
        <v>31</v>
      </c>
      <c r="AA2593" s="30">
        <v>0</v>
      </c>
      <c r="AB2593" s="30">
        <v>0</v>
      </c>
      <c r="AC2593" s="29" t="s">
        <v>31</v>
      </c>
      <c r="AD2593" s="29" t="s">
        <v>31</v>
      </c>
      <c r="AE2593" s="29">
        <f t="shared" si="126"/>
        <v>2019</v>
      </c>
      <c r="AF2593" s="29">
        <f t="shared" si="127"/>
        <v>12</v>
      </c>
      <c r="AK2593" t="e">
        <f t="shared" si="125"/>
        <v>#N/A</v>
      </c>
    </row>
    <row r="2594" spans="1:37" ht="30" x14ac:dyDescent="0.25">
      <c r="A2594" s="30">
        <v>17907432</v>
      </c>
      <c r="B2594" s="29" t="s">
        <v>98</v>
      </c>
      <c r="C2594" s="29" t="s">
        <v>29</v>
      </c>
      <c r="D2594" s="29" t="s">
        <v>29</v>
      </c>
      <c r="E2594" s="31">
        <v>43861</v>
      </c>
      <c r="F2594" s="29" t="s">
        <v>31</v>
      </c>
      <c r="G2594" s="29" t="s">
        <v>51</v>
      </c>
      <c r="H2594" s="29" t="s">
        <v>30</v>
      </c>
      <c r="I2594" s="29">
        <v>1972</v>
      </c>
      <c r="J2594" s="30">
        <v>100</v>
      </c>
      <c r="K2594" s="30">
        <v>25108.2</v>
      </c>
      <c r="L2594" s="29" t="s">
        <v>31</v>
      </c>
      <c r="M2594" s="29" t="s">
        <v>31</v>
      </c>
      <c r="N2594" s="29" t="s">
        <v>31</v>
      </c>
      <c r="O2594" s="29" t="s">
        <v>31</v>
      </c>
      <c r="P2594" s="29" t="s">
        <v>31</v>
      </c>
      <c r="Q2594" s="29" t="s">
        <v>31</v>
      </c>
      <c r="R2594" s="29" t="s">
        <v>31</v>
      </c>
      <c r="S2594" s="29" t="s">
        <v>31</v>
      </c>
      <c r="T2594" s="29" t="s">
        <v>31</v>
      </c>
      <c r="U2594" s="29" t="s">
        <v>31</v>
      </c>
      <c r="V2594" s="29" t="s">
        <v>31</v>
      </c>
      <c r="W2594" s="30">
        <v>0.90299327446799782</v>
      </c>
      <c r="X2594" s="30">
        <v>2.2698159996819443</v>
      </c>
      <c r="Y2594" s="29" t="s">
        <v>31</v>
      </c>
      <c r="Z2594" s="29" t="s">
        <v>31</v>
      </c>
      <c r="AA2594" s="30" t="s">
        <v>31</v>
      </c>
      <c r="AB2594" s="30" t="s">
        <v>31</v>
      </c>
      <c r="AC2594" s="29" t="s">
        <v>31</v>
      </c>
      <c r="AD2594" s="29" t="s">
        <v>31</v>
      </c>
      <c r="AE2594" s="29">
        <f t="shared" si="126"/>
        <v>2020</v>
      </c>
      <c r="AF2594" s="29">
        <f t="shared" si="127"/>
        <v>1</v>
      </c>
      <c r="AK2594" t="e">
        <f t="shared" si="125"/>
        <v>#N/A</v>
      </c>
    </row>
    <row r="2595" spans="1:37" ht="30" x14ac:dyDescent="0.25">
      <c r="A2595" s="30">
        <v>17907432</v>
      </c>
      <c r="B2595" s="29" t="s">
        <v>98</v>
      </c>
      <c r="C2595" s="29" t="s">
        <v>29</v>
      </c>
      <c r="D2595" s="29" t="s">
        <v>29</v>
      </c>
      <c r="E2595" s="31">
        <v>43890</v>
      </c>
      <c r="F2595" s="29" t="s">
        <v>31</v>
      </c>
      <c r="G2595" s="29" t="s">
        <v>51</v>
      </c>
      <c r="H2595" s="29" t="s">
        <v>30</v>
      </c>
      <c r="I2595" s="29">
        <v>1972</v>
      </c>
      <c r="J2595" s="30">
        <v>100</v>
      </c>
      <c r="K2595" s="30">
        <v>25108.2</v>
      </c>
      <c r="L2595" s="29" t="s">
        <v>31</v>
      </c>
      <c r="M2595" s="29" t="s">
        <v>31</v>
      </c>
      <c r="N2595" s="29" t="s">
        <v>31</v>
      </c>
      <c r="O2595" s="29" t="s">
        <v>31</v>
      </c>
      <c r="P2595" s="29" t="s">
        <v>31</v>
      </c>
      <c r="Q2595" s="29" t="s">
        <v>31</v>
      </c>
      <c r="R2595" s="29" t="s">
        <v>31</v>
      </c>
      <c r="S2595" s="29" t="s">
        <v>31</v>
      </c>
      <c r="T2595" s="29" t="s">
        <v>31</v>
      </c>
      <c r="U2595" s="29" t="s">
        <v>31</v>
      </c>
      <c r="V2595" s="29" t="s">
        <v>31</v>
      </c>
      <c r="W2595" s="30">
        <v>1.0879119012512488</v>
      </c>
      <c r="X2595" s="30">
        <v>1.4467165387436964</v>
      </c>
      <c r="Y2595" s="29" t="s">
        <v>31</v>
      </c>
      <c r="Z2595" s="29" t="s">
        <v>31</v>
      </c>
      <c r="AA2595" s="30" t="s">
        <v>31</v>
      </c>
      <c r="AB2595" s="30" t="s">
        <v>31</v>
      </c>
      <c r="AC2595" s="30" t="s">
        <v>31</v>
      </c>
      <c r="AD2595" s="30" t="s">
        <v>31</v>
      </c>
      <c r="AE2595" s="29">
        <f t="shared" si="126"/>
        <v>2020</v>
      </c>
      <c r="AF2595" s="29">
        <f t="shared" si="127"/>
        <v>2</v>
      </c>
      <c r="AK2595" t="e">
        <f t="shared" si="125"/>
        <v>#N/A</v>
      </c>
    </row>
    <row r="2596" spans="1:37" ht="30" x14ac:dyDescent="0.25">
      <c r="A2596" s="30">
        <v>17907432</v>
      </c>
      <c r="B2596" s="29" t="s">
        <v>98</v>
      </c>
      <c r="C2596" s="29" t="s">
        <v>29</v>
      </c>
      <c r="D2596" s="29" t="s">
        <v>29</v>
      </c>
      <c r="E2596" s="31">
        <v>43921</v>
      </c>
      <c r="F2596" s="29" t="s">
        <v>31</v>
      </c>
      <c r="G2596" s="29" t="s">
        <v>51</v>
      </c>
      <c r="H2596" s="29" t="s">
        <v>30</v>
      </c>
      <c r="I2596" s="29">
        <v>1972</v>
      </c>
      <c r="J2596" s="30">
        <v>100</v>
      </c>
      <c r="K2596" s="30">
        <v>25108.2</v>
      </c>
      <c r="L2596" s="29" t="s">
        <v>31</v>
      </c>
      <c r="M2596" s="29" t="s">
        <v>31</v>
      </c>
      <c r="N2596" s="29" t="s">
        <v>31</v>
      </c>
      <c r="O2596" s="29" t="s">
        <v>31</v>
      </c>
      <c r="P2596" s="29" t="s">
        <v>31</v>
      </c>
      <c r="Q2596" s="29" t="s">
        <v>31</v>
      </c>
      <c r="R2596" s="29" t="s">
        <v>31</v>
      </c>
      <c r="S2596" s="29" t="s">
        <v>31</v>
      </c>
      <c r="T2596" s="29" t="s">
        <v>31</v>
      </c>
      <c r="U2596" s="29" t="s">
        <v>31</v>
      </c>
      <c r="V2596" s="29" t="s">
        <v>31</v>
      </c>
      <c r="W2596" s="30">
        <v>1.1211271960618359</v>
      </c>
      <c r="X2596" s="30">
        <v>1.788158955971505</v>
      </c>
      <c r="Y2596" s="29" t="s">
        <v>31</v>
      </c>
      <c r="Z2596" s="29" t="s">
        <v>31</v>
      </c>
      <c r="AA2596" s="29" t="s">
        <v>31</v>
      </c>
      <c r="AB2596" s="29" t="s">
        <v>31</v>
      </c>
      <c r="AC2596" s="30" t="s">
        <v>31</v>
      </c>
      <c r="AD2596" s="30" t="s">
        <v>31</v>
      </c>
      <c r="AE2596" s="29">
        <f t="shared" si="126"/>
        <v>2020</v>
      </c>
      <c r="AF2596" s="29">
        <f t="shared" si="127"/>
        <v>3</v>
      </c>
      <c r="AK2596" t="e">
        <f t="shared" si="125"/>
        <v>#N/A</v>
      </c>
    </row>
    <row r="2597" spans="1:37" ht="30" x14ac:dyDescent="0.25">
      <c r="A2597" s="30">
        <v>17907432</v>
      </c>
      <c r="B2597" s="29" t="s">
        <v>98</v>
      </c>
      <c r="C2597" s="29" t="s">
        <v>29</v>
      </c>
      <c r="D2597" s="29" t="s">
        <v>29</v>
      </c>
      <c r="E2597" s="31">
        <v>43951</v>
      </c>
      <c r="F2597" s="29" t="s">
        <v>31</v>
      </c>
      <c r="G2597" s="29" t="s">
        <v>51</v>
      </c>
      <c r="H2597" s="29" t="s">
        <v>30</v>
      </c>
      <c r="I2597" s="29">
        <v>1972</v>
      </c>
      <c r="J2597" s="30">
        <v>100</v>
      </c>
      <c r="K2597" s="30">
        <v>25108.2</v>
      </c>
      <c r="L2597" s="29" t="s">
        <v>31</v>
      </c>
      <c r="M2597" s="29" t="s">
        <v>31</v>
      </c>
      <c r="N2597" s="29" t="s">
        <v>31</v>
      </c>
      <c r="O2597" s="29" t="s">
        <v>31</v>
      </c>
      <c r="P2597" s="29" t="s">
        <v>31</v>
      </c>
      <c r="Q2597" s="29" t="s">
        <v>31</v>
      </c>
      <c r="R2597" s="29" t="s">
        <v>31</v>
      </c>
      <c r="S2597" s="29" t="s">
        <v>31</v>
      </c>
      <c r="T2597" s="29" t="s">
        <v>31</v>
      </c>
      <c r="U2597" s="29" t="s">
        <v>31</v>
      </c>
      <c r="V2597" s="29" t="s">
        <v>31</v>
      </c>
      <c r="W2597" s="30">
        <v>1.3688312279575274</v>
      </c>
      <c r="X2597" s="30">
        <v>1.1655612565359637</v>
      </c>
      <c r="Y2597" s="29" t="s">
        <v>31</v>
      </c>
      <c r="Z2597" s="29" t="s">
        <v>31</v>
      </c>
      <c r="AA2597" s="29" t="s">
        <v>31</v>
      </c>
      <c r="AB2597" s="29" t="s">
        <v>31</v>
      </c>
      <c r="AC2597" s="30" t="s">
        <v>31</v>
      </c>
      <c r="AD2597" s="30" t="s">
        <v>31</v>
      </c>
      <c r="AE2597" s="29">
        <f t="shared" si="126"/>
        <v>2020</v>
      </c>
      <c r="AF2597" s="29">
        <f t="shared" si="127"/>
        <v>4</v>
      </c>
      <c r="AK2597" t="e">
        <f t="shared" si="125"/>
        <v>#N/A</v>
      </c>
    </row>
    <row r="2598" spans="1:37" ht="30" x14ac:dyDescent="0.25">
      <c r="A2598" s="30">
        <v>17907432</v>
      </c>
      <c r="B2598" s="29" t="s">
        <v>98</v>
      </c>
      <c r="C2598" s="29" t="s">
        <v>29</v>
      </c>
      <c r="D2598" s="29" t="s">
        <v>29</v>
      </c>
      <c r="E2598" s="31">
        <v>43982</v>
      </c>
      <c r="F2598" s="29" t="s">
        <v>31</v>
      </c>
      <c r="G2598" s="29" t="s">
        <v>51</v>
      </c>
      <c r="H2598" s="29" t="s">
        <v>30</v>
      </c>
      <c r="I2598" s="29">
        <v>1972</v>
      </c>
      <c r="J2598" s="30">
        <v>100</v>
      </c>
      <c r="K2598" s="30">
        <v>25108.2</v>
      </c>
      <c r="L2598" s="29" t="s">
        <v>31</v>
      </c>
      <c r="M2598" s="29" t="s">
        <v>31</v>
      </c>
      <c r="N2598" s="29" t="s">
        <v>31</v>
      </c>
      <c r="O2598" s="29" t="s">
        <v>31</v>
      </c>
      <c r="P2598" s="29" t="s">
        <v>31</v>
      </c>
      <c r="Q2598" s="29" t="s">
        <v>31</v>
      </c>
      <c r="R2598" s="29" t="s">
        <v>31</v>
      </c>
      <c r="S2598" s="29" t="s">
        <v>31</v>
      </c>
      <c r="T2598" s="29" t="s">
        <v>31</v>
      </c>
      <c r="U2598" s="29" t="s">
        <v>31</v>
      </c>
      <c r="V2598" s="29" t="s">
        <v>31</v>
      </c>
      <c r="W2598" s="30">
        <v>1.1040425560326168</v>
      </c>
      <c r="X2598" s="30">
        <v>2.2208502588023475</v>
      </c>
      <c r="Y2598" s="29" t="s">
        <v>31</v>
      </c>
      <c r="Z2598" s="29" t="s">
        <v>31</v>
      </c>
      <c r="AA2598" s="29" t="s">
        <v>31</v>
      </c>
      <c r="AB2598" s="29" t="s">
        <v>31</v>
      </c>
      <c r="AC2598" s="30" t="s">
        <v>31</v>
      </c>
      <c r="AD2598" s="30" t="s">
        <v>31</v>
      </c>
      <c r="AE2598" s="29">
        <f t="shared" si="126"/>
        <v>2020</v>
      </c>
      <c r="AF2598" s="29">
        <f t="shared" si="127"/>
        <v>5</v>
      </c>
      <c r="AK2598" t="e">
        <f t="shared" si="125"/>
        <v>#N/A</v>
      </c>
    </row>
    <row r="2599" spans="1:37" ht="30" x14ac:dyDescent="0.25">
      <c r="A2599" s="30">
        <v>17907432</v>
      </c>
      <c r="B2599" s="29" t="s">
        <v>98</v>
      </c>
      <c r="C2599" s="29" t="s">
        <v>29</v>
      </c>
      <c r="D2599" s="29" t="s">
        <v>29</v>
      </c>
      <c r="E2599" s="31">
        <v>44012</v>
      </c>
      <c r="F2599" s="29" t="s">
        <v>31</v>
      </c>
      <c r="G2599" s="29" t="s">
        <v>51</v>
      </c>
      <c r="H2599" s="29" t="s">
        <v>30</v>
      </c>
      <c r="I2599" s="29">
        <v>1972</v>
      </c>
      <c r="J2599" s="30">
        <v>100</v>
      </c>
      <c r="K2599" s="30">
        <v>25108.2</v>
      </c>
      <c r="L2599" s="29" t="s">
        <v>31</v>
      </c>
      <c r="M2599" s="29" t="s">
        <v>31</v>
      </c>
      <c r="N2599" s="29" t="s">
        <v>31</v>
      </c>
      <c r="O2599" s="29" t="s">
        <v>31</v>
      </c>
      <c r="P2599" s="29" t="s">
        <v>31</v>
      </c>
      <c r="Q2599" s="29" t="s">
        <v>31</v>
      </c>
      <c r="R2599" s="29" t="s">
        <v>31</v>
      </c>
      <c r="S2599" s="29" t="s">
        <v>31</v>
      </c>
      <c r="T2599" s="29" t="s">
        <v>31</v>
      </c>
      <c r="U2599" s="29" t="s">
        <v>31</v>
      </c>
      <c r="V2599" s="29" t="s">
        <v>31</v>
      </c>
      <c r="W2599" s="30">
        <v>1.0672323463461435</v>
      </c>
      <c r="X2599" s="30">
        <v>1.5850968651351696</v>
      </c>
      <c r="Y2599" s="29" t="s">
        <v>31</v>
      </c>
      <c r="Z2599" s="29" t="s">
        <v>31</v>
      </c>
      <c r="AA2599" s="29" t="s">
        <v>31</v>
      </c>
      <c r="AB2599" s="29" t="s">
        <v>31</v>
      </c>
      <c r="AC2599" s="30" t="s">
        <v>31</v>
      </c>
      <c r="AD2599" s="30" t="s">
        <v>31</v>
      </c>
      <c r="AE2599" s="29">
        <f t="shared" si="126"/>
        <v>2020</v>
      </c>
      <c r="AF2599" s="29">
        <f t="shared" si="127"/>
        <v>6</v>
      </c>
      <c r="AK2599" t="e">
        <f t="shared" si="125"/>
        <v>#N/A</v>
      </c>
    </row>
    <row r="2600" spans="1:37" ht="30" x14ac:dyDescent="0.25">
      <c r="A2600" s="30">
        <v>17907432</v>
      </c>
      <c r="B2600" s="29" t="s">
        <v>98</v>
      </c>
      <c r="C2600" s="29" t="s">
        <v>29</v>
      </c>
      <c r="D2600" s="29" t="s">
        <v>29</v>
      </c>
      <c r="E2600" s="31">
        <v>44043</v>
      </c>
      <c r="F2600" s="29" t="s">
        <v>31</v>
      </c>
      <c r="G2600" s="29" t="s">
        <v>51</v>
      </c>
      <c r="H2600" s="29" t="s">
        <v>30</v>
      </c>
      <c r="I2600" s="29">
        <v>1972</v>
      </c>
      <c r="J2600" s="30">
        <v>100</v>
      </c>
      <c r="K2600" s="30">
        <v>25108.2</v>
      </c>
      <c r="L2600" s="29" t="s">
        <v>31</v>
      </c>
      <c r="M2600" s="29" t="s">
        <v>31</v>
      </c>
      <c r="N2600" s="29" t="s">
        <v>31</v>
      </c>
      <c r="O2600" s="29" t="s">
        <v>31</v>
      </c>
      <c r="P2600" s="29" t="s">
        <v>31</v>
      </c>
      <c r="Q2600" s="29" t="s">
        <v>31</v>
      </c>
      <c r="R2600" s="29" t="s">
        <v>31</v>
      </c>
      <c r="S2600" s="29" t="s">
        <v>31</v>
      </c>
      <c r="T2600" s="29" t="s">
        <v>31</v>
      </c>
      <c r="U2600" s="29" t="s">
        <v>31</v>
      </c>
      <c r="V2600" s="29" t="s">
        <v>31</v>
      </c>
      <c r="W2600" s="30">
        <v>0.97897642440509725</v>
      </c>
      <c r="X2600" s="30">
        <v>1.887862205087161</v>
      </c>
      <c r="Y2600" s="29" t="s">
        <v>31</v>
      </c>
      <c r="Z2600" s="29" t="s">
        <v>31</v>
      </c>
      <c r="AA2600" s="29" t="s">
        <v>31</v>
      </c>
      <c r="AB2600" s="29" t="s">
        <v>31</v>
      </c>
      <c r="AC2600" s="30" t="s">
        <v>31</v>
      </c>
      <c r="AD2600" s="30" t="s">
        <v>31</v>
      </c>
      <c r="AE2600" s="29">
        <f t="shared" si="126"/>
        <v>2020</v>
      </c>
      <c r="AF2600" s="29">
        <f t="shared" si="127"/>
        <v>7</v>
      </c>
      <c r="AK2600" t="e">
        <f t="shared" si="125"/>
        <v>#N/A</v>
      </c>
    </row>
    <row r="2601" spans="1:37" ht="30" x14ac:dyDescent="0.25">
      <c r="A2601" s="30">
        <v>17907432</v>
      </c>
      <c r="B2601" s="29" t="s">
        <v>98</v>
      </c>
      <c r="C2601" s="29" t="s">
        <v>29</v>
      </c>
      <c r="D2601" s="29" t="s">
        <v>29</v>
      </c>
      <c r="E2601" s="31">
        <v>44074</v>
      </c>
      <c r="F2601" s="29" t="s">
        <v>31</v>
      </c>
      <c r="G2601" s="29" t="s">
        <v>51</v>
      </c>
      <c r="H2601" s="29" t="s">
        <v>30</v>
      </c>
      <c r="I2601" s="29">
        <v>1972</v>
      </c>
      <c r="J2601" s="30">
        <v>100</v>
      </c>
      <c r="K2601" s="30">
        <v>25108.2</v>
      </c>
      <c r="L2601" s="29" t="s">
        <v>31</v>
      </c>
      <c r="M2601" s="29" t="s">
        <v>31</v>
      </c>
      <c r="N2601" s="29" t="s">
        <v>31</v>
      </c>
      <c r="O2601" s="29" t="s">
        <v>31</v>
      </c>
      <c r="P2601" s="29" t="s">
        <v>31</v>
      </c>
      <c r="Q2601" s="29" t="s">
        <v>31</v>
      </c>
      <c r="R2601" s="29" t="s">
        <v>31</v>
      </c>
      <c r="S2601" s="29" t="s">
        <v>31</v>
      </c>
      <c r="T2601" s="29" t="s">
        <v>31</v>
      </c>
      <c r="U2601" s="29" t="s">
        <v>31</v>
      </c>
      <c r="V2601" s="29" t="s">
        <v>31</v>
      </c>
      <c r="W2601" s="30">
        <v>1.5148780868347649</v>
      </c>
      <c r="X2601" s="30">
        <v>1.5991681941299265</v>
      </c>
      <c r="Y2601" s="29" t="s">
        <v>31</v>
      </c>
      <c r="Z2601" s="29" t="s">
        <v>31</v>
      </c>
      <c r="AA2601" s="29" t="s">
        <v>31</v>
      </c>
      <c r="AB2601" s="29" t="s">
        <v>31</v>
      </c>
      <c r="AC2601" s="30" t="s">
        <v>31</v>
      </c>
      <c r="AD2601" s="30" t="s">
        <v>31</v>
      </c>
      <c r="AE2601" s="29">
        <f t="shared" si="126"/>
        <v>2020</v>
      </c>
      <c r="AF2601" s="29">
        <f t="shared" si="127"/>
        <v>8</v>
      </c>
      <c r="AK2601" t="e">
        <f t="shared" si="125"/>
        <v>#N/A</v>
      </c>
    </row>
    <row r="2602" spans="1:37" ht="30" x14ac:dyDescent="0.25">
      <c r="A2602" s="30">
        <v>17907432</v>
      </c>
      <c r="B2602" s="29" t="s">
        <v>98</v>
      </c>
      <c r="C2602" s="29" t="s">
        <v>29</v>
      </c>
      <c r="D2602" s="29" t="s">
        <v>29</v>
      </c>
      <c r="E2602" s="31">
        <v>44104</v>
      </c>
      <c r="F2602" s="29" t="s">
        <v>31</v>
      </c>
      <c r="G2602" s="29" t="s">
        <v>51</v>
      </c>
      <c r="H2602" s="29" t="s">
        <v>30</v>
      </c>
      <c r="I2602" s="29">
        <v>1972</v>
      </c>
      <c r="J2602" s="30">
        <v>100</v>
      </c>
      <c r="K2602" s="30">
        <v>25108.2</v>
      </c>
      <c r="L2602" s="29" t="s">
        <v>31</v>
      </c>
      <c r="M2602" s="29" t="s">
        <v>31</v>
      </c>
      <c r="N2602" s="29" t="s">
        <v>31</v>
      </c>
      <c r="O2602" s="29" t="s">
        <v>31</v>
      </c>
      <c r="P2602" s="29" t="s">
        <v>31</v>
      </c>
      <c r="Q2602" s="29" t="s">
        <v>31</v>
      </c>
      <c r="R2602" s="29" t="s">
        <v>31</v>
      </c>
      <c r="S2602" s="29" t="s">
        <v>31</v>
      </c>
      <c r="T2602" s="29" t="s">
        <v>31</v>
      </c>
      <c r="U2602" s="29" t="s">
        <v>31</v>
      </c>
      <c r="V2602" s="29" t="s">
        <v>31</v>
      </c>
      <c r="W2602" s="30">
        <v>1.1086212932404993</v>
      </c>
      <c r="X2602" s="30">
        <v>1.5339257154575467</v>
      </c>
      <c r="Y2602" s="29" t="s">
        <v>31</v>
      </c>
      <c r="Z2602" s="29" t="s">
        <v>31</v>
      </c>
      <c r="AA2602" s="29" t="s">
        <v>31</v>
      </c>
      <c r="AB2602" s="29" t="s">
        <v>31</v>
      </c>
      <c r="AC2602" s="30" t="s">
        <v>31</v>
      </c>
      <c r="AD2602" s="30" t="s">
        <v>31</v>
      </c>
      <c r="AE2602" s="29">
        <f t="shared" si="126"/>
        <v>2020</v>
      </c>
      <c r="AF2602" s="29">
        <f t="shared" si="127"/>
        <v>9</v>
      </c>
      <c r="AK2602" t="e">
        <f t="shared" si="125"/>
        <v>#N/A</v>
      </c>
    </row>
    <row r="2603" spans="1:37" ht="30" x14ac:dyDescent="0.25">
      <c r="A2603" s="30">
        <v>17907432</v>
      </c>
      <c r="B2603" s="29" t="s">
        <v>98</v>
      </c>
      <c r="C2603" s="29" t="s">
        <v>29</v>
      </c>
      <c r="D2603" s="29" t="s">
        <v>29</v>
      </c>
      <c r="E2603" s="31">
        <v>44135</v>
      </c>
      <c r="F2603" s="29" t="s">
        <v>31</v>
      </c>
      <c r="G2603" s="29" t="s">
        <v>51</v>
      </c>
      <c r="H2603" s="29" t="s">
        <v>30</v>
      </c>
      <c r="I2603" s="29">
        <v>1972</v>
      </c>
      <c r="J2603" s="30">
        <v>100</v>
      </c>
      <c r="K2603" s="30">
        <v>25108.2</v>
      </c>
      <c r="L2603" s="29" t="s">
        <v>31</v>
      </c>
      <c r="M2603" s="29" t="s">
        <v>31</v>
      </c>
      <c r="N2603" s="29" t="s">
        <v>31</v>
      </c>
      <c r="O2603" s="29" t="s">
        <v>31</v>
      </c>
      <c r="P2603" s="29" t="s">
        <v>31</v>
      </c>
      <c r="Q2603" s="29" t="s">
        <v>31</v>
      </c>
      <c r="R2603" s="29" t="s">
        <v>31</v>
      </c>
      <c r="S2603" s="29" t="s">
        <v>31</v>
      </c>
      <c r="T2603" s="29" t="s">
        <v>31</v>
      </c>
      <c r="U2603" s="29" t="s">
        <v>31</v>
      </c>
      <c r="V2603" s="29" t="s">
        <v>31</v>
      </c>
      <c r="W2603" s="30">
        <v>0.96106875405495695</v>
      </c>
      <c r="X2603" s="30">
        <v>1.9373563109665908</v>
      </c>
      <c r="Y2603" s="29" t="s">
        <v>31</v>
      </c>
      <c r="Z2603" s="29" t="s">
        <v>31</v>
      </c>
      <c r="AA2603" s="29" t="s">
        <v>31</v>
      </c>
      <c r="AB2603" s="29" t="s">
        <v>31</v>
      </c>
      <c r="AC2603" s="30" t="s">
        <v>31</v>
      </c>
      <c r="AD2603" s="30" t="s">
        <v>31</v>
      </c>
      <c r="AE2603" s="29">
        <f t="shared" si="126"/>
        <v>2020</v>
      </c>
      <c r="AF2603" s="29">
        <f t="shared" si="127"/>
        <v>10</v>
      </c>
      <c r="AK2603" t="e">
        <f t="shared" si="125"/>
        <v>#N/A</v>
      </c>
    </row>
    <row r="2604" spans="1:37" ht="30" x14ac:dyDescent="0.25">
      <c r="A2604" s="30">
        <v>17907432</v>
      </c>
      <c r="B2604" s="29" t="s">
        <v>98</v>
      </c>
      <c r="C2604" s="29" t="s">
        <v>29</v>
      </c>
      <c r="D2604" s="29" t="s">
        <v>29</v>
      </c>
      <c r="E2604" s="31">
        <v>44165</v>
      </c>
      <c r="F2604" s="29" t="s">
        <v>31</v>
      </c>
      <c r="G2604" s="29" t="s">
        <v>51</v>
      </c>
      <c r="H2604" s="29" t="s">
        <v>30</v>
      </c>
      <c r="I2604" s="29">
        <v>1972</v>
      </c>
      <c r="J2604" s="30">
        <v>100</v>
      </c>
      <c r="K2604" s="30">
        <v>25108.2</v>
      </c>
      <c r="L2604" s="29" t="s">
        <v>31</v>
      </c>
      <c r="M2604" s="29" t="s">
        <v>31</v>
      </c>
      <c r="N2604" s="29" t="s">
        <v>31</v>
      </c>
      <c r="O2604" s="29" t="s">
        <v>31</v>
      </c>
      <c r="P2604" s="29" t="s">
        <v>31</v>
      </c>
      <c r="Q2604" s="29" t="s">
        <v>31</v>
      </c>
      <c r="R2604" s="29" t="s">
        <v>31</v>
      </c>
      <c r="S2604" s="29" t="s">
        <v>31</v>
      </c>
      <c r="T2604" s="29" t="s">
        <v>31</v>
      </c>
      <c r="U2604" s="29" t="s">
        <v>31</v>
      </c>
      <c r="V2604" s="29" t="s">
        <v>31</v>
      </c>
      <c r="W2604" s="30">
        <v>0.97883863954979766</v>
      </c>
      <c r="X2604" s="30">
        <v>1.6416152359709011</v>
      </c>
      <c r="Y2604" s="29" t="s">
        <v>31</v>
      </c>
      <c r="Z2604" s="29" t="s">
        <v>31</v>
      </c>
      <c r="AA2604" s="29" t="s">
        <v>31</v>
      </c>
      <c r="AB2604" s="29" t="s">
        <v>31</v>
      </c>
      <c r="AC2604" s="30" t="s">
        <v>31</v>
      </c>
      <c r="AD2604" s="30" t="s">
        <v>31</v>
      </c>
      <c r="AE2604" s="29">
        <f t="shared" si="126"/>
        <v>2020</v>
      </c>
      <c r="AF2604" s="29">
        <f t="shared" si="127"/>
        <v>11</v>
      </c>
      <c r="AK2604" t="e">
        <f t="shared" si="125"/>
        <v>#N/A</v>
      </c>
    </row>
    <row r="2605" spans="1:37" ht="30" x14ac:dyDescent="0.25">
      <c r="A2605" s="30">
        <v>17907432</v>
      </c>
      <c r="B2605" s="29" t="s">
        <v>98</v>
      </c>
      <c r="C2605" s="29" t="s">
        <v>29</v>
      </c>
      <c r="D2605" s="29" t="s">
        <v>29</v>
      </c>
      <c r="E2605" s="31">
        <v>44196</v>
      </c>
      <c r="F2605" s="29">
        <v>8.8535862772928002</v>
      </c>
      <c r="G2605" s="29" t="s">
        <v>51</v>
      </c>
      <c r="H2605" s="29" t="s">
        <v>30</v>
      </c>
      <c r="I2605" s="29">
        <v>1972</v>
      </c>
      <c r="J2605" s="30">
        <v>100</v>
      </c>
      <c r="K2605" s="30">
        <v>25108.2</v>
      </c>
      <c r="L2605" s="29">
        <v>2312356.0175038064</v>
      </c>
      <c r="M2605" s="29">
        <v>11193.652735027017</v>
      </c>
      <c r="N2605" s="29">
        <v>91.20309155455648</v>
      </c>
      <c r="O2605" s="29">
        <v>39811.776120716953</v>
      </c>
      <c r="P2605" s="29">
        <v>2.2392858970338896</v>
      </c>
      <c r="Q2605" s="29">
        <v>44899.886454940628</v>
      </c>
      <c r="R2605" s="29">
        <v>65241.778809910335</v>
      </c>
      <c r="S2605" s="29">
        <v>2.3177144408628618</v>
      </c>
      <c r="T2605" s="29">
        <v>1.8358858106827969</v>
      </c>
      <c r="U2605" s="29">
        <v>2.8325658724340319</v>
      </c>
      <c r="V2605" s="29">
        <v>2.4290770961074295</v>
      </c>
      <c r="W2605" s="30">
        <v>1.2387210230153911</v>
      </c>
      <c r="X2605" s="30">
        <v>1.6254604376299473</v>
      </c>
      <c r="Y2605" s="29">
        <v>68.383182169463481</v>
      </c>
      <c r="Z2605" s="29">
        <v>82.143251170669416</v>
      </c>
      <c r="AA2605" s="29">
        <v>123.99798759954976</v>
      </c>
      <c r="AB2605" s="29">
        <v>3584.3376383584514</v>
      </c>
      <c r="AC2605" s="30">
        <v>4.5772151859700889</v>
      </c>
      <c r="AD2605" s="30">
        <v>102705.40600019645</v>
      </c>
      <c r="AE2605" s="29">
        <f t="shared" si="126"/>
        <v>2020</v>
      </c>
      <c r="AF2605" s="29">
        <f t="shared" si="127"/>
        <v>12</v>
      </c>
      <c r="AK2605" t="e">
        <f t="shared" si="125"/>
        <v>#N/A</v>
      </c>
    </row>
    <row r="2606" spans="1:37" ht="30" x14ac:dyDescent="0.25">
      <c r="A2606" s="30">
        <v>17907432</v>
      </c>
      <c r="B2606" s="29" t="s">
        <v>98</v>
      </c>
      <c r="C2606" s="29" t="s">
        <v>29</v>
      </c>
      <c r="D2606" s="29" t="s">
        <v>29</v>
      </c>
      <c r="E2606" s="31">
        <v>44227</v>
      </c>
      <c r="F2606" s="29">
        <v>9.1131471055003885</v>
      </c>
      <c r="G2606" s="29" t="s">
        <v>51</v>
      </c>
      <c r="H2606" s="29" t="s">
        <v>30</v>
      </c>
      <c r="I2606" s="29">
        <v>1972</v>
      </c>
      <c r="J2606" s="30">
        <v>100</v>
      </c>
      <c r="K2606" s="30">
        <v>25108.2</v>
      </c>
      <c r="L2606" s="29">
        <v>2714909.1710222298</v>
      </c>
      <c r="M2606" s="29">
        <v>10282.951254153022</v>
      </c>
      <c r="N2606" s="29">
        <v>109.83102710288249</v>
      </c>
      <c r="O2606" s="29">
        <v>52780.529171187889</v>
      </c>
      <c r="P2606" s="29">
        <v>1.4541766901766338</v>
      </c>
      <c r="Q2606" s="29">
        <v>68169.627625050343</v>
      </c>
      <c r="R2606" s="29">
        <v>45150.808264598018</v>
      </c>
      <c r="S2606" s="29">
        <v>2.0717345275524743</v>
      </c>
      <c r="T2606" s="29">
        <v>2.776898623484811</v>
      </c>
      <c r="U2606" s="29">
        <v>1.9301364257630764</v>
      </c>
      <c r="V2606" s="29">
        <v>3.291801956538889</v>
      </c>
      <c r="W2606" s="30">
        <v>1.3637624743925183</v>
      </c>
      <c r="X2606" s="30">
        <v>1.322426338625402</v>
      </c>
      <c r="Y2606" s="29">
        <v>69.132426789465057</v>
      </c>
      <c r="Z2606" s="29">
        <v>92.312366834851133</v>
      </c>
      <c r="AA2606" s="29">
        <v>161.55580643597921</v>
      </c>
      <c r="AB2606" s="29">
        <v>4923.7612047743778</v>
      </c>
      <c r="AC2606" s="30">
        <v>5.411190210451835</v>
      </c>
      <c r="AD2606" s="30">
        <v>105942.68474240892</v>
      </c>
      <c r="AE2606" s="29">
        <f t="shared" si="126"/>
        <v>2021</v>
      </c>
      <c r="AF2606" s="29">
        <f t="shared" si="127"/>
        <v>1</v>
      </c>
      <c r="AK2606" t="e">
        <f t="shared" si="125"/>
        <v>#N/A</v>
      </c>
    </row>
    <row r="2607" spans="1:37" ht="30" x14ac:dyDescent="0.25">
      <c r="A2607" s="30">
        <v>17907432</v>
      </c>
      <c r="B2607" s="29" t="s">
        <v>98</v>
      </c>
      <c r="C2607" s="29" t="s">
        <v>29</v>
      </c>
      <c r="D2607" s="29" t="s">
        <v>29</v>
      </c>
      <c r="E2607" s="31">
        <v>44255</v>
      </c>
      <c r="F2607" s="29">
        <v>9.3383277240562883</v>
      </c>
      <c r="G2607" s="29" t="s">
        <v>51</v>
      </c>
      <c r="H2607" s="29" t="s">
        <v>30</v>
      </c>
      <c r="I2607" s="29">
        <v>1972</v>
      </c>
      <c r="J2607" s="30">
        <v>100</v>
      </c>
      <c r="K2607" s="30">
        <v>25108.2</v>
      </c>
      <c r="L2607" s="29">
        <v>2016559.0137351893</v>
      </c>
      <c r="M2607" s="29">
        <v>7082.0794317063292</v>
      </c>
      <c r="N2607" s="29">
        <v>79.802179978488923</v>
      </c>
      <c r="O2607" s="30">
        <v>35973.817885999561</v>
      </c>
      <c r="P2607" s="30">
        <v>2.0347003052062562</v>
      </c>
      <c r="Q2607" s="29">
        <v>55378.969767951152</v>
      </c>
      <c r="R2607" s="29">
        <v>66703.726455308628</v>
      </c>
      <c r="S2607" s="29">
        <v>2.2184407301024631</v>
      </c>
      <c r="T2607" s="29">
        <v>2.8496377856172943</v>
      </c>
      <c r="U2607" s="29">
        <v>1.5249755548972352</v>
      </c>
      <c r="V2607" s="29">
        <v>2.7622104512484777</v>
      </c>
      <c r="W2607" s="30">
        <v>1.5560894115377741</v>
      </c>
      <c r="X2607" s="30">
        <v>1.4974119081955981</v>
      </c>
      <c r="Y2607" s="29">
        <v>76.513741034323871</v>
      </c>
      <c r="Z2607" s="29">
        <v>91.602773236575388</v>
      </c>
      <c r="AA2607" s="29">
        <v>100.86887022237683</v>
      </c>
      <c r="AB2607" s="29">
        <v>3544.0223699998892</v>
      </c>
      <c r="AC2607" s="30">
        <v>5.5713790779035905</v>
      </c>
      <c r="AD2607" s="30">
        <v>128041.48850662238</v>
      </c>
      <c r="AE2607" s="29">
        <f t="shared" si="126"/>
        <v>2021</v>
      </c>
      <c r="AF2607" s="29">
        <f t="shared" si="127"/>
        <v>2</v>
      </c>
      <c r="AK2607" t="e">
        <f t="shared" ref="AK2607:AK2670" si="128">_xlfn.XLOOKUP(B2607, $AH$2:$AH$38,$AI$2:$AI$38)</f>
        <v>#N/A</v>
      </c>
    </row>
    <row r="2608" spans="1:37" ht="30" x14ac:dyDescent="0.25">
      <c r="A2608" s="30">
        <v>17907432</v>
      </c>
      <c r="B2608" s="29" t="s">
        <v>98</v>
      </c>
      <c r="C2608" s="29" t="s">
        <v>29</v>
      </c>
      <c r="D2608" s="29" t="s">
        <v>29</v>
      </c>
      <c r="E2608" s="31">
        <v>44286</v>
      </c>
      <c r="F2608" s="29">
        <v>6.0774865499218684</v>
      </c>
      <c r="G2608" s="29" t="s">
        <v>51</v>
      </c>
      <c r="H2608" s="29" t="s">
        <v>30</v>
      </c>
      <c r="I2608" s="29">
        <v>1972</v>
      </c>
      <c r="J2608" s="30">
        <v>100</v>
      </c>
      <c r="K2608" s="30">
        <v>25108.2</v>
      </c>
      <c r="L2608" s="29">
        <v>2489499.3315900802</v>
      </c>
      <c r="M2608" s="29">
        <v>11239.955506383794</v>
      </c>
      <c r="N2608" s="29">
        <v>76.277685799226461</v>
      </c>
      <c r="O2608" s="29">
        <v>56508.990388182552</v>
      </c>
      <c r="P2608" s="29">
        <v>1.4715872117024336</v>
      </c>
      <c r="Q2608" s="29">
        <v>36963.905374201429</v>
      </c>
      <c r="R2608" s="29">
        <v>72470.337983018515</v>
      </c>
      <c r="S2608" s="29">
        <v>2.6403652166650087</v>
      </c>
      <c r="T2608" s="29">
        <v>2.0811994731083803</v>
      </c>
      <c r="U2608" s="29">
        <v>2.5591541675773617</v>
      </c>
      <c r="V2608" s="29">
        <v>1.8424219917573572</v>
      </c>
      <c r="W2608" s="30">
        <v>1.3756109833851464</v>
      </c>
      <c r="X2608" s="30">
        <v>1.9914182722665073</v>
      </c>
      <c r="Y2608" s="29">
        <v>100.36414509891652</v>
      </c>
      <c r="Z2608" s="29">
        <v>91.168814917062761</v>
      </c>
      <c r="AA2608" s="30">
        <v>156.76490064382477</v>
      </c>
      <c r="AB2608" s="30">
        <v>4886.9852022199211</v>
      </c>
      <c r="AC2608" s="29">
        <v>4.834501157046569</v>
      </c>
      <c r="AD2608" s="29">
        <v>121247.62127657652</v>
      </c>
      <c r="AE2608" s="29">
        <f t="shared" si="126"/>
        <v>2021</v>
      </c>
      <c r="AF2608" s="29">
        <f t="shared" si="127"/>
        <v>3</v>
      </c>
      <c r="AK2608" t="e">
        <f t="shared" si="128"/>
        <v>#N/A</v>
      </c>
    </row>
    <row r="2609" spans="1:37" ht="30" x14ac:dyDescent="0.25">
      <c r="A2609" s="30">
        <v>17907432</v>
      </c>
      <c r="B2609" s="29" t="s">
        <v>98</v>
      </c>
      <c r="C2609" s="29" t="s">
        <v>29</v>
      </c>
      <c r="D2609" s="29" t="s">
        <v>29</v>
      </c>
      <c r="E2609" s="31">
        <v>44316</v>
      </c>
      <c r="F2609" s="29">
        <v>5.222839251273709</v>
      </c>
      <c r="G2609" s="29" t="s">
        <v>51</v>
      </c>
      <c r="H2609" s="29" t="s">
        <v>30</v>
      </c>
      <c r="I2609" s="29">
        <v>1972</v>
      </c>
      <c r="J2609" s="30">
        <v>100</v>
      </c>
      <c r="K2609" s="30">
        <v>25108.2</v>
      </c>
      <c r="L2609" s="29">
        <v>3089973.3138711848</v>
      </c>
      <c r="M2609" s="29">
        <v>7652.1860183085819</v>
      </c>
      <c r="N2609" s="29">
        <v>107.67859612340003</v>
      </c>
      <c r="O2609" s="29">
        <v>29750.398825010085</v>
      </c>
      <c r="P2609" s="29">
        <v>1.8572754340888644</v>
      </c>
      <c r="Q2609" s="29">
        <v>67832.020861301411</v>
      </c>
      <c r="R2609" s="29">
        <v>73381.772511294213</v>
      </c>
      <c r="S2609" s="29">
        <v>1.8883618200275614</v>
      </c>
      <c r="T2609" s="29">
        <v>1.7381212110036579</v>
      </c>
      <c r="U2609" s="29">
        <v>2.4594118474112747</v>
      </c>
      <c r="V2609" s="29">
        <v>3.2747581187657557</v>
      </c>
      <c r="W2609" s="30">
        <v>0.94331542972921223</v>
      </c>
      <c r="X2609" s="30">
        <v>1.8083381983246778</v>
      </c>
      <c r="Y2609" s="29">
        <v>62.413196167826769</v>
      </c>
      <c r="Z2609" s="29">
        <v>82.360074162277016</v>
      </c>
      <c r="AA2609" s="30">
        <v>165.19038460137406</v>
      </c>
      <c r="AB2609" s="30">
        <v>3221.8007248731706</v>
      </c>
      <c r="AC2609" s="29">
        <v>3.3645412607258369</v>
      </c>
      <c r="AD2609" s="29">
        <v>75329.668288232613</v>
      </c>
      <c r="AE2609" s="29">
        <f t="shared" si="126"/>
        <v>2021</v>
      </c>
      <c r="AF2609" s="29">
        <f t="shared" si="127"/>
        <v>4</v>
      </c>
      <c r="AK2609" t="e">
        <f t="shared" si="128"/>
        <v>#N/A</v>
      </c>
    </row>
    <row r="2610" spans="1:37" ht="30" x14ac:dyDescent="0.25">
      <c r="A2610" s="30">
        <v>17907432</v>
      </c>
      <c r="B2610" s="29" t="s">
        <v>98</v>
      </c>
      <c r="C2610" s="29" t="s">
        <v>29</v>
      </c>
      <c r="D2610" s="29" t="s">
        <v>29</v>
      </c>
      <c r="E2610" s="31">
        <v>44347</v>
      </c>
      <c r="F2610" s="29">
        <v>6.6487443590216211</v>
      </c>
      <c r="G2610" s="29" t="s">
        <v>51</v>
      </c>
      <c r="H2610" s="29" t="s">
        <v>30</v>
      </c>
      <c r="I2610" s="29">
        <v>1972</v>
      </c>
      <c r="J2610" s="30">
        <v>100</v>
      </c>
      <c r="K2610" s="30">
        <v>25108.2</v>
      </c>
      <c r="L2610" s="29">
        <v>3221172.9591152132</v>
      </c>
      <c r="M2610" s="29">
        <v>10518.287594625812</v>
      </c>
      <c r="N2610" s="29">
        <v>91.978143832907705</v>
      </c>
      <c r="O2610" s="29">
        <v>50454.034434438778</v>
      </c>
      <c r="P2610" s="29">
        <v>1.75426817676817</v>
      </c>
      <c r="Q2610" s="29">
        <v>46402.150342181914</v>
      </c>
      <c r="R2610" s="29">
        <v>49515.832096302038</v>
      </c>
      <c r="S2610" s="29">
        <v>1.641251370044011</v>
      </c>
      <c r="T2610" s="29">
        <v>1.8537634481557939</v>
      </c>
      <c r="U2610" s="29">
        <v>1.6901848955793517</v>
      </c>
      <c r="V2610" s="29">
        <v>1.7352478264907294</v>
      </c>
      <c r="W2610" s="30">
        <v>1.3607231221566383</v>
      </c>
      <c r="X2610" s="30">
        <v>1.7816400008833646</v>
      </c>
      <c r="Y2610" s="29">
        <v>103.71340903604688</v>
      </c>
      <c r="Z2610" s="29">
        <v>96.541571263909901</v>
      </c>
      <c r="AA2610" s="30">
        <v>151.78261298928047</v>
      </c>
      <c r="AB2610" s="30">
        <v>2857.640366655794</v>
      </c>
      <c r="AC2610" s="29">
        <v>3.1809735927918341</v>
      </c>
      <c r="AD2610" s="29">
        <v>70849.875437161158</v>
      </c>
      <c r="AE2610" s="29">
        <f t="shared" si="126"/>
        <v>2021</v>
      </c>
      <c r="AF2610" s="29">
        <f t="shared" si="127"/>
        <v>5</v>
      </c>
      <c r="AK2610" t="e">
        <f t="shared" si="128"/>
        <v>#N/A</v>
      </c>
    </row>
    <row r="2611" spans="1:37" ht="30" x14ac:dyDescent="0.25">
      <c r="A2611" s="30">
        <v>17907432</v>
      </c>
      <c r="B2611" s="29" t="s">
        <v>98</v>
      </c>
      <c r="C2611" s="29" t="s">
        <v>29</v>
      </c>
      <c r="D2611" s="29" t="s">
        <v>29</v>
      </c>
      <c r="E2611" s="31">
        <v>44377</v>
      </c>
      <c r="F2611" s="29">
        <v>5.1747782713874617</v>
      </c>
      <c r="G2611" s="29" t="s">
        <v>51</v>
      </c>
      <c r="H2611" s="29" t="s">
        <v>30</v>
      </c>
      <c r="I2611" s="29">
        <v>1972</v>
      </c>
      <c r="J2611" s="30">
        <v>100</v>
      </c>
      <c r="K2611" s="30">
        <v>25108.2</v>
      </c>
      <c r="L2611" s="29">
        <v>2676892.6422177106</v>
      </c>
      <c r="M2611" s="29">
        <v>11256.80353527274</v>
      </c>
      <c r="N2611" s="29">
        <v>120.29458428890067</v>
      </c>
      <c r="O2611" s="29">
        <v>34407.465156300765</v>
      </c>
      <c r="P2611" s="29">
        <v>2.1878459240702077</v>
      </c>
      <c r="Q2611" s="29">
        <v>56144.70947235381</v>
      </c>
      <c r="R2611" s="29">
        <v>48526.764855404552</v>
      </c>
      <c r="S2611" s="29">
        <v>2.5528922338752915</v>
      </c>
      <c r="T2611" s="29">
        <v>1.8972555652281504</v>
      </c>
      <c r="U2611" s="29">
        <v>2.0079757954082593</v>
      </c>
      <c r="V2611" s="29">
        <v>2.3080993741886</v>
      </c>
      <c r="W2611" s="30">
        <v>1.1956083512979607</v>
      </c>
      <c r="X2611" s="30">
        <v>1.8592067090966971</v>
      </c>
      <c r="Y2611" s="29">
        <v>97.010559797149952</v>
      </c>
      <c r="Z2611" s="29">
        <v>73.019407033635659</v>
      </c>
      <c r="AA2611" s="30">
        <v>112.26643588824315</v>
      </c>
      <c r="AB2611" s="30">
        <v>3265.5344382005214</v>
      </c>
      <c r="AC2611" s="29">
        <v>4.8211672488605588</v>
      </c>
      <c r="AD2611" s="29">
        <v>107760.95328030501</v>
      </c>
      <c r="AE2611" s="29">
        <f t="shared" si="126"/>
        <v>2021</v>
      </c>
      <c r="AF2611" s="29">
        <f t="shared" si="127"/>
        <v>6</v>
      </c>
      <c r="AK2611" t="e">
        <f t="shared" si="128"/>
        <v>#N/A</v>
      </c>
    </row>
    <row r="2612" spans="1:37" ht="30" x14ac:dyDescent="0.25">
      <c r="A2612" s="30">
        <v>17907432</v>
      </c>
      <c r="B2612" s="29" t="s">
        <v>98</v>
      </c>
      <c r="C2612" s="29" t="s">
        <v>29</v>
      </c>
      <c r="D2612" s="29" t="s">
        <v>29</v>
      </c>
      <c r="E2612" s="31">
        <v>44408</v>
      </c>
      <c r="F2612" s="29">
        <v>6.2578851302547323</v>
      </c>
      <c r="G2612" s="29" t="s">
        <v>51</v>
      </c>
      <c r="H2612" s="29" t="s">
        <v>30</v>
      </c>
      <c r="I2612" s="29">
        <v>1972</v>
      </c>
      <c r="J2612" s="30">
        <v>100</v>
      </c>
      <c r="K2612" s="30">
        <v>25108.2</v>
      </c>
      <c r="L2612" s="29">
        <v>3128828.3325015348</v>
      </c>
      <c r="M2612" s="29">
        <v>10211.276347408186</v>
      </c>
      <c r="N2612" s="29">
        <v>112.13775866287935</v>
      </c>
      <c r="O2612" s="29">
        <v>53788.243674155528</v>
      </c>
      <c r="P2612" s="29">
        <v>1.2190738500650529</v>
      </c>
      <c r="Q2612" s="29">
        <v>64817.079177733554</v>
      </c>
      <c r="R2612" s="29">
        <v>47173.446457302423</v>
      </c>
      <c r="S2612" s="29">
        <v>2.2845953388981406</v>
      </c>
      <c r="T2612" s="29">
        <v>1.9427631100295277</v>
      </c>
      <c r="U2612" s="29">
        <v>2.1809227265284044</v>
      </c>
      <c r="V2612" s="29">
        <v>2.352895492881629</v>
      </c>
      <c r="W2612" s="30">
        <v>1.2352695287193201</v>
      </c>
      <c r="X2612" s="30">
        <v>1.073608704480896</v>
      </c>
      <c r="Y2612" s="29">
        <v>88.053434718223855</v>
      </c>
      <c r="Z2612" s="29">
        <v>86.72499821189038</v>
      </c>
      <c r="AA2612" s="30">
        <v>141.79759513465515</v>
      </c>
      <c r="AB2612" s="30">
        <v>3011.4878489409757</v>
      </c>
      <c r="AC2612" s="29">
        <v>5.1890995765773136</v>
      </c>
      <c r="AD2612" s="29">
        <v>77834.754630882147</v>
      </c>
      <c r="AE2612" s="29">
        <f t="shared" si="126"/>
        <v>2021</v>
      </c>
      <c r="AF2612" s="29">
        <f t="shared" si="127"/>
        <v>7</v>
      </c>
      <c r="AK2612" t="e">
        <f t="shared" si="128"/>
        <v>#N/A</v>
      </c>
    </row>
    <row r="2613" spans="1:37" ht="30" x14ac:dyDescent="0.25">
      <c r="A2613" s="30">
        <v>17907432</v>
      </c>
      <c r="B2613" s="29" t="s">
        <v>98</v>
      </c>
      <c r="C2613" s="29" t="s">
        <v>29</v>
      </c>
      <c r="D2613" s="29" t="s">
        <v>29</v>
      </c>
      <c r="E2613" s="31">
        <v>44439</v>
      </c>
      <c r="F2613" s="29">
        <v>8.2557169414294798</v>
      </c>
      <c r="G2613" s="29" t="s">
        <v>51</v>
      </c>
      <c r="H2613" s="29" t="s">
        <v>30</v>
      </c>
      <c r="I2613" s="29">
        <v>1972</v>
      </c>
      <c r="J2613" s="30">
        <v>100</v>
      </c>
      <c r="K2613" s="30">
        <v>25108.2</v>
      </c>
      <c r="L2613" s="29">
        <v>2142386.2915634746</v>
      </c>
      <c r="M2613" s="29">
        <v>7401.7907609983158</v>
      </c>
      <c r="N2613" s="29">
        <v>118.8089049762409</v>
      </c>
      <c r="O2613" s="29">
        <v>29061.582225530776</v>
      </c>
      <c r="P2613" s="29">
        <v>1.667649864500073</v>
      </c>
      <c r="Q2613" s="29">
        <v>46458.669320694724</v>
      </c>
      <c r="R2613" s="29">
        <v>71558.726177858887</v>
      </c>
      <c r="S2613" s="29">
        <v>2.4637671937907824</v>
      </c>
      <c r="T2613" s="29">
        <v>2.9124658682212852</v>
      </c>
      <c r="U2613" s="29">
        <v>2.8235778653822421</v>
      </c>
      <c r="V2613" s="29">
        <v>3.0011286203905914</v>
      </c>
      <c r="W2613" s="30">
        <v>0.95110296794261151</v>
      </c>
      <c r="X2613" s="30">
        <v>1.1455791937931505</v>
      </c>
      <c r="Y2613" s="29">
        <v>95.555598143099942</v>
      </c>
      <c r="Z2613" s="29">
        <v>87.074980443862401</v>
      </c>
      <c r="AA2613" s="30">
        <v>120.94822009904375</v>
      </c>
      <c r="AB2613" s="30">
        <v>3172.6963701594332</v>
      </c>
      <c r="AC2613" s="29">
        <v>4.5065676120864362</v>
      </c>
      <c r="AD2613" s="29">
        <v>66516.488602052807</v>
      </c>
      <c r="AE2613" s="29">
        <f t="shared" si="126"/>
        <v>2021</v>
      </c>
      <c r="AF2613" s="29">
        <f t="shared" si="127"/>
        <v>8</v>
      </c>
      <c r="AK2613" t="e">
        <f t="shared" si="128"/>
        <v>#N/A</v>
      </c>
    </row>
    <row r="2614" spans="1:37" ht="30" x14ac:dyDescent="0.25">
      <c r="A2614" s="30">
        <v>17907432</v>
      </c>
      <c r="B2614" s="29" t="s">
        <v>98</v>
      </c>
      <c r="C2614" s="29" t="s">
        <v>29</v>
      </c>
      <c r="D2614" s="29" t="s">
        <v>29</v>
      </c>
      <c r="E2614" s="31">
        <v>44469</v>
      </c>
      <c r="F2614" s="29">
        <v>8.4301819544589236</v>
      </c>
      <c r="G2614" s="29" t="s">
        <v>51</v>
      </c>
      <c r="H2614" s="29" t="s">
        <v>30</v>
      </c>
      <c r="I2614" s="29">
        <v>1972</v>
      </c>
      <c r="J2614" s="30">
        <v>100</v>
      </c>
      <c r="K2614" s="30">
        <v>25108.2</v>
      </c>
      <c r="L2614" s="29">
        <v>2419061.6415000181</v>
      </c>
      <c r="M2614" s="29">
        <v>10404.815350432616</v>
      </c>
      <c r="N2614" s="29">
        <v>74.240168299405482</v>
      </c>
      <c r="O2614" s="29">
        <v>45233.706793213278</v>
      </c>
      <c r="P2614" s="29">
        <v>1.4766111839208784</v>
      </c>
      <c r="Q2614" s="29">
        <v>65565.274092262669</v>
      </c>
      <c r="R2614" s="29">
        <v>70270.235064836947</v>
      </c>
      <c r="S2614" s="29">
        <v>1.4870642274911017</v>
      </c>
      <c r="T2614" s="29">
        <v>1.6322103817203171</v>
      </c>
      <c r="U2614" s="29">
        <v>1.7945895543856563</v>
      </c>
      <c r="V2614" s="29">
        <v>3.2179371312545659</v>
      </c>
      <c r="W2614" s="30">
        <v>1.3261247870807014</v>
      </c>
      <c r="X2614" s="30">
        <v>1.5993703148352869</v>
      </c>
      <c r="Y2614" s="29">
        <v>69.794157601786281</v>
      </c>
      <c r="Z2614" s="29">
        <v>56.668435300086742</v>
      </c>
      <c r="AA2614" s="30">
        <v>112.77955002091653</v>
      </c>
      <c r="AB2614" s="30">
        <v>4217.6368584611591</v>
      </c>
      <c r="AC2614" s="29">
        <v>3.4370009929207663</v>
      </c>
      <c r="AD2614" s="29">
        <v>109420.94805916928</v>
      </c>
      <c r="AE2614" s="29">
        <f t="shared" si="126"/>
        <v>2021</v>
      </c>
      <c r="AF2614" s="29">
        <f t="shared" si="127"/>
        <v>9</v>
      </c>
      <c r="AK2614" t="e">
        <f t="shared" si="128"/>
        <v>#N/A</v>
      </c>
    </row>
    <row r="2615" spans="1:37" ht="30" x14ac:dyDescent="0.25">
      <c r="A2615" s="30">
        <v>17907432</v>
      </c>
      <c r="B2615" s="29" t="s">
        <v>98</v>
      </c>
      <c r="C2615" s="29" t="s">
        <v>29</v>
      </c>
      <c r="D2615" s="29" t="s">
        <v>29</v>
      </c>
      <c r="E2615" s="31">
        <v>44500</v>
      </c>
      <c r="F2615" s="29">
        <v>9.0067633136434786</v>
      </c>
      <c r="G2615" s="29" t="s">
        <v>51</v>
      </c>
      <c r="H2615" s="29" t="s">
        <v>30</v>
      </c>
      <c r="I2615" s="29">
        <v>1972</v>
      </c>
      <c r="J2615" s="30">
        <v>100</v>
      </c>
      <c r="K2615" s="30">
        <v>25108.2</v>
      </c>
      <c r="L2615" s="29">
        <v>2100476.2141284663</v>
      </c>
      <c r="M2615" s="29">
        <v>5933.273420455731</v>
      </c>
      <c r="N2615" s="29">
        <v>112.52752877324212</v>
      </c>
      <c r="O2615" s="29">
        <v>37673.413765919366</v>
      </c>
      <c r="P2615" s="29">
        <v>2.3583950301866214</v>
      </c>
      <c r="Q2615" s="29">
        <v>53707.298284845376</v>
      </c>
      <c r="R2615" s="29">
        <v>65521.827356682646</v>
      </c>
      <c r="S2615" s="29">
        <v>1.9409715804009415</v>
      </c>
      <c r="T2615" s="29">
        <v>2.0912866684214713</v>
      </c>
      <c r="U2615" s="29">
        <v>1.4624269784475359</v>
      </c>
      <c r="V2615" s="29">
        <v>2.0263914675533892</v>
      </c>
      <c r="W2615" s="30">
        <v>0.94338632327548155</v>
      </c>
      <c r="X2615" s="30">
        <v>1.2384849029433638</v>
      </c>
      <c r="Y2615" s="29">
        <v>66.059629579201712</v>
      </c>
      <c r="Z2615" s="29">
        <v>66.303213937343131</v>
      </c>
      <c r="AA2615" s="30">
        <v>120.5290130875139</v>
      </c>
      <c r="AB2615" s="30">
        <v>4302.0860716945381</v>
      </c>
      <c r="AC2615" s="29">
        <v>4.7418956561508514</v>
      </c>
      <c r="AD2615" s="29">
        <v>103931.74787917214</v>
      </c>
      <c r="AE2615" s="29">
        <f t="shared" si="126"/>
        <v>2021</v>
      </c>
      <c r="AF2615" s="29">
        <f t="shared" si="127"/>
        <v>10</v>
      </c>
      <c r="AK2615" t="e">
        <f t="shared" si="128"/>
        <v>#N/A</v>
      </c>
    </row>
    <row r="2616" spans="1:37" ht="30" x14ac:dyDescent="0.25">
      <c r="A2616" s="30">
        <v>17907432</v>
      </c>
      <c r="B2616" s="29" t="s">
        <v>98</v>
      </c>
      <c r="C2616" s="29" t="s">
        <v>29</v>
      </c>
      <c r="D2616" s="29" t="s">
        <v>29</v>
      </c>
      <c r="E2616" s="31">
        <v>44530</v>
      </c>
      <c r="F2616" s="29">
        <v>11.059464215197867</v>
      </c>
      <c r="G2616" s="29" t="s">
        <v>51</v>
      </c>
      <c r="H2616" s="29" t="s">
        <v>30</v>
      </c>
      <c r="I2616" s="29">
        <v>1972</v>
      </c>
      <c r="J2616" s="30">
        <v>100</v>
      </c>
      <c r="K2616" s="30">
        <v>25108.2</v>
      </c>
      <c r="L2616" s="29">
        <v>1775952.8562801178</v>
      </c>
      <c r="M2616" s="29">
        <v>6962.1173822703531</v>
      </c>
      <c r="N2616" s="29">
        <v>117.63527767134316</v>
      </c>
      <c r="O2616" s="29">
        <v>30811.175302410371</v>
      </c>
      <c r="P2616" s="29">
        <v>1.6562045943221031</v>
      </c>
      <c r="Q2616" s="29">
        <v>64496.773812053652</v>
      </c>
      <c r="R2616" s="29">
        <v>55652.863568037101</v>
      </c>
      <c r="S2616" s="29">
        <v>1.4619620224755605</v>
      </c>
      <c r="T2616" s="29">
        <v>1.6436765957474928</v>
      </c>
      <c r="U2616" s="29">
        <v>2.7716825521142567</v>
      </c>
      <c r="V2616" s="29">
        <v>3.0522707884475593</v>
      </c>
      <c r="W2616" s="30">
        <v>0.94826859706531486</v>
      </c>
      <c r="X2616" s="30">
        <v>1.4246170954137545</v>
      </c>
      <c r="Y2616" s="29">
        <v>53.772576940946514</v>
      </c>
      <c r="Z2616" s="29">
        <v>86.451971369520138</v>
      </c>
      <c r="AA2616" s="30">
        <v>157.75284308268459</v>
      </c>
      <c r="AB2616" s="30">
        <v>3461.1545976090611</v>
      </c>
      <c r="AC2616" s="29">
        <v>4.6782752377242938</v>
      </c>
      <c r="AD2616" s="29">
        <v>126616.41289949766</v>
      </c>
      <c r="AE2616" s="29">
        <f t="shared" ref="AE2616:AE2679" si="129">IF(E2616 = "", "", YEAR(E2616))</f>
        <v>2021</v>
      </c>
      <c r="AF2616" s="29">
        <f t="shared" si="127"/>
        <v>11</v>
      </c>
      <c r="AK2616" t="e">
        <f t="shared" si="128"/>
        <v>#N/A</v>
      </c>
    </row>
    <row r="2617" spans="1:37" ht="30" x14ac:dyDescent="0.25">
      <c r="A2617" s="30">
        <v>17907432</v>
      </c>
      <c r="B2617" s="29" t="s">
        <v>98</v>
      </c>
      <c r="C2617" s="29" t="s">
        <v>29</v>
      </c>
      <c r="D2617" s="29" t="s">
        <v>29</v>
      </c>
      <c r="E2617" s="31">
        <v>44561</v>
      </c>
      <c r="F2617" s="29">
        <v>7.6350261299482343</v>
      </c>
      <c r="G2617" s="29" t="s">
        <v>51</v>
      </c>
      <c r="H2617" s="29" t="s">
        <v>30</v>
      </c>
      <c r="I2617" s="29">
        <v>1972</v>
      </c>
      <c r="J2617" s="30">
        <v>100</v>
      </c>
      <c r="K2617" s="30">
        <v>25108.2</v>
      </c>
      <c r="L2617" s="29">
        <v>2536318.5630062674</v>
      </c>
      <c r="M2617" s="29">
        <v>6158.1663696542719</v>
      </c>
      <c r="N2617" s="29">
        <v>96.811150695651278</v>
      </c>
      <c r="O2617" s="29">
        <v>38554.068508070639</v>
      </c>
      <c r="P2617" s="29">
        <v>2.3513122410599308</v>
      </c>
      <c r="Q2617" s="29">
        <v>53101.434691007278</v>
      </c>
      <c r="R2617" s="29">
        <v>55793.683785093366</v>
      </c>
      <c r="S2617" s="29">
        <v>2.4464119156380302</v>
      </c>
      <c r="T2617" s="29">
        <v>3.1992024839551951</v>
      </c>
      <c r="U2617" s="29">
        <v>1.8928322922429477</v>
      </c>
      <c r="V2617" s="29">
        <v>2.8026822327004095</v>
      </c>
      <c r="W2617" s="30">
        <v>1.0985122999651362</v>
      </c>
      <c r="X2617" s="30">
        <v>1.9996193383388374</v>
      </c>
      <c r="Y2617" s="29">
        <v>69.961248774389446</v>
      </c>
      <c r="Z2617" s="29">
        <v>91.488953021666575</v>
      </c>
      <c r="AA2617" s="30">
        <v>183.20956467690999</v>
      </c>
      <c r="AB2617" s="30">
        <v>4157.2127059558825</v>
      </c>
      <c r="AC2617" s="29">
        <v>4.0917920098450065</v>
      </c>
      <c r="AD2617" s="29">
        <v>118852.75484101962</v>
      </c>
      <c r="AE2617" s="29">
        <f t="shared" si="129"/>
        <v>2021</v>
      </c>
      <c r="AF2617" s="29">
        <f t="shared" si="127"/>
        <v>12</v>
      </c>
      <c r="AK2617" t="e">
        <f t="shared" si="128"/>
        <v>#N/A</v>
      </c>
    </row>
    <row r="2618" spans="1:37" ht="30" x14ac:dyDescent="0.25">
      <c r="A2618" s="30">
        <v>17907432</v>
      </c>
      <c r="B2618" s="29" t="s">
        <v>98</v>
      </c>
      <c r="C2618" s="29" t="s">
        <v>29</v>
      </c>
      <c r="D2618" s="29" t="s">
        <v>29</v>
      </c>
      <c r="E2618" s="31">
        <v>44592</v>
      </c>
      <c r="F2618" s="29">
        <v>5.0761494054792582</v>
      </c>
      <c r="G2618" s="29" t="s">
        <v>51</v>
      </c>
      <c r="H2618" s="29" t="s">
        <v>30</v>
      </c>
      <c r="I2618" s="29">
        <v>1972</v>
      </c>
      <c r="J2618" s="30">
        <v>100</v>
      </c>
      <c r="K2618" s="30">
        <v>25108.2</v>
      </c>
      <c r="L2618" s="29">
        <v>2427059.7989925989</v>
      </c>
      <c r="M2618" s="29">
        <v>11798.224213021958</v>
      </c>
      <c r="N2618" s="29">
        <v>69.395049930617475</v>
      </c>
      <c r="O2618" s="29">
        <v>38636.342688222059</v>
      </c>
      <c r="P2618" s="29">
        <v>2.1123823333525782</v>
      </c>
      <c r="Q2618" s="29">
        <v>63076.326779489755</v>
      </c>
      <c r="R2618" s="29">
        <v>68106.448000135788</v>
      </c>
      <c r="S2618" s="29">
        <v>2.6872102853642437</v>
      </c>
      <c r="T2618" s="29">
        <v>1.6930315537470113</v>
      </c>
      <c r="U2618" s="29">
        <v>2.4632951414379392</v>
      </c>
      <c r="V2618" s="29">
        <v>2.6340534530990247</v>
      </c>
      <c r="W2618" s="30">
        <v>0.90627865614053049</v>
      </c>
      <c r="X2618" s="30">
        <v>1.616639705211218</v>
      </c>
      <c r="Y2618" s="29">
        <v>109.85531783290307</v>
      </c>
      <c r="Z2618" s="29">
        <v>73.459235335891037</v>
      </c>
      <c r="AA2618" s="30">
        <v>170.56601509264516</v>
      </c>
      <c r="AB2618" s="30">
        <v>4584.4546886528024</v>
      </c>
      <c r="AC2618" s="29">
        <v>3.6323413428527442</v>
      </c>
      <c r="AD2618" s="29">
        <v>85459.822191595958</v>
      </c>
      <c r="AE2618" s="29">
        <f t="shared" si="129"/>
        <v>2022</v>
      </c>
      <c r="AF2618" s="29">
        <f t="shared" si="127"/>
        <v>1</v>
      </c>
      <c r="AK2618" t="e">
        <f t="shared" si="128"/>
        <v>#N/A</v>
      </c>
    </row>
    <row r="2619" spans="1:37" ht="30" x14ac:dyDescent="0.25">
      <c r="A2619" s="30">
        <v>17907432</v>
      </c>
      <c r="B2619" s="29" t="s">
        <v>98</v>
      </c>
      <c r="C2619" s="29" t="s">
        <v>29</v>
      </c>
      <c r="D2619" s="29" t="s">
        <v>29</v>
      </c>
      <c r="E2619" s="31">
        <v>44620</v>
      </c>
      <c r="F2619" s="29">
        <v>9.73885466605274</v>
      </c>
      <c r="G2619" s="29" t="s">
        <v>51</v>
      </c>
      <c r="H2619" s="29" t="s">
        <v>30</v>
      </c>
      <c r="I2619" s="29">
        <v>1972</v>
      </c>
      <c r="J2619" s="30">
        <v>100</v>
      </c>
      <c r="K2619" s="30">
        <v>25108.2</v>
      </c>
      <c r="L2619" s="29">
        <v>2215668.6672020373</v>
      </c>
      <c r="M2619" s="29">
        <v>7693.6520090461972</v>
      </c>
      <c r="N2619" s="29">
        <v>91.387700719319426</v>
      </c>
      <c r="O2619" s="29">
        <v>39606.040375270488</v>
      </c>
      <c r="P2619" s="29">
        <v>1.6505909792923503</v>
      </c>
      <c r="Q2619" s="29">
        <v>50037.810289202716</v>
      </c>
      <c r="R2619" s="29">
        <v>47339.406738257036</v>
      </c>
      <c r="S2619" s="29">
        <v>2.0711938595662116</v>
      </c>
      <c r="T2619" s="29">
        <v>2.4924727135964866</v>
      </c>
      <c r="U2619" s="29">
        <v>2.1137751401779772</v>
      </c>
      <c r="V2619" s="29">
        <v>2.6624328132111583</v>
      </c>
      <c r="W2619" s="30">
        <v>1.0255522313580892</v>
      </c>
      <c r="X2619" s="30">
        <v>1.9329857170730078</v>
      </c>
      <c r="Y2619" s="29">
        <v>60.93516770287642</v>
      </c>
      <c r="Z2619" s="29">
        <v>66.914564623137437</v>
      </c>
      <c r="AA2619" s="30">
        <v>138.13961306047329</v>
      </c>
      <c r="AB2619" s="30">
        <v>3458.5676382720885</v>
      </c>
      <c r="AC2619" s="29">
        <v>3.750742972178573</v>
      </c>
      <c r="AD2619" s="29">
        <v>89658.728642303482</v>
      </c>
      <c r="AE2619" s="29">
        <f t="shared" si="129"/>
        <v>2022</v>
      </c>
      <c r="AF2619" s="29">
        <f t="shared" si="127"/>
        <v>2</v>
      </c>
      <c r="AK2619" t="e">
        <f t="shared" si="128"/>
        <v>#N/A</v>
      </c>
    </row>
    <row r="2620" spans="1:37" ht="30" x14ac:dyDescent="0.25">
      <c r="A2620" s="30">
        <v>17907432</v>
      </c>
      <c r="B2620" s="29" t="s">
        <v>98</v>
      </c>
      <c r="C2620" s="29" t="s">
        <v>29</v>
      </c>
      <c r="D2620" s="29" t="s">
        <v>29</v>
      </c>
      <c r="E2620" s="31">
        <v>44651</v>
      </c>
      <c r="F2620" s="29">
        <v>11.950961067529629</v>
      </c>
      <c r="G2620" s="29" t="s">
        <v>51</v>
      </c>
      <c r="H2620" s="29" t="s">
        <v>30</v>
      </c>
      <c r="I2620" s="29">
        <v>1972</v>
      </c>
      <c r="J2620" s="30">
        <v>100</v>
      </c>
      <c r="K2620" s="30">
        <v>25108.2</v>
      </c>
      <c r="L2620" s="29">
        <v>2887760.0248120492</v>
      </c>
      <c r="M2620" s="29">
        <v>7773.1605607528963</v>
      </c>
      <c r="N2620" s="29">
        <v>72.513995044988363</v>
      </c>
      <c r="O2620" s="29">
        <v>35779.575252635404</v>
      </c>
      <c r="P2620" s="29">
        <v>1.3284824245798503</v>
      </c>
      <c r="Q2620" s="29">
        <v>62682.243655834405</v>
      </c>
      <c r="R2620" s="29">
        <v>55246.901784104979</v>
      </c>
      <c r="S2620" s="29">
        <v>2.3340342150044959</v>
      </c>
      <c r="T2620" s="29">
        <v>2.3680175574215903</v>
      </c>
      <c r="U2620" s="29">
        <v>2.8131005261089648</v>
      </c>
      <c r="V2620" s="29">
        <v>2.3808315053313924</v>
      </c>
      <c r="W2620" s="30">
        <v>1.0290005072164377</v>
      </c>
      <c r="X2620" s="30">
        <v>1.539264333558751</v>
      </c>
      <c r="Y2620" s="29">
        <v>76.715724733749013</v>
      </c>
      <c r="Z2620" s="29">
        <v>79.909551171453444</v>
      </c>
      <c r="AA2620" s="30">
        <v>182.87044353308619</v>
      </c>
      <c r="AB2620" s="30">
        <v>4231.1255568795168</v>
      </c>
      <c r="AC2620" s="29">
        <v>3.4246190370456167</v>
      </c>
      <c r="AD2620" s="29">
        <v>91638.996966831066</v>
      </c>
      <c r="AE2620" s="29">
        <f t="shared" si="129"/>
        <v>2022</v>
      </c>
      <c r="AF2620" s="29">
        <f t="shared" si="127"/>
        <v>3</v>
      </c>
      <c r="AK2620" t="e">
        <f t="shared" si="128"/>
        <v>#N/A</v>
      </c>
    </row>
    <row r="2621" spans="1:37" ht="30" x14ac:dyDescent="0.25">
      <c r="A2621" s="30">
        <v>17907432</v>
      </c>
      <c r="B2621" s="29" t="s">
        <v>98</v>
      </c>
      <c r="C2621" s="29" t="s">
        <v>29</v>
      </c>
      <c r="D2621" s="29" t="s">
        <v>29</v>
      </c>
      <c r="E2621" s="31">
        <v>44681</v>
      </c>
      <c r="F2621" s="29">
        <v>8.4418787965226478</v>
      </c>
      <c r="G2621" s="29" t="s">
        <v>51</v>
      </c>
      <c r="H2621" s="29" t="s">
        <v>30</v>
      </c>
      <c r="I2621" s="29">
        <v>1972</v>
      </c>
      <c r="J2621" s="30">
        <v>100</v>
      </c>
      <c r="K2621" s="30">
        <v>25108.2</v>
      </c>
      <c r="L2621" s="29">
        <v>2034898.5978757991</v>
      </c>
      <c r="M2621" s="29">
        <v>11711.426482473153</v>
      </c>
      <c r="N2621" s="29">
        <v>106.56283103490919</v>
      </c>
      <c r="O2621" s="29">
        <v>49902.05871913163</v>
      </c>
      <c r="P2621" s="29">
        <v>1.4653600508890532</v>
      </c>
      <c r="Q2621" s="29">
        <v>42672.843884767608</v>
      </c>
      <c r="R2621" s="29">
        <v>79382.579873775161</v>
      </c>
      <c r="S2621" s="29">
        <v>1.4588731177000014</v>
      </c>
      <c r="T2621" s="29">
        <v>1.7627923685899387</v>
      </c>
      <c r="U2621" s="29">
        <v>2.0225016948603884</v>
      </c>
      <c r="V2621" s="29">
        <v>3.2102823068717234</v>
      </c>
      <c r="W2621" s="30">
        <v>1.3691484127954066</v>
      </c>
      <c r="X2621" s="30">
        <v>1.5510906587964313</v>
      </c>
      <c r="Y2621" s="29">
        <v>90.622568488819311</v>
      </c>
      <c r="Z2621" s="29">
        <v>62.030112500529761</v>
      </c>
      <c r="AA2621" s="30">
        <v>131.48266614666656</v>
      </c>
      <c r="AB2621" s="30">
        <v>3265.3072644905988</v>
      </c>
      <c r="AC2621" s="29">
        <v>5.2639657034241019</v>
      </c>
      <c r="AD2621" s="29">
        <v>134627.35104068788</v>
      </c>
      <c r="AE2621" s="29">
        <f t="shared" si="129"/>
        <v>2022</v>
      </c>
      <c r="AF2621" s="29">
        <f t="shared" si="127"/>
        <v>4</v>
      </c>
      <c r="AK2621" t="e">
        <f t="shared" si="128"/>
        <v>#N/A</v>
      </c>
    </row>
    <row r="2622" spans="1:37" ht="30" x14ac:dyDescent="0.25">
      <c r="A2622" s="30">
        <v>17907432</v>
      </c>
      <c r="B2622" s="29" t="s">
        <v>98</v>
      </c>
      <c r="C2622" s="29" t="s">
        <v>29</v>
      </c>
      <c r="D2622" s="29" t="s">
        <v>29</v>
      </c>
      <c r="E2622" s="31">
        <v>44712</v>
      </c>
      <c r="F2622" s="29">
        <v>8.1595599164208679</v>
      </c>
      <c r="G2622" s="29" t="s">
        <v>51</v>
      </c>
      <c r="H2622" s="29" t="s">
        <v>30</v>
      </c>
      <c r="I2622" s="29">
        <v>1972</v>
      </c>
      <c r="J2622" s="30">
        <v>100</v>
      </c>
      <c r="K2622" s="30">
        <v>25108.2</v>
      </c>
      <c r="L2622" s="29">
        <v>2361043.720421874</v>
      </c>
      <c r="M2622" s="29">
        <v>10659.765420369546</v>
      </c>
      <c r="N2622" s="29">
        <v>73.232647541536835</v>
      </c>
      <c r="O2622" s="29">
        <v>46474.479991770422</v>
      </c>
      <c r="P2622" s="29">
        <v>1.8051587092294847</v>
      </c>
      <c r="Q2622" s="29">
        <v>45090.039737608568</v>
      </c>
      <c r="R2622" s="29">
        <v>50012.511602612292</v>
      </c>
      <c r="S2622" s="29">
        <v>2.1832684446527018</v>
      </c>
      <c r="T2622" s="29">
        <v>2.4993512100929096</v>
      </c>
      <c r="U2622" s="29">
        <v>1.8051412014440942</v>
      </c>
      <c r="V2622" s="29">
        <v>3.0168356121581241</v>
      </c>
      <c r="W2622" s="30">
        <v>1.4042449192996114</v>
      </c>
      <c r="X2622" s="30">
        <v>1.9754779299414318</v>
      </c>
      <c r="Y2622" s="29">
        <v>94.870788039693522</v>
      </c>
      <c r="Z2622" s="29">
        <v>86.763117974643166</v>
      </c>
      <c r="AA2622" s="30">
        <v>134.370608390813</v>
      </c>
      <c r="AB2622" s="30">
        <v>3100.6515599710792</v>
      </c>
      <c r="AC2622" s="29">
        <v>5.0007124227063171</v>
      </c>
      <c r="AD2622" s="29">
        <v>72709.161336241959</v>
      </c>
      <c r="AE2622" s="29">
        <f t="shared" si="129"/>
        <v>2022</v>
      </c>
      <c r="AF2622" s="29">
        <f t="shared" si="127"/>
        <v>5</v>
      </c>
      <c r="AK2622" t="e">
        <f t="shared" si="128"/>
        <v>#N/A</v>
      </c>
    </row>
    <row r="2623" spans="1:37" ht="30" x14ac:dyDescent="0.25">
      <c r="A2623" s="30">
        <v>17907432</v>
      </c>
      <c r="B2623" s="29" t="s">
        <v>98</v>
      </c>
      <c r="C2623" s="29" t="s">
        <v>29</v>
      </c>
      <c r="D2623" s="29" t="s">
        <v>29</v>
      </c>
      <c r="E2623" s="31">
        <v>44742</v>
      </c>
      <c r="F2623" s="29">
        <v>7.4725525642997885</v>
      </c>
      <c r="G2623" s="29" t="s">
        <v>51</v>
      </c>
      <c r="H2623" s="29" t="s">
        <v>30</v>
      </c>
      <c r="I2623" s="29">
        <v>1972</v>
      </c>
      <c r="J2623" s="30">
        <v>100</v>
      </c>
      <c r="K2623" s="30">
        <v>25108.2</v>
      </c>
      <c r="L2623" s="29">
        <v>2090048.8862208892</v>
      </c>
      <c r="M2623" s="29">
        <v>10798.750447632625</v>
      </c>
      <c r="N2623" s="29">
        <v>95.970689999199365</v>
      </c>
      <c r="O2623" s="29">
        <v>52494.745952631005</v>
      </c>
      <c r="P2623" s="29">
        <v>2.2524029501773781</v>
      </c>
      <c r="Q2623" s="29">
        <v>60232.965504927815</v>
      </c>
      <c r="R2623" s="29">
        <v>59340.581128931393</v>
      </c>
      <c r="S2623" s="29">
        <v>1.4451815851042193</v>
      </c>
      <c r="T2623" s="29">
        <v>2.7783917469571717</v>
      </c>
      <c r="U2623" s="29">
        <v>1.460195023706228</v>
      </c>
      <c r="V2623" s="29">
        <v>3.1138808973872707</v>
      </c>
      <c r="W2623" s="30">
        <v>1.1517490136496371</v>
      </c>
      <c r="X2623" s="30">
        <v>2.0770911485298358</v>
      </c>
      <c r="Y2623" s="29">
        <v>55.849732431565101</v>
      </c>
      <c r="Z2623" s="29">
        <v>99.030269465420645</v>
      </c>
      <c r="AA2623" s="30">
        <v>134.76010201240896</v>
      </c>
      <c r="AB2623" s="30">
        <v>4782.9389204659001</v>
      </c>
      <c r="AC2623" s="29">
        <v>5.3508150485933133</v>
      </c>
      <c r="AD2623" s="29">
        <v>74456.963011157393</v>
      </c>
      <c r="AE2623" s="29">
        <f t="shared" si="129"/>
        <v>2022</v>
      </c>
      <c r="AF2623" s="29">
        <f t="shared" si="127"/>
        <v>6</v>
      </c>
      <c r="AK2623" t="e">
        <f t="shared" si="128"/>
        <v>#N/A</v>
      </c>
    </row>
    <row r="2624" spans="1:37" ht="30" x14ac:dyDescent="0.25">
      <c r="A2624" s="30">
        <v>17907432</v>
      </c>
      <c r="B2624" s="29" t="s">
        <v>98</v>
      </c>
      <c r="C2624" s="29" t="s">
        <v>29</v>
      </c>
      <c r="D2624" s="29" t="s">
        <v>29</v>
      </c>
      <c r="E2624" s="31">
        <v>44773</v>
      </c>
      <c r="F2624" s="29">
        <v>10.988513636964896</v>
      </c>
      <c r="G2624" s="29" t="s">
        <v>51</v>
      </c>
      <c r="H2624" s="29" t="s">
        <v>30</v>
      </c>
      <c r="I2624" s="29">
        <v>1972</v>
      </c>
      <c r="J2624" s="30">
        <v>100</v>
      </c>
      <c r="K2624" s="30">
        <v>25108.2</v>
      </c>
      <c r="L2624" s="29">
        <v>1717670.1365828826</v>
      </c>
      <c r="M2624" s="29">
        <v>10691.654451406954</v>
      </c>
      <c r="N2624" s="29">
        <v>94.922317301013067</v>
      </c>
      <c r="O2624" s="29">
        <v>40084.256817072004</v>
      </c>
      <c r="P2624" s="29">
        <v>1.8336305104752353</v>
      </c>
      <c r="Q2624" s="29">
        <v>57055.57533056473</v>
      </c>
      <c r="R2624" s="29">
        <v>68759.700656666188</v>
      </c>
      <c r="S2624" s="29">
        <v>1.8187126629033419</v>
      </c>
      <c r="T2624" s="29">
        <v>2.144251367847982</v>
      </c>
      <c r="U2624" s="29">
        <v>1.511650268052072</v>
      </c>
      <c r="V2624" s="29">
        <v>2.8161059632963341</v>
      </c>
      <c r="W2624" s="30">
        <v>1.5164898999703327</v>
      </c>
      <c r="X2624" s="30">
        <v>1.737566412963101</v>
      </c>
      <c r="Y2624" s="29">
        <v>77.711047551660755</v>
      </c>
      <c r="Z2624" s="29">
        <v>72.532459507725491</v>
      </c>
      <c r="AA2624" s="30">
        <v>172.53025172118873</v>
      </c>
      <c r="AB2624" s="30">
        <v>3085.4583230906132</v>
      </c>
      <c r="AC2624" s="29">
        <v>5.1866223128451114</v>
      </c>
      <c r="AD2624" s="29">
        <v>97066.442508803026</v>
      </c>
      <c r="AE2624" s="29">
        <f t="shared" si="129"/>
        <v>2022</v>
      </c>
      <c r="AF2624" s="29">
        <f t="shared" si="127"/>
        <v>7</v>
      </c>
      <c r="AK2624" t="e">
        <f t="shared" si="128"/>
        <v>#N/A</v>
      </c>
    </row>
    <row r="2625" spans="1:37" ht="30" x14ac:dyDescent="0.25">
      <c r="A2625" s="30">
        <v>17907432</v>
      </c>
      <c r="B2625" s="29" t="s">
        <v>98</v>
      </c>
      <c r="C2625" s="29" t="s">
        <v>29</v>
      </c>
      <c r="D2625" s="29" t="s">
        <v>29</v>
      </c>
      <c r="E2625" s="31">
        <v>44804</v>
      </c>
      <c r="F2625" s="29">
        <v>11.3821722598005</v>
      </c>
      <c r="G2625" s="29" t="s">
        <v>51</v>
      </c>
      <c r="H2625" s="29" t="s">
        <v>30</v>
      </c>
      <c r="I2625" s="29">
        <v>1972</v>
      </c>
      <c r="J2625" s="30">
        <v>100</v>
      </c>
      <c r="K2625" s="30">
        <v>25108.2</v>
      </c>
      <c r="L2625" s="29">
        <v>2957522.4678817783</v>
      </c>
      <c r="M2625" s="29">
        <v>7370.0189051875404</v>
      </c>
      <c r="N2625" s="29">
        <v>84.617404774979576</v>
      </c>
      <c r="O2625" s="29">
        <v>54403.264598571885</v>
      </c>
      <c r="P2625" s="29">
        <v>1.3555473377148923</v>
      </c>
      <c r="Q2625" s="29">
        <v>45513.370865248951</v>
      </c>
      <c r="R2625" s="29">
        <v>60463.825252611037</v>
      </c>
      <c r="S2625" s="29">
        <v>1.5456535834599407</v>
      </c>
      <c r="T2625" s="29">
        <v>1.6548897482322531</v>
      </c>
      <c r="U2625" s="29">
        <v>2.7305848254278979</v>
      </c>
      <c r="V2625" s="29">
        <v>2.7589634383311661</v>
      </c>
      <c r="W2625" s="30">
        <v>0.95723659808313488</v>
      </c>
      <c r="X2625" s="30">
        <v>1.4004516035859362</v>
      </c>
      <c r="Y2625" s="29">
        <v>95.528815315841783</v>
      </c>
      <c r="Z2625" s="29">
        <v>63.040250069477388</v>
      </c>
      <c r="AA2625" s="30">
        <v>141.60740101783514</v>
      </c>
      <c r="AB2625" s="30">
        <v>4777.8527305343587</v>
      </c>
      <c r="AC2625" s="29">
        <v>5.2968075996582087</v>
      </c>
      <c r="AD2625" s="29">
        <v>71040.122684945105</v>
      </c>
      <c r="AE2625" s="29">
        <f t="shared" si="129"/>
        <v>2022</v>
      </c>
      <c r="AF2625" s="29">
        <f t="shared" si="127"/>
        <v>8</v>
      </c>
      <c r="AK2625" t="e">
        <f t="shared" si="128"/>
        <v>#N/A</v>
      </c>
    </row>
    <row r="2626" spans="1:37" ht="30" x14ac:dyDescent="0.25">
      <c r="A2626" s="30">
        <v>17907432</v>
      </c>
      <c r="B2626" s="29" t="s">
        <v>98</v>
      </c>
      <c r="C2626" s="29" t="s">
        <v>29</v>
      </c>
      <c r="D2626" s="29" t="s">
        <v>29</v>
      </c>
      <c r="E2626" s="31">
        <v>44834</v>
      </c>
      <c r="F2626" s="29">
        <v>8.1693082481023183</v>
      </c>
      <c r="G2626" s="29" t="s">
        <v>51</v>
      </c>
      <c r="H2626" s="29" t="s">
        <v>30</v>
      </c>
      <c r="I2626" s="29">
        <v>1972</v>
      </c>
      <c r="J2626" s="30">
        <v>100</v>
      </c>
      <c r="K2626" s="30">
        <v>25108.2</v>
      </c>
      <c r="L2626" s="29">
        <v>2069866.1908821394</v>
      </c>
      <c r="M2626" s="29">
        <v>7886.6609752213553</v>
      </c>
      <c r="N2626" s="29">
        <v>96.180523904343389</v>
      </c>
      <c r="O2626" s="29">
        <v>36401.296397648104</v>
      </c>
      <c r="P2626" s="29">
        <v>1.4939879369374125</v>
      </c>
      <c r="Q2626" s="29">
        <v>59563.835844467896</v>
      </c>
      <c r="R2626" s="29">
        <v>63131.994676017559</v>
      </c>
      <c r="S2626" s="29">
        <v>1.52801549568529</v>
      </c>
      <c r="T2626" s="29">
        <v>2.0035615461046166</v>
      </c>
      <c r="U2626" s="29">
        <v>2.2482381391563662</v>
      </c>
      <c r="V2626" s="29">
        <v>1.7750164430422641</v>
      </c>
      <c r="W2626" s="30">
        <v>0.9417983255166974</v>
      </c>
      <c r="X2626" s="30">
        <v>1.4779380736612384</v>
      </c>
      <c r="Y2626" s="29">
        <v>73.2805846968743</v>
      </c>
      <c r="Z2626" s="29">
        <v>52.58566488654369</v>
      </c>
      <c r="AA2626" s="30">
        <v>138.31146073282582</v>
      </c>
      <c r="AB2626" s="30">
        <v>2485.2582596357529</v>
      </c>
      <c r="AC2626" s="29">
        <v>3.7496055719970811</v>
      </c>
      <c r="AD2626" s="29">
        <v>122768.80081344851</v>
      </c>
      <c r="AE2626" s="29">
        <f t="shared" si="129"/>
        <v>2022</v>
      </c>
      <c r="AF2626" s="29">
        <f t="shared" si="127"/>
        <v>9</v>
      </c>
      <c r="AK2626" t="e">
        <f t="shared" si="128"/>
        <v>#N/A</v>
      </c>
    </row>
    <row r="2627" spans="1:37" ht="30" x14ac:dyDescent="0.25">
      <c r="A2627" s="30">
        <v>17907432</v>
      </c>
      <c r="B2627" s="29" t="s">
        <v>98</v>
      </c>
      <c r="C2627" s="29" t="s">
        <v>29</v>
      </c>
      <c r="D2627" s="29" t="s">
        <v>29</v>
      </c>
      <c r="E2627" s="31">
        <v>44865</v>
      </c>
      <c r="F2627" s="29">
        <v>8.0224272088870752</v>
      </c>
      <c r="G2627" s="29" t="s">
        <v>51</v>
      </c>
      <c r="H2627" s="29" t="s">
        <v>30</v>
      </c>
      <c r="I2627" s="29">
        <v>1972</v>
      </c>
      <c r="J2627" s="30">
        <v>100</v>
      </c>
      <c r="K2627" s="30">
        <v>25108.2</v>
      </c>
      <c r="L2627" s="29">
        <v>2768753.1056095897</v>
      </c>
      <c r="M2627" s="29">
        <v>6016.7250726704451</v>
      </c>
      <c r="N2627" s="29">
        <v>88.406692307440068</v>
      </c>
      <c r="O2627" s="29">
        <v>38015.779980312946</v>
      </c>
      <c r="P2627" s="29">
        <v>1.9132860813853867</v>
      </c>
      <c r="Q2627" s="29">
        <v>32811.061369878298</v>
      </c>
      <c r="R2627" s="29">
        <v>40196.354794498395</v>
      </c>
      <c r="S2627" s="29">
        <v>1.982896847560002</v>
      </c>
      <c r="T2627" s="29">
        <v>2.1233532632462464</v>
      </c>
      <c r="U2627" s="29">
        <v>2.1775299050358212</v>
      </c>
      <c r="V2627" s="29">
        <v>3.035974446282951</v>
      </c>
      <c r="W2627" s="30">
        <v>0.90413028763727354</v>
      </c>
      <c r="X2627" s="30">
        <v>1.1164121062335897</v>
      </c>
      <c r="Y2627" s="29">
        <v>79.283567174265158</v>
      </c>
      <c r="Z2627" s="29">
        <v>93.149724561463273</v>
      </c>
      <c r="AA2627" s="30">
        <v>110.70918383640812</v>
      </c>
      <c r="AB2627" s="30">
        <v>3931.2712734522966</v>
      </c>
      <c r="AC2627" s="29">
        <v>5.0927172609615763</v>
      </c>
      <c r="AD2627" s="29">
        <v>118269.6122963011</v>
      </c>
      <c r="AE2627" s="29">
        <f t="shared" si="129"/>
        <v>2022</v>
      </c>
      <c r="AF2627" s="29">
        <f t="shared" si="127"/>
        <v>10</v>
      </c>
      <c r="AK2627" t="e">
        <f t="shared" si="128"/>
        <v>#N/A</v>
      </c>
    </row>
    <row r="2628" spans="1:37" ht="30" x14ac:dyDescent="0.25">
      <c r="A2628" s="30">
        <v>17907432</v>
      </c>
      <c r="B2628" s="29" t="s">
        <v>98</v>
      </c>
      <c r="C2628" s="29" t="s">
        <v>29</v>
      </c>
      <c r="D2628" s="29" t="s">
        <v>29</v>
      </c>
      <c r="E2628" s="31">
        <v>44895</v>
      </c>
      <c r="F2628" s="29">
        <v>7.3759514852191419</v>
      </c>
      <c r="G2628" s="29" t="s">
        <v>51</v>
      </c>
      <c r="H2628" s="29" t="s">
        <v>30</v>
      </c>
      <c r="I2628" s="29">
        <v>1972</v>
      </c>
      <c r="J2628" s="30">
        <v>100</v>
      </c>
      <c r="K2628" s="30">
        <v>25108.2</v>
      </c>
      <c r="L2628" s="29">
        <v>1836748.4725896653</v>
      </c>
      <c r="M2628" s="29">
        <v>6294.4810431652304</v>
      </c>
      <c r="N2628" s="29">
        <v>121.08088656585717</v>
      </c>
      <c r="O2628" s="29">
        <v>53844.325103755837</v>
      </c>
      <c r="P2628" s="29">
        <v>1.8936666783952574</v>
      </c>
      <c r="Q2628" s="29">
        <v>38821.915252965162</v>
      </c>
      <c r="R2628" s="29">
        <v>72426.997498554207</v>
      </c>
      <c r="S2628" s="29">
        <v>2.2147590361868268</v>
      </c>
      <c r="T2628" s="29">
        <v>2.4278372238471948</v>
      </c>
      <c r="U2628" s="29">
        <v>2.7678740944802209</v>
      </c>
      <c r="V2628" s="29">
        <v>2.2624575197829957</v>
      </c>
      <c r="W2628" s="30">
        <v>1.128601152342706</v>
      </c>
      <c r="X2628" s="30">
        <v>1.4105402175205355</v>
      </c>
      <c r="Y2628" s="29">
        <v>98.81057288208072</v>
      </c>
      <c r="Z2628" s="29">
        <v>85.104600342736262</v>
      </c>
      <c r="AA2628" s="30">
        <v>175.04867543137834</v>
      </c>
      <c r="AB2628" s="30">
        <v>3197.5858105061993</v>
      </c>
      <c r="AC2628" s="29">
        <v>5.0267996271704645</v>
      </c>
      <c r="AD2628" s="29">
        <v>116317.91777894775</v>
      </c>
      <c r="AE2628" s="29">
        <f t="shared" si="129"/>
        <v>2022</v>
      </c>
      <c r="AF2628" s="29">
        <f t="shared" si="127"/>
        <v>11</v>
      </c>
      <c r="AK2628" t="e">
        <f t="shared" si="128"/>
        <v>#N/A</v>
      </c>
    </row>
    <row r="2629" spans="1:37" ht="30" x14ac:dyDescent="0.25">
      <c r="A2629" s="30">
        <v>17907432</v>
      </c>
      <c r="B2629" s="29" t="s">
        <v>98</v>
      </c>
      <c r="C2629" s="29" t="s">
        <v>29</v>
      </c>
      <c r="D2629" s="29" t="s">
        <v>29</v>
      </c>
      <c r="E2629" s="31">
        <v>44926</v>
      </c>
      <c r="F2629" s="29">
        <v>8.605724864774503</v>
      </c>
      <c r="G2629" s="29" t="s">
        <v>51</v>
      </c>
      <c r="H2629" s="29" t="s">
        <v>30</v>
      </c>
      <c r="I2629" s="29">
        <v>1972</v>
      </c>
      <c r="J2629" s="30">
        <v>100</v>
      </c>
      <c r="K2629" s="30">
        <v>25108.2</v>
      </c>
      <c r="L2629" s="29">
        <v>2322802.2925952999</v>
      </c>
      <c r="M2629" s="29">
        <v>9776.5567515178736</v>
      </c>
      <c r="N2629" s="29">
        <v>111.12921194638101</v>
      </c>
      <c r="O2629" s="29">
        <v>29244.622698100484</v>
      </c>
      <c r="P2629" s="29">
        <v>1.1718676012490226</v>
      </c>
      <c r="Q2629" s="29">
        <v>51177.218286566946</v>
      </c>
      <c r="R2629" s="29">
        <v>69708.06026720813</v>
      </c>
      <c r="S2629" s="29">
        <v>1.6621030530775125</v>
      </c>
      <c r="T2629" s="29">
        <v>2.3814819239681975</v>
      </c>
      <c r="U2629" s="29">
        <v>2.0344956427846315</v>
      </c>
      <c r="V2629" s="29">
        <v>3.2563361219592348</v>
      </c>
      <c r="W2629" s="30">
        <v>1.6397281175931464</v>
      </c>
      <c r="X2629" s="30">
        <v>1.6675035302218029</v>
      </c>
      <c r="Y2629" s="29">
        <v>83.760661225096584</v>
      </c>
      <c r="Z2629" s="29">
        <v>99.377723756239135</v>
      </c>
      <c r="AA2629" s="30">
        <v>100.83418927862074</v>
      </c>
      <c r="AB2629" s="30">
        <v>2572.8233209505793</v>
      </c>
      <c r="AC2629" s="29">
        <v>3.998008991807227</v>
      </c>
      <c r="AD2629" s="29">
        <v>90805.490309449873</v>
      </c>
      <c r="AE2629" s="29">
        <f t="shared" si="129"/>
        <v>2022</v>
      </c>
      <c r="AF2629" s="29">
        <f t="shared" si="127"/>
        <v>12</v>
      </c>
      <c r="AK2629" t="e">
        <f t="shared" si="128"/>
        <v>#N/A</v>
      </c>
    </row>
    <row r="2630" spans="1:37" ht="30" x14ac:dyDescent="0.25">
      <c r="A2630" s="30">
        <v>17907432</v>
      </c>
      <c r="B2630" s="29" t="s">
        <v>98</v>
      </c>
      <c r="C2630" s="29" t="s">
        <v>29</v>
      </c>
      <c r="D2630" s="29" t="s">
        <v>29</v>
      </c>
      <c r="E2630" s="31">
        <v>44957</v>
      </c>
      <c r="F2630" s="29">
        <v>7.0619621574559366</v>
      </c>
      <c r="G2630" s="29" t="s">
        <v>51</v>
      </c>
      <c r="H2630" s="29" t="s">
        <v>30</v>
      </c>
      <c r="I2630" s="29">
        <v>1972</v>
      </c>
      <c r="J2630" s="30">
        <v>100</v>
      </c>
      <c r="K2630" s="30">
        <v>25108.2</v>
      </c>
      <c r="L2630" s="29">
        <v>2282570.6468710168</v>
      </c>
      <c r="M2630" s="29">
        <v>10753.232836791543</v>
      </c>
      <c r="N2630" s="29">
        <v>77.381047389987828</v>
      </c>
      <c r="O2630" s="29">
        <v>44492.779320165901</v>
      </c>
      <c r="P2630" s="29">
        <v>1.2610959521779981</v>
      </c>
      <c r="Q2630" s="29">
        <v>40964.126581822762</v>
      </c>
      <c r="R2630" s="29">
        <v>51251.049701784461</v>
      </c>
      <c r="S2630" s="29">
        <v>2.2881239457199185</v>
      </c>
      <c r="T2630" s="29">
        <v>1.6340751714913124</v>
      </c>
      <c r="U2630" s="29">
        <v>2.7253031085048902</v>
      </c>
      <c r="V2630" s="29">
        <v>3.0985880191122335</v>
      </c>
      <c r="W2630" s="30">
        <v>1.4764377707739813</v>
      </c>
      <c r="X2630" s="30">
        <v>1.8938002152203623</v>
      </c>
      <c r="Y2630" s="29">
        <v>53.791478194555424</v>
      </c>
      <c r="Z2630" s="29">
        <v>70.638446000095243</v>
      </c>
      <c r="AA2630" s="30">
        <v>122.06515497077869</v>
      </c>
      <c r="AB2630" s="30">
        <v>3615.3393605355163</v>
      </c>
      <c r="AC2630" s="29">
        <v>3.2352100368745118</v>
      </c>
      <c r="AD2630" s="29">
        <v>98821.883792315595</v>
      </c>
      <c r="AE2630" s="29">
        <f t="shared" si="129"/>
        <v>2023</v>
      </c>
      <c r="AF2630" s="29">
        <f t="shared" si="127"/>
        <v>1</v>
      </c>
      <c r="AK2630" t="e">
        <f t="shared" si="128"/>
        <v>#N/A</v>
      </c>
    </row>
    <row r="2631" spans="1:37" ht="30" x14ac:dyDescent="0.25">
      <c r="A2631" s="30">
        <v>17907432</v>
      </c>
      <c r="B2631" s="29" t="s">
        <v>98</v>
      </c>
      <c r="C2631" s="29" t="s">
        <v>29</v>
      </c>
      <c r="D2631" s="29" t="s">
        <v>29</v>
      </c>
      <c r="E2631" s="31">
        <v>44985</v>
      </c>
      <c r="F2631" s="29">
        <v>10.693449857821047</v>
      </c>
      <c r="G2631" s="29" t="s">
        <v>51</v>
      </c>
      <c r="H2631" s="29" t="s">
        <v>30</v>
      </c>
      <c r="I2631" s="29">
        <v>1972</v>
      </c>
      <c r="J2631" s="30">
        <v>100</v>
      </c>
      <c r="K2631" s="30">
        <v>25108.2</v>
      </c>
      <c r="L2631" s="29">
        <v>3106767.63090793</v>
      </c>
      <c r="M2631" s="29">
        <v>8693.6751566705098</v>
      </c>
      <c r="N2631" s="29">
        <v>103.46033484352685</v>
      </c>
      <c r="O2631" s="29">
        <v>35222.275817505782</v>
      </c>
      <c r="P2631" s="29">
        <v>1.7634903931151102</v>
      </c>
      <c r="Q2631" s="29">
        <v>43470.089233080369</v>
      </c>
      <c r="R2631" s="29">
        <v>63346.56308463405</v>
      </c>
      <c r="S2631" s="29">
        <v>1.3763117300376495</v>
      </c>
      <c r="T2631" s="29">
        <v>2.1314566740958112</v>
      </c>
      <c r="U2631" s="29">
        <v>2.4059820685148403</v>
      </c>
      <c r="V2631" s="29">
        <v>2.4043940323079038</v>
      </c>
      <c r="W2631" s="30">
        <v>1.3224721080742035</v>
      </c>
      <c r="X2631" s="30">
        <v>2.0919102470251376</v>
      </c>
      <c r="Y2631" s="29">
        <v>71.035538408685454</v>
      </c>
      <c r="Z2631" s="29">
        <v>89.822346494921661</v>
      </c>
      <c r="AA2631" s="30">
        <v>119.37387058427586</v>
      </c>
      <c r="AB2631" s="30">
        <v>4335.9460845715021</v>
      </c>
      <c r="AC2631" s="29">
        <v>3.45958951411767</v>
      </c>
      <c r="AD2631" s="29">
        <v>117057.62047117951</v>
      </c>
      <c r="AE2631" s="29">
        <f t="shared" si="129"/>
        <v>2023</v>
      </c>
      <c r="AF2631" s="29">
        <f t="shared" si="127"/>
        <v>2</v>
      </c>
      <c r="AK2631" t="e">
        <f t="shared" si="128"/>
        <v>#N/A</v>
      </c>
    </row>
    <row r="2632" spans="1:37" ht="30" x14ac:dyDescent="0.25">
      <c r="A2632" s="30">
        <v>17907432</v>
      </c>
      <c r="B2632" s="29" t="s">
        <v>98</v>
      </c>
      <c r="C2632" s="29" t="s">
        <v>29</v>
      </c>
      <c r="D2632" s="29" t="s">
        <v>29</v>
      </c>
      <c r="E2632" s="31">
        <v>45016</v>
      </c>
      <c r="F2632" s="29">
        <v>10.42833703205339</v>
      </c>
      <c r="G2632" s="29" t="s">
        <v>51</v>
      </c>
      <c r="H2632" s="29" t="s">
        <v>30</v>
      </c>
      <c r="I2632" s="29">
        <v>1972</v>
      </c>
      <c r="J2632" s="30">
        <v>100</v>
      </c>
      <c r="K2632" s="30">
        <v>25108.2</v>
      </c>
      <c r="L2632" s="29">
        <v>2116414.2773128413</v>
      </c>
      <c r="M2632" s="29">
        <v>7227.7789852553806</v>
      </c>
      <c r="N2632" s="29">
        <v>72.587008929402032</v>
      </c>
      <c r="O2632" s="29">
        <v>43761.563067891424</v>
      </c>
      <c r="P2632" s="29">
        <v>1.7743096397542037</v>
      </c>
      <c r="Q2632" s="29">
        <v>56850.270930605788</v>
      </c>
      <c r="R2632" s="29">
        <v>59824.119917588825</v>
      </c>
      <c r="S2632" s="29">
        <v>1.8713700426555346</v>
      </c>
      <c r="T2632" s="29">
        <v>2.1942606184899516</v>
      </c>
      <c r="U2632" s="29">
        <v>2.6343969877575963</v>
      </c>
      <c r="V2632" s="29">
        <v>1.9479626391288227</v>
      </c>
      <c r="W2632" s="30">
        <v>1.2596319526338495</v>
      </c>
      <c r="X2632" s="30">
        <v>1.8857842430294911</v>
      </c>
      <c r="Y2632" s="29">
        <v>59.381511458256</v>
      </c>
      <c r="Z2632" s="29">
        <v>68.237404441008181</v>
      </c>
      <c r="AA2632" s="30">
        <v>191.12953850746564</v>
      </c>
      <c r="AB2632" s="30">
        <v>3751.1734649950836</v>
      </c>
      <c r="AC2632" s="29">
        <v>4.9323806921345801</v>
      </c>
      <c r="AD2632" s="29">
        <v>85856.784181410039</v>
      </c>
      <c r="AE2632" s="29">
        <f t="shared" si="129"/>
        <v>2023</v>
      </c>
      <c r="AF2632" s="29">
        <f t="shared" si="127"/>
        <v>3</v>
      </c>
      <c r="AK2632" t="e">
        <f t="shared" si="128"/>
        <v>#N/A</v>
      </c>
    </row>
    <row r="2633" spans="1:37" ht="30" x14ac:dyDescent="0.25">
      <c r="A2633" s="30">
        <v>17907432</v>
      </c>
      <c r="B2633" s="29" t="s">
        <v>98</v>
      </c>
      <c r="C2633" s="29" t="s">
        <v>29</v>
      </c>
      <c r="D2633" s="29" t="s">
        <v>29</v>
      </c>
      <c r="E2633" s="31">
        <v>45046</v>
      </c>
      <c r="F2633" s="29">
        <v>7.368223003167353</v>
      </c>
      <c r="G2633" s="29" t="s">
        <v>51</v>
      </c>
      <c r="H2633" s="29" t="s">
        <v>30</v>
      </c>
      <c r="I2633" s="29">
        <v>1972</v>
      </c>
      <c r="J2633" s="30">
        <v>100</v>
      </c>
      <c r="K2633" s="30">
        <v>25108.2</v>
      </c>
      <c r="L2633" s="29">
        <v>2651686.8933965778</v>
      </c>
      <c r="M2633" s="29">
        <v>8508.4875584071797</v>
      </c>
      <c r="N2633" s="29">
        <v>117.10960464670431</v>
      </c>
      <c r="O2633" s="29">
        <v>48502.064105511985</v>
      </c>
      <c r="P2633" s="29">
        <v>1.7331584706815073</v>
      </c>
      <c r="Q2633" s="29">
        <v>55898.500236221145</v>
      </c>
      <c r="R2633" s="29">
        <v>69828.701018343098</v>
      </c>
      <c r="S2633" s="29">
        <v>2.6813129292898457</v>
      </c>
      <c r="T2633" s="29">
        <v>1.6770872768215694</v>
      </c>
      <c r="U2633" s="29">
        <v>2.679889302999134</v>
      </c>
      <c r="V2633" s="29">
        <v>2.4022144782008112</v>
      </c>
      <c r="W2633" s="30">
        <v>1.6255687322715446</v>
      </c>
      <c r="X2633" s="30">
        <v>1.0971966459002549</v>
      </c>
      <c r="Y2633" s="29">
        <v>94.539881099224772</v>
      </c>
      <c r="Z2633" s="29">
        <v>97.896372020469443</v>
      </c>
      <c r="AA2633" s="30">
        <v>124.73128300241603</v>
      </c>
      <c r="AB2633" s="30">
        <v>2821.5658885711587</v>
      </c>
      <c r="AC2633" s="29">
        <v>3.8464593598330312</v>
      </c>
      <c r="AD2633" s="29">
        <v>90364.89995475742</v>
      </c>
      <c r="AE2633" s="29">
        <f t="shared" si="129"/>
        <v>2023</v>
      </c>
      <c r="AF2633" s="29">
        <f t="shared" si="127"/>
        <v>4</v>
      </c>
      <c r="AK2633" t="e">
        <f t="shared" si="128"/>
        <v>#N/A</v>
      </c>
    </row>
    <row r="2634" spans="1:37" ht="30" x14ac:dyDescent="0.25">
      <c r="A2634" s="30">
        <v>17907432</v>
      </c>
      <c r="B2634" s="29" t="s">
        <v>98</v>
      </c>
      <c r="C2634" s="29" t="s">
        <v>29</v>
      </c>
      <c r="D2634" s="29" t="s">
        <v>29</v>
      </c>
      <c r="E2634" s="31">
        <v>45077</v>
      </c>
      <c r="F2634" s="29">
        <v>8.7094967122774687</v>
      </c>
      <c r="G2634" s="29" t="s">
        <v>51</v>
      </c>
      <c r="H2634" s="29" t="s">
        <v>30</v>
      </c>
      <c r="I2634" s="29">
        <v>1972</v>
      </c>
      <c r="J2634" s="30">
        <v>100</v>
      </c>
      <c r="K2634" s="30">
        <v>25108.2</v>
      </c>
      <c r="L2634" s="29">
        <v>3153865.8602443263</v>
      </c>
      <c r="M2634" s="29">
        <v>9141.3321559426258</v>
      </c>
      <c r="N2634" s="29">
        <v>73.962009023137838</v>
      </c>
      <c r="O2634" s="29">
        <v>39629.700058193645</v>
      </c>
      <c r="P2634" s="29">
        <v>1.3131965870338884</v>
      </c>
      <c r="Q2634" s="29">
        <v>39482.592556857307</v>
      </c>
      <c r="R2634" s="29">
        <v>48336.559927638424</v>
      </c>
      <c r="S2634" s="29">
        <v>1.4149012915118997</v>
      </c>
      <c r="T2634" s="29">
        <v>2.4073853919996231</v>
      </c>
      <c r="U2634" s="29">
        <v>2.5690673856622341</v>
      </c>
      <c r="V2634" s="29">
        <v>3.3229978683899337</v>
      </c>
      <c r="W2634" s="30">
        <v>1.0000330043046535</v>
      </c>
      <c r="X2634" s="30">
        <v>1.2467121784731425</v>
      </c>
      <c r="Y2634" s="29">
        <v>89.406467775775994</v>
      </c>
      <c r="Z2634" s="29">
        <v>80.803895279818747</v>
      </c>
      <c r="AA2634" s="30">
        <v>145.79123199475708</v>
      </c>
      <c r="AB2634" s="30">
        <v>3884.360734765567</v>
      </c>
      <c r="AC2634" s="29">
        <v>4.3077208479709945</v>
      </c>
      <c r="AD2634" s="29">
        <v>89212.459124947622</v>
      </c>
      <c r="AE2634" s="29">
        <f t="shared" si="129"/>
        <v>2023</v>
      </c>
      <c r="AF2634" s="29">
        <f t="shared" si="127"/>
        <v>5</v>
      </c>
      <c r="AK2634" t="e">
        <f t="shared" si="128"/>
        <v>#N/A</v>
      </c>
    </row>
    <row r="2635" spans="1:37" ht="30" x14ac:dyDescent="0.25">
      <c r="A2635" s="30">
        <v>17907432</v>
      </c>
      <c r="B2635" s="29" t="s">
        <v>98</v>
      </c>
      <c r="C2635" s="29" t="s">
        <v>29</v>
      </c>
      <c r="D2635" s="29" t="s">
        <v>29</v>
      </c>
      <c r="E2635" s="31">
        <v>45107</v>
      </c>
      <c r="F2635" s="29">
        <v>7.9409346008558535</v>
      </c>
      <c r="G2635" s="29" t="s">
        <v>51</v>
      </c>
      <c r="H2635" s="29" t="s">
        <v>30</v>
      </c>
      <c r="I2635" s="29">
        <v>1972</v>
      </c>
      <c r="J2635" s="30">
        <v>100</v>
      </c>
      <c r="K2635" s="30">
        <v>25108.2</v>
      </c>
      <c r="L2635" s="29">
        <v>2050590.5420288923</v>
      </c>
      <c r="M2635" s="29">
        <v>5817.940786645835</v>
      </c>
      <c r="N2635" s="29">
        <v>99.104257258844456</v>
      </c>
      <c r="O2635" s="29">
        <v>46548.710812958154</v>
      </c>
      <c r="P2635" s="29">
        <v>1.3529640343413829</v>
      </c>
      <c r="Q2635" s="29">
        <v>42075.380731809193</v>
      </c>
      <c r="R2635" s="29">
        <v>73263.841669183399</v>
      </c>
      <c r="S2635" s="29">
        <v>1.9034282745013842</v>
      </c>
      <c r="T2635" s="29">
        <v>1.7963229847730731</v>
      </c>
      <c r="U2635" s="29">
        <v>2.5162009320051775</v>
      </c>
      <c r="V2635" s="29">
        <v>1.8486361717506761</v>
      </c>
      <c r="W2635" s="30">
        <v>1.4774321019243217</v>
      </c>
      <c r="X2635" s="30">
        <v>1.4861212524593292</v>
      </c>
      <c r="Y2635" s="29">
        <v>76.245659174170015</v>
      </c>
      <c r="Z2635" s="29">
        <v>79.733012600333296</v>
      </c>
      <c r="AA2635" s="30">
        <v>148.23111671955073</v>
      </c>
      <c r="AB2635" s="30">
        <v>3913.4813620941418</v>
      </c>
      <c r="AC2635" s="29">
        <v>3.9753521799674472</v>
      </c>
      <c r="AD2635" s="29">
        <v>69200.949920340194</v>
      </c>
      <c r="AE2635" s="29">
        <f t="shared" si="129"/>
        <v>2023</v>
      </c>
      <c r="AF2635" s="29">
        <f t="shared" si="127"/>
        <v>6</v>
      </c>
      <c r="AK2635" t="e">
        <f t="shared" si="128"/>
        <v>#N/A</v>
      </c>
    </row>
    <row r="2636" spans="1:37" ht="30" x14ac:dyDescent="0.25">
      <c r="A2636" s="30">
        <v>17907432</v>
      </c>
      <c r="B2636" s="29" t="s">
        <v>98</v>
      </c>
      <c r="C2636" s="29" t="s">
        <v>29</v>
      </c>
      <c r="D2636" s="29" t="s">
        <v>29</v>
      </c>
      <c r="E2636" s="31">
        <v>45138</v>
      </c>
      <c r="F2636" s="29">
        <v>7.8678123462944338</v>
      </c>
      <c r="G2636" s="29" t="s">
        <v>51</v>
      </c>
      <c r="H2636" s="29" t="s">
        <v>30</v>
      </c>
      <c r="I2636" s="29">
        <v>1972</v>
      </c>
      <c r="J2636" s="30">
        <v>100</v>
      </c>
      <c r="K2636" s="30">
        <v>25108.2</v>
      </c>
      <c r="L2636" s="29">
        <v>1960416.0508676698</v>
      </c>
      <c r="M2636" s="29">
        <v>6003.6506856950573</v>
      </c>
      <c r="N2636" s="29">
        <v>105.71246424861934</v>
      </c>
      <c r="O2636" s="29">
        <v>45836.948976395208</v>
      </c>
      <c r="P2636" s="29">
        <v>2.1390498901454982</v>
      </c>
      <c r="Q2636" s="29">
        <v>41414.994089361506</v>
      </c>
      <c r="R2636" s="29">
        <v>71142.803751968662</v>
      </c>
      <c r="S2636" s="29">
        <v>2.3787442722658825</v>
      </c>
      <c r="T2636" s="29">
        <v>3.0788357452233082</v>
      </c>
      <c r="U2636" s="29">
        <v>2.8208217892465544</v>
      </c>
      <c r="V2636" s="29">
        <v>1.8736124335593556</v>
      </c>
      <c r="W2636" s="30">
        <v>1.0935100967345668</v>
      </c>
      <c r="X2636" s="30">
        <v>1.5843402369839714</v>
      </c>
      <c r="Y2636" s="29">
        <v>111.50304146445318</v>
      </c>
      <c r="Z2636" s="29">
        <v>87.159696525200772</v>
      </c>
      <c r="AA2636" s="30">
        <v>127.97715459124288</v>
      </c>
      <c r="AB2636" s="30">
        <v>4383.7436801365857</v>
      </c>
      <c r="AC2636" s="29">
        <v>2.9660996312936736</v>
      </c>
      <c r="AD2636" s="29">
        <v>87540.41977377038</v>
      </c>
      <c r="AE2636" s="29">
        <f t="shared" si="129"/>
        <v>2023</v>
      </c>
      <c r="AF2636" s="29">
        <f t="shared" si="127"/>
        <v>7</v>
      </c>
      <c r="AK2636" t="e">
        <f t="shared" si="128"/>
        <v>#N/A</v>
      </c>
    </row>
    <row r="2637" spans="1:37" ht="30" x14ac:dyDescent="0.25">
      <c r="A2637" s="30">
        <v>17907432</v>
      </c>
      <c r="B2637" s="29" t="s">
        <v>98</v>
      </c>
      <c r="C2637" s="29" t="s">
        <v>29</v>
      </c>
      <c r="D2637" s="29" t="s">
        <v>29</v>
      </c>
      <c r="E2637" s="31">
        <v>45169</v>
      </c>
      <c r="F2637" s="29">
        <v>5.6377982911691493</v>
      </c>
      <c r="G2637" s="29" t="s">
        <v>51</v>
      </c>
      <c r="H2637" s="29" t="s">
        <v>30</v>
      </c>
      <c r="I2637" s="29">
        <v>1972</v>
      </c>
      <c r="J2637" s="30">
        <v>100</v>
      </c>
      <c r="K2637" s="30">
        <v>25108.2</v>
      </c>
      <c r="L2637" s="29">
        <v>1837352.7612603181</v>
      </c>
      <c r="M2637" s="29">
        <v>10068.363429788156</v>
      </c>
      <c r="N2637" s="29">
        <v>118.69477526429327</v>
      </c>
      <c r="O2637" s="29">
        <v>38857.378476504346</v>
      </c>
      <c r="P2637" s="29">
        <v>1.8759250065692112</v>
      </c>
      <c r="Q2637" s="29">
        <v>62460.592248090521</v>
      </c>
      <c r="R2637" s="29">
        <v>58037.791431330072</v>
      </c>
      <c r="S2637" s="29">
        <v>1.753615009020014</v>
      </c>
      <c r="T2637" s="29">
        <v>2.7665407937958837</v>
      </c>
      <c r="U2637" s="29">
        <v>1.728002567767386</v>
      </c>
      <c r="V2637" s="29">
        <v>2.3752778967853407</v>
      </c>
      <c r="W2637" s="30">
        <v>1.2298088911048326</v>
      </c>
      <c r="X2637" s="30">
        <v>1.4009207805670103</v>
      </c>
      <c r="Y2637" s="29">
        <v>107.24975463832561</v>
      </c>
      <c r="Z2637" s="29">
        <v>78.37241189803359</v>
      </c>
      <c r="AA2637" s="30">
        <v>131.14375827123661</v>
      </c>
      <c r="AB2637" s="30">
        <v>3986.0447643444923</v>
      </c>
      <c r="AC2637" s="29">
        <v>4.0168040373168497</v>
      </c>
      <c r="AD2637" s="29">
        <v>89233.228138196573</v>
      </c>
      <c r="AE2637" s="29">
        <f t="shared" si="129"/>
        <v>2023</v>
      </c>
      <c r="AF2637" s="29">
        <f t="shared" si="127"/>
        <v>8</v>
      </c>
      <c r="AK2637" t="e">
        <f t="shared" si="128"/>
        <v>#N/A</v>
      </c>
    </row>
    <row r="2638" spans="1:37" ht="30" x14ac:dyDescent="0.25">
      <c r="A2638" s="30">
        <v>17907432</v>
      </c>
      <c r="B2638" s="29" t="s">
        <v>98</v>
      </c>
      <c r="C2638" s="29" t="s">
        <v>29</v>
      </c>
      <c r="D2638" s="29" t="s">
        <v>29</v>
      </c>
      <c r="E2638" s="31">
        <v>45199</v>
      </c>
      <c r="F2638" s="29">
        <v>5.8772752040473382</v>
      </c>
      <c r="G2638" s="29" t="s">
        <v>51</v>
      </c>
      <c r="H2638" s="29" t="s">
        <v>30</v>
      </c>
      <c r="I2638" s="29">
        <v>1972</v>
      </c>
      <c r="J2638" s="30">
        <v>100</v>
      </c>
      <c r="K2638" s="30">
        <v>25108.2</v>
      </c>
      <c r="L2638" s="29">
        <v>2632239.3890073299</v>
      </c>
      <c r="M2638" s="29">
        <v>9600.7742077361781</v>
      </c>
      <c r="N2638" s="29">
        <v>72.524340330730041</v>
      </c>
      <c r="O2638" s="29">
        <v>41879.884877816767</v>
      </c>
      <c r="P2638" s="29">
        <v>1.3741122584608318</v>
      </c>
      <c r="Q2638" s="29">
        <v>46557.697903948778</v>
      </c>
      <c r="R2638" s="29">
        <v>46163.342259925805</v>
      </c>
      <c r="S2638" s="29">
        <v>1.989157517858811</v>
      </c>
      <c r="T2638" s="29">
        <v>1.7621963434969528</v>
      </c>
      <c r="U2638" s="29">
        <v>2.1463427086763347</v>
      </c>
      <c r="V2638" s="29">
        <v>2.6802063952733302</v>
      </c>
      <c r="W2638" s="30">
        <v>1.3778972045761526</v>
      </c>
      <c r="X2638" s="30">
        <v>1.2013018506626114</v>
      </c>
      <c r="Y2638" s="29">
        <v>88.955478941134061</v>
      </c>
      <c r="Z2638" s="29">
        <v>92.406492053138706</v>
      </c>
      <c r="AA2638" s="30">
        <v>103.42841646523627</v>
      </c>
      <c r="AB2638" s="30">
        <v>2611.5626044904211</v>
      </c>
      <c r="AC2638" s="29">
        <v>5.2533059364842343</v>
      </c>
      <c r="AD2638" s="29">
        <v>76516.259462632806</v>
      </c>
      <c r="AE2638" s="29">
        <f t="shared" si="129"/>
        <v>2023</v>
      </c>
      <c r="AF2638" s="29">
        <f t="shared" si="127"/>
        <v>9</v>
      </c>
      <c r="AK2638" t="e">
        <f t="shared" si="128"/>
        <v>#N/A</v>
      </c>
    </row>
    <row r="2639" spans="1:37" ht="30" x14ac:dyDescent="0.25">
      <c r="A2639" s="30">
        <v>17907432</v>
      </c>
      <c r="B2639" s="29" t="s">
        <v>98</v>
      </c>
      <c r="C2639" s="29" t="s">
        <v>29</v>
      </c>
      <c r="D2639" s="29" t="s">
        <v>29</v>
      </c>
      <c r="E2639" s="31">
        <v>45230</v>
      </c>
      <c r="F2639" s="29">
        <v>7.166434065093199</v>
      </c>
      <c r="G2639" s="29" t="s">
        <v>51</v>
      </c>
      <c r="H2639" s="29" t="s">
        <v>30</v>
      </c>
      <c r="I2639" s="29">
        <v>1972</v>
      </c>
      <c r="J2639" s="30">
        <v>100</v>
      </c>
      <c r="K2639" s="30">
        <v>25108.2</v>
      </c>
      <c r="L2639" s="29">
        <v>2008963.4036456721</v>
      </c>
      <c r="M2639" s="29">
        <v>10918.540312977837</v>
      </c>
      <c r="N2639" s="29">
        <v>104.2787659060385</v>
      </c>
      <c r="O2639" s="29">
        <v>45192.702956902052</v>
      </c>
      <c r="P2639" s="29">
        <v>2.0183009370418863</v>
      </c>
      <c r="Q2639" s="29">
        <v>46446.588584116536</v>
      </c>
      <c r="R2639" s="29">
        <v>44160.749342278112</v>
      </c>
      <c r="S2639" s="29">
        <v>1.5200778813871096</v>
      </c>
      <c r="T2639" s="29">
        <v>3.2607874404511428</v>
      </c>
      <c r="U2639" s="29">
        <v>2.8162246352124489</v>
      </c>
      <c r="V2639" s="29">
        <v>2.6285167981591306</v>
      </c>
      <c r="W2639" s="30">
        <v>1.3399483944888186</v>
      </c>
      <c r="X2639" s="30">
        <v>1.9570244560060441</v>
      </c>
      <c r="Y2639" s="29">
        <v>109.26534598052632</v>
      </c>
      <c r="Z2639" s="29">
        <v>73.310702093728111</v>
      </c>
      <c r="AA2639" s="30">
        <v>152.50134887648491</v>
      </c>
      <c r="AB2639" s="30">
        <v>4267.8646548480383</v>
      </c>
      <c r="AC2639" s="29">
        <v>2.8820706074658915</v>
      </c>
      <c r="AD2639" s="29">
        <v>120283.70665664597</v>
      </c>
      <c r="AE2639" s="29">
        <f t="shared" si="129"/>
        <v>2023</v>
      </c>
      <c r="AF2639" s="29">
        <f t="shared" si="127"/>
        <v>10</v>
      </c>
      <c r="AK2639" t="e">
        <f t="shared" si="128"/>
        <v>#N/A</v>
      </c>
    </row>
    <row r="2640" spans="1:37" ht="30" x14ac:dyDescent="0.25">
      <c r="A2640" s="30">
        <v>17907432</v>
      </c>
      <c r="B2640" s="29" t="s">
        <v>98</v>
      </c>
      <c r="C2640" s="29" t="s">
        <v>29</v>
      </c>
      <c r="D2640" s="29" t="s">
        <v>29</v>
      </c>
      <c r="E2640" s="31">
        <v>45260</v>
      </c>
      <c r="F2640" s="29">
        <v>10.240830943125227</v>
      </c>
      <c r="G2640" s="29" t="s">
        <v>51</v>
      </c>
      <c r="H2640" s="29" t="s">
        <v>30</v>
      </c>
      <c r="I2640" s="29">
        <v>1972</v>
      </c>
      <c r="J2640" s="30">
        <v>100</v>
      </c>
      <c r="K2640" s="30">
        <v>25108.2</v>
      </c>
      <c r="L2640" s="29">
        <v>2093638.6777479204</v>
      </c>
      <c r="M2640" s="29">
        <v>9147.1127048502385</v>
      </c>
      <c r="N2640" s="29">
        <v>110.50768233991101</v>
      </c>
      <c r="O2640" s="29">
        <v>33225.891039041919</v>
      </c>
      <c r="P2640" s="29">
        <v>1.5245473716235585</v>
      </c>
      <c r="Q2640" s="29">
        <v>47066.552219008881</v>
      </c>
      <c r="R2640" s="29">
        <v>45408.301153632776</v>
      </c>
      <c r="S2640" s="29">
        <v>1.5446555931571404</v>
      </c>
      <c r="T2640" s="29">
        <v>2.2203104164227185</v>
      </c>
      <c r="U2640" s="29">
        <v>2.7835986365827963</v>
      </c>
      <c r="V2640" s="29">
        <v>3.286323238464024</v>
      </c>
      <c r="W2640" s="30">
        <v>1.1566288888010854</v>
      </c>
      <c r="X2640" s="30">
        <v>1.1607290682538463</v>
      </c>
      <c r="Y2640" s="29">
        <v>62.879570365481008</v>
      </c>
      <c r="Z2640" s="29">
        <v>60.962874916479016</v>
      </c>
      <c r="AA2640" s="30">
        <v>129.31376745815899</v>
      </c>
      <c r="AB2640" s="30">
        <v>4152.7814014026799</v>
      </c>
      <c r="AC2640" s="29">
        <v>5.2393611912900697</v>
      </c>
      <c r="AD2640" s="29">
        <v>79013.204107751139</v>
      </c>
      <c r="AE2640" s="29">
        <f t="shared" si="129"/>
        <v>2023</v>
      </c>
      <c r="AF2640" s="29">
        <f t="shared" si="127"/>
        <v>11</v>
      </c>
      <c r="AK2640" t="e">
        <f t="shared" si="128"/>
        <v>#N/A</v>
      </c>
    </row>
    <row r="2641" spans="1:37" ht="30" x14ac:dyDescent="0.25">
      <c r="A2641" s="30">
        <v>17907432</v>
      </c>
      <c r="B2641" s="29" t="s">
        <v>98</v>
      </c>
      <c r="C2641" s="29" t="s">
        <v>29</v>
      </c>
      <c r="D2641" s="29" t="s">
        <v>29</v>
      </c>
      <c r="E2641" s="31">
        <v>45291</v>
      </c>
      <c r="F2641" s="29">
        <v>8.8706462543915698</v>
      </c>
      <c r="G2641" s="29" t="s">
        <v>51</v>
      </c>
      <c r="H2641" s="29" t="s">
        <v>30</v>
      </c>
      <c r="I2641" s="29">
        <v>1972</v>
      </c>
      <c r="J2641" s="30">
        <v>100</v>
      </c>
      <c r="K2641" s="30">
        <v>25108.2</v>
      </c>
      <c r="L2641" s="29">
        <v>2535463.2668069149</v>
      </c>
      <c r="M2641" s="29">
        <v>10179.831550675455</v>
      </c>
      <c r="N2641" s="29">
        <v>70.249493165095018</v>
      </c>
      <c r="O2641" s="29">
        <v>30609.457616748074</v>
      </c>
      <c r="P2641" s="29">
        <v>1.3776320037922605</v>
      </c>
      <c r="Q2641" s="29">
        <v>51234.426868126058</v>
      </c>
      <c r="R2641" s="29">
        <v>46250.023852106664</v>
      </c>
      <c r="S2641" s="29">
        <v>2.3021890422888491</v>
      </c>
      <c r="T2641" s="29">
        <v>2.6807631055243828</v>
      </c>
      <c r="U2641" s="29">
        <v>2.0287091193339104</v>
      </c>
      <c r="V2641" s="29">
        <v>3.3812906403440106</v>
      </c>
      <c r="W2641" s="30">
        <v>1.6009458503758178</v>
      </c>
      <c r="X2641" s="30">
        <v>1.816293211770531</v>
      </c>
      <c r="Y2641" s="29">
        <v>103.70983765971404</v>
      </c>
      <c r="Z2641" s="29">
        <v>67.045984184096042</v>
      </c>
      <c r="AA2641" s="30">
        <v>113.94871968613492</v>
      </c>
      <c r="AB2641" s="30">
        <v>3852.1064867812752</v>
      </c>
      <c r="AC2641" s="29">
        <v>5.4404940169688736</v>
      </c>
      <c r="AD2641" s="29">
        <v>79880.016712432116</v>
      </c>
      <c r="AE2641" s="29">
        <f t="shared" si="129"/>
        <v>2023</v>
      </c>
      <c r="AF2641" s="29">
        <f t="shared" si="127"/>
        <v>12</v>
      </c>
      <c r="AK2641" t="e">
        <f t="shared" si="128"/>
        <v>#N/A</v>
      </c>
    </row>
    <row r="2642" spans="1:37" ht="30" x14ac:dyDescent="0.25">
      <c r="A2642" s="30">
        <v>17907432</v>
      </c>
      <c r="B2642" s="29" t="s">
        <v>98</v>
      </c>
      <c r="C2642" s="29" t="s">
        <v>29</v>
      </c>
      <c r="D2642" s="29" t="s">
        <v>29</v>
      </c>
      <c r="E2642" s="31">
        <v>45322</v>
      </c>
      <c r="F2642" s="29">
        <v>7.8723014610165674</v>
      </c>
      <c r="G2642" s="29" t="s">
        <v>51</v>
      </c>
      <c r="H2642" s="29" t="s">
        <v>30</v>
      </c>
      <c r="I2642" s="29">
        <v>1972</v>
      </c>
      <c r="J2642" s="30">
        <v>100</v>
      </c>
      <c r="K2642" s="30">
        <v>25108.2</v>
      </c>
      <c r="L2642" s="29">
        <v>2772351.0661292775</v>
      </c>
      <c r="M2642" s="29">
        <v>10382.761893547129</v>
      </c>
      <c r="N2642" s="29">
        <v>86.649138394796339</v>
      </c>
      <c r="O2642" s="29">
        <v>34642.024447807446</v>
      </c>
      <c r="P2642" s="29">
        <v>2.0067848881442987</v>
      </c>
      <c r="Q2642" s="29">
        <v>35237.869852890559</v>
      </c>
      <c r="R2642" s="29">
        <v>74795.381886569026</v>
      </c>
      <c r="S2642" s="29">
        <v>2.0573703187168331</v>
      </c>
      <c r="T2642" s="29">
        <v>2.426585077528721</v>
      </c>
      <c r="U2642" s="29">
        <v>2.3077908121968038</v>
      </c>
      <c r="V2642" s="29">
        <v>3.2127377504441417</v>
      </c>
      <c r="W2642" s="30">
        <v>1.5306249977744604</v>
      </c>
      <c r="X2642" s="30">
        <v>1.5671128510453247</v>
      </c>
      <c r="Y2642" s="29">
        <v>93.599650469795776</v>
      </c>
      <c r="Z2642" s="29">
        <v>79.208107055276585</v>
      </c>
      <c r="AA2642" s="30">
        <v>133.91099409948174</v>
      </c>
      <c r="AB2642" s="30">
        <v>4334.3886178261373</v>
      </c>
      <c r="AC2642" s="29" t="s">
        <v>31</v>
      </c>
      <c r="AD2642" s="29" t="s">
        <v>31</v>
      </c>
      <c r="AE2642" s="29">
        <f t="shared" si="129"/>
        <v>2024</v>
      </c>
      <c r="AF2642" s="29">
        <f t="shared" si="127"/>
        <v>1</v>
      </c>
      <c r="AK2642" t="e">
        <f t="shared" si="128"/>
        <v>#N/A</v>
      </c>
    </row>
    <row r="2643" spans="1:37" ht="30" x14ac:dyDescent="0.25">
      <c r="A2643" s="30">
        <v>17907432</v>
      </c>
      <c r="B2643" s="29" t="s">
        <v>98</v>
      </c>
      <c r="C2643" s="29" t="s">
        <v>29</v>
      </c>
      <c r="D2643" s="29" t="s">
        <v>29</v>
      </c>
      <c r="E2643" s="31">
        <v>45351</v>
      </c>
      <c r="F2643" s="29">
        <v>9.4887947583169243</v>
      </c>
      <c r="G2643" s="29" t="s">
        <v>51</v>
      </c>
      <c r="H2643" s="29" t="s">
        <v>30</v>
      </c>
      <c r="I2643" s="29">
        <v>1972</v>
      </c>
      <c r="J2643" s="30">
        <v>100</v>
      </c>
      <c r="K2643" s="30">
        <v>25108.2</v>
      </c>
      <c r="L2643" s="29">
        <v>3005869.9522652621</v>
      </c>
      <c r="M2643" s="29">
        <v>9485.5923102633169</v>
      </c>
      <c r="N2643" s="29">
        <v>123.40710544762459</v>
      </c>
      <c r="O2643" s="29">
        <v>49721.754921758031</v>
      </c>
      <c r="P2643" s="29">
        <v>2.1471570875187358</v>
      </c>
      <c r="Q2643" s="29">
        <v>50655.191477846514</v>
      </c>
      <c r="R2643" s="29">
        <v>62122.748565730129</v>
      </c>
      <c r="S2643" s="29">
        <v>2.3811634111164137</v>
      </c>
      <c r="T2643" s="29">
        <v>2.9555744235895869</v>
      </c>
      <c r="U2643" s="29">
        <v>2.4047442394095073</v>
      </c>
      <c r="V2643" s="29">
        <v>3.2284280010100339</v>
      </c>
      <c r="W2643" s="30">
        <v>1.2635062035515305</v>
      </c>
      <c r="X2643" s="30">
        <v>1.7423546608720872</v>
      </c>
      <c r="Y2643" s="29">
        <v>55.159753399232287</v>
      </c>
      <c r="Z2643" s="29">
        <v>65.874583199163453</v>
      </c>
      <c r="AA2643" s="30">
        <v>129.26910757151958</v>
      </c>
      <c r="AB2643" s="30">
        <v>4672.3850799060665</v>
      </c>
      <c r="AC2643" s="29" t="s">
        <v>31</v>
      </c>
      <c r="AD2643" s="29" t="s">
        <v>31</v>
      </c>
      <c r="AE2643" s="29">
        <f t="shared" si="129"/>
        <v>2024</v>
      </c>
      <c r="AF2643" s="29">
        <f t="shared" si="127"/>
        <v>2</v>
      </c>
      <c r="AK2643" t="e">
        <f t="shared" si="128"/>
        <v>#N/A</v>
      </c>
    </row>
    <row r="2644" spans="1:37" ht="30" x14ac:dyDescent="0.25">
      <c r="A2644" s="30">
        <v>17907432</v>
      </c>
      <c r="B2644" s="29" t="s">
        <v>98</v>
      </c>
      <c r="C2644" s="29" t="s">
        <v>29</v>
      </c>
      <c r="D2644" s="29" t="s">
        <v>29</v>
      </c>
      <c r="E2644" s="31">
        <v>45382</v>
      </c>
      <c r="F2644" s="29">
        <v>9.8629643717174993</v>
      </c>
      <c r="G2644" s="29" t="s">
        <v>51</v>
      </c>
      <c r="H2644" s="29" t="s">
        <v>30</v>
      </c>
      <c r="I2644" s="29">
        <v>1972</v>
      </c>
      <c r="J2644" s="30">
        <v>100</v>
      </c>
      <c r="K2644" s="30">
        <v>25108.2</v>
      </c>
      <c r="L2644" s="29">
        <v>2545753.461500037</v>
      </c>
      <c r="M2644" s="29">
        <v>11250.755597679452</v>
      </c>
      <c r="N2644" s="29">
        <v>99.284631155261621</v>
      </c>
      <c r="O2644" s="29">
        <v>49129.120632564984</v>
      </c>
      <c r="P2644" s="29">
        <v>1.1808102433882361</v>
      </c>
      <c r="Q2644" s="29">
        <v>46751.743744297797</v>
      </c>
      <c r="R2644" s="29">
        <v>51727.202294406881</v>
      </c>
      <c r="S2644" s="29">
        <v>2.0635988650499062</v>
      </c>
      <c r="T2644" s="29">
        <v>2.3986045179969526</v>
      </c>
      <c r="U2644" s="29">
        <v>2.4628491767255647</v>
      </c>
      <c r="V2644" s="29">
        <v>2.9298273404138837</v>
      </c>
      <c r="W2644" s="30">
        <v>1.492207804885642</v>
      </c>
      <c r="X2644" s="30">
        <v>1.8516719379611155</v>
      </c>
      <c r="Y2644" s="29">
        <v>66.391013855368399</v>
      </c>
      <c r="Z2644" s="29">
        <v>60.885749964646067</v>
      </c>
      <c r="AA2644" s="30">
        <v>187.49039973798727</v>
      </c>
      <c r="AB2644" s="30">
        <v>2574.6016856007159</v>
      </c>
      <c r="AC2644" s="29" t="s">
        <v>31</v>
      </c>
      <c r="AD2644" s="29" t="s">
        <v>31</v>
      </c>
      <c r="AE2644" s="29">
        <f t="shared" si="129"/>
        <v>2024</v>
      </c>
      <c r="AF2644" s="29">
        <f t="shared" si="127"/>
        <v>3</v>
      </c>
      <c r="AK2644" t="e">
        <f t="shared" si="128"/>
        <v>#N/A</v>
      </c>
    </row>
    <row r="2645" spans="1:37" ht="30" x14ac:dyDescent="0.25">
      <c r="A2645" s="30">
        <v>17907432</v>
      </c>
      <c r="B2645" s="29" t="s">
        <v>98</v>
      </c>
      <c r="C2645" s="29" t="s">
        <v>29</v>
      </c>
      <c r="D2645" s="29" t="s">
        <v>29</v>
      </c>
      <c r="E2645" s="31">
        <v>45412</v>
      </c>
      <c r="F2645" s="29">
        <v>7.4260570680302305</v>
      </c>
      <c r="G2645" s="29" t="s">
        <v>51</v>
      </c>
      <c r="H2645" s="29" t="s">
        <v>30</v>
      </c>
      <c r="I2645" s="29">
        <v>1972</v>
      </c>
      <c r="J2645" s="30">
        <v>100</v>
      </c>
      <c r="K2645" s="30">
        <v>25108.2</v>
      </c>
      <c r="L2645" s="29">
        <v>1684743.6817874073</v>
      </c>
      <c r="M2645" s="29">
        <v>10705.184543235113</v>
      </c>
      <c r="N2645" s="29">
        <v>119.10085339407229</v>
      </c>
      <c r="O2645" s="29">
        <v>53935.946730987685</v>
      </c>
      <c r="P2645" s="29">
        <v>2.3696404956581159</v>
      </c>
      <c r="Q2645" s="29">
        <v>63594.886717717767</v>
      </c>
      <c r="R2645" s="29">
        <v>54694.6724911083</v>
      </c>
      <c r="S2645" s="29">
        <v>1.5125699867609805</v>
      </c>
      <c r="T2645" s="29">
        <v>1.639574987604977</v>
      </c>
      <c r="U2645" s="29">
        <v>2.82864140792966</v>
      </c>
      <c r="V2645" s="29">
        <v>2.4015731079901292</v>
      </c>
      <c r="W2645" s="30">
        <v>0.9623459427656037</v>
      </c>
      <c r="X2645" s="30">
        <v>1.3289258163371807</v>
      </c>
      <c r="Y2645" s="29">
        <v>85.61191140620079</v>
      </c>
      <c r="Z2645" s="29">
        <v>62.16604451236357</v>
      </c>
      <c r="AA2645" s="30">
        <v>185.09490912173973</v>
      </c>
      <c r="AB2645" s="30">
        <v>3278.0754776269118</v>
      </c>
      <c r="AC2645" s="29" t="s">
        <v>31</v>
      </c>
      <c r="AD2645" s="29" t="s">
        <v>31</v>
      </c>
      <c r="AE2645" s="29">
        <f t="shared" si="129"/>
        <v>2024</v>
      </c>
      <c r="AF2645" s="29">
        <f t="shared" si="127"/>
        <v>4</v>
      </c>
      <c r="AK2645" t="e">
        <f t="shared" si="128"/>
        <v>#N/A</v>
      </c>
    </row>
    <row r="2646" spans="1:37" ht="30" x14ac:dyDescent="0.25">
      <c r="A2646" s="30">
        <v>17907432</v>
      </c>
      <c r="B2646" s="29" t="s">
        <v>98</v>
      </c>
      <c r="C2646" s="29" t="s">
        <v>29</v>
      </c>
      <c r="D2646" s="29" t="s">
        <v>29</v>
      </c>
      <c r="E2646" s="31">
        <v>45443</v>
      </c>
      <c r="F2646" s="29">
        <v>5.1140765168308588</v>
      </c>
      <c r="G2646" s="29" t="s">
        <v>51</v>
      </c>
      <c r="H2646" s="29" t="s">
        <v>30</v>
      </c>
      <c r="I2646" s="29">
        <v>1972</v>
      </c>
      <c r="J2646" s="30">
        <v>100</v>
      </c>
      <c r="K2646" s="30">
        <v>25108.2</v>
      </c>
      <c r="L2646" s="29">
        <v>1778837.0784117961</v>
      </c>
      <c r="M2646" s="29">
        <v>10751.934988019832</v>
      </c>
      <c r="N2646" s="29">
        <v>101.94840340159408</v>
      </c>
      <c r="O2646" s="29">
        <v>29136.732217071803</v>
      </c>
      <c r="P2646" s="29">
        <v>2.0623327940009792</v>
      </c>
      <c r="Q2646" s="29">
        <v>51152.350797885214</v>
      </c>
      <c r="R2646" s="29">
        <v>79291.310770556403</v>
      </c>
      <c r="S2646" s="29">
        <v>1.7549692352193815</v>
      </c>
      <c r="T2646" s="29">
        <v>1.9273632032873349</v>
      </c>
      <c r="U2646" s="29">
        <v>1.5983928388330522</v>
      </c>
      <c r="V2646" s="29">
        <v>2.5021731194711818</v>
      </c>
      <c r="W2646" s="30">
        <v>1.1198718864583235</v>
      </c>
      <c r="X2646" s="30">
        <v>1.681424027712165</v>
      </c>
      <c r="Y2646" s="29">
        <v>85.794552811951377</v>
      </c>
      <c r="Z2646" s="29">
        <v>105.88145423631023</v>
      </c>
      <c r="AA2646" s="30">
        <v>128.0628816122699</v>
      </c>
      <c r="AB2646" s="30">
        <v>3438.3213462560125</v>
      </c>
      <c r="AC2646" s="29" t="s">
        <v>31</v>
      </c>
      <c r="AD2646" s="29" t="s">
        <v>31</v>
      </c>
      <c r="AE2646" s="29">
        <f t="shared" si="129"/>
        <v>2024</v>
      </c>
      <c r="AF2646" s="29">
        <f t="shared" si="127"/>
        <v>5</v>
      </c>
      <c r="AK2646" t="e">
        <f t="shared" si="128"/>
        <v>#N/A</v>
      </c>
    </row>
    <row r="2647" spans="1:37" ht="30" x14ac:dyDescent="0.25">
      <c r="A2647" s="30">
        <v>17907432</v>
      </c>
      <c r="B2647" s="29" t="s">
        <v>98</v>
      </c>
      <c r="C2647" s="29" t="s">
        <v>29</v>
      </c>
      <c r="D2647" s="29" t="s">
        <v>29</v>
      </c>
      <c r="E2647" s="31">
        <v>45473</v>
      </c>
      <c r="F2647" s="29">
        <v>8.822433934591329</v>
      </c>
      <c r="G2647" s="29" t="s">
        <v>51</v>
      </c>
      <c r="H2647" s="29" t="s">
        <v>30</v>
      </c>
      <c r="I2647" s="29">
        <v>1972</v>
      </c>
      <c r="J2647" s="30">
        <v>100</v>
      </c>
      <c r="K2647" s="30">
        <v>25108.2</v>
      </c>
      <c r="L2647" s="29">
        <v>1788096.4679260969</v>
      </c>
      <c r="M2647" s="29">
        <v>10526.542019992268</v>
      </c>
      <c r="N2647" s="29">
        <v>95.469186127404143</v>
      </c>
      <c r="O2647" s="29">
        <v>30719.583572116248</v>
      </c>
      <c r="P2647" s="29">
        <v>2.1855026752949724</v>
      </c>
      <c r="Q2647" s="29">
        <v>45515.891623664633</v>
      </c>
      <c r="R2647" s="29">
        <v>40897.966704679675</v>
      </c>
      <c r="S2647" s="29">
        <v>1.5985442563858627</v>
      </c>
      <c r="T2647" s="29">
        <v>2.4463316729798401</v>
      </c>
      <c r="U2647" s="29">
        <v>2.7459023838106673</v>
      </c>
      <c r="V2647" s="29">
        <v>1.7706709401738954</v>
      </c>
      <c r="W2647" s="30">
        <v>1.5544287286306475</v>
      </c>
      <c r="X2647" s="30">
        <v>1.0998119211434263</v>
      </c>
      <c r="Y2647" s="29">
        <v>57.185665251638106</v>
      </c>
      <c r="Z2647" s="29">
        <v>79.826154868485062</v>
      </c>
      <c r="AA2647" s="30">
        <v>108.91275798609952</v>
      </c>
      <c r="AB2647" s="30">
        <v>3113.2942253008559</v>
      </c>
      <c r="AC2647" s="29" t="s">
        <v>31</v>
      </c>
      <c r="AD2647" s="29" t="s">
        <v>31</v>
      </c>
      <c r="AE2647" s="29">
        <f t="shared" si="129"/>
        <v>2024</v>
      </c>
      <c r="AF2647" s="29">
        <f t="shared" ref="AF2647:AF2710" si="130">IF(E2647 = "", "", MONTH(E2647))</f>
        <v>6</v>
      </c>
      <c r="AK2647" t="e">
        <f t="shared" si="128"/>
        <v>#N/A</v>
      </c>
    </row>
    <row r="2648" spans="1:37" ht="30" x14ac:dyDescent="0.25">
      <c r="A2648" s="30">
        <v>17907432</v>
      </c>
      <c r="B2648" s="29" t="s">
        <v>98</v>
      </c>
      <c r="C2648" s="29" t="s">
        <v>29</v>
      </c>
      <c r="D2648" s="29" t="s">
        <v>29</v>
      </c>
      <c r="E2648" s="31">
        <v>45504</v>
      </c>
      <c r="F2648" s="29" t="s">
        <v>31</v>
      </c>
      <c r="G2648" s="29" t="s">
        <v>51</v>
      </c>
      <c r="H2648" s="29" t="s">
        <v>30</v>
      </c>
      <c r="I2648" s="29">
        <v>1972</v>
      </c>
      <c r="J2648" s="30">
        <v>100</v>
      </c>
      <c r="K2648" s="30">
        <v>25108.2</v>
      </c>
      <c r="L2648" s="29" t="s">
        <v>31</v>
      </c>
      <c r="M2648" s="29" t="s">
        <v>31</v>
      </c>
      <c r="N2648" s="29" t="s">
        <v>31</v>
      </c>
      <c r="O2648" s="29" t="s">
        <v>31</v>
      </c>
      <c r="P2648" s="29" t="s">
        <v>31</v>
      </c>
      <c r="Q2648" s="29" t="s">
        <v>31</v>
      </c>
      <c r="R2648" s="29" t="s">
        <v>31</v>
      </c>
      <c r="S2648" s="29" t="s">
        <v>31</v>
      </c>
      <c r="T2648" s="29" t="s">
        <v>31</v>
      </c>
      <c r="U2648" s="29" t="s">
        <v>31</v>
      </c>
      <c r="V2648" s="29" t="s">
        <v>31</v>
      </c>
      <c r="W2648" s="30">
        <v>0.87923224212212048</v>
      </c>
      <c r="X2648" s="30">
        <v>1.7471586049267696</v>
      </c>
      <c r="Y2648" s="29" t="s">
        <v>31</v>
      </c>
      <c r="Z2648" s="29" t="s">
        <v>31</v>
      </c>
      <c r="AA2648" s="30" t="s">
        <v>31</v>
      </c>
      <c r="AB2648" s="30" t="s">
        <v>31</v>
      </c>
      <c r="AC2648" s="29" t="s">
        <v>31</v>
      </c>
      <c r="AD2648" s="29" t="s">
        <v>31</v>
      </c>
      <c r="AE2648" s="29">
        <f t="shared" si="129"/>
        <v>2024</v>
      </c>
      <c r="AF2648" s="29">
        <f t="shared" si="130"/>
        <v>7</v>
      </c>
      <c r="AK2648" t="e">
        <f t="shared" si="128"/>
        <v>#N/A</v>
      </c>
    </row>
    <row r="2649" spans="1:37" ht="30" x14ac:dyDescent="0.25">
      <c r="A2649" s="30">
        <v>17907432</v>
      </c>
      <c r="B2649" s="29" t="s">
        <v>98</v>
      </c>
      <c r="C2649" s="29" t="s">
        <v>29</v>
      </c>
      <c r="D2649" s="29" t="s">
        <v>29</v>
      </c>
      <c r="E2649" s="31">
        <v>45535</v>
      </c>
      <c r="F2649" s="29" t="s">
        <v>31</v>
      </c>
      <c r="G2649" s="29" t="s">
        <v>51</v>
      </c>
      <c r="H2649" s="29" t="s">
        <v>30</v>
      </c>
      <c r="I2649" s="29">
        <v>1972</v>
      </c>
      <c r="J2649" s="30">
        <v>100</v>
      </c>
      <c r="K2649" s="30">
        <v>25108.2</v>
      </c>
      <c r="L2649" s="29" t="s">
        <v>31</v>
      </c>
      <c r="M2649" s="29" t="s">
        <v>31</v>
      </c>
      <c r="N2649" s="29" t="s">
        <v>31</v>
      </c>
      <c r="O2649" s="29" t="s">
        <v>31</v>
      </c>
      <c r="P2649" s="29" t="s">
        <v>31</v>
      </c>
      <c r="Q2649" s="29" t="s">
        <v>31</v>
      </c>
      <c r="R2649" s="29" t="s">
        <v>31</v>
      </c>
      <c r="S2649" s="29" t="s">
        <v>31</v>
      </c>
      <c r="T2649" s="29" t="s">
        <v>31</v>
      </c>
      <c r="U2649" s="29" t="s">
        <v>31</v>
      </c>
      <c r="V2649" s="29" t="s">
        <v>31</v>
      </c>
      <c r="W2649" s="30">
        <v>1.0241156364213411</v>
      </c>
      <c r="X2649" s="30">
        <v>2.2760355237726064</v>
      </c>
      <c r="Y2649" s="29" t="s">
        <v>31</v>
      </c>
      <c r="Z2649" s="29" t="s">
        <v>31</v>
      </c>
      <c r="AA2649" s="30" t="s">
        <v>31</v>
      </c>
      <c r="AB2649" s="30" t="s">
        <v>31</v>
      </c>
      <c r="AC2649" s="29" t="s">
        <v>31</v>
      </c>
      <c r="AD2649" s="29" t="s">
        <v>31</v>
      </c>
      <c r="AE2649" s="29">
        <f t="shared" si="129"/>
        <v>2024</v>
      </c>
      <c r="AF2649" s="29">
        <f t="shared" si="130"/>
        <v>8</v>
      </c>
      <c r="AK2649" t="e">
        <f t="shared" si="128"/>
        <v>#N/A</v>
      </c>
    </row>
    <row r="2650" spans="1:37" ht="30" x14ac:dyDescent="0.25">
      <c r="A2650" s="30">
        <v>17907432</v>
      </c>
      <c r="B2650" s="29" t="s">
        <v>98</v>
      </c>
      <c r="C2650" s="29" t="s">
        <v>29</v>
      </c>
      <c r="D2650" s="29" t="s">
        <v>29</v>
      </c>
      <c r="E2650" s="31">
        <v>45565</v>
      </c>
      <c r="F2650" s="29" t="s">
        <v>31</v>
      </c>
      <c r="G2650" s="29" t="s">
        <v>51</v>
      </c>
      <c r="H2650" s="29" t="s">
        <v>30</v>
      </c>
      <c r="I2650" s="29">
        <v>1972</v>
      </c>
      <c r="J2650" s="30">
        <v>100</v>
      </c>
      <c r="K2650" s="30">
        <v>25108.2</v>
      </c>
      <c r="L2650" s="29" t="s">
        <v>31</v>
      </c>
      <c r="M2650" s="29" t="s">
        <v>31</v>
      </c>
      <c r="N2650" s="29" t="s">
        <v>31</v>
      </c>
      <c r="O2650" s="29" t="s">
        <v>31</v>
      </c>
      <c r="P2650" s="29" t="s">
        <v>31</v>
      </c>
      <c r="Q2650" s="29" t="s">
        <v>31</v>
      </c>
      <c r="R2650" s="29" t="s">
        <v>31</v>
      </c>
      <c r="S2650" s="29" t="s">
        <v>31</v>
      </c>
      <c r="T2650" s="29" t="s">
        <v>31</v>
      </c>
      <c r="U2650" s="29" t="s">
        <v>31</v>
      </c>
      <c r="V2650" s="29" t="s">
        <v>31</v>
      </c>
      <c r="W2650" s="30">
        <v>1.6189687735239671</v>
      </c>
      <c r="X2650" s="30">
        <v>1.5605600601121363</v>
      </c>
      <c r="Y2650" s="29" t="s">
        <v>31</v>
      </c>
      <c r="Z2650" s="29" t="s">
        <v>31</v>
      </c>
      <c r="AA2650" s="30" t="s">
        <v>31</v>
      </c>
      <c r="AB2650" s="30" t="s">
        <v>31</v>
      </c>
      <c r="AC2650" s="29" t="s">
        <v>31</v>
      </c>
      <c r="AD2650" s="29" t="s">
        <v>31</v>
      </c>
      <c r="AE2650" s="29">
        <f t="shared" si="129"/>
        <v>2024</v>
      </c>
      <c r="AF2650" s="29">
        <f t="shared" si="130"/>
        <v>9</v>
      </c>
      <c r="AK2650" t="e">
        <f t="shared" si="128"/>
        <v>#N/A</v>
      </c>
    </row>
    <row r="2651" spans="1:37" ht="30" x14ac:dyDescent="0.25">
      <c r="A2651" s="30">
        <v>17907432</v>
      </c>
      <c r="B2651" s="29" t="s">
        <v>98</v>
      </c>
      <c r="C2651" s="29" t="s">
        <v>29</v>
      </c>
      <c r="D2651" s="29" t="s">
        <v>29</v>
      </c>
      <c r="E2651" s="31">
        <v>45596</v>
      </c>
      <c r="F2651" s="29" t="s">
        <v>31</v>
      </c>
      <c r="G2651" s="29" t="s">
        <v>51</v>
      </c>
      <c r="H2651" s="29" t="s">
        <v>30</v>
      </c>
      <c r="I2651" s="29">
        <v>1972</v>
      </c>
      <c r="J2651" s="30">
        <v>100</v>
      </c>
      <c r="K2651" s="30">
        <v>25108.2</v>
      </c>
      <c r="L2651" s="29" t="s">
        <v>31</v>
      </c>
      <c r="M2651" s="29" t="s">
        <v>31</v>
      </c>
      <c r="N2651" s="29" t="s">
        <v>31</v>
      </c>
      <c r="O2651" s="29" t="s">
        <v>31</v>
      </c>
      <c r="P2651" s="29" t="s">
        <v>31</v>
      </c>
      <c r="Q2651" s="29" t="s">
        <v>31</v>
      </c>
      <c r="R2651" s="29" t="s">
        <v>31</v>
      </c>
      <c r="S2651" s="29" t="s">
        <v>31</v>
      </c>
      <c r="T2651" s="29" t="s">
        <v>31</v>
      </c>
      <c r="U2651" s="29" t="s">
        <v>31</v>
      </c>
      <c r="V2651" s="29" t="s">
        <v>31</v>
      </c>
      <c r="W2651" s="30">
        <v>1.4193575121978581</v>
      </c>
      <c r="X2651" s="30">
        <v>1.503761787842361</v>
      </c>
      <c r="Y2651" s="29" t="s">
        <v>31</v>
      </c>
      <c r="Z2651" s="29" t="s">
        <v>31</v>
      </c>
      <c r="AA2651" s="30" t="s">
        <v>31</v>
      </c>
      <c r="AB2651" s="30" t="s">
        <v>31</v>
      </c>
      <c r="AC2651" s="29" t="s">
        <v>31</v>
      </c>
      <c r="AD2651" s="29" t="s">
        <v>31</v>
      </c>
      <c r="AE2651" s="29">
        <f t="shared" si="129"/>
        <v>2024</v>
      </c>
      <c r="AF2651" s="29">
        <f t="shared" si="130"/>
        <v>10</v>
      </c>
      <c r="AK2651" t="e">
        <f t="shared" si="128"/>
        <v>#N/A</v>
      </c>
    </row>
    <row r="2652" spans="1:37" ht="30" x14ac:dyDescent="0.25">
      <c r="A2652" s="30">
        <v>17907432</v>
      </c>
      <c r="B2652" s="29" t="s">
        <v>98</v>
      </c>
      <c r="C2652" s="29" t="s">
        <v>29</v>
      </c>
      <c r="D2652" s="29" t="s">
        <v>29</v>
      </c>
      <c r="E2652" s="31">
        <v>45626</v>
      </c>
      <c r="F2652" s="29" t="s">
        <v>31</v>
      </c>
      <c r="G2652" s="29" t="s">
        <v>51</v>
      </c>
      <c r="H2652" s="29" t="s">
        <v>30</v>
      </c>
      <c r="I2652" s="29">
        <v>1972</v>
      </c>
      <c r="J2652" s="30">
        <v>100</v>
      </c>
      <c r="K2652" s="30">
        <v>25108.2</v>
      </c>
      <c r="L2652" s="29" t="s">
        <v>31</v>
      </c>
      <c r="M2652" s="29" t="s">
        <v>31</v>
      </c>
      <c r="N2652" s="29" t="s">
        <v>31</v>
      </c>
      <c r="O2652" s="29" t="s">
        <v>31</v>
      </c>
      <c r="P2652" s="29" t="s">
        <v>31</v>
      </c>
      <c r="Q2652" s="29" t="s">
        <v>31</v>
      </c>
      <c r="R2652" s="29" t="s">
        <v>31</v>
      </c>
      <c r="S2652" s="29" t="s">
        <v>31</v>
      </c>
      <c r="T2652" s="29" t="s">
        <v>31</v>
      </c>
      <c r="U2652" s="29" t="s">
        <v>31</v>
      </c>
      <c r="V2652" s="29" t="s">
        <v>31</v>
      </c>
      <c r="W2652" s="30">
        <v>0.83965055766532704</v>
      </c>
      <c r="X2652" s="30">
        <v>1.8872550785876752</v>
      </c>
      <c r="Y2652" s="29" t="s">
        <v>31</v>
      </c>
      <c r="Z2652" s="29" t="s">
        <v>31</v>
      </c>
      <c r="AA2652" s="30" t="s">
        <v>31</v>
      </c>
      <c r="AB2652" s="30" t="s">
        <v>31</v>
      </c>
      <c r="AC2652" s="29" t="s">
        <v>31</v>
      </c>
      <c r="AD2652" s="29" t="s">
        <v>31</v>
      </c>
      <c r="AE2652" s="29">
        <f t="shared" si="129"/>
        <v>2024</v>
      </c>
      <c r="AF2652" s="29">
        <f t="shared" si="130"/>
        <v>11</v>
      </c>
      <c r="AK2652" t="e">
        <f t="shared" si="128"/>
        <v>#N/A</v>
      </c>
    </row>
    <row r="2653" spans="1:37" ht="30" x14ac:dyDescent="0.25">
      <c r="A2653" s="30">
        <v>17907432</v>
      </c>
      <c r="B2653" s="29" t="s">
        <v>98</v>
      </c>
      <c r="C2653" s="29" t="s">
        <v>29</v>
      </c>
      <c r="D2653" s="29" t="s">
        <v>29</v>
      </c>
      <c r="E2653" s="31">
        <v>45657</v>
      </c>
      <c r="F2653" s="29" t="s">
        <v>31</v>
      </c>
      <c r="G2653" s="29" t="s">
        <v>51</v>
      </c>
      <c r="H2653" s="29" t="s">
        <v>30</v>
      </c>
      <c r="I2653" s="29">
        <v>1972</v>
      </c>
      <c r="J2653" s="30">
        <v>100</v>
      </c>
      <c r="K2653" s="30">
        <v>25108.2</v>
      </c>
      <c r="L2653" s="29" t="s">
        <v>31</v>
      </c>
      <c r="M2653" s="29" t="s">
        <v>31</v>
      </c>
      <c r="N2653" s="29" t="s">
        <v>31</v>
      </c>
      <c r="O2653" s="29" t="s">
        <v>31</v>
      </c>
      <c r="P2653" s="29" t="s">
        <v>31</v>
      </c>
      <c r="Q2653" s="29" t="s">
        <v>31</v>
      </c>
      <c r="R2653" s="29" t="s">
        <v>31</v>
      </c>
      <c r="S2653" s="29" t="s">
        <v>31</v>
      </c>
      <c r="T2653" s="29" t="s">
        <v>31</v>
      </c>
      <c r="U2653" s="29" t="s">
        <v>31</v>
      </c>
      <c r="V2653" s="29" t="s">
        <v>31</v>
      </c>
      <c r="W2653" s="30">
        <v>1.1161542458455223</v>
      </c>
      <c r="X2653" s="30">
        <v>1.8121693049904659</v>
      </c>
      <c r="Y2653" s="29" t="s">
        <v>31</v>
      </c>
      <c r="Z2653" s="29" t="s">
        <v>31</v>
      </c>
      <c r="AA2653" s="30" t="s">
        <v>31</v>
      </c>
      <c r="AB2653" s="30" t="s">
        <v>31</v>
      </c>
      <c r="AC2653" s="29" t="s">
        <v>31</v>
      </c>
      <c r="AD2653" s="29" t="s">
        <v>31</v>
      </c>
      <c r="AE2653" s="29">
        <f t="shared" si="129"/>
        <v>2024</v>
      </c>
      <c r="AF2653" s="29">
        <f t="shared" si="130"/>
        <v>12</v>
      </c>
      <c r="AK2653" t="e">
        <f t="shared" si="128"/>
        <v>#N/A</v>
      </c>
    </row>
    <row r="2654" spans="1:37" ht="30" x14ac:dyDescent="0.25">
      <c r="A2654" s="30">
        <v>17907433</v>
      </c>
      <c r="B2654" s="29" t="e">
        <v>#N/A</v>
      </c>
      <c r="C2654" s="29" t="s">
        <v>29</v>
      </c>
      <c r="D2654" s="29" t="s">
        <v>29</v>
      </c>
      <c r="E2654" s="31">
        <v>43496</v>
      </c>
      <c r="F2654" s="29" t="s">
        <v>31</v>
      </c>
      <c r="G2654" s="29" t="s">
        <v>51</v>
      </c>
      <c r="H2654" s="29" t="s">
        <v>30</v>
      </c>
      <c r="I2654" s="29">
        <v>1980</v>
      </c>
      <c r="J2654" s="30">
        <v>100</v>
      </c>
      <c r="K2654" s="30">
        <v>6367</v>
      </c>
      <c r="L2654" s="29" t="s">
        <v>31</v>
      </c>
      <c r="M2654" s="29" t="s">
        <v>31</v>
      </c>
      <c r="N2654" s="29" t="s">
        <v>31</v>
      </c>
      <c r="O2654" s="29" t="s">
        <v>31</v>
      </c>
      <c r="P2654" s="29" t="s">
        <v>31</v>
      </c>
      <c r="Q2654" s="29" t="s">
        <v>31</v>
      </c>
      <c r="R2654" s="29" t="s">
        <v>31</v>
      </c>
      <c r="S2654" s="29" t="s">
        <v>31</v>
      </c>
      <c r="T2654" s="29" t="s">
        <v>31</v>
      </c>
      <c r="U2654" s="29" t="s">
        <v>31</v>
      </c>
      <c r="V2654" s="29" t="s">
        <v>31</v>
      </c>
      <c r="W2654" s="30">
        <v>1.590345379264219</v>
      </c>
      <c r="X2654" s="30">
        <v>2.0753589221419033</v>
      </c>
      <c r="Y2654" s="29" t="s">
        <v>31</v>
      </c>
      <c r="Z2654" s="29" t="s">
        <v>31</v>
      </c>
      <c r="AA2654" s="30">
        <v>0</v>
      </c>
      <c r="AB2654" s="30">
        <v>0</v>
      </c>
      <c r="AC2654" s="29" t="s">
        <v>31</v>
      </c>
      <c r="AD2654" s="29" t="s">
        <v>31</v>
      </c>
      <c r="AE2654" s="29">
        <f t="shared" si="129"/>
        <v>2019</v>
      </c>
      <c r="AF2654" s="29">
        <f t="shared" si="130"/>
        <v>1</v>
      </c>
      <c r="AK2654" t="e">
        <f t="shared" si="128"/>
        <v>#N/A</v>
      </c>
    </row>
    <row r="2655" spans="1:37" ht="30" x14ac:dyDescent="0.25">
      <c r="A2655" s="30">
        <v>17907433</v>
      </c>
      <c r="B2655" s="29" t="e">
        <v>#N/A</v>
      </c>
      <c r="C2655" s="29" t="s">
        <v>29</v>
      </c>
      <c r="D2655" s="29" t="s">
        <v>29</v>
      </c>
      <c r="E2655" s="31">
        <v>43524</v>
      </c>
      <c r="F2655" s="29" t="s">
        <v>31</v>
      </c>
      <c r="G2655" s="29" t="s">
        <v>51</v>
      </c>
      <c r="H2655" s="29" t="s">
        <v>30</v>
      </c>
      <c r="I2655" s="29">
        <v>1980</v>
      </c>
      <c r="J2655" s="30">
        <v>100</v>
      </c>
      <c r="K2655" s="30">
        <v>6367</v>
      </c>
      <c r="L2655" s="29" t="s">
        <v>31</v>
      </c>
      <c r="M2655" s="29" t="s">
        <v>31</v>
      </c>
      <c r="N2655" s="29" t="s">
        <v>31</v>
      </c>
      <c r="O2655" s="29" t="s">
        <v>31</v>
      </c>
      <c r="P2655" s="29" t="s">
        <v>31</v>
      </c>
      <c r="Q2655" s="29" t="s">
        <v>31</v>
      </c>
      <c r="R2655" s="29" t="s">
        <v>31</v>
      </c>
      <c r="S2655" s="29" t="s">
        <v>31</v>
      </c>
      <c r="T2655" s="29" t="s">
        <v>31</v>
      </c>
      <c r="U2655" s="29" t="s">
        <v>31</v>
      </c>
      <c r="V2655" s="29" t="s">
        <v>31</v>
      </c>
      <c r="W2655" s="30">
        <v>1.276034305393448</v>
      </c>
      <c r="X2655" s="30">
        <v>1.5579363897297323</v>
      </c>
      <c r="Y2655" s="29" t="s">
        <v>31</v>
      </c>
      <c r="Z2655" s="29" t="s">
        <v>31</v>
      </c>
      <c r="AA2655" s="30">
        <v>0</v>
      </c>
      <c r="AB2655" s="30">
        <v>0</v>
      </c>
      <c r="AC2655" s="29" t="s">
        <v>31</v>
      </c>
      <c r="AD2655" s="29" t="s">
        <v>31</v>
      </c>
      <c r="AE2655" s="29">
        <f t="shared" si="129"/>
        <v>2019</v>
      </c>
      <c r="AF2655" s="29">
        <f t="shared" si="130"/>
        <v>2</v>
      </c>
      <c r="AK2655" t="e">
        <f t="shared" si="128"/>
        <v>#N/A</v>
      </c>
    </row>
    <row r="2656" spans="1:37" ht="30" x14ac:dyDescent="0.25">
      <c r="A2656" s="30">
        <v>17907433</v>
      </c>
      <c r="B2656" s="29" t="e">
        <v>#N/A</v>
      </c>
      <c r="C2656" s="29" t="s">
        <v>29</v>
      </c>
      <c r="D2656" s="29" t="s">
        <v>29</v>
      </c>
      <c r="E2656" s="31">
        <v>43555</v>
      </c>
      <c r="F2656" s="29" t="s">
        <v>31</v>
      </c>
      <c r="G2656" s="29" t="s">
        <v>51</v>
      </c>
      <c r="H2656" s="29" t="s">
        <v>30</v>
      </c>
      <c r="I2656" s="29">
        <v>1980</v>
      </c>
      <c r="J2656" s="30">
        <v>100</v>
      </c>
      <c r="K2656" s="30">
        <v>6367</v>
      </c>
      <c r="L2656" s="29" t="s">
        <v>31</v>
      </c>
      <c r="M2656" s="29" t="s">
        <v>31</v>
      </c>
      <c r="N2656" s="29" t="s">
        <v>31</v>
      </c>
      <c r="O2656" s="29" t="s">
        <v>31</v>
      </c>
      <c r="P2656" s="29" t="s">
        <v>31</v>
      </c>
      <c r="Q2656" s="29" t="s">
        <v>31</v>
      </c>
      <c r="R2656" s="29" t="s">
        <v>31</v>
      </c>
      <c r="S2656" s="29" t="s">
        <v>31</v>
      </c>
      <c r="T2656" s="29" t="s">
        <v>31</v>
      </c>
      <c r="U2656" s="29" t="s">
        <v>31</v>
      </c>
      <c r="V2656" s="29" t="s">
        <v>31</v>
      </c>
      <c r="W2656" s="30">
        <v>1.1046830730408375</v>
      </c>
      <c r="X2656" s="30">
        <v>1.2525334512552533</v>
      </c>
      <c r="Y2656" s="29" t="s">
        <v>31</v>
      </c>
      <c r="Z2656" s="29" t="s">
        <v>31</v>
      </c>
      <c r="AA2656" s="29">
        <v>0</v>
      </c>
      <c r="AB2656" s="29">
        <v>0</v>
      </c>
      <c r="AC2656" s="29" t="s">
        <v>31</v>
      </c>
      <c r="AD2656" s="29" t="s">
        <v>31</v>
      </c>
      <c r="AE2656" s="29">
        <f t="shared" si="129"/>
        <v>2019</v>
      </c>
      <c r="AF2656" s="29">
        <f t="shared" si="130"/>
        <v>3</v>
      </c>
      <c r="AK2656" t="e">
        <f t="shared" si="128"/>
        <v>#N/A</v>
      </c>
    </row>
    <row r="2657" spans="1:37" ht="30" x14ac:dyDescent="0.25">
      <c r="A2657" s="30">
        <v>17907433</v>
      </c>
      <c r="B2657" s="29" t="e">
        <v>#N/A</v>
      </c>
      <c r="C2657" s="29" t="s">
        <v>29</v>
      </c>
      <c r="D2657" s="29" t="s">
        <v>29</v>
      </c>
      <c r="E2657" s="31">
        <v>43585</v>
      </c>
      <c r="F2657" s="29" t="s">
        <v>31</v>
      </c>
      <c r="G2657" s="29" t="s">
        <v>51</v>
      </c>
      <c r="H2657" s="29" t="s">
        <v>30</v>
      </c>
      <c r="I2657" s="29">
        <v>1980</v>
      </c>
      <c r="J2657" s="30">
        <v>100</v>
      </c>
      <c r="K2657" s="30">
        <v>6367</v>
      </c>
      <c r="L2657" s="29" t="s">
        <v>31</v>
      </c>
      <c r="M2657" s="29" t="s">
        <v>31</v>
      </c>
      <c r="N2657" s="29" t="s">
        <v>31</v>
      </c>
      <c r="O2657" s="29" t="s">
        <v>31</v>
      </c>
      <c r="P2657" s="29" t="s">
        <v>31</v>
      </c>
      <c r="Q2657" s="29" t="s">
        <v>31</v>
      </c>
      <c r="R2657" s="29" t="s">
        <v>31</v>
      </c>
      <c r="S2657" s="29" t="s">
        <v>31</v>
      </c>
      <c r="T2657" s="29" t="s">
        <v>31</v>
      </c>
      <c r="U2657" s="29" t="s">
        <v>31</v>
      </c>
      <c r="V2657" s="29" t="s">
        <v>31</v>
      </c>
      <c r="W2657" s="30">
        <v>1.0498623728028298</v>
      </c>
      <c r="X2657" s="30">
        <v>1.3465519025966957</v>
      </c>
      <c r="Y2657" s="29" t="s">
        <v>31</v>
      </c>
      <c r="Z2657" s="29" t="s">
        <v>31</v>
      </c>
      <c r="AA2657" s="29">
        <v>0</v>
      </c>
      <c r="AB2657" s="29">
        <v>0</v>
      </c>
      <c r="AC2657" s="29" t="s">
        <v>31</v>
      </c>
      <c r="AD2657" s="29" t="s">
        <v>31</v>
      </c>
      <c r="AE2657" s="29">
        <f t="shared" si="129"/>
        <v>2019</v>
      </c>
      <c r="AF2657" s="29">
        <f t="shared" si="130"/>
        <v>4</v>
      </c>
      <c r="AK2657" t="e">
        <f t="shared" si="128"/>
        <v>#N/A</v>
      </c>
    </row>
    <row r="2658" spans="1:37" ht="30" x14ac:dyDescent="0.25">
      <c r="A2658" s="30">
        <v>17907433</v>
      </c>
      <c r="B2658" s="29" t="e">
        <v>#N/A</v>
      </c>
      <c r="C2658" s="29" t="s">
        <v>29</v>
      </c>
      <c r="D2658" s="29" t="s">
        <v>29</v>
      </c>
      <c r="E2658" s="31">
        <v>43616</v>
      </c>
      <c r="F2658" s="29" t="s">
        <v>31</v>
      </c>
      <c r="G2658" s="29" t="s">
        <v>51</v>
      </c>
      <c r="H2658" s="29" t="s">
        <v>30</v>
      </c>
      <c r="I2658" s="29">
        <v>1980</v>
      </c>
      <c r="J2658" s="30">
        <v>100</v>
      </c>
      <c r="K2658" s="30">
        <v>6367</v>
      </c>
      <c r="L2658" s="29" t="s">
        <v>31</v>
      </c>
      <c r="M2658" s="29" t="s">
        <v>31</v>
      </c>
      <c r="N2658" s="29" t="s">
        <v>31</v>
      </c>
      <c r="O2658" s="29" t="s">
        <v>31</v>
      </c>
      <c r="P2658" s="29" t="s">
        <v>31</v>
      </c>
      <c r="Q2658" s="29" t="s">
        <v>31</v>
      </c>
      <c r="R2658" s="29" t="s">
        <v>31</v>
      </c>
      <c r="S2658" s="29" t="s">
        <v>31</v>
      </c>
      <c r="T2658" s="29" t="s">
        <v>31</v>
      </c>
      <c r="U2658" s="29" t="s">
        <v>31</v>
      </c>
      <c r="V2658" s="29" t="s">
        <v>31</v>
      </c>
      <c r="W2658" s="30">
        <v>1.0848087072062054</v>
      </c>
      <c r="X2658" s="30">
        <v>1.558916385246756</v>
      </c>
      <c r="Y2658" s="29" t="s">
        <v>31</v>
      </c>
      <c r="Z2658" s="29" t="s">
        <v>31</v>
      </c>
      <c r="AA2658" s="29">
        <v>0</v>
      </c>
      <c r="AB2658" s="29">
        <v>0</v>
      </c>
      <c r="AC2658" s="29" t="s">
        <v>31</v>
      </c>
      <c r="AD2658" s="29" t="s">
        <v>31</v>
      </c>
      <c r="AE2658" s="29">
        <f t="shared" si="129"/>
        <v>2019</v>
      </c>
      <c r="AF2658" s="29">
        <f t="shared" si="130"/>
        <v>5</v>
      </c>
      <c r="AK2658" t="e">
        <f t="shared" si="128"/>
        <v>#N/A</v>
      </c>
    </row>
    <row r="2659" spans="1:37" ht="30" x14ac:dyDescent="0.25">
      <c r="A2659" s="30">
        <v>17907433</v>
      </c>
      <c r="B2659" s="29" t="e">
        <v>#N/A</v>
      </c>
      <c r="C2659" s="29" t="s">
        <v>29</v>
      </c>
      <c r="D2659" s="29" t="s">
        <v>29</v>
      </c>
      <c r="E2659" s="31">
        <v>43646</v>
      </c>
      <c r="F2659" s="29" t="s">
        <v>31</v>
      </c>
      <c r="G2659" s="29" t="s">
        <v>51</v>
      </c>
      <c r="H2659" s="29" t="s">
        <v>30</v>
      </c>
      <c r="I2659" s="29">
        <v>1980</v>
      </c>
      <c r="J2659" s="30">
        <v>100</v>
      </c>
      <c r="K2659" s="30">
        <v>6367</v>
      </c>
      <c r="L2659" s="29" t="s">
        <v>31</v>
      </c>
      <c r="M2659" s="29" t="s">
        <v>31</v>
      </c>
      <c r="N2659" s="29" t="s">
        <v>31</v>
      </c>
      <c r="O2659" s="29" t="s">
        <v>31</v>
      </c>
      <c r="P2659" s="29" t="s">
        <v>31</v>
      </c>
      <c r="Q2659" s="29" t="s">
        <v>31</v>
      </c>
      <c r="R2659" s="29" t="s">
        <v>31</v>
      </c>
      <c r="S2659" s="29" t="s">
        <v>31</v>
      </c>
      <c r="T2659" s="29" t="s">
        <v>31</v>
      </c>
      <c r="U2659" s="29" t="s">
        <v>31</v>
      </c>
      <c r="V2659" s="29" t="s">
        <v>31</v>
      </c>
      <c r="W2659" s="30">
        <v>1.0404536171551222</v>
      </c>
      <c r="X2659" s="30">
        <v>1.4595947149987047</v>
      </c>
      <c r="Y2659" s="29" t="s">
        <v>31</v>
      </c>
      <c r="Z2659" s="29" t="s">
        <v>31</v>
      </c>
      <c r="AA2659" s="29">
        <v>0</v>
      </c>
      <c r="AB2659" s="29">
        <v>0</v>
      </c>
      <c r="AC2659" s="29" t="s">
        <v>31</v>
      </c>
      <c r="AD2659" s="29" t="s">
        <v>31</v>
      </c>
      <c r="AE2659" s="29">
        <f t="shared" si="129"/>
        <v>2019</v>
      </c>
      <c r="AF2659" s="29">
        <f t="shared" si="130"/>
        <v>6</v>
      </c>
      <c r="AK2659" t="e">
        <f t="shared" si="128"/>
        <v>#N/A</v>
      </c>
    </row>
    <row r="2660" spans="1:37" ht="30" x14ac:dyDescent="0.25">
      <c r="A2660" s="30">
        <v>17907433</v>
      </c>
      <c r="B2660" s="29" t="e">
        <v>#N/A</v>
      </c>
      <c r="C2660" s="29" t="s">
        <v>29</v>
      </c>
      <c r="D2660" s="29" t="s">
        <v>29</v>
      </c>
      <c r="E2660" s="31">
        <v>43677</v>
      </c>
      <c r="F2660" s="29" t="s">
        <v>31</v>
      </c>
      <c r="G2660" s="29" t="s">
        <v>51</v>
      </c>
      <c r="H2660" s="29" t="s">
        <v>30</v>
      </c>
      <c r="I2660" s="29">
        <v>1980</v>
      </c>
      <c r="J2660" s="30">
        <v>100</v>
      </c>
      <c r="K2660" s="30">
        <v>6367</v>
      </c>
      <c r="L2660" s="29" t="s">
        <v>31</v>
      </c>
      <c r="M2660" s="29" t="s">
        <v>31</v>
      </c>
      <c r="N2660" s="29" t="s">
        <v>31</v>
      </c>
      <c r="O2660" s="29" t="s">
        <v>31</v>
      </c>
      <c r="P2660" s="29" t="s">
        <v>31</v>
      </c>
      <c r="Q2660" s="29" t="s">
        <v>31</v>
      </c>
      <c r="R2660" s="29" t="s">
        <v>31</v>
      </c>
      <c r="S2660" s="29" t="s">
        <v>31</v>
      </c>
      <c r="T2660" s="29" t="s">
        <v>31</v>
      </c>
      <c r="U2660" s="29" t="s">
        <v>31</v>
      </c>
      <c r="V2660" s="29" t="s">
        <v>31</v>
      </c>
      <c r="W2660" s="30">
        <v>1.4747027414871601</v>
      </c>
      <c r="X2660" s="30">
        <v>2.0628499661184621</v>
      </c>
      <c r="Y2660" s="29" t="s">
        <v>31</v>
      </c>
      <c r="Z2660" s="29" t="s">
        <v>31</v>
      </c>
      <c r="AA2660" s="29">
        <v>0</v>
      </c>
      <c r="AB2660" s="29">
        <v>0</v>
      </c>
      <c r="AC2660" s="29" t="s">
        <v>31</v>
      </c>
      <c r="AD2660" s="29" t="s">
        <v>31</v>
      </c>
      <c r="AE2660" s="29">
        <f t="shared" si="129"/>
        <v>2019</v>
      </c>
      <c r="AF2660" s="29">
        <f t="shared" si="130"/>
        <v>7</v>
      </c>
      <c r="AK2660" t="e">
        <f t="shared" si="128"/>
        <v>#N/A</v>
      </c>
    </row>
    <row r="2661" spans="1:37" ht="30" x14ac:dyDescent="0.25">
      <c r="A2661" s="30">
        <v>17907433</v>
      </c>
      <c r="B2661" s="29" t="e">
        <v>#N/A</v>
      </c>
      <c r="C2661" s="29" t="s">
        <v>29</v>
      </c>
      <c r="D2661" s="29" t="s">
        <v>29</v>
      </c>
      <c r="E2661" s="31">
        <v>43708</v>
      </c>
      <c r="F2661" s="29" t="s">
        <v>31</v>
      </c>
      <c r="G2661" s="29" t="s">
        <v>51</v>
      </c>
      <c r="H2661" s="29" t="s">
        <v>30</v>
      </c>
      <c r="I2661" s="29">
        <v>1980</v>
      </c>
      <c r="J2661" s="30">
        <v>100</v>
      </c>
      <c r="K2661" s="30">
        <v>6367</v>
      </c>
      <c r="L2661" s="29" t="s">
        <v>31</v>
      </c>
      <c r="M2661" s="29" t="s">
        <v>31</v>
      </c>
      <c r="N2661" s="29" t="s">
        <v>31</v>
      </c>
      <c r="O2661" s="29" t="s">
        <v>31</v>
      </c>
      <c r="P2661" s="29" t="s">
        <v>31</v>
      </c>
      <c r="Q2661" s="29" t="s">
        <v>31</v>
      </c>
      <c r="R2661" s="29" t="s">
        <v>31</v>
      </c>
      <c r="S2661" s="29" t="s">
        <v>31</v>
      </c>
      <c r="T2661" s="29" t="s">
        <v>31</v>
      </c>
      <c r="U2661" s="29" t="s">
        <v>31</v>
      </c>
      <c r="V2661" s="29" t="s">
        <v>31</v>
      </c>
      <c r="W2661" s="30">
        <v>1.2138642461680964</v>
      </c>
      <c r="X2661" s="30">
        <v>1.1743134797107357</v>
      </c>
      <c r="Y2661" s="29" t="s">
        <v>31</v>
      </c>
      <c r="Z2661" s="29" t="s">
        <v>31</v>
      </c>
      <c r="AA2661" s="29">
        <v>0</v>
      </c>
      <c r="AB2661" s="29">
        <v>0</v>
      </c>
      <c r="AC2661" s="29" t="s">
        <v>31</v>
      </c>
      <c r="AD2661" s="29" t="s">
        <v>31</v>
      </c>
      <c r="AE2661" s="29">
        <f t="shared" si="129"/>
        <v>2019</v>
      </c>
      <c r="AF2661" s="29">
        <f t="shared" si="130"/>
        <v>8</v>
      </c>
      <c r="AK2661" t="e">
        <f t="shared" si="128"/>
        <v>#N/A</v>
      </c>
    </row>
    <row r="2662" spans="1:37" ht="30" x14ac:dyDescent="0.25">
      <c r="A2662" s="30">
        <v>17907433</v>
      </c>
      <c r="B2662" s="29" t="e">
        <v>#N/A</v>
      </c>
      <c r="C2662" s="29" t="s">
        <v>29</v>
      </c>
      <c r="D2662" s="29" t="s">
        <v>29</v>
      </c>
      <c r="E2662" s="31">
        <v>43738</v>
      </c>
      <c r="F2662" s="29" t="s">
        <v>31</v>
      </c>
      <c r="G2662" s="29" t="s">
        <v>51</v>
      </c>
      <c r="H2662" s="29" t="s">
        <v>30</v>
      </c>
      <c r="I2662" s="29">
        <v>1980</v>
      </c>
      <c r="J2662" s="30">
        <v>100</v>
      </c>
      <c r="K2662" s="30">
        <v>6367</v>
      </c>
      <c r="L2662" s="29" t="s">
        <v>31</v>
      </c>
      <c r="M2662" s="29" t="s">
        <v>31</v>
      </c>
      <c r="N2662" s="29" t="s">
        <v>31</v>
      </c>
      <c r="O2662" s="29" t="s">
        <v>31</v>
      </c>
      <c r="P2662" s="29" t="s">
        <v>31</v>
      </c>
      <c r="Q2662" s="29" t="s">
        <v>31</v>
      </c>
      <c r="R2662" s="29" t="s">
        <v>31</v>
      </c>
      <c r="S2662" s="29" t="s">
        <v>31</v>
      </c>
      <c r="T2662" s="29" t="s">
        <v>31</v>
      </c>
      <c r="U2662" s="29" t="s">
        <v>31</v>
      </c>
      <c r="V2662" s="29" t="s">
        <v>31</v>
      </c>
      <c r="W2662" s="30">
        <v>1.2014542700469959</v>
      </c>
      <c r="X2662" s="30">
        <v>1.1853692853890019</v>
      </c>
      <c r="Y2662" s="29" t="s">
        <v>31</v>
      </c>
      <c r="Z2662" s="29" t="s">
        <v>31</v>
      </c>
      <c r="AA2662" s="29">
        <v>0</v>
      </c>
      <c r="AB2662" s="29">
        <v>0</v>
      </c>
      <c r="AC2662" s="29" t="s">
        <v>31</v>
      </c>
      <c r="AD2662" s="29" t="s">
        <v>31</v>
      </c>
      <c r="AE2662" s="29">
        <f t="shared" si="129"/>
        <v>2019</v>
      </c>
      <c r="AF2662" s="29">
        <f t="shared" si="130"/>
        <v>9</v>
      </c>
      <c r="AK2662" t="e">
        <f t="shared" si="128"/>
        <v>#N/A</v>
      </c>
    </row>
    <row r="2663" spans="1:37" ht="30" x14ac:dyDescent="0.25">
      <c r="A2663" s="30">
        <v>17907433</v>
      </c>
      <c r="B2663" s="29" t="e">
        <v>#N/A</v>
      </c>
      <c r="C2663" s="29" t="s">
        <v>29</v>
      </c>
      <c r="D2663" s="29" t="s">
        <v>29</v>
      </c>
      <c r="E2663" s="31">
        <v>43769</v>
      </c>
      <c r="F2663" s="29" t="s">
        <v>31</v>
      </c>
      <c r="G2663" s="29" t="s">
        <v>51</v>
      </c>
      <c r="H2663" s="29" t="s">
        <v>30</v>
      </c>
      <c r="I2663" s="29">
        <v>1980</v>
      </c>
      <c r="J2663" s="30">
        <v>100</v>
      </c>
      <c r="K2663" s="30">
        <v>6367</v>
      </c>
      <c r="L2663" s="29" t="s">
        <v>31</v>
      </c>
      <c r="M2663" s="29" t="s">
        <v>31</v>
      </c>
      <c r="N2663" s="29" t="s">
        <v>31</v>
      </c>
      <c r="O2663" s="29" t="s">
        <v>31</v>
      </c>
      <c r="P2663" s="29" t="s">
        <v>31</v>
      </c>
      <c r="Q2663" s="29" t="s">
        <v>31</v>
      </c>
      <c r="R2663" s="29" t="s">
        <v>31</v>
      </c>
      <c r="S2663" s="29" t="s">
        <v>31</v>
      </c>
      <c r="T2663" s="29" t="s">
        <v>31</v>
      </c>
      <c r="U2663" s="29" t="s">
        <v>31</v>
      </c>
      <c r="V2663" s="29" t="s">
        <v>31</v>
      </c>
      <c r="W2663" s="30">
        <v>1.0327128916538046</v>
      </c>
      <c r="X2663" s="30">
        <v>1.8598008942808963</v>
      </c>
      <c r="Y2663" s="29" t="s">
        <v>31</v>
      </c>
      <c r="Z2663" s="29" t="s">
        <v>31</v>
      </c>
      <c r="AA2663" s="29">
        <v>0</v>
      </c>
      <c r="AB2663" s="29">
        <v>0</v>
      </c>
      <c r="AC2663" s="29" t="s">
        <v>31</v>
      </c>
      <c r="AD2663" s="29" t="s">
        <v>31</v>
      </c>
      <c r="AE2663" s="29">
        <f t="shared" si="129"/>
        <v>2019</v>
      </c>
      <c r="AF2663" s="29">
        <f t="shared" si="130"/>
        <v>10</v>
      </c>
      <c r="AK2663" t="e">
        <f t="shared" si="128"/>
        <v>#N/A</v>
      </c>
    </row>
    <row r="2664" spans="1:37" ht="30" x14ac:dyDescent="0.25">
      <c r="A2664" s="30">
        <v>17907433</v>
      </c>
      <c r="B2664" s="29" t="e">
        <v>#N/A</v>
      </c>
      <c r="C2664" s="29" t="s">
        <v>29</v>
      </c>
      <c r="D2664" s="29" t="s">
        <v>29</v>
      </c>
      <c r="E2664" s="31">
        <v>43799</v>
      </c>
      <c r="F2664" s="29" t="s">
        <v>31</v>
      </c>
      <c r="G2664" s="29" t="s">
        <v>51</v>
      </c>
      <c r="H2664" s="29" t="s">
        <v>30</v>
      </c>
      <c r="I2664" s="29">
        <v>1980</v>
      </c>
      <c r="J2664" s="30">
        <v>100</v>
      </c>
      <c r="K2664" s="30">
        <v>6367</v>
      </c>
      <c r="L2664" s="29" t="s">
        <v>31</v>
      </c>
      <c r="M2664" s="29" t="s">
        <v>31</v>
      </c>
      <c r="N2664" s="29" t="s">
        <v>31</v>
      </c>
      <c r="O2664" s="29" t="s">
        <v>31</v>
      </c>
      <c r="P2664" s="29" t="s">
        <v>31</v>
      </c>
      <c r="Q2664" s="29" t="s">
        <v>31</v>
      </c>
      <c r="R2664" s="29" t="s">
        <v>31</v>
      </c>
      <c r="S2664" s="29" t="s">
        <v>31</v>
      </c>
      <c r="T2664" s="29" t="s">
        <v>31</v>
      </c>
      <c r="U2664" s="29" t="s">
        <v>31</v>
      </c>
      <c r="V2664" s="29" t="s">
        <v>31</v>
      </c>
      <c r="W2664" s="30">
        <v>0.84474372268111986</v>
      </c>
      <c r="X2664" s="30">
        <v>1.5160635841279231</v>
      </c>
      <c r="Y2664" s="29" t="s">
        <v>31</v>
      </c>
      <c r="Z2664" s="29" t="s">
        <v>31</v>
      </c>
      <c r="AA2664" s="29">
        <v>0</v>
      </c>
      <c r="AB2664" s="29">
        <v>0</v>
      </c>
      <c r="AC2664" s="29" t="s">
        <v>31</v>
      </c>
      <c r="AD2664" s="29" t="s">
        <v>31</v>
      </c>
      <c r="AE2664" s="29">
        <f t="shared" si="129"/>
        <v>2019</v>
      </c>
      <c r="AF2664" s="29">
        <f t="shared" si="130"/>
        <v>11</v>
      </c>
      <c r="AK2664" t="e">
        <f t="shared" si="128"/>
        <v>#N/A</v>
      </c>
    </row>
    <row r="2665" spans="1:37" ht="30" x14ac:dyDescent="0.25">
      <c r="A2665" s="30">
        <v>17907433</v>
      </c>
      <c r="B2665" s="29" t="e">
        <v>#N/A</v>
      </c>
      <c r="C2665" s="29" t="s">
        <v>29</v>
      </c>
      <c r="D2665" s="29" t="s">
        <v>29</v>
      </c>
      <c r="E2665" s="31">
        <v>43830</v>
      </c>
      <c r="F2665" s="29" t="s">
        <v>31</v>
      </c>
      <c r="G2665" s="29" t="s">
        <v>51</v>
      </c>
      <c r="H2665" s="29" t="s">
        <v>30</v>
      </c>
      <c r="I2665" s="29">
        <v>1980</v>
      </c>
      <c r="J2665" s="30">
        <v>100</v>
      </c>
      <c r="K2665" s="30">
        <v>6367</v>
      </c>
      <c r="L2665" s="29" t="s">
        <v>31</v>
      </c>
      <c r="M2665" s="29" t="s">
        <v>31</v>
      </c>
      <c r="N2665" s="29" t="s">
        <v>31</v>
      </c>
      <c r="O2665" s="29" t="s">
        <v>31</v>
      </c>
      <c r="P2665" s="29" t="s">
        <v>31</v>
      </c>
      <c r="Q2665" s="29" t="s">
        <v>31</v>
      </c>
      <c r="R2665" s="29" t="s">
        <v>31</v>
      </c>
      <c r="S2665" s="29" t="s">
        <v>31</v>
      </c>
      <c r="T2665" s="29" t="s">
        <v>31</v>
      </c>
      <c r="U2665" s="29" t="s">
        <v>31</v>
      </c>
      <c r="V2665" s="29" t="s">
        <v>31</v>
      </c>
      <c r="W2665" s="30">
        <v>1.068522926816099</v>
      </c>
      <c r="X2665" s="30">
        <v>2.2406492959779372</v>
      </c>
      <c r="Y2665" s="29" t="s">
        <v>31</v>
      </c>
      <c r="Z2665" s="29" t="s">
        <v>31</v>
      </c>
      <c r="AA2665" s="29">
        <v>0</v>
      </c>
      <c r="AB2665" s="29">
        <v>0</v>
      </c>
      <c r="AC2665" s="29" t="s">
        <v>31</v>
      </c>
      <c r="AD2665" s="29" t="s">
        <v>31</v>
      </c>
      <c r="AE2665" s="29">
        <f t="shared" si="129"/>
        <v>2019</v>
      </c>
      <c r="AF2665" s="29">
        <f t="shared" si="130"/>
        <v>12</v>
      </c>
      <c r="AK2665" t="e">
        <f t="shared" si="128"/>
        <v>#N/A</v>
      </c>
    </row>
    <row r="2666" spans="1:37" ht="30" x14ac:dyDescent="0.25">
      <c r="A2666" s="30">
        <v>17907433</v>
      </c>
      <c r="B2666" s="29" t="e">
        <v>#N/A</v>
      </c>
      <c r="C2666" s="29" t="s">
        <v>29</v>
      </c>
      <c r="D2666" s="29" t="s">
        <v>29</v>
      </c>
      <c r="E2666" s="31">
        <v>43861</v>
      </c>
      <c r="F2666" s="29" t="s">
        <v>31</v>
      </c>
      <c r="G2666" s="29" t="s">
        <v>51</v>
      </c>
      <c r="H2666" s="29" t="s">
        <v>30</v>
      </c>
      <c r="I2666" s="29">
        <v>1980</v>
      </c>
      <c r="J2666" s="30">
        <v>100</v>
      </c>
      <c r="K2666" s="30">
        <v>6367</v>
      </c>
      <c r="L2666" s="29" t="s">
        <v>31</v>
      </c>
      <c r="M2666" s="29" t="s">
        <v>31</v>
      </c>
      <c r="N2666" s="29" t="s">
        <v>31</v>
      </c>
      <c r="O2666" s="29" t="s">
        <v>31</v>
      </c>
      <c r="P2666" s="29" t="s">
        <v>31</v>
      </c>
      <c r="Q2666" s="29" t="s">
        <v>31</v>
      </c>
      <c r="R2666" s="29" t="s">
        <v>31</v>
      </c>
      <c r="S2666" s="29" t="s">
        <v>31</v>
      </c>
      <c r="T2666" s="29" t="s">
        <v>31</v>
      </c>
      <c r="U2666" s="29" t="s">
        <v>31</v>
      </c>
      <c r="V2666" s="29" t="s">
        <v>31</v>
      </c>
      <c r="W2666" s="30">
        <v>1.3078654473277789</v>
      </c>
      <c r="X2666" s="30">
        <v>1.2611401379734744</v>
      </c>
      <c r="Y2666" s="29" t="s">
        <v>31</v>
      </c>
      <c r="Z2666" s="29" t="s">
        <v>31</v>
      </c>
      <c r="AA2666" s="29" t="s">
        <v>31</v>
      </c>
      <c r="AB2666" s="29" t="s">
        <v>31</v>
      </c>
      <c r="AC2666" s="29" t="s">
        <v>31</v>
      </c>
      <c r="AD2666" s="29" t="s">
        <v>31</v>
      </c>
      <c r="AE2666" s="29">
        <f t="shared" si="129"/>
        <v>2020</v>
      </c>
      <c r="AF2666" s="29">
        <f t="shared" si="130"/>
        <v>1</v>
      </c>
      <c r="AK2666" t="e">
        <f t="shared" si="128"/>
        <v>#N/A</v>
      </c>
    </row>
    <row r="2667" spans="1:37" ht="30" x14ac:dyDescent="0.25">
      <c r="A2667" s="30">
        <v>17907433</v>
      </c>
      <c r="B2667" s="29" t="e">
        <v>#N/A</v>
      </c>
      <c r="C2667" s="29" t="s">
        <v>29</v>
      </c>
      <c r="D2667" s="29" t="s">
        <v>29</v>
      </c>
      <c r="E2667" s="31">
        <v>43890</v>
      </c>
      <c r="F2667" s="29" t="s">
        <v>31</v>
      </c>
      <c r="G2667" s="29" t="s">
        <v>51</v>
      </c>
      <c r="H2667" s="29" t="s">
        <v>30</v>
      </c>
      <c r="I2667" s="29">
        <v>1980</v>
      </c>
      <c r="J2667" s="30">
        <v>100</v>
      </c>
      <c r="K2667" s="30">
        <v>6367</v>
      </c>
      <c r="L2667" s="29" t="s">
        <v>31</v>
      </c>
      <c r="M2667" s="29" t="s">
        <v>31</v>
      </c>
      <c r="N2667" s="29" t="s">
        <v>31</v>
      </c>
      <c r="O2667" s="29" t="s">
        <v>31</v>
      </c>
      <c r="P2667" s="29" t="s">
        <v>31</v>
      </c>
      <c r="Q2667" s="29" t="s">
        <v>31</v>
      </c>
      <c r="R2667" s="29" t="s">
        <v>31</v>
      </c>
      <c r="S2667" s="29" t="s">
        <v>31</v>
      </c>
      <c r="T2667" s="29" t="s">
        <v>31</v>
      </c>
      <c r="U2667" s="29" t="s">
        <v>31</v>
      </c>
      <c r="V2667" s="29" t="s">
        <v>31</v>
      </c>
      <c r="W2667" s="30">
        <v>1.0402613517397801</v>
      </c>
      <c r="X2667" s="30">
        <v>1.6097560638364541</v>
      </c>
      <c r="Y2667" s="29" t="s">
        <v>31</v>
      </c>
      <c r="Z2667" s="29" t="s">
        <v>31</v>
      </c>
      <c r="AA2667" s="29" t="s">
        <v>31</v>
      </c>
      <c r="AB2667" s="29" t="s">
        <v>31</v>
      </c>
      <c r="AC2667" s="29" t="s">
        <v>31</v>
      </c>
      <c r="AD2667" s="29" t="s">
        <v>31</v>
      </c>
      <c r="AE2667" s="29">
        <f t="shared" si="129"/>
        <v>2020</v>
      </c>
      <c r="AF2667" s="29">
        <f t="shared" si="130"/>
        <v>2</v>
      </c>
      <c r="AK2667" t="e">
        <f t="shared" si="128"/>
        <v>#N/A</v>
      </c>
    </row>
    <row r="2668" spans="1:37" ht="30" x14ac:dyDescent="0.25">
      <c r="A2668" s="30">
        <v>17907433</v>
      </c>
      <c r="B2668" s="29" t="e">
        <v>#N/A</v>
      </c>
      <c r="C2668" s="29" t="s">
        <v>29</v>
      </c>
      <c r="D2668" s="29" t="s">
        <v>29</v>
      </c>
      <c r="E2668" s="31">
        <v>43921</v>
      </c>
      <c r="F2668" s="29" t="s">
        <v>31</v>
      </c>
      <c r="G2668" s="29" t="s">
        <v>51</v>
      </c>
      <c r="H2668" s="29" t="s">
        <v>30</v>
      </c>
      <c r="I2668" s="29">
        <v>1980</v>
      </c>
      <c r="J2668" s="30">
        <v>100</v>
      </c>
      <c r="K2668" s="30">
        <v>6367</v>
      </c>
      <c r="L2668" s="29" t="s">
        <v>31</v>
      </c>
      <c r="M2668" s="29" t="s">
        <v>31</v>
      </c>
      <c r="N2668" s="29" t="s">
        <v>31</v>
      </c>
      <c r="O2668" s="29" t="s">
        <v>31</v>
      </c>
      <c r="P2668" s="29" t="s">
        <v>31</v>
      </c>
      <c r="Q2668" s="29" t="s">
        <v>31</v>
      </c>
      <c r="R2668" s="29" t="s">
        <v>31</v>
      </c>
      <c r="S2668" s="29" t="s">
        <v>31</v>
      </c>
      <c r="T2668" s="29" t="s">
        <v>31</v>
      </c>
      <c r="U2668" s="29" t="s">
        <v>31</v>
      </c>
      <c r="V2668" s="29" t="s">
        <v>31</v>
      </c>
      <c r="W2668" s="30">
        <v>1.3392662692967212</v>
      </c>
      <c r="X2668" s="30">
        <v>1.6751891812025581</v>
      </c>
      <c r="Y2668" s="29" t="s">
        <v>31</v>
      </c>
      <c r="Z2668" s="29" t="s">
        <v>31</v>
      </c>
      <c r="AA2668" s="30" t="s">
        <v>31</v>
      </c>
      <c r="AB2668" s="30" t="s">
        <v>31</v>
      </c>
      <c r="AC2668" s="29" t="s">
        <v>31</v>
      </c>
      <c r="AD2668" s="29" t="s">
        <v>31</v>
      </c>
      <c r="AE2668" s="29">
        <f t="shared" si="129"/>
        <v>2020</v>
      </c>
      <c r="AF2668" s="29">
        <f t="shared" si="130"/>
        <v>3</v>
      </c>
      <c r="AK2668" t="e">
        <f t="shared" si="128"/>
        <v>#N/A</v>
      </c>
    </row>
    <row r="2669" spans="1:37" ht="30" x14ac:dyDescent="0.25">
      <c r="A2669" s="30">
        <v>17907433</v>
      </c>
      <c r="B2669" s="29" t="e">
        <v>#N/A</v>
      </c>
      <c r="C2669" s="29" t="s">
        <v>29</v>
      </c>
      <c r="D2669" s="29" t="s">
        <v>29</v>
      </c>
      <c r="E2669" s="31">
        <v>43951</v>
      </c>
      <c r="F2669" s="29" t="s">
        <v>31</v>
      </c>
      <c r="G2669" s="29" t="s">
        <v>51</v>
      </c>
      <c r="H2669" s="29" t="s">
        <v>30</v>
      </c>
      <c r="I2669" s="29">
        <v>1980</v>
      </c>
      <c r="J2669" s="30">
        <v>100</v>
      </c>
      <c r="K2669" s="30">
        <v>6367</v>
      </c>
      <c r="L2669" s="29" t="s">
        <v>31</v>
      </c>
      <c r="M2669" s="29" t="s">
        <v>31</v>
      </c>
      <c r="N2669" s="29" t="s">
        <v>31</v>
      </c>
      <c r="O2669" s="29" t="s">
        <v>31</v>
      </c>
      <c r="P2669" s="29" t="s">
        <v>31</v>
      </c>
      <c r="Q2669" s="29" t="s">
        <v>31</v>
      </c>
      <c r="R2669" s="29" t="s">
        <v>31</v>
      </c>
      <c r="S2669" s="29" t="s">
        <v>31</v>
      </c>
      <c r="T2669" s="29" t="s">
        <v>31</v>
      </c>
      <c r="U2669" s="29" t="s">
        <v>31</v>
      </c>
      <c r="V2669" s="29" t="s">
        <v>31</v>
      </c>
      <c r="W2669" s="30">
        <v>0.82117662531068003</v>
      </c>
      <c r="X2669" s="30">
        <v>2.1564160356944422</v>
      </c>
      <c r="Y2669" s="29" t="s">
        <v>31</v>
      </c>
      <c r="Z2669" s="29" t="s">
        <v>31</v>
      </c>
      <c r="AA2669" s="30" t="s">
        <v>31</v>
      </c>
      <c r="AB2669" s="30" t="s">
        <v>31</v>
      </c>
      <c r="AC2669" s="29" t="s">
        <v>31</v>
      </c>
      <c r="AD2669" s="29" t="s">
        <v>31</v>
      </c>
      <c r="AE2669" s="29">
        <f t="shared" si="129"/>
        <v>2020</v>
      </c>
      <c r="AF2669" s="29">
        <f t="shared" si="130"/>
        <v>4</v>
      </c>
      <c r="AK2669" t="e">
        <f t="shared" si="128"/>
        <v>#N/A</v>
      </c>
    </row>
    <row r="2670" spans="1:37" ht="30" x14ac:dyDescent="0.25">
      <c r="A2670" s="30">
        <v>17907433</v>
      </c>
      <c r="B2670" s="29" t="e">
        <v>#N/A</v>
      </c>
      <c r="C2670" s="29" t="s">
        <v>29</v>
      </c>
      <c r="D2670" s="29" t="s">
        <v>29</v>
      </c>
      <c r="E2670" s="31">
        <v>43982</v>
      </c>
      <c r="F2670" s="29" t="s">
        <v>31</v>
      </c>
      <c r="G2670" s="29" t="s">
        <v>51</v>
      </c>
      <c r="H2670" s="29" t="s">
        <v>30</v>
      </c>
      <c r="I2670" s="29">
        <v>1980</v>
      </c>
      <c r="J2670" s="30">
        <v>100</v>
      </c>
      <c r="K2670" s="30">
        <v>6367</v>
      </c>
      <c r="L2670" s="29" t="s">
        <v>31</v>
      </c>
      <c r="M2670" s="29" t="s">
        <v>31</v>
      </c>
      <c r="N2670" s="29" t="s">
        <v>31</v>
      </c>
      <c r="O2670" s="29" t="s">
        <v>31</v>
      </c>
      <c r="P2670" s="29" t="s">
        <v>31</v>
      </c>
      <c r="Q2670" s="29" t="s">
        <v>31</v>
      </c>
      <c r="R2670" s="29" t="s">
        <v>31</v>
      </c>
      <c r="S2670" s="29" t="s">
        <v>31</v>
      </c>
      <c r="T2670" s="29" t="s">
        <v>31</v>
      </c>
      <c r="U2670" s="29" t="s">
        <v>31</v>
      </c>
      <c r="V2670" s="29" t="s">
        <v>31</v>
      </c>
      <c r="W2670" s="30">
        <v>0.89769138763268719</v>
      </c>
      <c r="X2670" s="30">
        <v>1.8065203688036722</v>
      </c>
      <c r="Y2670" s="29" t="s">
        <v>31</v>
      </c>
      <c r="Z2670" s="29" t="s">
        <v>31</v>
      </c>
      <c r="AA2670" s="30" t="s">
        <v>31</v>
      </c>
      <c r="AB2670" s="30" t="s">
        <v>31</v>
      </c>
      <c r="AC2670" s="29" t="s">
        <v>31</v>
      </c>
      <c r="AD2670" s="29" t="s">
        <v>31</v>
      </c>
      <c r="AE2670" s="29">
        <f t="shared" si="129"/>
        <v>2020</v>
      </c>
      <c r="AF2670" s="29">
        <f t="shared" si="130"/>
        <v>5</v>
      </c>
      <c r="AK2670" t="e">
        <f t="shared" si="128"/>
        <v>#N/A</v>
      </c>
    </row>
    <row r="2671" spans="1:37" ht="30" x14ac:dyDescent="0.25">
      <c r="A2671" s="30">
        <v>17907433</v>
      </c>
      <c r="B2671" s="29" t="e">
        <v>#N/A</v>
      </c>
      <c r="C2671" s="29" t="s">
        <v>29</v>
      </c>
      <c r="D2671" s="29" t="s">
        <v>29</v>
      </c>
      <c r="E2671" s="31">
        <v>44012</v>
      </c>
      <c r="F2671" s="29" t="s">
        <v>31</v>
      </c>
      <c r="G2671" s="29" t="s">
        <v>51</v>
      </c>
      <c r="H2671" s="29" t="s">
        <v>30</v>
      </c>
      <c r="I2671" s="29">
        <v>1980</v>
      </c>
      <c r="J2671" s="30">
        <v>100</v>
      </c>
      <c r="K2671" s="30">
        <v>6367</v>
      </c>
      <c r="L2671" s="29" t="s">
        <v>31</v>
      </c>
      <c r="M2671" s="29" t="s">
        <v>31</v>
      </c>
      <c r="N2671" s="29" t="s">
        <v>31</v>
      </c>
      <c r="O2671" s="29" t="s">
        <v>31</v>
      </c>
      <c r="P2671" s="29" t="s">
        <v>31</v>
      </c>
      <c r="Q2671" s="29" t="s">
        <v>31</v>
      </c>
      <c r="R2671" s="29" t="s">
        <v>31</v>
      </c>
      <c r="S2671" s="29" t="s">
        <v>31</v>
      </c>
      <c r="T2671" s="29" t="s">
        <v>31</v>
      </c>
      <c r="U2671" s="29" t="s">
        <v>31</v>
      </c>
      <c r="V2671" s="29" t="s">
        <v>31</v>
      </c>
      <c r="W2671" s="30">
        <v>1.4578978251002996</v>
      </c>
      <c r="X2671" s="30">
        <v>1.9323926489394747</v>
      </c>
      <c r="Y2671" s="29" t="s">
        <v>31</v>
      </c>
      <c r="Z2671" s="29" t="s">
        <v>31</v>
      </c>
      <c r="AA2671" s="30" t="s">
        <v>31</v>
      </c>
      <c r="AB2671" s="30" t="s">
        <v>31</v>
      </c>
      <c r="AC2671" s="29" t="s">
        <v>31</v>
      </c>
      <c r="AD2671" s="29" t="s">
        <v>31</v>
      </c>
      <c r="AE2671" s="29">
        <f t="shared" si="129"/>
        <v>2020</v>
      </c>
      <c r="AF2671" s="29">
        <f t="shared" si="130"/>
        <v>6</v>
      </c>
      <c r="AK2671" t="e">
        <f t="shared" ref="AK2671:AK2734" si="131">_xlfn.XLOOKUP(B2671, $AH$2:$AH$38,$AI$2:$AI$38)</f>
        <v>#N/A</v>
      </c>
    </row>
    <row r="2672" spans="1:37" ht="30" x14ac:dyDescent="0.25">
      <c r="A2672" s="30">
        <v>17907433</v>
      </c>
      <c r="B2672" s="29" t="e">
        <v>#N/A</v>
      </c>
      <c r="C2672" s="29" t="s">
        <v>29</v>
      </c>
      <c r="D2672" s="29" t="s">
        <v>29</v>
      </c>
      <c r="E2672" s="31">
        <v>44043</v>
      </c>
      <c r="F2672" s="29" t="s">
        <v>31</v>
      </c>
      <c r="G2672" s="29" t="s">
        <v>51</v>
      </c>
      <c r="H2672" s="29" t="s">
        <v>30</v>
      </c>
      <c r="I2672" s="29">
        <v>1980</v>
      </c>
      <c r="J2672" s="30">
        <v>100</v>
      </c>
      <c r="K2672" s="30">
        <v>6367</v>
      </c>
      <c r="L2672" s="29" t="s">
        <v>31</v>
      </c>
      <c r="M2672" s="29" t="s">
        <v>31</v>
      </c>
      <c r="N2672" s="29" t="s">
        <v>31</v>
      </c>
      <c r="O2672" s="29" t="s">
        <v>31</v>
      </c>
      <c r="P2672" s="29" t="s">
        <v>31</v>
      </c>
      <c r="Q2672" s="29" t="s">
        <v>31</v>
      </c>
      <c r="R2672" s="29" t="s">
        <v>31</v>
      </c>
      <c r="S2672" s="29" t="s">
        <v>31</v>
      </c>
      <c r="T2672" s="29" t="s">
        <v>31</v>
      </c>
      <c r="U2672" s="29" t="s">
        <v>31</v>
      </c>
      <c r="V2672" s="29" t="s">
        <v>31</v>
      </c>
      <c r="W2672" s="30">
        <v>1.1880316344809885</v>
      </c>
      <c r="X2672" s="30">
        <v>1.9823028448623436</v>
      </c>
      <c r="Y2672" s="29" t="s">
        <v>31</v>
      </c>
      <c r="Z2672" s="29" t="s">
        <v>31</v>
      </c>
      <c r="AA2672" s="30" t="s">
        <v>31</v>
      </c>
      <c r="AB2672" s="30" t="s">
        <v>31</v>
      </c>
      <c r="AC2672" s="29" t="s">
        <v>31</v>
      </c>
      <c r="AD2672" s="29" t="s">
        <v>31</v>
      </c>
      <c r="AE2672" s="29">
        <f t="shared" si="129"/>
        <v>2020</v>
      </c>
      <c r="AF2672" s="29">
        <f t="shared" si="130"/>
        <v>7</v>
      </c>
      <c r="AK2672" t="e">
        <f t="shared" si="131"/>
        <v>#N/A</v>
      </c>
    </row>
    <row r="2673" spans="1:37" ht="30" x14ac:dyDescent="0.25">
      <c r="A2673" s="30">
        <v>17907433</v>
      </c>
      <c r="B2673" s="29" t="e">
        <v>#N/A</v>
      </c>
      <c r="C2673" s="29" t="s">
        <v>29</v>
      </c>
      <c r="D2673" s="29" t="s">
        <v>29</v>
      </c>
      <c r="E2673" s="31">
        <v>44074</v>
      </c>
      <c r="F2673" s="29" t="s">
        <v>31</v>
      </c>
      <c r="G2673" s="29" t="s">
        <v>51</v>
      </c>
      <c r="H2673" s="29" t="s">
        <v>30</v>
      </c>
      <c r="I2673" s="29">
        <v>1980</v>
      </c>
      <c r="J2673" s="30">
        <v>100</v>
      </c>
      <c r="K2673" s="30">
        <v>6367</v>
      </c>
      <c r="L2673" s="29" t="s">
        <v>31</v>
      </c>
      <c r="M2673" s="29" t="s">
        <v>31</v>
      </c>
      <c r="N2673" s="29" t="s">
        <v>31</v>
      </c>
      <c r="O2673" s="29" t="s">
        <v>31</v>
      </c>
      <c r="P2673" s="29" t="s">
        <v>31</v>
      </c>
      <c r="Q2673" s="29" t="s">
        <v>31</v>
      </c>
      <c r="R2673" s="29" t="s">
        <v>31</v>
      </c>
      <c r="S2673" s="29" t="s">
        <v>31</v>
      </c>
      <c r="T2673" s="29" t="s">
        <v>31</v>
      </c>
      <c r="U2673" s="29" t="s">
        <v>31</v>
      </c>
      <c r="V2673" s="29" t="s">
        <v>31</v>
      </c>
      <c r="W2673" s="30">
        <v>1.1483029528099933</v>
      </c>
      <c r="X2673" s="30">
        <v>1.2078218468642674</v>
      </c>
      <c r="Y2673" s="29" t="s">
        <v>31</v>
      </c>
      <c r="Z2673" s="29" t="s">
        <v>31</v>
      </c>
      <c r="AA2673" s="30" t="s">
        <v>31</v>
      </c>
      <c r="AB2673" s="30" t="s">
        <v>31</v>
      </c>
      <c r="AC2673" s="29" t="s">
        <v>31</v>
      </c>
      <c r="AD2673" s="29" t="s">
        <v>31</v>
      </c>
      <c r="AE2673" s="29">
        <f t="shared" si="129"/>
        <v>2020</v>
      </c>
      <c r="AF2673" s="29">
        <f t="shared" si="130"/>
        <v>8</v>
      </c>
      <c r="AK2673" t="e">
        <f t="shared" si="131"/>
        <v>#N/A</v>
      </c>
    </row>
    <row r="2674" spans="1:37" ht="30" x14ac:dyDescent="0.25">
      <c r="A2674" s="30">
        <v>17907433</v>
      </c>
      <c r="B2674" s="29" t="e">
        <v>#N/A</v>
      </c>
      <c r="C2674" s="29" t="s">
        <v>29</v>
      </c>
      <c r="D2674" s="29" t="s">
        <v>29</v>
      </c>
      <c r="E2674" s="31">
        <v>44104</v>
      </c>
      <c r="F2674" s="29" t="s">
        <v>31</v>
      </c>
      <c r="G2674" s="29" t="s">
        <v>51</v>
      </c>
      <c r="H2674" s="29" t="s">
        <v>30</v>
      </c>
      <c r="I2674" s="29">
        <v>1980</v>
      </c>
      <c r="J2674" s="30">
        <v>100</v>
      </c>
      <c r="K2674" s="30">
        <v>6367</v>
      </c>
      <c r="L2674" s="29" t="s">
        <v>31</v>
      </c>
      <c r="M2674" s="29" t="s">
        <v>31</v>
      </c>
      <c r="N2674" s="29" t="s">
        <v>31</v>
      </c>
      <c r="O2674" s="29" t="s">
        <v>31</v>
      </c>
      <c r="P2674" s="29" t="s">
        <v>31</v>
      </c>
      <c r="Q2674" s="29" t="s">
        <v>31</v>
      </c>
      <c r="R2674" s="29" t="s">
        <v>31</v>
      </c>
      <c r="S2674" s="29" t="s">
        <v>31</v>
      </c>
      <c r="T2674" s="29" t="s">
        <v>31</v>
      </c>
      <c r="U2674" s="29" t="s">
        <v>31</v>
      </c>
      <c r="V2674" s="29" t="s">
        <v>31</v>
      </c>
      <c r="W2674" s="30">
        <v>1.2138944611934774</v>
      </c>
      <c r="X2674" s="30">
        <v>1.2826177995282968</v>
      </c>
      <c r="Y2674" s="29" t="s">
        <v>31</v>
      </c>
      <c r="Z2674" s="29" t="s">
        <v>31</v>
      </c>
      <c r="AA2674" s="30" t="s">
        <v>31</v>
      </c>
      <c r="AB2674" s="30" t="s">
        <v>31</v>
      </c>
      <c r="AC2674" s="29" t="s">
        <v>31</v>
      </c>
      <c r="AD2674" s="29" t="s">
        <v>31</v>
      </c>
      <c r="AE2674" s="29">
        <f t="shared" si="129"/>
        <v>2020</v>
      </c>
      <c r="AF2674" s="29">
        <f t="shared" si="130"/>
        <v>9</v>
      </c>
      <c r="AK2674" t="e">
        <f t="shared" si="131"/>
        <v>#N/A</v>
      </c>
    </row>
    <row r="2675" spans="1:37" ht="30" x14ac:dyDescent="0.25">
      <c r="A2675" s="30">
        <v>17907433</v>
      </c>
      <c r="B2675" s="29" t="e">
        <v>#N/A</v>
      </c>
      <c r="C2675" s="29" t="s">
        <v>29</v>
      </c>
      <c r="D2675" s="29" t="s">
        <v>29</v>
      </c>
      <c r="E2675" s="31">
        <v>44135</v>
      </c>
      <c r="F2675" s="29" t="s">
        <v>31</v>
      </c>
      <c r="G2675" s="29" t="s">
        <v>51</v>
      </c>
      <c r="H2675" s="29" t="s">
        <v>30</v>
      </c>
      <c r="I2675" s="29">
        <v>1980</v>
      </c>
      <c r="J2675" s="30">
        <v>100</v>
      </c>
      <c r="K2675" s="30">
        <v>6367</v>
      </c>
      <c r="L2675" s="29" t="s">
        <v>31</v>
      </c>
      <c r="M2675" s="29" t="s">
        <v>31</v>
      </c>
      <c r="N2675" s="29" t="s">
        <v>31</v>
      </c>
      <c r="O2675" s="29" t="s">
        <v>31</v>
      </c>
      <c r="P2675" s="29" t="s">
        <v>31</v>
      </c>
      <c r="Q2675" s="29" t="s">
        <v>31</v>
      </c>
      <c r="R2675" s="29" t="s">
        <v>31</v>
      </c>
      <c r="S2675" s="29" t="s">
        <v>31</v>
      </c>
      <c r="T2675" s="29" t="s">
        <v>31</v>
      </c>
      <c r="U2675" s="29" t="s">
        <v>31</v>
      </c>
      <c r="V2675" s="29" t="s">
        <v>31</v>
      </c>
      <c r="W2675" s="30">
        <v>1.6222221431874098</v>
      </c>
      <c r="X2675" s="30">
        <v>1.7003954480970744</v>
      </c>
      <c r="Y2675" s="29" t="s">
        <v>31</v>
      </c>
      <c r="Z2675" s="29" t="s">
        <v>31</v>
      </c>
      <c r="AA2675" s="30" t="s">
        <v>31</v>
      </c>
      <c r="AB2675" s="30" t="s">
        <v>31</v>
      </c>
      <c r="AC2675" s="29" t="s">
        <v>31</v>
      </c>
      <c r="AD2675" s="29" t="s">
        <v>31</v>
      </c>
      <c r="AE2675" s="29">
        <f t="shared" si="129"/>
        <v>2020</v>
      </c>
      <c r="AF2675" s="29">
        <f t="shared" si="130"/>
        <v>10</v>
      </c>
      <c r="AK2675" t="e">
        <f t="shared" si="131"/>
        <v>#N/A</v>
      </c>
    </row>
    <row r="2676" spans="1:37" ht="30" x14ac:dyDescent="0.25">
      <c r="A2676" s="30">
        <v>17907433</v>
      </c>
      <c r="B2676" s="29" t="e">
        <v>#N/A</v>
      </c>
      <c r="C2676" s="29" t="s">
        <v>29</v>
      </c>
      <c r="D2676" s="29" t="s">
        <v>29</v>
      </c>
      <c r="E2676" s="31">
        <v>44165</v>
      </c>
      <c r="F2676" s="29" t="s">
        <v>31</v>
      </c>
      <c r="G2676" s="29" t="s">
        <v>51</v>
      </c>
      <c r="H2676" s="29" t="s">
        <v>30</v>
      </c>
      <c r="I2676" s="29">
        <v>1980</v>
      </c>
      <c r="J2676" s="30">
        <v>100</v>
      </c>
      <c r="K2676" s="30">
        <v>6367</v>
      </c>
      <c r="L2676" s="29" t="s">
        <v>31</v>
      </c>
      <c r="M2676" s="29" t="s">
        <v>31</v>
      </c>
      <c r="N2676" s="29" t="s">
        <v>31</v>
      </c>
      <c r="O2676" s="29" t="s">
        <v>31</v>
      </c>
      <c r="P2676" s="29" t="s">
        <v>31</v>
      </c>
      <c r="Q2676" s="29" t="s">
        <v>31</v>
      </c>
      <c r="R2676" s="29" t="s">
        <v>31</v>
      </c>
      <c r="S2676" s="29" t="s">
        <v>31</v>
      </c>
      <c r="T2676" s="29" t="s">
        <v>31</v>
      </c>
      <c r="U2676" s="29" t="s">
        <v>31</v>
      </c>
      <c r="V2676" s="29" t="s">
        <v>31</v>
      </c>
      <c r="W2676" s="30">
        <v>1.3915682997855074</v>
      </c>
      <c r="X2676" s="30">
        <v>1.7196010036220286</v>
      </c>
      <c r="Y2676" s="29" t="s">
        <v>31</v>
      </c>
      <c r="Z2676" s="29" t="s">
        <v>31</v>
      </c>
      <c r="AA2676" s="30" t="s">
        <v>31</v>
      </c>
      <c r="AB2676" s="30" t="s">
        <v>31</v>
      </c>
      <c r="AC2676" s="29" t="s">
        <v>31</v>
      </c>
      <c r="AD2676" s="29" t="s">
        <v>31</v>
      </c>
      <c r="AE2676" s="29">
        <f t="shared" si="129"/>
        <v>2020</v>
      </c>
      <c r="AF2676" s="29">
        <f t="shared" si="130"/>
        <v>11</v>
      </c>
      <c r="AK2676" t="e">
        <f t="shared" si="131"/>
        <v>#N/A</v>
      </c>
    </row>
    <row r="2677" spans="1:37" ht="30" x14ac:dyDescent="0.25">
      <c r="A2677" s="30">
        <v>17907433</v>
      </c>
      <c r="B2677" s="29" t="e">
        <v>#N/A</v>
      </c>
      <c r="C2677" s="29" t="s">
        <v>29</v>
      </c>
      <c r="D2677" s="29" t="s">
        <v>29</v>
      </c>
      <c r="E2677" s="31">
        <v>44196</v>
      </c>
      <c r="F2677" s="29" t="s">
        <v>31</v>
      </c>
      <c r="G2677" s="29" t="s">
        <v>51</v>
      </c>
      <c r="H2677" s="29" t="s">
        <v>30</v>
      </c>
      <c r="I2677" s="29">
        <v>1980</v>
      </c>
      <c r="J2677" s="30">
        <v>100</v>
      </c>
      <c r="K2677" s="30">
        <v>6367</v>
      </c>
      <c r="L2677" s="29">
        <v>308899.82488335448</v>
      </c>
      <c r="M2677" s="29">
        <v>1514.1836450781852</v>
      </c>
      <c r="N2677" s="29">
        <v>41.371316340563283</v>
      </c>
      <c r="O2677" s="29" t="s">
        <v>31</v>
      </c>
      <c r="P2677" s="29" t="s">
        <v>31</v>
      </c>
      <c r="Q2677" s="29" t="s">
        <v>31</v>
      </c>
      <c r="R2677" s="29" t="s">
        <v>31</v>
      </c>
      <c r="S2677" s="29" t="s">
        <v>31</v>
      </c>
      <c r="T2677" s="29" t="s">
        <v>31</v>
      </c>
      <c r="U2677" s="29" t="s">
        <v>31</v>
      </c>
      <c r="V2677" s="29" t="s">
        <v>31</v>
      </c>
      <c r="W2677" s="30">
        <v>1.5301576504647205</v>
      </c>
      <c r="X2677" s="30">
        <v>2.2567625503723705</v>
      </c>
      <c r="Y2677" s="29" t="s">
        <v>31</v>
      </c>
      <c r="Z2677" s="29" t="s">
        <v>31</v>
      </c>
      <c r="AA2677" s="30" t="s">
        <v>31</v>
      </c>
      <c r="AB2677" s="30" t="s">
        <v>31</v>
      </c>
      <c r="AC2677" s="29" t="s">
        <v>31</v>
      </c>
      <c r="AD2677" s="29" t="s">
        <v>31</v>
      </c>
      <c r="AE2677" s="29">
        <f t="shared" si="129"/>
        <v>2020</v>
      </c>
      <c r="AF2677" s="29">
        <f t="shared" si="130"/>
        <v>12</v>
      </c>
      <c r="AK2677" t="e">
        <f t="shared" si="131"/>
        <v>#N/A</v>
      </c>
    </row>
    <row r="2678" spans="1:37" ht="30" x14ac:dyDescent="0.25">
      <c r="A2678" s="30">
        <v>17907433</v>
      </c>
      <c r="B2678" s="29" t="e">
        <v>#N/A</v>
      </c>
      <c r="C2678" s="29" t="s">
        <v>29</v>
      </c>
      <c r="D2678" s="29" t="s">
        <v>29</v>
      </c>
      <c r="E2678" s="31">
        <v>44227</v>
      </c>
      <c r="F2678" s="29" t="s">
        <v>31</v>
      </c>
      <c r="G2678" s="29" t="s">
        <v>51</v>
      </c>
      <c r="H2678" s="29" t="s">
        <v>30</v>
      </c>
      <c r="I2678" s="29">
        <v>1980</v>
      </c>
      <c r="J2678" s="30">
        <v>100</v>
      </c>
      <c r="K2678" s="30">
        <v>6367</v>
      </c>
      <c r="L2678" s="29" t="s">
        <v>31</v>
      </c>
      <c r="M2678" s="29" t="s">
        <v>31</v>
      </c>
      <c r="N2678" s="29" t="s">
        <v>31</v>
      </c>
      <c r="O2678" s="29" t="s">
        <v>31</v>
      </c>
      <c r="P2678" s="29" t="s">
        <v>31</v>
      </c>
      <c r="Q2678" s="29" t="s">
        <v>31</v>
      </c>
      <c r="R2678" s="29" t="s">
        <v>31</v>
      </c>
      <c r="S2678" s="29" t="s">
        <v>31</v>
      </c>
      <c r="T2678" s="29" t="s">
        <v>31</v>
      </c>
      <c r="U2678" s="29" t="s">
        <v>31</v>
      </c>
      <c r="V2678" s="29" t="s">
        <v>31</v>
      </c>
      <c r="W2678" s="30">
        <v>1.0339823628571045</v>
      </c>
      <c r="X2678" s="30">
        <v>1.7049968090905989</v>
      </c>
      <c r="Y2678" s="29" t="s">
        <v>31</v>
      </c>
      <c r="Z2678" s="29" t="s">
        <v>31</v>
      </c>
      <c r="AA2678" s="30" t="s">
        <v>31</v>
      </c>
      <c r="AB2678" s="30" t="s">
        <v>31</v>
      </c>
      <c r="AC2678" s="29" t="s">
        <v>31</v>
      </c>
      <c r="AD2678" s="29" t="s">
        <v>31</v>
      </c>
      <c r="AE2678" s="29">
        <f t="shared" si="129"/>
        <v>2021</v>
      </c>
      <c r="AF2678" s="29">
        <f t="shared" si="130"/>
        <v>1</v>
      </c>
      <c r="AK2678" t="e">
        <f t="shared" si="131"/>
        <v>#N/A</v>
      </c>
    </row>
    <row r="2679" spans="1:37" ht="30" x14ac:dyDescent="0.25">
      <c r="A2679" s="30">
        <v>17907433</v>
      </c>
      <c r="B2679" s="29" t="e">
        <v>#N/A</v>
      </c>
      <c r="C2679" s="29" t="s">
        <v>29</v>
      </c>
      <c r="D2679" s="29" t="s">
        <v>29</v>
      </c>
      <c r="E2679" s="31">
        <v>44255</v>
      </c>
      <c r="F2679" s="29" t="s">
        <v>31</v>
      </c>
      <c r="G2679" s="29" t="s">
        <v>51</v>
      </c>
      <c r="H2679" s="29" t="s">
        <v>30</v>
      </c>
      <c r="I2679" s="29">
        <v>1980</v>
      </c>
      <c r="J2679" s="30">
        <v>100</v>
      </c>
      <c r="K2679" s="30">
        <v>6367</v>
      </c>
      <c r="L2679" s="29" t="s">
        <v>31</v>
      </c>
      <c r="M2679" s="29" t="s">
        <v>31</v>
      </c>
      <c r="N2679" s="29" t="s">
        <v>31</v>
      </c>
      <c r="O2679" s="29" t="s">
        <v>31</v>
      </c>
      <c r="P2679" s="29" t="s">
        <v>31</v>
      </c>
      <c r="Q2679" s="29" t="s">
        <v>31</v>
      </c>
      <c r="R2679" s="29" t="s">
        <v>31</v>
      </c>
      <c r="S2679" s="29" t="s">
        <v>31</v>
      </c>
      <c r="T2679" s="29" t="s">
        <v>31</v>
      </c>
      <c r="U2679" s="29" t="s">
        <v>31</v>
      </c>
      <c r="V2679" s="29" t="s">
        <v>31</v>
      </c>
      <c r="W2679" s="30">
        <v>1.3595910744194122</v>
      </c>
      <c r="X2679" s="30">
        <v>2.1620514960416344</v>
      </c>
      <c r="Y2679" s="29" t="s">
        <v>31</v>
      </c>
      <c r="Z2679" s="29" t="s">
        <v>31</v>
      </c>
      <c r="AA2679" s="30" t="s">
        <v>31</v>
      </c>
      <c r="AB2679" s="30" t="s">
        <v>31</v>
      </c>
      <c r="AC2679" s="29" t="s">
        <v>31</v>
      </c>
      <c r="AD2679" s="29" t="s">
        <v>31</v>
      </c>
      <c r="AE2679" s="29">
        <f t="shared" si="129"/>
        <v>2021</v>
      </c>
      <c r="AF2679" s="29">
        <f t="shared" si="130"/>
        <v>2</v>
      </c>
      <c r="AK2679" t="e">
        <f t="shared" si="131"/>
        <v>#N/A</v>
      </c>
    </row>
    <row r="2680" spans="1:37" ht="30" x14ac:dyDescent="0.25">
      <c r="A2680" s="30">
        <v>17907433</v>
      </c>
      <c r="B2680" s="29" t="e">
        <v>#N/A</v>
      </c>
      <c r="C2680" s="29" t="s">
        <v>29</v>
      </c>
      <c r="D2680" s="29" t="s">
        <v>29</v>
      </c>
      <c r="E2680" s="31">
        <v>44286</v>
      </c>
      <c r="F2680" s="29" t="s">
        <v>31</v>
      </c>
      <c r="G2680" s="29" t="s">
        <v>51</v>
      </c>
      <c r="H2680" s="29" t="s">
        <v>30</v>
      </c>
      <c r="I2680" s="29">
        <v>1980</v>
      </c>
      <c r="J2680" s="30">
        <v>100</v>
      </c>
      <c r="K2680" s="30">
        <v>6367</v>
      </c>
      <c r="L2680" s="29" t="s">
        <v>31</v>
      </c>
      <c r="M2680" s="29" t="s">
        <v>31</v>
      </c>
      <c r="N2680" s="29" t="s">
        <v>31</v>
      </c>
      <c r="O2680" s="29" t="s">
        <v>31</v>
      </c>
      <c r="P2680" s="29" t="s">
        <v>31</v>
      </c>
      <c r="Q2680" s="29" t="s">
        <v>31</v>
      </c>
      <c r="R2680" s="29" t="s">
        <v>31</v>
      </c>
      <c r="S2680" s="29" t="s">
        <v>31</v>
      </c>
      <c r="T2680" s="29" t="s">
        <v>31</v>
      </c>
      <c r="U2680" s="29" t="s">
        <v>31</v>
      </c>
      <c r="V2680" s="29" t="s">
        <v>31</v>
      </c>
      <c r="W2680" s="30">
        <v>1.0047294834534699</v>
      </c>
      <c r="X2680" s="30">
        <v>1.2713801219488907</v>
      </c>
      <c r="Y2680" s="29" t="s">
        <v>31</v>
      </c>
      <c r="Z2680" s="29" t="s">
        <v>31</v>
      </c>
      <c r="AA2680" s="30" t="s">
        <v>31</v>
      </c>
      <c r="AB2680" s="30" t="s">
        <v>31</v>
      </c>
      <c r="AC2680" s="29" t="s">
        <v>31</v>
      </c>
      <c r="AD2680" s="29" t="s">
        <v>31</v>
      </c>
      <c r="AE2680" s="29">
        <f t="shared" ref="AE2680:AE2743" si="132">IF(E2680 = "", "", YEAR(E2680))</f>
        <v>2021</v>
      </c>
      <c r="AF2680" s="29">
        <f t="shared" si="130"/>
        <v>3</v>
      </c>
      <c r="AK2680" t="e">
        <f t="shared" si="131"/>
        <v>#N/A</v>
      </c>
    </row>
    <row r="2681" spans="1:37" ht="30" x14ac:dyDescent="0.25">
      <c r="A2681" s="30">
        <v>17907433</v>
      </c>
      <c r="B2681" s="29" t="e">
        <v>#N/A</v>
      </c>
      <c r="C2681" s="29" t="s">
        <v>29</v>
      </c>
      <c r="D2681" s="29" t="s">
        <v>29</v>
      </c>
      <c r="E2681" s="31">
        <v>44316</v>
      </c>
      <c r="F2681" s="29" t="s">
        <v>31</v>
      </c>
      <c r="G2681" s="29" t="s">
        <v>51</v>
      </c>
      <c r="H2681" s="29" t="s">
        <v>30</v>
      </c>
      <c r="I2681" s="29">
        <v>1980</v>
      </c>
      <c r="J2681" s="30">
        <v>100</v>
      </c>
      <c r="K2681" s="30">
        <v>6367</v>
      </c>
      <c r="L2681" s="29" t="s">
        <v>31</v>
      </c>
      <c r="M2681" s="29" t="s">
        <v>31</v>
      </c>
      <c r="N2681" s="29" t="s">
        <v>31</v>
      </c>
      <c r="O2681" s="29" t="s">
        <v>31</v>
      </c>
      <c r="P2681" s="29" t="s">
        <v>31</v>
      </c>
      <c r="Q2681" s="29" t="s">
        <v>31</v>
      </c>
      <c r="R2681" s="29" t="s">
        <v>31</v>
      </c>
      <c r="S2681" s="29" t="s">
        <v>31</v>
      </c>
      <c r="T2681" s="29" t="s">
        <v>31</v>
      </c>
      <c r="U2681" s="29" t="s">
        <v>31</v>
      </c>
      <c r="V2681" s="29" t="s">
        <v>31</v>
      </c>
      <c r="W2681" s="30">
        <v>1.4659107636441679</v>
      </c>
      <c r="X2681" s="30">
        <v>2.1881886975640925</v>
      </c>
      <c r="Y2681" s="29" t="s">
        <v>31</v>
      </c>
      <c r="Z2681" s="29" t="s">
        <v>31</v>
      </c>
      <c r="AA2681" s="30" t="s">
        <v>31</v>
      </c>
      <c r="AB2681" s="30" t="s">
        <v>31</v>
      </c>
      <c r="AC2681" s="29" t="s">
        <v>31</v>
      </c>
      <c r="AD2681" s="29" t="s">
        <v>31</v>
      </c>
      <c r="AE2681" s="29">
        <f t="shared" si="132"/>
        <v>2021</v>
      </c>
      <c r="AF2681" s="29">
        <f t="shared" si="130"/>
        <v>4</v>
      </c>
      <c r="AK2681" t="e">
        <f t="shared" si="131"/>
        <v>#N/A</v>
      </c>
    </row>
    <row r="2682" spans="1:37" ht="30" x14ac:dyDescent="0.25">
      <c r="A2682" s="30">
        <v>17907433</v>
      </c>
      <c r="B2682" s="29" t="e">
        <v>#N/A</v>
      </c>
      <c r="C2682" s="29" t="s">
        <v>29</v>
      </c>
      <c r="D2682" s="29" t="s">
        <v>29</v>
      </c>
      <c r="E2682" s="31">
        <v>44347</v>
      </c>
      <c r="F2682" s="29" t="s">
        <v>31</v>
      </c>
      <c r="G2682" s="29" t="s">
        <v>51</v>
      </c>
      <c r="H2682" s="29" t="s">
        <v>30</v>
      </c>
      <c r="I2682" s="29">
        <v>1980</v>
      </c>
      <c r="J2682" s="30">
        <v>100</v>
      </c>
      <c r="K2682" s="30">
        <v>6367</v>
      </c>
      <c r="L2682" s="29" t="s">
        <v>31</v>
      </c>
      <c r="M2682" s="29" t="s">
        <v>31</v>
      </c>
      <c r="N2682" s="29" t="s">
        <v>31</v>
      </c>
      <c r="O2682" s="29" t="s">
        <v>31</v>
      </c>
      <c r="P2682" s="29" t="s">
        <v>31</v>
      </c>
      <c r="Q2682" s="29" t="s">
        <v>31</v>
      </c>
      <c r="R2682" s="29" t="s">
        <v>31</v>
      </c>
      <c r="S2682" s="29" t="s">
        <v>31</v>
      </c>
      <c r="T2682" s="29" t="s">
        <v>31</v>
      </c>
      <c r="U2682" s="29" t="s">
        <v>31</v>
      </c>
      <c r="V2682" s="29" t="s">
        <v>31</v>
      </c>
      <c r="W2682" s="30">
        <v>1.0779322585536262</v>
      </c>
      <c r="X2682" s="30">
        <v>1.8843062166926037</v>
      </c>
      <c r="Y2682" s="29" t="s">
        <v>31</v>
      </c>
      <c r="Z2682" s="29" t="s">
        <v>31</v>
      </c>
      <c r="AA2682" s="30" t="s">
        <v>31</v>
      </c>
      <c r="AB2682" s="30" t="s">
        <v>31</v>
      </c>
      <c r="AC2682" s="29" t="s">
        <v>31</v>
      </c>
      <c r="AD2682" s="29" t="s">
        <v>31</v>
      </c>
      <c r="AE2682" s="29">
        <f t="shared" si="132"/>
        <v>2021</v>
      </c>
      <c r="AF2682" s="29">
        <f t="shared" si="130"/>
        <v>5</v>
      </c>
      <c r="AK2682" t="e">
        <f t="shared" si="131"/>
        <v>#N/A</v>
      </c>
    </row>
    <row r="2683" spans="1:37" ht="30" x14ac:dyDescent="0.25">
      <c r="A2683" s="30">
        <v>17907433</v>
      </c>
      <c r="B2683" s="29" t="e">
        <v>#N/A</v>
      </c>
      <c r="C2683" s="29" t="s">
        <v>29</v>
      </c>
      <c r="D2683" s="29" t="s">
        <v>29</v>
      </c>
      <c r="E2683" s="31">
        <v>44377</v>
      </c>
      <c r="F2683" s="29" t="s">
        <v>31</v>
      </c>
      <c r="G2683" s="29" t="s">
        <v>51</v>
      </c>
      <c r="H2683" s="29" t="s">
        <v>30</v>
      </c>
      <c r="I2683" s="29">
        <v>1980</v>
      </c>
      <c r="J2683" s="30">
        <v>100</v>
      </c>
      <c r="K2683" s="30">
        <v>6367</v>
      </c>
      <c r="L2683" s="29" t="s">
        <v>31</v>
      </c>
      <c r="M2683" s="29" t="s">
        <v>31</v>
      </c>
      <c r="N2683" s="29" t="s">
        <v>31</v>
      </c>
      <c r="O2683" s="29" t="s">
        <v>31</v>
      </c>
      <c r="P2683" s="29" t="s">
        <v>31</v>
      </c>
      <c r="Q2683" s="29" t="s">
        <v>31</v>
      </c>
      <c r="R2683" s="29" t="s">
        <v>31</v>
      </c>
      <c r="S2683" s="29" t="s">
        <v>31</v>
      </c>
      <c r="T2683" s="29" t="s">
        <v>31</v>
      </c>
      <c r="U2683" s="29" t="s">
        <v>31</v>
      </c>
      <c r="V2683" s="29" t="s">
        <v>31</v>
      </c>
      <c r="W2683" s="30">
        <v>1.1617129112769673</v>
      </c>
      <c r="X2683" s="30">
        <v>1.7051521969896846</v>
      </c>
      <c r="Y2683" s="29" t="s">
        <v>31</v>
      </c>
      <c r="Z2683" s="29" t="s">
        <v>31</v>
      </c>
      <c r="AA2683" s="30" t="s">
        <v>31</v>
      </c>
      <c r="AB2683" s="30" t="s">
        <v>31</v>
      </c>
      <c r="AC2683" s="29" t="s">
        <v>31</v>
      </c>
      <c r="AD2683" s="29" t="s">
        <v>31</v>
      </c>
      <c r="AE2683" s="29">
        <f t="shared" si="132"/>
        <v>2021</v>
      </c>
      <c r="AF2683" s="29">
        <f t="shared" si="130"/>
        <v>6</v>
      </c>
      <c r="AK2683" t="e">
        <f t="shared" si="131"/>
        <v>#N/A</v>
      </c>
    </row>
    <row r="2684" spans="1:37" ht="30" x14ac:dyDescent="0.25">
      <c r="A2684" s="30">
        <v>17907433</v>
      </c>
      <c r="B2684" s="29" t="e">
        <v>#N/A</v>
      </c>
      <c r="C2684" s="29" t="s">
        <v>29</v>
      </c>
      <c r="D2684" s="29" t="s">
        <v>29</v>
      </c>
      <c r="E2684" s="31">
        <v>44408</v>
      </c>
      <c r="F2684" s="29" t="s">
        <v>31</v>
      </c>
      <c r="G2684" s="29" t="s">
        <v>51</v>
      </c>
      <c r="H2684" s="29" t="s">
        <v>30</v>
      </c>
      <c r="I2684" s="29">
        <v>1980</v>
      </c>
      <c r="J2684" s="30">
        <v>100</v>
      </c>
      <c r="K2684" s="30">
        <v>6367</v>
      </c>
      <c r="L2684" s="29" t="s">
        <v>31</v>
      </c>
      <c r="M2684" s="29" t="s">
        <v>31</v>
      </c>
      <c r="N2684" s="29" t="s">
        <v>31</v>
      </c>
      <c r="O2684" s="29" t="s">
        <v>31</v>
      </c>
      <c r="P2684" s="29" t="s">
        <v>31</v>
      </c>
      <c r="Q2684" s="29" t="s">
        <v>31</v>
      </c>
      <c r="R2684" s="29" t="s">
        <v>31</v>
      </c>
      <c r="S2684" s="29" t="s">
        <v>31</v>
      </c>
      <c r="T2684" s="29" t="s">
        <v>31</v>
      </c>
      <c r="U2684" s="29" t="s">
        <v>31</v>
      </c>
      <c r="V2684" s="29" t="s">
        <v>31</v>
      </c>
      <c r="W2684" s="30">
        <v>1.1804545325850673</v>
      </c>
      <c r="X2684" s="30">
        <v>2.0061068713031749</v>
      </c>
      <c r="Y2684" s="29" t="s">
        <v>31</v>
      </c>
      <c r="Z2684" s="29" t="s">
        <v>31</v>
      </c>
      <c r="AA2684" s="30" t="s">
        <v>31</v>
      </c>
      <c r="AB2684" s="30" t="s">
        <v>31</v>
      </c>
      <c r="AC2684" s="29" t="s">
        <v>31</v>
      </c>
      <c r="AD2684" s="29" t="s">
        <v>31</v>
      </c>
      <c r="AE2684" s="29">
        <f t="shared" si="132"/>
        <v>2021</v>
      </c>
      <c r="AF2684" s="29">
        <f t="shared" si="130"/>
        <v>7</v>
      </c>
      <c r="AK2684" t="e">
        <f t="shared" si="131"/>
        <v>#N/A</v>
      </c>
    </row>
    <row r="2685" spans="1:37" ht="30" x14ac:dyDescent="0.25">
      <c r="A2685" s="30">
        <v>17907433</v>
      </c>
      <c r="B2685" s="29" t="e">
        <v>#N/A</v>
      </c>
      <c r="C2685" s="29" t="s">
        <v>29</v>
      </c>
      <c r="D2685" s="29" t="s">
        <v>29</v>
      </c>
      <c r="E2685" s="31">
        <v>44439</v>
      </c>
      <c r="F2685" s="29" t="s">
        <v>31</v>
      </c>
      <c r="G2685" s="29" t="s">
        <v>51</v>
      </c>
      <c r="H2685" s="29" t="s">
        <v>30</v>
      </c>
      <c r="I2685" s="29">
        <v>1980</v>
      </c>
      <c r="J2685" s="30">
        <v>100</v>
      </c>
      <c r="K2685" s="30">
        <v>6367</v>
      </c>
      <c r="L2685" s="29" t="s">
        <v>31</v>
      </c>
      <c r="M2685" s="29" t="s">
        <v>31</v>
      </c>
      <c r="N2685" s="29" t="s">
        <v>31</v>
      </c>
      <c r="O2685" s="29" t="s">
        <v>31</v>
      </c>
      <c r="P2685" s="29" t="s">
        <v>31</v>
      </c>
      <c r="Q2685" s="29" t="s">
        <v>31</v>
      </c>
      <c r="R2685" s="29" t="s">
        <v>31</v>
      </c>
      <c r="S2685" s="29" t="s">
        <v>31</v>
      </c>
      <c r="T2685" s="29" t="s">
        <v>31</v>
      </c>
      <c r="U2685" s="29" t="s">
        <v>31</v>
      </c>
      <c r="V2685" s="29" t="s">
        <v>31</v>
      </c>
      <c r="W2685" s="30">
        <v>1.1099054854092731</v>
      </c>
      <c r="X2685" s="30">
        <v>1.8339519969979234</v>
      </c>
      <c r="Y2685" s="29" t="s">
        <v>31</v>
      </c>
      <c r="Z2685" s="29" t="s">
        <v>31</v>
      </c>
      <c r="AA2685" s="30" t="s">
        <v>31</v>
      </c>
      <c r="AB2685" s="30" t="s">
        <v>31</v>
      </c>
      <c r="AC2685" s="29" t="s">
        <v>31</v>
      </c>
      <c r="AD2685" s="29" t="s">
        <v>31</v>
      </c>
      <c r="AE2685" s="29">
        <f t="shared" si="132"/>
        <v>2021</v>
      </c>
      <c r="AF2685" s="29">
        <f t="shared" si="130"/>
        <v>8</v>
      </c>
      <c r="AK2685" t="e">
        <f t="shared" si="131"/>
        <v>#N/A</v>
      </c>
    </row>
    <row r="2686" spans="1:37" ht="30" x14ac:dyDescent="0.25">
      <c r="A2686" s="30">
        <v>17907433</v>
      </c>
      <c r="B2686" s="29" t="e">
        <v>#N/A</v>
      </c>
      <c r="C2686" s="29" t="s">
        <v>29</v>
      </c>
      <c r="D2686" s="29" t="s">
        <v>29</v>
      </c>
      <c r="E2686" s="31">
        <v>44469</v>
      </c>
      <c r="F2686" s="29" t="s">
        <v>31</v>
      </c>
      <c r="G2686" s="29" t="s">
        <v>51</v>
      </c>
      <c r="H2686" s="29" t="s">
        <v>30</v>
      </c>
      <c r="I2686" s="29">
        <v>1980</v>
      </c>
      <c r="J2686" s="30">
        <v>100</v>
      </c>
      <c r="K2686" s="30">
        <v>6367</v>
      </c>
      <c r="L2686" s="29" t="s">
        <v>31</v>
      </c>
      <c r="M2686" s="29" t="s">
        <v>31</v>
      </c>
      <c r="N2686" s="29" t="s">
        <v>31</v>
      </c>
      <c r="O2686" s="29" t="s">
        <v>31</v>
      </c>
      <c r="P2686" s="29" t="s">
        <v>31</v>
      </c>
      <c r="Q2686" s="29" t="s">
        <v>31</v>
      </c>
      <c r="R2686" s="29" t="s">
        <v>31</v>
      </c>
      <c r="S2686" s="29" t="s">
        <v>31</v>
      </c>
      <c r="T2686" s="29" t="s">
        <v>31</v>
      </c>
      <c r="U2686" s="29" t="s">
        <v>31</v>
      </c>
      <c r="V2686" s="29" t="s">
        <v>31</v>
      </c>
      <c r="W2686" s="30">
        <v>0.90017850556238055</v>
      </c>
      <c r="X2686" s="30">
        <v>1.9478825866411518</v>
      </c>
      <c r="Y2686" s="29" t="s">
        <v>31</v>
      </c>
      <c r="Z2686" s="29" t="s">
        <v>31</v>
      </c>
      <c r="AA2686" s="30" t="s">
        <v>31</v>
      </c>
      <c r="AB2686" s="30" t="s">
        <v>31</v>
      </c>
      <c r="AC2686" s="29" t="s">
        <v>31</v>
      </c>
      <c r="AD2686" s="29" t="s">
        <v>31</v>
      </c>
      <c r="AE2686" s="29">
        <f t="shared" si="132"/>
        <v>2021</v>
      </c>
      <c r="AF2686" s="29">
        <f t="shared" si="130"/>
        <v>9</v>
      </c>
      <c r="AK2686" t="e">
        <f t="shared" si="131"/>
        <v>#N/A</v>
      </c>
    </row>
    <row r="2687" spans="1:37" ht="30" x14ac:dyDescent="0.25">
      <c r="A2687" s="30">
        <v>17907433</v>
      </c>
      <c r="B2687" s="29" t="e">
        <v>#N/A</v>
      </c>
      <c r="C2687" s="29" t="s">
        <v>29</v>
      </c>
      <c r="D2687" s="29" t="s">
        <v>29</v>
      </c>
      <c r="E2687" s="31">
        <v>44500</v>
      </c>
      <c r="F2687" s="29" t="s">
        <v>31</v>
      </c>
      <c r="G2687" s="29" t="s">
        <v>51</v>
      </c>
      <c r="H2687" s="29" t="s">
        <v>30</v>
      </c>
      <c r="I2687" s="29">
        <v>1980</v>
      </c>
      <c r="J2687" s="30">
        <v>100</v>
      </c>
      <c r="K2687" s="30">
        <v>6367</v>
      </c>
      <c r="L2687" s="29" t="s">
        <v>31</v>
      </c>
      <c r="M2687" s="29" t="s">
        <v>31</v>
      </c>
      <c r="N2687" s="29" t="s">
        <v>31</v>
      </c>
      <c r="O2687" s="29" t="s">
        <v>31</v>
      </c>
      <c r="P2687" s="29" t="s">
        <v>31</v>
      </c>
      <c r="Q2687" s="29" t="s">
        <v>31</v>
      </c>
      <c r="R2687" s="29" t="s">
        <v>31</v>
      </c>
      <c r="S2687" s="29" t="s">
        <v>31</v>
      </c>
      <c r="T2687" s="29" t="s">
        <v>31</v>
      </c>
      <c r="U2687" s="29" t="s">
        <v>31</v>
      </c>
      <c r="V2687" s="29" t="s">
        <v>31</v>
      </c>
      <c r="W2687" s="30">
        <v>1.3603770615724735</v>
      </c>
      <c r="X2687" s="30">
        <v>1.2182530366200801</v>
      </c>
      <c r="Y2687" s="29" t="s">
        <v>31</v>
      </c>
      <c r="Z2687" s="29" t="s">
        <v>31</v>
      </c>
      <c r="AA2687" s="30" t="s">
        <v>31</v>
      </c>
      <c r="AB2687" s="30" t="s">
        <v>31</v>
      </c>
      <c r="AC2687" s="29" t="s">
        <v>31</v>
      </c>
      <c r="AD2687" s="29" t="s">
        <v>31</v>
      </c>
      <c r="AE2687" s="29">
        <f t="shared" si="132"/>
        <v>2021</v>
      </c>
      <c r="AF2687" s="29">
        <f t="shared" si="130"/>
        <v>10</v>
      </c>
      <c r="AK2687" t="e">
        <f t="shared" si="131"/>
        <v>#N/A</v>
      </c>
    </row>
    <row r="2688" spans="1:37" ht="30" x14ac:dyDescent="0.25">
      <c r="A2688" s="30">
        <v>17907433</v>
      </c>
      <c r="B2688" s="29" t="e">
        <v>#N/A</v>
      </c>
      <c r="C2688" s="29" t="s">
        <v>29</v>
      </c>
      <c r="D2688" s="29" t="s">
        <v>29</v>
      </c>
      <c r="E2688" s="31">
        <v>44530</v>
      </c>
      <c r="F2688" s="29" t="s">
        <v>31</v>
      </c>
      <c r="G2688" s="29" t="s">
        <v>51</v>
      </c>
      <c r="H2688" s="29" t="s">
        <v>30</v>
      </c>
      <c r="I2688" s="29">
        <v>1980</v>
      </c>
      <c r="J2688" s="30">
        <v>100</v>
      </c>
      <c r="K2688" s="30">
        <v>6367</v>
      </c>
      <c r="L2688" s="29" t="s">
        <v>31</v>
      </c>
      <c r="M2688" s="29" t="s">
        <v>31</v>
      </c>
      <c r="N2688" s="29" t="s">
        <v>31</v>
      </c>
      <c r="O2688" s="29" t="s">
        <v>31</v>
      </c>
      <c r="P2688" s="29" t="s">
        <v>31</v>
      </c>
      <c r="Q2688" s="29" t="s">
        <v>31</v>
      </c>
      <c r="R2688" s="29" t="s">
        <v>31</v>
      </c>
      <c r="S2688" s="29" t="s">
        <v>31</v>
      </c>
      <c r="T2688" s="29" t="s">
        <v>31</v>
      </c>
      <c r="U2688" s="29" t="s">
        <v>31</v>
      </c>
      <c r="V2688" s="29" t="s">
        <v>31</v>
      </c>
      <c r="W2688" s="30">
        <v>1.6041857155105754</v>
      </c>
      <c r="X2688" s="30">
        <v>1.4167659498030678</v>
      </c>
      <c r="Y2688" s="29" t="s">
        <v>31</v>
      </c>
      <c r="Z2688" s="29" t="s">
        <v>31</v>
      </c>
      <c r="AA2688" s="30" t="s">
        <v>31</v>
      </c>
      <c r="AB2688" s="30" t="s">
        <v>31</v>
      </c>
      <c r="AC2688" s="29" t="s">
        <v>31</v>
      </c>
      <c r="AD2688" s="29" t="s">
        <v>31</v>
      </c>
      <c r="AE2688" s="29">
        <f t="shared" si="132"/>
        <v>2021</v>
      </c>
      <c r="AF2688" s="29">
        <f t="shared" si="130"/>
        <v>11</v>
      </c>
      <c r="AK2688" t="e">
        <f t="shared" si="131"/>
        <v>#N/A</v>
      </c>
    </row>
    <row r="2689" spans="1:37" ht="30" x14ac:dyDescent="0.25">
      <c r="A2689" s="30">
        <v>17907433</v>
      </c>
      <c r="B2689" s="29" t="e">
        <v>#N/A</v>
      </c>
      <c r="C2689" s="29" t="s">
        <v>29</v>
      </c>
      <c r="D2689" s="29" t="s">
        <v>29</v>
      </c>
      <c r="E2689" s="31">
        <v>44561</v>
      </c>
      <c r="F2689" s="29" t="s">
        <v>31</v>
      </c>
      <c r="G2689" s="29" t="s">
        <v>51</v>
      </c>
      <c r="H2689" s="29" t="s">
        <v>30</v>
      </c>
      <c r="I2689" s="29">
        <v>1980</v>
      </c>
      <c r="J2689" s="30">
        <v>100</v>
      </c>
      <c r="K2689" s="30">
        <v>6367</v>
      </c>
      <c r="L2689" s="29" t="s">
        <v>31</v>
      </c>
      <c r="M2689" s="29" t="s">
        <v>31</v>
      </c>
      <c r="N2689" s="29" t="s">
        <v>31</v>
      </c>
      <c r="O2689" s="29" t="s">
        <v>31</v>
      </c>
      <c r="P2689" s="29" t="s">
        <v>31</v>
      </c>
      <c r="Q2689" s="29" t="s">
        <v>31</v>
      </c>
      <c r="R2689" s="29" t="s">
        <v>31</v>
      </c>
      <c r="S2689" s="29" t="s">
        <v>31</v>
      </c>
      <c r="T2689" s="29" t="s">
        <v>31</v>
      </c>
      <c r="U2689" s="29" t="s">
        <v>31</v>
      </c>
      <c r="V2689" s="29" t="s">
        <v>31</v>
      </c>
      <c r="W2689" s="30">
        <v>1.3798515065302555</v>
      </c>
      <c r="X2689" s="30">
        <v>1.4772299169327066</v>
      </c>
      <c r="Y2689" s="29" t="s">
        <v>31</v>
      </c>
      <c r="Z2689" s="29" t="s">
        <v>31</v>
      </c>
      <c r="AA2689" s="30" t="s">
        <v>31</v>
      </c>
      <c r="AB2689" s="30" t="s">
        <v>31</v>
      </c>
      <c r="AC2689" s="29" t="s">
        <v>31</v>
      </c>
      <c r="AD2689" s="29" t="s">
        <v>31</v>
      </c>
      <c r="AE2689" s="29">
        <f t="shared" si="132"/>
        <v>2021</v>
      </c>
      <c r="AF2689" s="29">
        <f t="shared" si="130"/>
        <v>12</v>
      </c>
      <c r="AK2689" t="e">
        <f t="shared" si="131"/>
        <v>#N/A</v>
      </c>
    </row>
    <row r="2690" spans="1:37" ht="30" x14ac:dyDescent="0.25">
      <c r="A2690" s="30">
        <v>17907433</v>
      </c>
      <c r="B2690" s="29" t="e">
        <v>#N/A</v>
      </c>
      <c r="C2690" s="29" t="s">
        <v>29</v>
      </c>
      <c r="D2690" s="29" t="s">
        <v>29</v>
      </c>
      <c r="E2690" s="31">
        <v>44592</v>
      </c>
      <c r="F2690" s="29" t="s">
        <v>31</v>
      </c>
      <c r="G2690" s="29" t="s">
        <v>51</v>
      </c>
      <c r="H2690" s="29" t="s">
        <v>30</v>
      </c>
      <c r="I2690" s="29">
        <v>1980</v>
      </c>
      <c r="J2690" s="30">
        <v>100</v>
      </c>
      <c r="K2690" s="30">
        <v>6367</v>
      </c>
      <c r="L2690" s="29" t="s">
        <v>31</v>
      </c>
      <c r="M2690" s="29" t="s">
        <v>31</v>
      </c>
      <c r="N2690" s="29" t="s">
        <v>31</v>
      </c>
      <c r="O2690" s="29" t="s">
        <v>31</v>
      </c>
      <c r="P2690" s="29" t="s">
        <v>31</v>
      </c>
      <c r="Q2690" s="29" t="s">
        <v>31</v>
      </c>
      <c r="R2690" s="29" t="s">
        <v>31</v>
      </c>
      <c r="S2690" s="29" t="s">
        <v>31</v>
      </c>
      <c r="T2690" s="29" t="s">
        <v>31</v>
      </c>
      <c r="U2690" s="29" t="s">
        <v>31</v>
      </c>
      <c r="V2690" s="29" t="s">
        <v>31</v>
      </c>
      <c r="W2690" s="30">
        <v>1.1549787804624965</v>
      </c>
      <c r="X2690" s="30">
        <v>2.1950288313874244</v>
      </c>
      <c r="Y2690" s="29" t="s">
        <v>31</v>
      </c>
      <c r="Z2690" s="29" t="s">
        <v>31</v>
      </c>
      <c r="AA2690" s="30" t="s">
        <v>31</v>
      </c>
      <c r="AB2690" s="30" t="s">
        <v>31</v>
      </c>
      <c r="AC2690" s="29" t="s">
        <v>31</v>
      </c>
      <c r="AD2690" s="29" t="s">
        <v>31</v>
      </c>
      <c r="AE2690" s="29">
        <f t="shared" si="132"/>
        <v>2022</v>
      </c>
      <c r="AF2690" s="29">
        <f t="shared" si="130"/>
        <v>1</v>
      </c>
      <c r="AK2690" t="e">
        <f t="shared" si="131"/>
        <v>#N/A</v>
      </c>
    </row>
    <row r="2691" spans="1:37" ht="30" x14ac:dyDescent="0.25">
      <c r="A2691" s="30">
        <v>17907433</v>
      </c>
      <c r="B2691" s="29" t="e">
        <v>#N/A</v>
      </c>
      <c r="C2691" s="29" t="s">
        <v>29</v>
      </c>
      <c r="D2691" s="29" t="s">
        <v>29</v>
      </c>
      <c r="E2691" s="31">
        <v>44620</v>
      </c>
      <c r="F2691" s="29" t="s">
        <v>31</v>
      </c>
      <c r="G2691" s="29" t="s">
        <v>51</v>
      </c>
      <c r="H2691" s="29" t="s">
        <v>30</v>
      </c>
      <c r="I2691" s="29">
        <v>1980</v>
      </c>
      <c r="J2691" s="30">
        <v>100</v>
      </c>
      <c r="K2691" s="30">
        <v>6367</v>
      </c>
      <c r="L2691" s="29" t="s">
        <v>31</v>
      </c>
      <c r="M2691" s="29" t="s">
        <v>31</v>
      </c>
      <c r="N2691" s="29" t="s">
        <v>31</v>
      </c>
      <c r="O2691" s="29" t="s">
        <v>31</v>
      </c>
      <c r="P2691" s="29" t="s">
        <v>31</v>
      </c>
      <c r="Q2691" s="29" t="s">
        <v>31</v>
      </c>
      <c r="R2691" s="29" t="s">
        <v>31</v>
      </c>
      <c r="S2691" s="29" t="s">
        <v>31</v>
      </c>
      <c r="T2691" s="29" t="s">
        <v>31</v>
      </c>
      <c r="U2691" s="29" t="s">
        <v>31</v>
      </c>
      <c r="V2691" s="29" t="s">
        <v>31</v>
      </c>
      <c r="W2691" s="30">
        <v>1.0336102051321734</v>
      </c>
      <c r="X2691" s="30">
        <v>2.0429344924147701</v>
      </c>
      <c r="Y2691" s="29" t="s">
        <v>31</v>
      </c>
      <c r="Z2691" s="29" t="s">
        <v>31</v>
      </c>
      <c r="AA2691" s="30" t="s">
        <v>31</v>
      </c>
      <c r="AB2691" s="30" t="s">
        <v>31</v>
      </c>
      <c r="AC2691" s="29" t="s">
        <v>31</v>
      </c>
      <c r="AD2691" s="29" t="s">
        <v>31</v>
      </c>
      <c r="AE2691" s="29">
        <f t="shared" si="132"/>
        <v>2022</v>
      </c>
      <c r="AF2691" s="29">
        <f t="shared" si="130"/>
        <v>2</v>
      </c>
      <c r="AK2691" t="e">
        <f t="shared" si="131"/>
        <v>#N/A</v>
      </c>
    </row>
    <row r="2692" spans="1:37" ht="30" x14ac:dyDescent="0.25">
      <c r="A2692" s="30">
        <v>17907433</v>
      </c>
      <c r="B2692" s="29" t="e">
        <v>#N/A</v>
      </c>
      <c r="C2692" s="29" t="s">
        <v>29</v>
      </c>
      <c r="D2692" s="29" t="s">
        <v>29</v>
      </c>
      <c r="E2692" s="31">
        <v>44651</v>
      </c>
      <c r="F2692" s="29" t="s">
        <v>31</v>
      </c>
      <c r="G2692" s="29" t="s">
        <v>51</v>
      </c>
      <c r="H2692" s="29" t="s">
        <v>30</v>
      </c>
      <c r="I2692" s="29">
        <v>1980</v>
      </c>
      <c r="J2692" s="30">
        <v>100</v>
      </c>
      <c r="K2692" s="30">
        <v>6367</v>
      </c>
      <c r="L2692" s="29" t="s">
        <v>31</v>
      </c>
      <c r="M2692" s="29" t="s">
        <v>31</v>
      </c>
      <c r="N2692" s="29" t="s">
        <v>31</v>
      </c>
      <c r="O2692" s="29" t="s">
        <v>31</v>
      </c>
      <c r="P2692" s="29" t="s">
        <v>31</v>
      </c>
      <c r="Q2692" s="29" t="s">
        <v>31</v>
      </c>
      <c r="R2692" s="29" t="s">
        <v>31</v>
      </c>
      <c r="S2692" s="29" t="s">
        <v>31</v>
      </c>
      <c r="T2692" s="29" t="s">
        <v>31</v>
      </c>
      <c r="U2692" s="29" t="s">
        <v>31</v>
      </c>
      <c r="V2692" s="29" t="s">
        <v>31</v>
      </c>
      <c r="W2692" s="30">
        <v>0.89173855472081964</v>
      </c>
      <c r="X2692" s="30">
        <v>1.3901768724064398</v>
      </c>
      <c r="Y2692" s="29" t="s">
        <v>31</v>
      </c>
      <c r="Z2692" s="29" t="s">
        <v>31</v>
      </c>
      <c r="AA2692" s="30" t="s">
        <v>31</v>
      </c>
      <c r="AB2692" s="30" t="s">
        <v>31</v>
      </c>
      <c r="AC2692" s="29" t="s">
        <v>31</v>
      </c>
      <c r="AD2692" s="29" t="s">
        <v>31</v>
      </c>
      <c r="AE2692" s="29">
        <f t="shared" si="132"/>
        <v>2022</v>
      </c>
      <c r="AF2692" s="29">
        <f t="shared" si="130"/>
        <v>3</v>
      </c>
      <c r="AK2692" t="e">
        <f t="shared" si="131"/>
        <v>#N/A</v>
      </c>
    </row>
    <row r="2693" spans="1:37" ht="30" x14ac:dyDescent="0.25">
      <c r="A2693" s="30">
        <v>17907433</v>
      </c>
      <c r="B2693" s="29" t="e">
        <v>#N/A</v>
      </c>
      <c r="C2693" s="29" t="s">
        <v>29</v>
      </c>
      <c r="D2693" s="29" t="s">
        <v>29</v>
      </c>
      <c r="E2693" s="31">
        <v>44681</v>
      </c>
      <c r="F2693" s="29" t="s">
        <v>31</v>
      </c>
      <c r="G2693" s="29" t="s">
        <v>51</v>
      </c>
      <c r="H2693" s="29" t="s">
        <v>30</v>
      </c>
      <c r="I2693" s="29">
        <v>1980</v>
      </c>
      <c r="J2693" s="30">
        <v>100</v>
      </c>
      <c r="K2693" s="30">
        <v>6367</v>
      </c>
      <c r="L2693" s="29" t="s">
        <v>31</v>
      </c>
      <c r="M2693" s="29" t="s">
        <v>31</v>
      </c>
      <c r="N2693" s="29" t="s">
        <v>31</v>
      </c>
      <c r="O2693" s="29" t="s">
        <v>31</v>
      </c>
      <c r="P2693" s="29" t="s">
        <v>31</v>
      </c>
      <c r="Q2693" s="29" t="s">
        <v>31</v>
      </c>
      <c r="R2693" s="29" t="s">
        <v>31</v>
      </c>
      <c r="S2693" s="29" t="s">
        <v>31</v>
      </c>
      <c r="T2693" s="29" t="s">
        <v>31</v>
      </c>
      <c r="U2693" s="29" t="s">
        <v>31</v>
      </c>
      <c r="V2693" s="29" t="s">
        <v>31</v>
      </c>
      <c r="W2693" s="30">
        <v>1.1544230132593112</v>
      </c>
      <c r="X2693" s="30">
        <v>2.1380690975392929</v>
      </c>
      <c r="Y2693" s="29" t="s">
        <v>31</v>
      </c>
      <c r="Z2693" s="29" t="s">
        <v>31</v>
      </c>
      <c r="AA2693" s="30" t="s">
        <v>31</v>
      </c>
      <c r="AB2693" s="30" t="s">
        <v>31</v>
      </c>
      <c r="AC2693" s="29" t="s">
        <v>31</v>
      </c>
      <c r="AD2693" s="29" t="s">
        <v>31</v>
      </c>
      <c r="AE2693" s="29">
        <f t="shared" si="132"/>
        <v>2022</v>
      </c>
      <c r="AF2693" s="29">
        <f t="shared" si="130"/>
        <v>4</v>
      </c>
      <c r="AK2693" t="e">
        <f t="shared" si="131"/>
        <v>#N/A</v>
      </c>
    </row>
    <row r="2694" spans="1:37" ht="30" x14ac:dyDescent="0.25">
      <c r="A2694" s="30">
        <v>17907433</v>
      </c>
      <c r="B2694" s="29" t="e">
        <v>#N/A</v>
      </c>
      <c r="C2694" s="29" t="s">
        <v>29</v>
      </c>
      <c r="D2694" s="29" t="s">
        <v>29</v>
      </c>
      <c r="E2694" s="31">
        <v>44712</v>
      </c>
      <c r="F2694" s="29" t="s">
        <v>31</v>
      </c>
      <c r="G2694" s="29" t="s">
        <v>51</v>
      </c>
      <c r="H2694" s="29" t="s">
        <v>30</v>
      </c>
      <c r="I2694" s="29">
        <v>1980</v>
      </c>
      <c r="J2694" s="30">
        <v>100</v>
      </c>
      <c r="K2694" s="30">
        <v>6367</v>
      </c>
      <c r="L2694" s="29" t="s">
        <v>31</v>
      </c>
      <c r="M2694" s="29" t="s">
        <v>31</v>
      </c>
      <c r="N2694" s="29" t="s">
        <v>31</v>
      </c>
      <c r="O2694" s="29" t="s">
        <v>31</v>
      </c>
      <c r="P2694" s="29" t="s">
        <v>31</v>
      </c>
      <c r="Q2694" s="29" t="s">
        <v>31</v>
      </c>
      <c r="R2694" s="29" t="s">
        <v>31</v>
      </c>
      <c r="S2694" s="29" t="s">
        <v>31</v>
      </c>
      <c r="T2694" s="29" t="s">
        <v>31</v>
      </c>
      <c r="U2694" s="29" t="s">
        <v>31</v>
      </c>
      <c r="V2694" s="29" t="s">
        <v>31</v>
      </c>
      <c r="W2694" s="30">
        <v>1.3675454309896695</v>
      </c>
      <c r="X2694" s="30">
        <v>2.024439185420809</v>
      </c>
      <c r="Y2694" s="29" t="s">
        <v>31</v>
      </c>
      <c r="Z2694" s="29" t="s">
        <v>31</v>
      </c>
      <c r="AA2694" s="30" t="s">
        <v>31</v>
      </c>
      <c r="AB2694" s="30" t="s">
        <v>31</v>
      </c>
      <c r="AC2694" s="29" t="s">
        <v>31</v>
      </c>
      <c r="AD2694" s="29" t="s">
        <v>31</v>
      </c>
      <c r="AE2694" s="29">
        <f t="shared" si="132"/>
        <v>2022</v>
      </c>
      <c r="AF2694" s="29">
        <f t="shared" si="130"/>
        <v>5</v>
      </c>
      <c r="AK2694" t="e">
        <f t="shared" si="131"/>
        <v>#N/A</v>
      </c>
    </row>
    <row r="2695" spans="1:37" ht="30" x14ac:dyDescent="0.25">
      <c r="A2695" s="30">
        <v>17907433</v>
      </c>
      <c r="B2695" s="29" t="e">
        <v>#N/A</v>
      </c>
      <c r="C2695" s="29" t="s">
        <v>29</v>
      </c>
      <c r="D2695" s="29" t="s">
        <v>29</v>
      </c>
      <c r="E2695" s="31">
        <v>44742</v>
      </c>
      <c r="F2695" s="29" t="s">
        <v>31</v>
      </c>
      <c r="G2695" s="29" t="s">
        <v>51</v>
      </c>
      <c r="H2695" s="29" t="s">
        <v>30</v>
      </c>
      <c r="I2695" s="29">
        <v>1980</v>
      </c>
      <c r="J2695" s="30">
        <v>100</v>
      </c>
      <c r="K2695" s="30">
        <v>6367</v>
      </c>
      <c r="L2695" s="29" t="s">
        <v>31</v>
      </c>
      <c r="M2695" s="29" t="s">
        <v>31</v>
      </c>
      <c r="N2695" s="29" t="s">
        <v>31</v>
      </c>
      <c r="O2695" s="29" t="s">
        <v>31</v>
      </c>
      <c r="P2695" s="29" t="s">
        <v>31</v>
      </c>
      <c r="Q2695" s="29" t="s">
        <v>31</v>
      </c>
      <c r="R2695" s="29" t="s">
        <v>31</v>
      </c>
      <c r="S2695" s="29" t="s">
        <v>31</v>
      </c>
      <c r="T2695" s="29" t="s">
        <v>31</v>
      </c>
      <c r="U2695" s="29" t="s">
        <v>31</v>
      </c>
      <c r="V2695" s="29" t="s">
        <v>31</v>
      </c>
      <c r="W2695" s="30">
        <v>1.3045043153085152</v>
      </c>
      <c r="X2695" s="30">
        <v>1.3567115637049976</v>
      </c>
      <c r="Y2695" s="29" t="s">
        <v>31</v>
      </c>
      <c r="Z2695" s="29" t="s">
        <v>31</v>
      </c>
      <c r="AA2695" s="30" t="s">
        <v>31</v>
      </c>
      <c r="AB2695" s="30" t="s">
        <v>31</v>
      </c>
      <c r="AC2695" s="29" t="s">
        <v>31</v>
      </c>
      <c r="AD2695" s="29" t="s">
        <v>31</v>
      </c>
      <c r="AE2695" s="29">
        <f t="shared" si="132"/>
        <v>2022</v>
      </c>
      <c r="AF2695" s="29">
        <f t="shared" si="130"/>
        <v>6</v>
      </c>
      <c r="AK2695" t="e">
        <f t="shared" si="131"/>
        <v>#N/A</v>
      </c>
    </row>
    <row r="2696" spans="1:37" ht="30" x14ac:dyDescent="0.25">
      <c r="A2696" s="30">
        <v>17907433</v>
      </c>
      <c r="B2696" s="29" t="e">
        <v>#N/A</v>
      </c>
      <c r="C2696" s="29" t="s">
        <v>29</v>
      </c>
      <c r="D2696" s="29" t="s">
        <v>29</v>
      </c>
      <c r="E2696" s="31">
        <v>44773</v>
      </c>
      <c r="F2696" s="29" t="s">
        <v>31</v>
      </c>
      <c r="G2696" s="29" t="s">
        <v>51</v>
      </c>
      <c r="H2696" s="29" t="s">
        <v>30</v>
      </c>
      <c r="I2696" s="29">
        <v>1980</v>
      </c>
      <c r="J2696" s="30">
        <v>100</v>
      </c>
      <c r="K2696" s="30">
        <v>6367</v>
      </c>
      <c r="L2696" s="29" t="s">
        <v>31</v>
      </c>
      <c r="M2696" s="29" t="s">
        <v>31</v>
      </c>
      <c r="N2696" s="29" t="s">
        <v>31</v>
      </c>
      <c r="O2696" s="29" t="s">
        <v>31</v>
      </c>
      <c r="P2696" s="29" t="s">
        <v>31</v>
      </c>
      <c r="Q2696" s="29" t="s">
        <v>31</v>
      </c>
      <c r="R2696" s="29" t="s">
        <v>31</v>
      </c>
      <c r="S2696" s="29" t="s">
        <v>31</v>
      </c>
      <c r="T2696" s="29" t="s">
        <v>31</v>
      </c>
      <c r="U2696" s="29" t="s">
        <v>31</v>
      </c>
      <c r="V2696" s="29" t="s">
        <v>31</v>
      </c>
      <c r="W2696" s="30">
        <v>0.84827444592221946</v>
      </c>
      <c r="X2696" s="30">
        <v>1.3685521452868128</v>
      </c>
      <c r="Y2696" s="29" t="s">
        <v>31</v>
      </c>
      <c r="Z2696" s="29" t="s">
        <v>31</v>
      </c>
      <c r="AA2696" s="30" t="s">
        <v>31</v>
      </c>
      <c r="AB2696" s="30" t="s">
        <v>31</v>
      </c>
      <c r="AC2696" s="29" t="s">
        <v>31</v>
      </c>
      <c r="AD2696" s="29" t="s">
        <v>31</v>
      </c>
      <c r="AE2696" s="29">
        <f t="shared" si="132"/>
        <v>2022</v>
      </c>
      <c r="AF2696" s="29">
        <f t="shared" si="130"/>
        <v>7</v>
      </c>
      <c r="AK2696" t="e">
        <f t="shared" si="131"/>
        <v>#N/A</v>
      </c>
    </row>
    <row r="2697" spans="1:37" ht="30" x14ac:dyDescent="0.25">
      <c r="A2697" s="30">
        <v>17907433</v>
      </c>
      <c r="B2697" s="29" t="e">
        <v>#N/A</v>
      </c>
      <c r="C2697" s="29" t="s">
        <v>29</v>
      </c>
      <c r="D2697" s="29" t="s">
        <v>29</v>
      </c>
      <c r="E2697" s="31">
        <v>44804</v>
      </c>
      <c r="F2697" s="29" t="s">
        <v>31</v>
      </c>
      <c r="G2697" s="29" t="s">
        <v>51</v>
      </c>
      <c r="H2697" s="29" t="s">
        <v>30</v>
      </c>
      <c r="I2697" s="29">
        <v>1980</v>
      </c>
      <c r="J2697" s="30">
        <v>100</v>
      </c>
      <c r="K2697" s="30">
        <v>6367</v>
      </c>
      <c r="L2697" s="29" t="s">
        <v>31</v>
      </c>
      <c r="M2697" s="29" t="s">
        <v>31</v>
      </c>
      <c r="N2697" s="29" t="s">
        <v>31</v>
      </c>
      <c r="O2697" s="29" t="s">
        <v>31</v>
      </c>
      <c r="P2697" s="29" t="s">
        <v>31</v>
      </c>
      <c r="Q2697" s="29" t="s">
        <v>31</v>
      </c>
      <c r="R2697" s="29" t="s">
        <v>31</v>
      </c>
      <c r="S2697" s="29" t="s">
        <v>31</v>
      </c>
      <c r="T2697" s="29" t="s">
        <v>31</v>
      </c>
      <c r="U2697" s="29" t="s">
        <v>31</v>
      </c>
      <c r="V2697" s="29" t="s">
        <v>31</v>
      </c>
      <c r="W2697" s="30">
        <v>1.0158900665885013</v>
      </c>
      <c r="X2697" s="30">
        <v>2.2164703546157565</v>
      </c>
      <c r="Y2697" s="29" t="s">
        <v>31</v>
      </c>
      <c r="Z2697" s="29" t="s">
        <v>31</v>
      </c>
      <c r="AA2697" s="30" t="s">
        <v>31</v>
      </c>
      <c r="AB2697" s="30" t="s">
        <v>31</v>
      </c>
      <c r="AC2697" s="29" t="s">
        <v>31</v>
      </c>
      <c r="AD2697" s="29" t="s">
        <v>31</v>
      </c>
      <c r="AE2697" s="29">
        <f t="shared" si="132"/>
        <v>2022</v>
      </c>
      <c r="AF2697" s="29">
        <f t="shared" si="130"/>
        <v>8</v>
      </c>
      <c r="AK2697" t="e">
        <f t="shared" si="131"/>
        <v>#N/A</v>
      </c>
    </row>
    <row r="2698" spans="1:37" ht="30" x14ac:dyDescent="0.25">
      <c r="A2698" s="30">
        <v>17907433</v>
      </c>
      <c r="B2698" s="29" t="e">
        <v>#N/A</v>
      </c>
      <c r="C2698" s="29" t="s">
        <v>29</v>
      </c>
      <c r="D2698" s="29" t="s">
        <v>29</v>
      </c>
      <c r="E2698" s="31">
        <v>44834</v>
      </c>
      <c r="F2698" s="29" t="s">
        <v>31</v>
      </c>
      <c r="G2698" s="29" t="s">
        <v>51</v>
      </c>
      <c r="H2698" s="29" t="s">
        <v>30</v>
      </c>
      <c r="I2698" s="29">
        <v>1980</v>
      </c>
      <c r="J2698" s="30">
        <v>100</v>
      </c>
      <c r="K2698" s="30">
        <v>6367</v>
      </c>
      <c r="L2698" s="29" t="s">
        <v>31</v>
      </c>
      <c r="M2698" s="29" t="s">
        <v>31</v>
      </c>
      <c r="N2698" s="29" t="s">
        <v>31</v>
      </c>
      <c r="O2698" s="29" t="s">
        <v>31</v>
      </c>
      <c r="P2698" s="29" t="s">
        <v>31</v>
      </c>
      <c r="Q2698" s="29" t="s">
        <v>31</v>
      </c>
      <c r="R2698" s="29" t="s">
        <v>31</v>
      </c>
      <c r="S2698" s="29" t="s">
        <v>31</v>
      </c>
      <c r="T2698" s="29" t="s">
        <v>31</v>
      </c>
      <c r="U2698" s="29" t="s">
        <v>31</v>
      </c>
      <c r="V2698" s="29" t="s">
        <v>31</v>
      </c>
      <c r="W2698" s="30">
        <v>1.5305273266643042</v>
      </c>
      <c r="X2698" s="30">
        <v>1.3969544148035149</v>
      </c>
      <c r="Y2698" s="29" t="s">
        <v>31</v>
      </c>
      <c r="Z2698" s="29" t="s">
        <v>31</v>
      </c>
      <c r="AA2698" s="30" t="s">
        <v>31</v>
      </c>
      <c r="AB2698" s="30" t="s">
        <v>31</v>
      </c>
      <c r="AC2698" s="29" t="s">
        <v>31</v>
      </c>
      <c r="AD2698" s="29" t="s">
        <v>31</v>
      </c>
      <c r="AE2698" s="29">
        <f t="shared" si="132"/>
        <v>2022</v>
      </c>
      <c r="AF2698" s="29">
        <f t="shared" si="130"/>
        <v>9</v>
      </c>
      <c r="AK2698" t="e">
        <f t="shared" si="131"/>
        <v>#N/A</v>
      </c>
    </row>
    <row r="2699" spans="1:37" ht="30" x14ac:dyDescent="0.25">
      <c r="A2699" s="30">
        <v>17907433</v>
      </c>
      <c r="B2699" s="29" t="e">
        <v>#N/A</v>
      </c>
      <c r="C2699" s="29" t="s">
        <v>29</v>
      </c>
      <c r="D2699" s="29" t="s">
        <v>29</v>
      </c>
      <c r="E2699" s="31">
        <v>44865</v>
      </c>
      <c r="F2699" s="29" t="s">
        <v>31</v>
      </c>
      <c r="G2699" s="29" t="s">
        <v>51</v>
      </c>
      <c r="H2699" s="29" t="s">
        <v>30</v>
      </c>
      <c r="I2699" s="29">
        <v>1980</v>
      </c>
      <c r="J2699" s="30">
        <v>100</v>
      </c>
      <c r="K2699" s="30">
        <v>6367</v>
      </c>
      <c r="L2699" s="29" t="s">
        <v>31</v>
      </c>
      <c r="M2699" s="29" t="s">
        <v>31</v>
      </c>
      <c r="N2699" s="29" t="s">
        <v>31</v>
      </c>
      <c r="O2699" s="29" t="s">
        <v>31</v>
      </c>
      <c r="P2699" s="29" t="s">
        <v>31</v>
      </c>
      <c r="Q2699" s="29" t="s">
        <v>31</v>
      </c>
      <c r="R2699" s="29" t="s">
        <v>31</v>
      </c>
      <c r="S2699" s="29" t="s">
        <v>31</v>
      </c>
      <c r="T2699" s="29" t="s">
        <v>31</v>
      </c>
      <c r="U2699" s="29" t="s">
        <v>31</v>
      </c>
      <c r="V2699" s="29" t="s">
        <v>31</v>
      </c>
      <c r="W2699" s="30">
        <v>0.84440119867467311</v>
      </c>
      <c r="X2699" s="30">
        <v>1.7104881452724436</v>
      </c>
      <c r="Y2699" s="29" t="s">
        <v>31</v>
      </c>
      <c r="Z2699" s="29" t="s">
        <v>31</v>
      </c>
      <c r="AA2699" s="30" t="s">
        <v>31</v>
      </c>
      <c r="AB2699" s="30" t="s">
        <v>31</v>
      </c>
      <c r="AC2699" s="29" t="s">
        <v>31</v>
      </c>
      <c r="AD2699" s="29" t="s">
        <v>31</v>
      </c>
      <c r="AE2699" s="29">
        <f t="shared" si="132"/>
        <v>2022</v>
      </c>
      <c r="AF2699" s="29">
        <f t="shared" si="130"/>
        <v>10</v>
      </c>
      <c r="AK2699" t="e">
        <f t="shared" si="131"/>
        <v>#N/A</v>
      </c>
    </row>
    <row r="2700" spans="1:37" ht="30" x14ac:dyDescent="0.25">
      <c r="A2700" s="30">
        <v>17907433</v>
      </c>
      <c r="B2700" s="29" t="e">
        <v>#N/A</v>
      </c>
      <c r="C2700" s="29" t="s">
        <v>29</v>
      </c>
      <c r="D2700" s="29" t="s">
        <v>29</v>
      </c>
      <c r="E2700" s="31">
        <v>44895</v>
      </c>
      <c r="F2700" s="29" t="s">
        <v>31</v>
      </c>
      <c r="G2700" s="29" t="s">
        <v>51</v>
      </c>
      <c r="H2700" s="29" t="s">
        <v>30</v>
      </c>
      <c r="I2700" s="29">
        <v>1980</v>
      </c>
      <c r="J2700" s="30">
        <v>100</v>
      </c>
      <c r="K2700" s="30">
        <v>6367</v>
      </c>
      <c r="L2700" s="29" t="s">
        <v>31</v>
      </c>
      <c r="M2700" s="29" t="s">
        <v>31</v>
      </c>
      <c r="N2700" s="29" t="s">
        <v>31</v>
      </c>
      <c r="O2700" s="29" t="s">
        <v>31</v>
      </c>
      <c r="P2700" s="29" t="s">
        <v>31</v>
      </c>
      <c r="Q2700" s="29" t="s">
        <v>31</v>
      </c>
      <c r="R2700" s="29" t="s">
        <v>31</v>
      </c>
      <c r="S2700" s="29" t="s">
        <v>31</v>
      </c>
      <c r="T2700" s="29" t="s">
        <v>31</v>
      </c>
      <c r="U2700" s="29" t="s">
        <v>31</v>
      </c>
      <c r="V2700" s="29" t="s">
        <v>31</v>
      </c>
      <c r="W2700" s="30">
        <v>1.2843556078405283</v>
      </c>
      <c r="X2700" s="30">
        <v>1.7153573931733406</v>
      </c>
      <c r="Y2700" s="29" t="s">
        <v>31</v>
      </c>
      <c r="Z2700" s="29" t="s">
        <v>31</v>
      </c>
      <c r="AA2700" s="30" t="s">
        <v>31</v>
      </c>
      <c r="AB2700" s="30" t="s">
        <v>31</v>
      </c>
      <c r="AC2700" s="29" t="s">
        <v>31</v>
      </c>
      <c r="AD2700" s="29" t="s">
        <v>31</v>
      </c>
      <c r="AE2700" s="29">
        <f t="shared" si="132"/>
        <v>2022</v>
      </c>
      <c r="AF2700" s="29">
        <f t="shared" si="130"/>
        <v>11</v>
      </c>
      <c r="AK2700" t="e">
        <f t="shared" si="131"/>
        <v>#N/A</v>
      </c>
    </row>
    <row r="2701" spans="1:37" ht="30" x14ac:dyDescent="0.25">
      <c r="A2701" s="30">
        <v>17907433</v>
      </c>
      <c r="B2701" s="29" t="e">
        <v>#N/A</v>
      </c>
      <c r="C2701" s="29" t="s">
        <v>29</v>
      </c>
      <c r="D2701" s="29" t="s">
        <v>29</v>
      </c>
      <c r="E2701" s="31">
        <v>44926</v>
      </c>
      <c r="F2701" s="29" t="s">
        <v>31</v>
      </c>
      <c r="G2701" s="29" t="s">
        <v>51</v>
      </c>
      <c r="H2701" s="29" t="s">
        <v>30</v>
      </c>
      <c r="I2701" s="29">
        <v>1980</v>
      </c>
      <c r="J2701" s="30">
        <v>100</v>
      </c>
      <c r="K2701" s="30">
        <v>6367</v>
      </c>
      <c r="L2701" s="29">
        <v>398208.68846319237</v>
      </c>
      <c r="M2701" s="29">
        <v>1504.9198164376194</v>
      </c>
      <c r="N2701" s="29">
        <v>55.276884075465219</v>
      </c>
      <c r="O2701" s="29" t="s">
        <v>31</v>
      </c>
      <c r="P2701" s="29" t="s">
        <v>31</v>
      </c>
      <c r="Q2701" s="29" t="s">
        <v>31</v>
      </c>
      <c r="R2701" s="29" t="s">
        <v>31</v>
      </c>
      <c r="S2701" s="29" t="s">
        <v>31</v>
      </c>
      <c r="T2701" s="29" t="s">
        <v>31</v>
      </c>
      <c r="U2701" s="29" t="s">
        <v>31</v>
      </c>
      <c r="V2701" s="29" t="s">
        <v>31</v>
      </c>
      <c r="W2701" s="30">
        <v>0.96898163483623023</v>
      </c>
      <c r="X2701" s="30">
        <v>1.1642149814862293</v>
      </c>
      <c r="Y2701" s="29" t="s">
        <v>31</v>
      </c>
      <c r="Z2701" s="29" t="s">
        <v>31</v>
      </c>
      <c r="AA2701" s="30" t="s">
        <v>31</v>
      </c>
      <c r="AB2701" s="30" t="s">
        <v>31</v>
      </c>
      <c r="AC2701" s="29" t="s">
        <v>31</v>
      </c>
      <c r="AD2701" s="29" t="s">
        <v>31</v>
      </c>
      <c r="AE2701" s="29">
        <f t="shared" si="132"/>
        <v>2022</v>
      </c>
      <c r="AF2701" s="29">
        <f t="shared" si="130"/>
        <v>12</v>
      </c>
      <c r="AK2701" t="e">
        <f t="shared" si="131"/>
        <v>#N/A</v>
      </c>
    </row>
    <row r="2702" spans="1:37" ht="30" x14ac:dyDescent="0.25">
      <c r="A2702" s="30">
        <v>17907433</v>
      </c>
      <c r="B2702" s="29" t="e">
        <v>#N/A</v>
      </c>
      <c r="C2702" s="29" t="s">
        <v>29</v>
      </c>
      <c r="D2702" s="29" t="s">
        <v>29</v>
      </c>
      <c r="E2702" s="31">
        <v>44957</v>
      </c>
      <c r="F2702" s="29" t="s">
        <v>31</v>
      </c>
      <c r="G2702" s="29" t="s">
        <v>51</v>
      </c>
      <c r="H2702" s="29" t="s">
        <v>30</v>
      </c>
      <c r="I2702" s="29">
        <v>1980</v>
      </c>
      <c r="J2702" s="30">
        <v>100</v>
      </c>
      <c r="K2702" s="30">
        <v>6367</v>
      </c>
      <c r="L2702" s="29">
        <v>429913.53216505173</v>
      </c>
      <c r="M2702" s="29">
        <v>1333.3049901509037</v>
      </c>
      <c r="N2702" s="29">
        <v>42.305453516790898</v>
      </c>
      <c r="O2702" s="29" t="s">
        <v>31</v>
      </c>
      <c r="P2702" s="29" t="s">
        <v>31</v>
      </c>
      <c r="Q2702" s="29" t="s">
        <v>31</v>
      </c>
      <c r="R2702" s="29" t="s">
        <v>31</v>
      </c>
      <c r="S2702" s="29" t="s">
        <v>31</v>
      </c>
      <c r="T2702" s="29" t="s">
        <v>31</v>
      </c>
      <c r="U2702" s="29" t="s">
        <v>31</v>
      </c>
      <c r="V2702" s="29" t="s">
        <v>31</v>
      </c>
      <c r="W2702" s="30">
        <v>1.3718672828910674</v>
      </c>
      <c r="X2702" s="30">
        <v>2.1039479742401244</v>
      </c>
      <c r="Y2702" s="29" t="s">
        <v>31</v>
      </c>
      <c r="Z2702" s="29" t="s">
        <v>31</v>
      </c>
      <c r="AA2702" s="30" t="s">
        <v>31</v>
      </c>
      <c r="AB2702" s="30" t="s">
        <v>31</v>
      </c>
      <c r="AC2702" s="29" t="s">
        <v>31</v>
      </c>
      <c r="AD2702" s="29" t="s">
        <v>31</v>
      </c>
      <c r="AE2702" s="29">
        <f t="shared" si="132"/>
        <v>2023</v>
      </c>
      <c r="AF2702" s="29">
        <f t="shared" si="130"/>
        <v>1</v>
      </c>
      <c r="AK2702" t="e">
        <f t="shared" si="131"/>
        <v>#N/A</v>
      </c>
    </row>
    <row r="2703" spans="1:37" ht="30" x14ac:dyDescent="0.25">
      <c r="A2703" s="30">
        <v>17907433</v>
      </c>
      <c r="B2703" s="29" t="e">
        <v>#N/A</v>
      </c>
      <c r="C2703" s="29" t="s">
        <v>29</v>
      </c>
      <c r="D2703" s="29" t="s">
        <v>29</v>
      </c>
      <c r="E2703" s="31">
        <v>44985</v>
      </c>
      <c r="F2703" s="29" t="s">
        <v>31</v>
      </c>
      <c r="G2703" s="29" t="s">
        <v>51</v>
      </c>
      <c r="H2703" s="29" t="s">
        <v>30</v>
      </c>
      <c r="I2703" s="29">
        <v>1980</v>
      </c>
      <c r="J2703" s="30">
        <v>100</v>
      </c>
      <c r="K2703" s="30">
        <v>6367</v>
      </c>
      <c r="L2703" s="29">
        <v>523385.19007982744</v>
      </c>
      <c r="M2703" s="29">
        <v>1726.0363648914897</v>
      </c>
      <c r="N2703" s="29">
        <v>76.379449370033953</v>
      </c>
      <c r="O2703" s="29" t="s">
        <v>31</v>
      </c>
      <c r="P2703" s="29" t="s">
        <v>31</v>
      </c>
      <c r="Q2703" s="29" t="s">
        <v>31</v>
      </c>
      <c r="R2703" s="29" t="s">
        <v>31</v>
      </c>
      <c r="S2703" s="29" t="s">
        <v>31</v>
      </c>
      <c r="T2703" s="29" t="s">
        <v>31</v>
      </c>
      <c r="U2703" s="29" t="s">
        <v>31</v>
      </c>
      <c r="V2703" s="29" t="s">
        <v>31</v>
      </c>
      <c r="W2703" s="30">
        <v>1.4477104662750968</v>
      </c>
      <c r="X2703" s="30">
        <v>1.6710432089686715</v>
      </c>
      <c r="Y2703" s="29" t="s">
        <v>31</v>
      </c>
      <c r="Z2703" s="29" t="s">
        <v>31</v>
      </c>
      <c r="AA2703" s="30" t="s">
        <v>31</v>
      </c>
      <c r="AB2703" s="30" t="s">
        <v>31</v>
      </c>
      <c r="AC2703" s="29" t="s">
        <v>31</v>
      </c>
      <c r="AD2703" s="29" t="s">
        <v>31</v>
      </c>
      <c r="AE2703" s="29">
        <f t="shared" si="132"/>
        <v>2023</v>
      </c>
      <c r="AF2703" s="29">
        <f t="shared" si="130"/>
        <v>2</v>
      </c>
      <c r="AK2703" t="e">
        <f t="shared" si="131"/>
        <v>#N/A</v>
      </c>
    </row>
    <row r="2704" spans="1:37" ht="30" x14ac:dyDescent="0.25">
      <c r="A2704" s="30">
        <v>17907433</v>
      </c>
      <c r="B2704" s="29" t="e">
        <v>#N/A</v>
      </c>
      <c r="C2704" s="29" t="s">
        <v>29</v>
      </c>
      <c r="D2704" s="29" t="s">
        <v>29</v>
      </c>
      <c r="E2704" s="31">
        <v>45016</v>
      </c>
      <c r="F2704" s="29" t="s">
        <v>31</v>
      </c>
      <c r="G2704" s="29" t="s">
        <v>51</v>
      </c>
      <c r="H2704" s="29" t="s">
        <v>30</v>
      </c>
      <c r="I2704" s="29">
        <v>1980</v>
      </c>
      <c r="J2704" s="30">
        <v>100</v>
      </c>
      <c r="K2704" s="30">
        <v>6367</v>
      </c>
      <c r="L2704" s="29">
        <v>367684.34838086268</v>
      </c>
      <c r="M2704" s="29">
        <v>1895.8263625069742</v>
      </c>
      <c r="N2704" s="29">
        <v>68.602220454753322</v>
      </c>
      <c r="O2704" s="29" t="s">
        <v>31</v>
      </c>
      <c r="P2704" s="29" t="s">
        <v>31</v>
      </c>
      <c r="Q2704" s="29" t="s">
        <v>31</v>
      </c>
      <c r="R2704" s="29" t="s">
        <v>31</v>
      </c>
      <c r="S2704" s="29" t="s">
        <v>31</v>
      </c>
      <c r="T2704" s="29" t="s">
        <v>31</v>
      </c>
      <c r="U2704" s="29" t="s">
        <v>31</v>
      </c>
      <c r="V2704" s="29" t="s">
        <v>31</v>
      </c>
      <c r="W2704" s="30">
        <v>1.032132012201515</v>
      </c>
      <c r="X2704" s="30">
        <v>1.737230583664197</v>
      </c>
      <c r="Y2704" s="29" t="s">
        <v>31</v>
      </c>
      <c r="Z2704" s="29" t="s">
        <v>31</v>
      </c>
      <c r="AA2704" s="30" t="s">
        <v>31</v>
      </c>
      <c r="AB2704" s="30" t="s">
        <v>31</v>
      </c>
      <c r="AC2704" s="29" t="s">
        <v>31</v>
      </c>
      <c r="AD2704" s="29" t="s">
        <v>31</v>
      </c>
      <c r="AE2704" s="29">
        <f t="shared" si="132"/>
        <v>2023</v>
      </c>
      <c r="AF2704" s="29">
        <f t="shared" si="130"/>
        <v>3</v>
      </c>
      <c r="AK2704" t="e">
        <f t="shared" si="131"/>
        <v>#N/A</v>
      </c>
    </row>
    <row r="2705" spans="1:37" ht="30" x14ac:dyDescent="0.25">
      <c r="A2705" s="30">
        <v>17907433</v>
      </c>
      <c r="B2705" s="29" t="e">
        <v>#N/A</v>
      </c>
      <c r="C2705" s="29" t="s">
        <v>29</v>
      </c>
      <c r="D2705" s="29" t="s">
        <v>29</v>
      </c>
      <c r="E2705" s="31">
        <v>45046</v>
      </c>
      <c r="F2705" s="29" t="s">
        <v>31</v>
      </c>
      <c r="G2705" s="29" t="s">
        <v>51</v>
      </c>
      <c r="H2705" s="29" t="s">
        <v>30</v>
      </c>
      <c r="I2705" s="29">
        <v>1980</v>
      </c>
      <c r="J2705" s="30">
        <v>100</v>
      </c>
      <c r="K2705" s="30">
        <v>6367</v>
      </c>
      <c r="L2705" s="29">
        <v>356217.63508682995</v>
      </c>
      <c r="M2705" s="29">
        <v>1222.1304900670114</v>
      </c>
      <c r="N2705" s="29">
        <v>73.698708996879631</v>
      </c>
      <c r="O2705" s="29" t="s">
        <v>31</v>
      </c>
      <c r="P2705" s="29" t="s">
        <v>31</v>
      </c>
      <c r="Q2705" s="29" t="s">
        <v>31</v>
      </c>
      <c r="R2705" s="29" t="s">
        <v>31</v>
      </c>
      <c r="S2705" s="29" t="s">
        <v>31</v>
      </c>
      <c r="T2705" s="29" t="s">
        <v>31</v>
      </c>
      <c r="U2705" s="29" t="s">
        <v>31</v>
      </c>
      <c r="V2705" s="29" t="s">
        <v>31</v>
      </c>
      <c r="W2705" s="30">
        <v>1.0924130418472882</v>
      </c>
      <c r="X2705" s="30">
        <v>1.5152192774189255</v>
      </c>
      <c r="Y2705" s="29" t="s">
        <v>31</v>
      </c>
      <c r="Z2705" s="29" t="s">
        <v>31</v>
      </c>
      <c r="AA2705" s="30" t="s">
        <v>31</v>
      </c>
      <c r="AB2705" s="30" t="s">
        <v>31</v>
      </c>
      <c r="AC2705" s="29" t="s">
        <v>31</v>
      </c>
      <c r="AD2705" s="29" t="s">
        <v>31</v>
      </c>
      <c r="AE2705" s="29">
        <f t="shared" si="132"/>
        <v>2023</v>
      </c>
      <c r="AF2705" s="29">
        <f t="shared" si="130"/>
        <v>4</v>
      </c>
      <c r="AK2705" t="e">
        <f t="shared" si="131"/>
        <v>#N/A</v>
      </c>
    </row>
    <row r="2706" spans="1:37" ht="30" x14ac:dyDescent="0.25">
      <c r="A2706" s="30">
        <v>17907433</v>
      </c>
      <c r="B2706" s="29" t="e">
        <v>#N/A</v>
      </c>
      <c r="C2706" s="29" t="s">
        <v>29</v>
      </c>
      <c r="D2706" s="29" t="s">
        <v>29</v>
      </c>
      <c r="E2706" s="31">
        <v>45077</v>
      </c>
      <c r="F2706" s="29" t="s">
        <v>31</v>
      </c>
      <c r="G2706" s="29" t="s">
        <v>51</v>
      </c>
      <c r="H2706" s="29" t="s">
        <v>30</v>
      </c>
      <c r="I2706" s="29">
        <v>1980</v>
      </c>
      <c r="J2706" s="30">
        <v>100</v>
      </c>
      <c r="K2706" s="30">
        <v>6367</v>
      </c>
      <c r="L2706" s="29">
        <v>495373.76483208145</v>
      </c>
      <c r="M2706" s="29">
        <v>1887.1304992510395</v>
      </c>
      <c r="N2706" s="29">
        <v>62.33075466906665</v>
      </c>
      <c r="O2706" s="29" t="s">
        <v>31</v>
      </c>
      <c r="P2706" s="29" t="s">
        <v>31</v>
      </c>
      <c r="Q2706" s="29" t="s">
        <v>31</v>
      </c>
      <c r="R2706" s="29" t="s">
        <v>31</v>
      </c>
      <c r="S2706" s="29" t="s">
        <v>31</v>
      </c>
      <c r="T2706" s="29" t="s">
        <v>31</v>
      </c>
      <c r="U2706" s="29" t="s">
        <v>31</v>
      </c>
      <c r="V2706" s="29" t="s">
        <v>31</v>
      </c>
      <c r="W2706" s="30">
        <v>0.8518517246604449</v>
      </c>
      <c r="X2706" s="30">
        <v>1.2322369954142645</v>
      </c>
      <c r="Y2706" s="29" t="s">
        <v>31</v>
      </c>
      <c r="Z2706" s="29" t="s">
        <v>31</v>
      </c>
      <c r="AA2706" s="30" t="s">
        <v>31</v>
      </c>
      <c r="AB2706" s="30" t="s">
        <v>31</v>
      </c>
      <c r="AC2706" s="29" t="s">
        <v>31</v>
      </c>
      <c r="AD2706" s="29" t="s">
        <v>31</v>
      </c>
      <c r="AE2706" s="29">
        <f t="shared" si="132"/>
        <v>2023</v>
      </c>
      <c r="AF2706" s="29">
        <f t="shared" si="130"/>
        <v>5</v>
      </c>
      <c r="AK2706" t="e">
        <f t="shared" si="131"/>
        <v>#N/A</v>
      </c>
    </row>
    <row r="2707" spans="1:37" ht="30" x14ac:dyDescent="0.25">
      <c r="A2707" s="30">
        <v>17907433</v>
      </c>
      <c r="B2707" s="29" t="e">
        <v>#N/A</v>
      </c>
      <c r="C2707" s="29" t="s">
        <v>29</v>
      </c>
      <c r="D2707" s="29" t="s">
        <v>29</v>
      </c>
      <c r="E2707" s="31">
        <v>45107</v>
      </c>
      <c r="F2707" s="29" t="s">
        <v>31</v>
      </c>
      <c r="G2707" s="29" t="s">
        <v>51</v>
      </c>
      <c r="H2707" s="29" t="s">
        <v>30</v>
      </c>
      <c r="I2707" s="29">
        <v>1980</v>
      </c>
      <c r="J2707" s="30">
        <v>100</v>
      </c>
      <c r="K2707" s="30">
        <v>6367</v>
      </c>
      <c r="L2707" s="29">
        <v>418248.69308678503</v>
      </c>
      <c r="M2707" s="29">
        <v>1178.0906813647109</v>
      </c>
      <c r="N2707" s="29">
        <v>73.110746640941201</v>
      </c>
      <c r="O2707" s="29" t="s">
        <v>31</v>
      </c>
      <c r="P2707" s="29" t="s">
        <v>31</v>
      </c>
      <c r="Q2707" s="29" t="s">
        <v>31</v>
      </c>
      <c r="R2707" s="29" t="s">
        <v>31</v>
      </c>
      <c r="S2707" s="29" t="s">
        <v>31</v>
      </c>
      <c r="T2707" s="29" t="s">
        <v>31</v>
      </c>
      <c r="U2707" s="29" t="s">
        <v>31</v>
      </c>
      <c r="V2707" s="29" t="s">
        <v>31</v>
      </c>
      <c r="W2707" s="30">
        <v>1.5309106239572885</v>
      </c>
      <c r="X2707" s="30">
        <v>2.1550282047763498</v>
      </c>
      <c r="Y2707" s="29" t="s">
        <v>31</v>
      </c>
      <c r="Z2707" s="29" t="s">
        <v>31</v>
      </c>
      <c r="AA2707" s="30" t="s">
        <v>31</v>
      </c>
      <c r="AB2707" s="30" t="s">
        <v>31</v>
      </c>
      <c r="AC2707" s="29" t="s">
        <v>31</v>
      </c>
      <c r="AD2707" s="29" t="s">
        <v>31</v>
      </c>
      <c r="AE2707" s="29">
        <f t="shared" si="132"/>
        <v>2023</v>
      </c>
      <c r="AF2707" s="29">
        <f t="shared" si="130"/>
        <v>6</v>
      </c>
      <c r="AK2707" t="e">
        <f t="shared" si="131"/>
        <v>#N/A</v>
      </c>
    </row>
    <row r="2708" spans="1:37" ht="30" x14ac:dyDescent="0.25">
      <c r="A2708" s="30">
        <v>17907433</v>
      </c>
      <c r="B2708" s="29" t="e">
        <v>#N/A</v>
      </c>
      <c r="C2708" s="29" t="s">
        <v>29</v>
      </c>
      <c r="D2708" s="29" t="s">
        <v>29</v>
      </c>
      <c r="E2708" s="31">
        <v>45138</v>
      </c>
      <c r="F2708" s="29" t="s">
        <v>31</v>
      </c>
      <c r="G2708" s="29" t="s">
        <v>51</v>
      </c>
      <c r="H2708" s="29" t="s">
        <v>30</v>
      </c>
      <c r="I2708" s="29">
        <v>1980</v>
      </c>
      <c r="J2708" s="30">
        <v>100</v>
      </c>
      <c r="K2708" s="30">
        <v>6367</v>
      </c>
      <c r="L2708" s="29">
        <v>353657.58369161008</v>
      </c>
      <c r="M2708" s="29">
        <v>1319.2296747969742</v>
      </c>
      <c r="N2708" s="29">
        <v>63.383691524965869</v>
      </c>
      <c r="O2708" s="29" t="s">
        <v>31</v>
      </c>
      <c r="P2708" s="29" t="s">
        <v>31</v>
      </c>
      <c r="Q2708" s="29" t="s">
        <v>31</v>
      </c>
      <c r="R2708" s="29" t="s">
        <v>31</v>
      </c>
      <c r="S2708" s="29" t="s">
        <v>31</v>
      </c>
      <c r="T2708" s="29" t="s">
        <v>31</v>
      </c>
      <c r="U2708" s="29" t="s">
        <v>31</v>
      </c>
      <c r="V2708" s="29" t="s">
        <v>31</v>
      </c>
      <c r="W2708" s="30">
        <v>1.4012319706182683</v>
      </c>
      <c r="X2708" s="30">
        <v>1.3433588223313022</v>
      </c>
      <c r="Y2708" s="29" t="s">
        <v>31</v>
      </c>
      <c r="Z2708" s="29" t="s">
        <v>31</v>
      </c>
      <c r="AA2708" s="30" t="s">
        <v>31</v>
      </c>
      <c r="AB2708" s="30" t="s">
        <v>31</v>
      </c>
      <c r="AC2708" s="29" t="s">
        <v>31</v>
      </c>
      <c r="AD2708" s="29" t="s">
        <v>31</v>
      </c>
      <c r="AE2708" s="29">
        <f t="shared" si="132"/>
        <v>2023</v>
      </c>
      <c r="AF2708" s="29">
        <f t="shared" si="130"/>
        <v>7</v>
      </c>
      <c r="AK2708" t="e">
        <f t="shared" si="131"/>
        <v>#N/A</v>
      </c>
    </row>
    <row r="2709" spans="1:37" ht="30" x14ac:dyDescent="0.25">
      <c r="A2709" s="30">
        <v>17907433</v>
      </c>
      <c r="B2709" s="29" t="e">
        <v>#N/A</v>
      </c>
      <c r="C2709" s="29" t="s">
        <v>29</v>
      </c>
      <c r="D2709" s="29" t="s">
        <v>29</v>
      </c>
      <c r="E2709" s="31">
        <v>45169</v>
      </c>
      <c r="F2709" s="29" t="s">
        <v>31</v>
      </c>
      <c r="G2709" s="29" t="s">
        <v>51</v>
      </c>
      <c r="H2709" s="29" t="s">
        <v>30</v>
      </c>
      <c r="I2709" s="29">
        <v>1980</v>
      </c>
      <c r="J2709" s="30">
        <v>100</v>
      </c>
      <c r="K2709" s="30">
        <v>6367</v>
      </c>
      <c r="L2709" s="29">
        <v>334334.31416412693</v>
      </c>
      <c r="M2709" s="29">
        <v>1879.7992087762404</v>
      </c>
      <c r="N2709" s="29">
        <v>82.617515174264312</v>
      </c>
      <c r="O2709" s="29" t="s">
        <v>31</v>
      </c>
      <c r="P2709" s="29" t="s">
        <v>31</v>
      </c>
      <c r="Q2709" s="29" t="s">
        <v>31</v>
      </c>
      <c r="R2709" s="29" t="s">
        <v>31</v>
      </c>
      <c r="S2709" s="29" t="s">
        <v>31</v>
      </c>
      <c r="T2709" s="29" t="s">
        <v>31</v>
      </c>
      <c r="U2709" s="29" t="s">
        <v>31</v>
      </c>
      <c r="V2709" s="29" t="s">
        <v>31</v>
      </c>
      <c r="W2709" s="30">
        <v>1.0178713825512404</v>
      </c>
      <c r="X2709" s="30">
        <v>1.3038716362565692</v>
      </c>
      <c r="Y2709" s="29" t="s">
        <v>31</v>
      </c>
      <c r="Z2709" s="29" t="s">
        <v>31</v>
      </c>
      <c r="AA2709" s="30" t="s">
        <v>31</v>
      </c>
      <c r="AB2709" s="30" t="s">
        <v>31</v>
      </c>
      <c r="AC2709" s="29" t="s">
        <v>31</v>
      </c>
      <c r="AD2709" s="29" t="s">
        <v>31</v>
      </c>
      <c r="AE2709" s="29">
        <f t="shared" si="132"/>
        <v>2023</v>
      </c>
      <c r="AF2709" s="29">
        <f t="shared" si="130"/>
        <v>8</v>
      </c>
      <c r="AK2709" t="e">
        <f t="shared" si="131"/>
        <v>#N/A</v>
      </c>
    </row>
    <row r="2710" spans="1:37" ht="30" x14ac:dyDescent="0.25">
      <c r="A2710" s="30">
        <v>17907433</v>
      </c>
      <c r="B2710" s="29" t="e">
        <v>#N/A</v>
      </c>
      <c r="C2710" s="29" t="s">
        <v>29</v>
      </c>
      <c r="D2710" s="29" t="s">
        <v>29</v>
      </c>
      <c r="E2710" s="31">
        <v>45199</v>
      </c>
      <c r="F2710" s="29" t="s">
        <v>31</v>
      </c>
      <c r="G2710" s="29" t="s">
        <v>51</v>
      </c>
      <c r="H2710" s="29" t="s">
        <v>30</v>
      </c>
      <c r="I2710" s="29">
        <v>1980</v>
      </c>
      <c r="J2710" s="30">
        <v>100</v>
      </c>
      <c r="K2710" s="30">
        <v>6367</v>
      </c>
      <c r="L2710" s="29">
        <v>459571.65693309408</v>
      </c>
      <c r="M2710" s="29">
        <v>1330.966411438686</v>
      </c>
      <c r="N2710" s="29">
        <v>73.574863930653905</v>
      </c>
      <c r="O2710" s="29" t="s">
        <v>31</v>
      </c>
      <c r="P2710" s="29" t="s">
        <v>31</v>
      </c>
      <c r="Q2710" s="29" t="s">
        <v>31</v>
      </c>
      <c r="R2710" s="29" t="s">
        <v>31</v>
      </c>
      <c r="S2710" s="29" t="s">
        <v>31</v>
      </c>
      <c r="T2710" s="29" t="s">
        <v>31</v>
      </c>
      <c r="U2710" s="29" t="s">
        <v>31</v>
      </c>
      <c r="V2710" s="29" t="s">
        <v>31</v>
      </c>
      <c r="W2710" s="30">
        <v>1.4500329091943862</v>
      </c>
      <c r="X2710" s="30">
        <v>1.9265921110255355</v>
      </c>
      <c r="Y2710" s="29" t="s">
        <v>31</v>
      </c>
      <c r="Z2710" s="29" t="s">
        <v>31</v>
      </c>
      <c r="AA2710" s="30" t="s">
        <v>31</v>
      </c>
      <c r="AB2710" s="30" t="s">
        <v>31</v>
      </c>
      <c r="AC2710" s="29" t="s">
        <v>31</v>
      </c>
      <c r="AD2710" s="29" t="s">
        <v>31</v>
      </c>
      <c r="AE2710" s="29">
        <f t="shared" si="132"/>
        <v>2023</v>
      </c>
      <c r="AF2710" s="29">
        <f t="shared" si="130"/>
        <v>9</v>
      </c>
      <c r="AK2710" t="e">
        <f t="shared" si="131"/>
        <v>#N/A</v>
      </c>
    </row>
    <row r="2711" spans="1:37" ht="30" x14ac:dyDescent="0.25">
      <c r="A2711" s="30">
        <v>17907433</v>
      </c>
      <c r="B2711" s="29" t="e">
        <v>#N/A</v>
      </c>
      <c r="C2711" s="29" t="s">
        <v>29</v>
      </c>
      <c r="D2711" s="29" t="s">
        <v>29</v>
      </c>
      <c r="E2711" s="31">
        <v>45230</v>
      </c>
      <c r="F2711" s="29" t="s">
        <v>31</v>
      </c>
      <c r="G2711" s="29" t="s">
        <v>51</v>
      </c>
      <c r="H2711" s="29" t="s">
        <v>30</v>
      </c>
      <c r="I2711" s="29">
        <v>1980</v>
      </c>
      <c r="J2711" s="30">
        <v>100</v>
      </c>
      <c r="K2711" s="30">
        <v>6367</v>
      </c>
      <c r="L2711" s="29">
        <v>447086.46361494582</v>
      </c>
      <c r="M2711" s="29">
        <v>1372.5860393632261</v>
      </c>
      <c r="N2711" s="29">
        <v>80.37680675444426</v>
      </c>
      <c r="O2711" s="29" t="s">
        <v>31</v>
      </c>
      <c r="P2711" s="29" t="s">
        <v>31</v>
      </c>
      <c r="Q2711" s="29" t="s">
        <v>31</v>
      </c>
      <c r="R2711" s="29" t="s">
        <v>31</v>
      </c>
      <c r="S2711" s="29" t="s">
        <v>31</v>
      </c>
      <c r="T2711" s="29" t="s">
        <v>31</v>
      </c>
      <c r="U2711" s="29" t="s">
        <v>31</v>
      </c>
      <c r="V2711" s="29" t="s">
        <v>31</v>
      </c>
      <c r="W2711" s="30">
        <v>1.0167891645058964</v>
      </c>
      <c r="X2711" s="30">
        <v>1.4411953443907262</v>
      </c>
      <c r="Y2711" s="29" t="s">
        <v>31</v>
      </c>
      <c r="Z2711" s="29" t="s">
        <v>31</v>
      </c>
      <c r="AA2711" s="30" t="s">
        <v>31</v>
      </c>
      <c r="AB2711" s="30" t="s">
        <v>31</v>
      </c>
      <c r="AC2711" s="29" t="s">
        <v>31</v>
      </c>
      <c r="AD2711" s="29" t="s">
        <v>31</v>
      </c>
      <c r="AE2711" s="29">
        <f t="shared" si="132"/>
        <v>2023</v>
      </c>
      <c r="AF2711" s="29">
        <f t="shared" ref="AF2711:AF2774" si="133">IF(E2711 = "", "", MONTH(E2711))</f>
        <v>10</v>
      </c>
      <c r="AK2711" t="e">
        <f t="shared" si="131"/>
        <v>#N/A</v>
      </c>
    </row>
    <row r="2712" spans="1:37" ht="30" x14ac:dyDescent="0.25">
      <c r="A2712" s="30">
        <v>17907433</v>
      </c>
      <c r="B2712" s="29" t="e">
        <v>#N/A</v>
      </c>
      <c r="C2712" s="29" t="s">
        <v>29</v>
      </c>
      <c r="D2712" s="29" t="s">
        <v>29</v>
      </c>
      <c r="E2712" s="31">
        <v>45260</v>
      </c>
      <c r="F2712" s="29" t="s">
        <v>31</v>
      </c>
      <c r="G2712" s="29" t="s">
        <v>51</v>
      </c>
      <c r="H2712" s="29" t="s">
        <v>30</v>
      </c>
      <c r="I2712" s="29">
        <v>1980</v>
      </c>
      <c r="J2712" s="30">
        <v>100</v>
      </c>
      <c r="K2712" s="30">
        <v>6367</v>
      </c>
      <c r="L2712" s="29">
        <v>344700.56672407326</v>
      </c>
      <c r="M2712" s="29">
        <v>969.68837764044042</v>
      </c>
      <c r="N2712" s="29">
        <v>58.711175220679564</v>
      </c>
      <c r="O2712" s="29" t="s">
        <v>31</v>
      </c>
      <c r="P2712" s="29" t="s">
        <v>31</v>
      </c>
      <c r="Q2712" s="29" t="s">
        <v>31</v>
      </c>
      <c r="R2712" s="29" t="s">
        <v>31</v>
      </c>
      <c r="S2712" s="29" t="s">
        <v>31</v>
      </c>
      <c r="T2712" s="29" t="s">
        <v>31</v>
      </c>
      <c r="U2712" s="29" t="s">
        <v>31</v>
      </c>
      <c r="V2712" s="29" t="s">
        <v>31</v>
      </c>
      <c r="W2712" s="30">
        <v>1.5461309732792656</v>
      </c>
      <c r="X2712" s="30">
        <v>1.8554020992219125</v>
      </c>
      <c r="Y2712" s="29" t="s">
        <v>31</v>
      </c>
      <c r="Z2712" s="29" t="s">
        <v>31</v>
      </c>
      <c r="AA2712" s="30" t="s">
        <v>31</v>
      </c>
      <c r="AB2712" s="30" t="s">
        <v>31</v>
      </c>
      <c r="AC2712" s="29" t="s">
        <v>31</v>
      </c>
      <c r="AD2712" s="29" t="s">
        <v>31</v>
      </c>
      <c r="AE2712" s="29">
        <f t="shared" si="132"/>
        <v>2023</v>
      </c>
      <c r="AF2712" s="29">
        <f t="shared" si="133"/>
        <v>11</v>
      </c>
      <c r="AK2712" t="e">
        <f t="shared" si="131"/>
        <v>#N/A</v>
      </c>
    </row>
    <row r="2713" spans="1:37" ht="30" x14ac:dyDescent="0.25">
      <c r="A2713" s="30">
        <v>17907433</v>
      </c>
      <c r="B2713" s="29" t="e">
        <v>#N/A</v>
      </c>
      <c r="C2713" s="29" t="s">
        <v>29</v>
      </c>
      <c r="D2713" s="29" t="s">
        <v>29</v>
      </c>
      <c r="E2713" s="31">
        <v>45291</v>
      </c>
      <c r="F2713" s="29" t="s">
        <v>31</v>
      </c>
      <c r="G2713" s="29" t="s">
        <v>51</v>
      </c>
      <c r="H2713" s="29" t="s">
        <v>30</v>
      </c>
      <c r="I2713" s="29">
        <v>1980</v>
      </c>
      <c r="J2713" s="30">
        <v>100</v>
      </c>
      <c r="K2713" s="30">
        <v>6367</v>
      </c>
      <c r="L2713" s="29">
        <v>427190.89543830423</v>
      </c>
      <c r="M2713" s="29">
        <v>1796.1837637701194</v>
      </c>
      <c r="N2713" s="29">
        <v>47.36332324384604</v>
      </c>
      <c r="O2713" s="29">
        <v>5907.2185025139343</v>
      </c>
      <c r="P2713" s="29">
        <v>0.8865906961283474</v>
      </c>
      <c r="Q2713" s="29">
        <v>6561.1904736280485</v>
      </c>
      <c r="R2713" s="29">
        <v>5205.418329241571</v>
      </c>
      <c r="S2713" s="29">
        <v>0.66783440786939341</v>
      </c>
      <c r="T2713" s="29">
        <v>0.84511161151720282</v>
      </c>
      <c r="U2713" s="29">
        <v>1.0246443245477246</v>
      </c>
      <c r="V2713" s="29">
        <v>1.6239338342944376</v>
      </c>
      <c r="W2713" s="30">
        <v>1.4427248848343484</v>
      </c>
      <c r="X2713" s="30">
        <v>1.8642223447989903</v>
      </c>
      <c r="Y2713" s="29">
        <v>-35.444916984110442</v>
      </c>
      <c r="Z2713" s="29">
        <v>-45.36664835479057</v>
      </c>
      <c r="AA2713" s="30">
        <v>74.758551156372349</v>
      </c>
      <c r="AB2713" s="30">
        <v>347.42327743586304</v>
      </c>
      <c r="AC2713" s="29" t="s">
        <v>31</v>
      </c>
      <c r="AD2713" s="29" t="s">
        <v>31</v>
      </c>
      <c r="AE2713" s="29">
        <f t="shared" si="132"/>
        <v>2023</v>
      </c>
      <c r="AF2713" s="29">
        <f t="shared" si="133"/>
        <v>12</v>
      </c>
      <c r="AK2713" t="e">
        <f t="shared" si="131"/>
        <v>#N/A</v>
      </c>
    </row>
    <row r="2714" spans="1:37" ht="30" x14ac:dyDescent="0.25">
      <c r="A2714" s="30">
        <v>17907433</v>
      </c>
      <c r="B2714" s="29" t="e">
        <v>#N/A</v>
      </c>
      <c r="C2714" s="29" t="s">
        <v>29</v>
      </c>
      <c r="D2714" s="29" t="s">
        <v>29</v>
      </c>
      <c r="E2714" s="31">
        <v>45322</v>
      </c>
      <c r="F2714" s="29" t="s">
        <v>31</v>
      </c>
      <c r="G2714" s="29" t="s">
        <v>51</v>
      </c>
      <c r="H2714" s="29" t="s">
        <v>30</v>
      </c>
      <c r="I2714" s="29">
        <v>1980</v>
      </c>
      <c r="J2714" s="30">
        <v>100</v>
      </c>
      <c r="K2714" s="30">
        <v>6367</v>
      </c>
      <c r="L2714" s="29">
        <v>377875.8734673151</v>
      </c>
      <c r="M2714" s="29">
        <v>1436.1828604869088</v>
      </c>
      <c r="N2714" s="29">
        <v>78.824896288022131</v>
      </c>
      <c r="O2714" s="29" t="s">
        <v>31</v>
      </c>
      <c r="P2714" s="29" t="s">
        <v>31</v>
      </c>
      <c r="Q2714" s="29" t="s">
        <v>31</v>
      </c>
      <c r="R2714" s="29" t="s">
        <v>31</v>
      </c>
      <c r="S2714" s="29" t="s">
        <v>31</v>
      </c>
      <c r="T2714" s="29" t="s">
        <v>31</v>
      </c>
      <c r="U2714" s="29" t="s">
        <v>31</v>
      </c>
      <c r="V2714" s="29" t="s">
        <v>31</v>
      </c>
      <c r="W2714" s="30">
        <v>0.96796168618607203</v>
      </c>
      <c r="X2714" s="30">
        <v>2.2512326461673617</v>
      </c>
      <c r="Y2714" s="29" t="s">
        <v>31</v>
      </c>
      <c r="Z2714" s="29" t="s">
        <v>31</v>
      </c>
      <c r="AA2714" s="30" t="s">
        <v>31</v>
      </c>
      <c r="AB2714" s="30" t="s">
        <v>31</v>
      </c>
      <c r="AC2714" s="29" t="s">
        <v>31</v>
      </c>
      <c r="AD2714" s="29" t="s">
        <v>31</v>
      </c>
      <c r="AE2714" s="29">
        <f t="shared" si="132"/>
        <v>2024</v>
      </c>
      <c r="AF2714" s="29">
        <f t="shared" si="133"/>
        <v>1</v>
      </c>
      <c r="AK2714" t="e">
        <f t="shared" si="131"/>
        <v>#N/A</v>
      </c>
    </row>
    <row r="2715" spans="1:37" ht="30" x14ac:dyDescent="0.25">
      <c r="A2715" s="30">
        <v>17907433</v>
      </c>
      <c r="B2715" s="29" t="e">
        <v>#N/A</v>
      </c>
      <c r="C2715" s="29" t="s">
        <v>29</v>
      </c>
      <c r="D2715" s="29" t="s">
        <v>29</v>
      </c>
      <c r="E2715" s="31">
        <v>45351</v>
      </c>
      <c r="F2715" s="29" t="s">
        <v>31</v>
      </c>
      <c r="G2715" s="29" t="s">
        <v>51</v>
      </c>
      <c r="H2715" s="29" t="s">
        <v>30</v>
      </c>
      <c r="I2715" s="29">
        <v>1980</v>
      </c>
      <c r="J2715" s="30">
        <v>100</v>
      </c>
      <c r="K2715" s="30">
        <v>6367</v>
      </c>
      <c r="L2715" s="29">
        <v>357002.63997650787</v>
      </c>
      <c r="M2715" s="29">
        <v>1030.5830131028404</v>
      </c>
      <c r="N2715" s="29">
        <v>42.22458818916185</v>
      </c>
      <c r="O2715" s="29" t="s">
        <v>31</v>
      </c>
      <c r="P2715" s="29" t="s">
        <v>31</v>
      </c>
      <c r="Q2715" s="29" t="s">
        <v>31</v>
      </c>
      <c r="R2715" s="29" t="s">
        <v>31</v>
      </c>
      <c r="S2715" s="29" t="s">
        <v>31</v>
      </c>
      <c r="T2715" s="29" t="s">
        <v>31</v>
      </c>
      <c r="U2715" s="29" t="s">
        <v>31</v>
      </c>
      <c r="V2715" s="29" t="s">
        <v>31</v>
      </c>
      <c r="W2715" s="30">
        <v>1.586950054107749</v>
      </c>
      <c r="X2715" s="30">
        <v>2.0122263946501704</v>
      </c>
      <c r="Y2715" s="29" t="s">
        <v>31</v>
      </c>
      <c r="Z2715" s="29" t="s">
        <v>31</v>
      </c>
      <c r="AA2715" s="30" t="s">
        <v>31</v>
      </c>
      <c r="AB2715" s="30" t="s">
        <v>31</v>
      </c>
      <c r="AC2715" s="29" t="s">
        <v>31</v>
      </c>
      <c r="AD2715" s="29" t="s">
        <v>31</v>
      </c>
      <c r="AE2715" s="29">
        <f t="shared" si="132"/>
        <v>2024</v>
      </c>
      <c r="AF2715" s="29">
        <f t="shared" si="133"/>
        <v>2</v>
      </c>
      <c r="AK2715" t="e">
        <f t="shared" si="131"/>
        <v>#N/A</v>
      </c>
    </row>
    <row r="2716" spans="1:37" ht="30" x14ac:dyDescent="0.25">
      <c r="A2716" s="30">
        <v>17907433</v>
      </c>
      <c r="B2716" s="29" t="e">
        <v>#N/A</v>
      </c>
      <c r="C2716" s="29" t="s">
        <v>29</v>
      </c>
      <c r="D2716" s="29" t="s">
        <v>29</v>
      </c>
      <c r="E2716" s="31">
        <v>45382</v>
      </c>
      <c r="F2716" s="29" t="s">
        <v>31</v>
      </c>
      <c r="G2716" s="29" t="s">
        <v>51</v>
      </c>
      <c r="H2716" s="29" t="s">
        <v>30</v>
      </c>
      <c r="I2716" s="29">
        <v>1980</v>
      </c>
      <c r="J2716" s="30">
        <v>100</v>
      </c>
      <c r="K2716" s="30">
        <v>6367</v>
      </c>
      <c r="L2716" s="29">
        <v>443391.22899169195</v>
      </c>
      <c r="M2716" s="29">
        <v>1742.6849672444996</v>
      </c>
      <c r="N2716" s="29">
        <v>71.799889135695338</v>
      </c>
      <c r="O2716" s="29" t="s">
        <v>31</v>
      </c>
      <c r="P2716" s="29" t="s">
        <v>31</v>
      </c>
      <c r="Q2716" s="29" t="s">
        <v>31</v>
      </c>
      <c r="R2716" s="29" t="s">
        <v>31</v>
      </c>
      <c r="S2716" s="29" t="s">
        <v>31</v>
      </c>
      <c r="T2716" s="29" t="s">
        <v>31</v>
      </c>
      <c r="U2716" s="29" t="s">
        <v>31</v>
      </c>
      <c r="V2716" s="29" t="s">
        <v>31</v>
      </c>
      <c r="W2716" s="30">
        <v>1.5359049709952495</v>
      </c>
      <c r="X2716" s="30">
        <v>1.7306074850214934</v>
      </c>
      <c r="Y2716" s="29" t="s">
        <v>31</v>
      </c>
      <c r="Z2716" s="29" t="s">
        <v>31</v>
      </c>
      <c r="AA2716" s="29" t="s">
        <v>31</v>
      </c>
      <c r="AB2716" s="29" t="s">
        <v>31</v>
      </c>
      <c r="AC2716" s="29" t="s">
        <v>31</v>
      </c>
      <c r="AD2716" s="29" t="s">
        <v>31</v>
      </c>
      <c r="AE2716" s="29">
        <f t="shared" si="132"/>
        <v>2024</v>
      </c>
      <c r="AF2716" s="29">
        <f t="shared" si="133"/>
        <v>3</v>
      </c>
      <c r="AK2716" t="e">
        <f t="shared" si="131"/>
        <v>#N/A</v>
      </c>
    </row>
    <row r="2717" spans="1:37" ht="30" x14ac:dyDescent="0.25">
      <c r="A2717" s="30">
        <v>17907433</v>
      </c>
      <c r="B2717" s="29" t="e">
        <v>#N/A</v>
      </c>
      <c r="C2717" s="29" t="s">
        <v>29</v>
      </c>
      <c r="D2717" s="29" t="s">
        <v>29</v>
      </c>
      <c r="E2717" s="31">
        <v>45412</v>
      </c>
      <c r="F2717" s="29" t="s">
        <v>31</v>
      </c>
      <c r="G2717" s="29" t="s">
        <v>51</v>
      </c>
      <c r="H2717" s="29" t="s">
        <v>30</v>
      </c>
      <c r="I2717" s="29">
        <v>1980</v>
      </c>
      <c r="J2717" s="30">
        <v>100</v>
      </c>
      <c r="K2717" s="30">
        <v>6367</v>
      </c>
      <c r="L2717" s="29">
        <v>435117.12947592116</v>
      </c>
      <c r="M2717" s="29">
        <v>1770.0265969169286</v>
      </c>
      <c r="N2717" s="29">
        <v>60.858660413270862</v>
      </c>
      <c r="O2717" s="29" t="s">
        <v>31</v>
      </c>
      <c r="P2717" s="29" t="s">
        <v>31</v>
      </c>
      <c r="Q2717" s="29" t="s">
        <v>31</v>
      </c>
      <c r="R2717" s="29" t="s">
        <v>31</v>
      </c>
      <c r="S2717" s="29" t="s">
        <v>31</v>
      </c>
      <c r="T2717" s="29" t="s">
        <v>31</v>
      </c>
      <c r="U2717" s="29" t="s">
        <v>31</v>
      </c>
      <c r="V2717" s="29" t="s">
        <v>31</v>
      </c>
      <c r="W2717" s="30">
        <v>1.2083849237695727</v>
      </c>
      <c r="X2717" s="30">
        <v>2.2252924985321672</v>
      </c>
      <c r="Y2717" s="29" t="s">
        <v>31</v>
      </c>
      <c r="Z2717" s="29" t="s">
        <v>31</v>
      </c>
      <c r="AA2717" s="29" t="s">
        <v>31</v>
      </c>
      <c r="AB2717" s="29" t="s">
        <v>31</v>
      </c>
      <c r="AC2717" s="29" t="s">
        <v>31</v>
      </c>
      <c r="AD2717" s="29" t="s">
        <v>31</v>
      </c>
      <c r="AE2717" s="29">
        <f t="shared" si="132"/>
        <v>2024</v>
      </c>
      <c r="AF2717" s="29">
        <f t="shared" si="133"/>
        <v>4</v>
      </c>
      <c r="AK2717" t="e">
        <f t="shared" si="131"/>
        <v>#N/A</v>
      </c>
    </row>
    <row r="2718" spans="1:37" ht="30" x14ac:dyDescent="0.25">
      <c r="A2718" s="30">
        <v>17907433</v>
      </c>
      <c r="B2718" s="29" t="e">
        <v>#N/A</v>
      </c>
      <c r="C2718" s="29" t="s">
        <v>29</v>
      </c>
      <c r="D2718" s="29" t="s">
        <v>29</v>
      </c>
      <c r="E2718" s="31">
        <v>45443</v>
      </c>
      <c r="F2718" s="29" t="s">
        <v>31</v>
      </c>
      <c r="G2718" s="29" t="s">
        <v>51</v>
      </c>
      <c r="H2718" s="29" t="s">
        <v>30</v>
      </c>
      <c r="I2718" s="29">
        <v>1980</v>
      </c>
      <c r="J2718" s="30">
        <v>100</v>
      </c>
      <c r="K2718" s="30">
        <v>6367</v>
      </c>
      <c r="L2718" s="29">
        <v>398012.24670797761</v>
      </c>
      <c r="M2718" s="29">
        <v>1210.1003841328586</v>
      </c>
      <c r="N2718" s="29">
        <v>79.684840706032162</v>
      </c>
      <c r="O2718" s="29" t="s">
        <v>31</v>
      </c>
      <c r="P2718" s="29" t="s">
        <v>31</v>
      </c>
      <c r="Q2718" s="29" t="s">
        <v>31</v>
      </c>
      <c r="R2718" s="29" t="s">
        <v>31</v>
      </c>
      <c r="S2718" s="29" t="s">
        <v>31</v>
      </c>
      <c r="T2718" s="29" t="s">
        <v>31</v>
      </c>
      <c r="U2718" s="29" t="s">
        <v>31</v>
      </c>
      <c r="V2718" s="29" t="s">
        <v>31</v>
      </c>
      <c r="W2718" s="30">
        <v>1.0953229841259087</v>
      </c>
      <c r="X2718" s="30">
        <v>1.5860668631100518</v>
      </c>
      <c r="Y2718" s="29" t="s">
        <v>31</v>
      </c>
      <c r="Z2718" s="29" t="s">
        <v>31</v>
      </c>
      <c r="AA2718" s="29" t="s">
        <v>31</v>
      </c>
      <c r="AB2718" s="29" t="s">
        <v>31</v>
      </c>
      <c r="AC2718" s="29" t="s">
        <v>31</v>
      </c>
      <c r="AD2718" s="29" t="s">
        <v>31</v>
      </c>
      <c r="AE2718" s="29">
        <f t="shared" si="132"/>
        <v>2024</v>
      </c>
      <c r="AF2718" s="29">
        <f t="shared" si="133"/>
        <v>5</v>
      </c>
      <c r="AK2718" t="e">
        <f t="shared" si="131"/>
        <v>#N/A</v>
      </c>
    </row>
    <row r="2719" spans="1:37" ht="30" x14ac:dyDescent="0.25">
      <c r="A2719" s="30">
        <v>17907433</v>
      </c>
      <c r="B2719" s="29" t="e">
        <v>#N/A</v>
      </c>
      <c r="C2719" s="29" t="s">
        <v>29</v>
      </c>
      <c r="D2719" s="29" t="s">
        <v>29</v>
      </c>
      <c r="E2719" s="31">
        <v>45473</v>
      </c>
      <c r="F2719" s="29" t="s">
        <v>31</v>
      </c>
      <c r="G2719" s="29" t="s">
        <v>51</v>
      </c>
      <c r="H2719" s="29" t="s">
        <v>30</v>
      </c>
      <c r="I2719" s="29">
        <v>1980</v>
      </c>
      <c r="J2719" s="30">
        <v>100</v>
      </c>
      <c r="K2719" s="30">
        <v>6367</v>
      </c>
      <c r="L2719" s="29">
        <v>429224.3451878762</v>
      </c>
      <c r="M2719" s="29">
        <v>1333.9015846800794</v>
      </c>
      <c r="N2719" s="29">
        <v>57.550523994937649</v>
      </c>
      <c r="O2719" s="29" t="s">
        <v>31</v>
      </c>
      <c r="P2719" s="29" t="s">
        <v>31</v>
      </c>
      <c r="Q2719" s="29" t="s">
        <v>31</v>
      </c>
      <c r="R2719" s="29" t="s">
        <v>31</v>
      </c>
      <c r="S2719" s="29" t="s">
        <v>31</v>
      </c>
      <c r="T2719" s="29" t="s">
        <v>31</v>
      </c>
      <c r="U2719" s="29" t="s">
        <v>31</v>
      </c>
      <c r="V2719" s="29" t="s">
        <v>31</v>
      </c>
      <c r="W2719" s="30">
        <v>0.83472032798723694</v>
      </c>
      <c r="X2719" s="30">
        <v>1.4854954450102233</v>
      </c>
      <c r="Y2719" s="29" t="s">
        <v>31</v>
      </c>
      <c r="Z2719" s="29" t="s">
        <v>31</v>
      </c>
      <c r="AA2719" s="29" t="s">
        <v>31</v>
      </c>
      <c r="AB2719" s="29" t="s">
        <v>31</v>
      </c>
      <c r="AC2719" s="29" t="s">
        <v>31</v>
      </c>
      <c r="AD2719" s="29" t="s">
        <v>31</v>
      </c>
      <c r="AE2719" s="29">
        <f t="shared" si="132"/>
        <v>2024</v>
      </c>
      <c r="AF2719" s="29">
        <f t="shared" si="133"/>
        <v>6</v>
      </c>
      <c r="AK2719" t="e">
        <f t="shared" si="131"/>
        <v>#N/A</v>
      </c>
    </row>
    <row r="2720" spans="1:37" ht="30" x14ac:dyDescent="0.25">
      <c r="A2720" s="30">
        <v>17907433</v>
      </c>
      <c r="B2720" s="29" t="e">
        <v>#N/A</v>
      </c>
      <c r="C2720" s="29" t="s">
        <v>29</v>
      </c>
      <c r="D2720" s="29" t="s">
        <v>29</v>
      </c>
      <c r="E2720" s="31">
        <v>45504</v>
      </c>
      <c r="F2720" s="29" t="s">
        <v>31</v>
      </c>
      <c r="G2720" s="29" t="s">
        <v>51</v>
      </c>
      <c r="H2720" s="29" t="s">
        <v>30</v>
      </c>
      <c r="I2720" s="29">
        <v>1980</v>
      </c>
      <c r="J2720" s="30">
        <v>100</v>
      </c>
      <c r="K2720" s="30">
        <v>6367</v>
      </c>
      <c r="L2720" s="29" t="s">
        <v>31</v>
      </c>
      <c r="M2720" s="29" t="s">
        <v>31</v>
      </c>
      <c r="N2720" s="29" t="s">
        <v>31</v>
      </c>
      <c r="O2720" s="29" t="s">
        <v>31</v>
      </c>
      <c r="P2720" s="29" t="s">
        <v>31</v>
      </c>
      <c r="Q2720" s="29" t="s">
        <v>31</v>
      </c>
      <c r="R2720" s="29" t="s">
        <v>31</v>
      </c>
      <c r="S2720" s="29" t="s">
        <v>31</v>
      </c>
      <c r="T2720" s="29" t="s">
        <v>31</v>
      </c>
      <c r="U2720" s="29" t="s">
        <v>31</v>
      </c>
      <c r="V2720" s="29" t="s">
        <v>31</v>
      </c>
      <c r="W2720" s="30">
        <v>1.3398585128711973</v>
      </c>
      <c r="X2720" s="30">
        <v>1.3684973631412223</v>
      </c>
      <c r="Y2720" s="29" t="s">
        <v>31</v>
      </c>
      <c r="Z2720" s="29" t="s">
        <v>31</v>
      </c>
      <c r="AA2720" s="29" t="s">
        <v>31</v>
      </c>
      <c r="AB2720" s="29" t="s">
        <v>31</v>
      </c>
      <c r="AC2720" s="29" t="s">
        <v>31</v>
      </c>
      <c r="AD2720" s="29" t="s">
        <v>31</v>
      </c>
      <c r="AE2720" s="29">
        <f t="shared" si="132"/>
        <v>2024</v>
      </c>
      <c r="AF2720" s="29">
        <f t="shared" si="133"/>
        <v>7</v>
      </c>
      <c r="AK2720" t="e">
        <f t="shared" si="131"/>
        <v>#N/A</v>
      </c>
    </row>
    <row r="2721" spans="1:37" ht="30" x14ac:dyDescent="0.25">
      <c r="A2721" s="30">
        <v>17907433</v>
      </c>
      <c r="B2721" s="29" t="e">
        <v>#N/A</v>
      </c>
      <c r="C2721" s="29" t="s">
        <v>29</v>
      </c>
      <c r="D2721" s="29" t="s">
        <v>29</v>
      </c>
      <c r="E2721" s="31">
        <v>45535</v>
      </c>
      <c r="F2721" s="29" t="s">
        <v>31</v>
      </c>
      <c r="G2721" s="29" t="s">
        <v>51</v>
      </c>
      <c r="H2721" s="29" t="s">
        <v>30</v>
      </c>
      <c r="I2721" s="29">
        <v>1980</v>
      </c>
      <c r="J2721" s="30">
        <v>100</v>
      </c>
      <c r="K2721" s="30">
        <v>6367</v>
      </c>
      <c r="L2721" s="29" t="s">
        <v>31</v>
      </c>
      <c r="M2721" s="29" t="s">
        <v>31</v>
      </c>
      <c r="N2721" s="29" t="s">
        <v>31</v>
      </c>
      <c r="O2721" s="29" t="s">
        <v>31</v>
      </c>
      <c r="P2721" s="29" t="s">
        <v>31</v>
      </c>
      <c r="Q2721" s="29" t="s">
        <v>31</v>
      </c>
      <c r="R2721" s="29" t="s">
        <v>31</v>
      </c>
      <c r="S2721" s="29" t="s">
        <v>31</v>
      </c>
      <c r="T2721" s="29" t="s">
        <v>31</v>
      </c>
      <c r="U2721" s="29" t="s">
        <v>31</v>
      </c>
      <c r="V2721" s="29" t="s">
        <v>31</v>
      </c>
      <c r="W2721" s="30">
        <v>1.5929354688012056</v>
      </c>
      <c r="X2721" s="30">
        <v>1.9064804351037068</v>
      </c>
      <c r="Y2721" s="29" t="s">
        <v>31</v>
      </c>
      <c r="Z2721" s="29" t="s">
        <v>31</v>
      </c>
      <c r="AA2721" s="29" t="s">
        <v>31</v>
      </c>
      <c r="AB2721" s="29" t="s">
        <v>31</v>
      </c>
      <c r="AC2721" s="29" t="s">
        <v>31</v>
      </c>
      <c r="AD2721" s="29" t="s">
        <v>31</v>
      </c>
      <c r="AE2721" s="29">
        <f t="shared" si="132"/>
        <v>2024</v>
      </c>
      <c r="AF2721" s="29">
        <f t="shared" si="133"/>
        <v>8</v>
      </c>
      <c r="AK2721" t="e">
        <f t="shared" si="131"/>
        <v>#N/A</v>
      </c>
    </row>
    <row r="2722" spans="1:37" ht="30" x14ac:dyDescent="0.25">
      <c r="A2722" s="30">
        <v>17907433</v>
      </c>
      <c r="B2722" s="29" t="e">
        <v>#N/A</v>
      </c>
      <c r="C2722" s="29" t="s">
        <v>29</v>
      </c>
      <c r="D2722" s="29" t="s">
        <v>29</v>
      </c>
      <c r="E2722" s="31">
        <v>45565</v>
      </c>
      <c r="F2722" s="29" t="s">
        <v>31</v>
      </c>
      <c r="G2722" s="29" t="s">
        <v>51</v>
      </c>
      <c r="H2722" s="29" t="s">
        <v>30</v>
      </c>
      <c r="I2722" s="29">
        <v>1980</v>
      </c>
      <c r="J2722" s="30">
        <v>100</v>
      </c>
      <c r="K2722" s="30">
        <v>6367</v>
      </c>
      <c r="L2722" s="29" t="s">
        <v>31</v>
      </c>
      <c r="M2722" s="29" t="s">
        <v>31</v>
      </c>
      <c r="N2722" s="29" t="s">
        <v>31</v>
      </c>
      <c r="O2722" s="29" t="s">
        <v>31</v>
      </c>
      <c r="P2722" s="29" t="s">
        <v>31</v>
      </c>
      <c r="Q2722" s="29" t="s">
        <v>31</v>
      </c>
      <c r="R2722" s="29" t="s">
        <v>31</v>
      </c>
      <c r="S2722" s="29" t="s">
        <v>31</v>
      </c>
      <c r="T2722" s="29" t="s">
        <v>31</v>
      </c>
      <c r="U2722" s="29" t="s">
        <v>31</v>
      </c>
      <c r="V2722" s="29" t="s">
        <v>31</v>
      </c>
      <c r="W2722" s="30">
        <v>1.5316892079797966</v>
      </c>
      <c r="X2722" s="30">
        <v>1.2515730637342366</v>
      </c>
      <c r="Y2722" s="29" t="s">
        <v>31</v>
      </c>
      <c r="Z2722" s="29" t="s">
        <v>31</v>
      </c>
      <c r="AA2722" s="29" t="s">
        <v>31</v>
      </c>
      <c r="AB2722" s="29" t="s">
        <v>31</v>
      </c>
      <c r="AC2722" s="29" t="s">
        <v>31</v>
      </c>
      <c r="AD2722" s="29" t="s">
        <v>31</v>
      </c>
      <c r="AE2722" s="29">
        <f t="shared" si="132"/>
        <v>2024</v>
      </c>
      <c r="AF2722" s="29">
        <f t="shared" si="133"/>
        <v>9</v>
      </c>
      <c r="AK2722" t="e">
        <f t="shared" si="131"/>
        <v>#N/A</v>
      </c>
    </row>
    <row r="2723" spans="1:37" ht="30" x14ac:dyDescent="0.25">
      <c r="A2723" s="30">
        <v>17907433</v>
      </c>
      <c r="B2723" s="29" t="e">
        <v>#N/A</v>
      </c>
      <c r="C2723" s="29" t="s">
        <v>29</v>
      </c>
      <c r="D2723" s="29" t="s">
        <v>29</v>
      </c>
      <c r="E2723" s="31">
        <v>45596</v>
      </c>
      <c r="F2723" s="29" t="s">
        <v>31</v>
      </c>
      <c r="G2723" s="29" t="s">
        <v>51</v>
      </c>
      <c r="H2723" s="29" t="s">
        <v>30</v>
      </c>
      <c r="I2723" s="29">
        <v>1980</v>
      </c>
      <c r="J2723" s="30">
        <v>100</v>
      </c>
      <c r="K2723" s="30">
        <v>6367</v>
      </c>
      <c r="L2723" s="29" t="s">
        <v>31</v>
      </c>
      <c r="M2723" s="29" t="s">
        <v>31</v>
      </c>
      <c r="N2723" s="29" t="s">
        <v>31</v>
      </c>
      <c r="O2723" s="29" t="s">
        <v>31</v>
      </c>
      <c r="P2723" s="29" t="s">
        <v>31</v>
      </c>
      <c r="Q2723" s="29" t="s">
        <v>31</v>
      </c>
      <c r="R2723" s="29" t="s">
        <v>31</v>
      </c>
      <c r="S2723" s="29" t="s">
        <v>31</v>
      </c>
      <c r="T2723" s="29" t="s">
        <v>31</v>
      </c>
      <c r="U2723" s="29" t="s">
        <v>31</v>
      </c>
      <c r="V2723" s="29" t="s">
        <v>31</v>
      </c>
      <c r="W2723" s="30">
        <v>0.94460317488914047</v>
      </c>
      <c r="X2723" s="30">
        <v>1.7766530839341061</v>
      </c>
      <c r="Y2723" s="29" t="s">
        <v>31</v>
      </c>
      <c r="Z2723" s="29" t="s">
        <v>31</v>
      </c>
      <c r="AA2723" s="29" t="s">
        <v>31</v>
      </c>
      <c r="AB2723" s="29" t="s">
        <v>31</v>
      </c>
      <c r="AC2723" s="29" t="s">
        <v>31</v>
      </c>
      <c r="AD2723" s="29" t="s">
        <v>31</v>
      </c>
      <c r="AE2723" s="29">
        <f t="shared" si="132"/>
        <v>2024</v>
      </c>
      <c r="AF2723" s="29">
        <f t="shared" si="133"/>
        <v>10</v>
      </c>
      <c r="AK2723" t="e">
        <f t="shared" si="131"/>
        <v>#N/A</v>
      </c>
    </row>
    <row r="2724" spans="1:37" ht="30" x14ac:dyDescent="0.25">
      <c r="A2724" s="30">
        <v>17907433</v>
      </c>
      <c r="B2724" s="29" t="e">
        <v>#N/A</v>
      </c>
      <c r="C2724" s="29" t="s">
        <v>29</v>
      </c>
      <c r="D2724" s="29" t="s">
        <v>29</v>
      </c>
      <c r="E2724" s="31">
        <v>45626</v>
      </c>
      <c r="F2724" s="29" t="s">
        <v>31</v>
      </c>
      <c r="G2724" s="29" t="s">
        <v>51</v>
      </c>
      <c r="H2724" s="29" t="s">
        <v>30</v>
      </c>
      <c r="I2724" s="29">
        <v>1980</v>
      </c>
      <c r="J2724" s="30">
        <v>100</v>
      </c>
      <c r="K2724" s="30">
        <v>6367</v>
      </c>
      <c r="L2724" s="29" t="s">
        <v>31</v>
      </c>
      <c r="M2724" s="29" t="s">
        <v>31</v>
      </c>
      <c r="N2724" s="29" t="s">
        <v>31</v>
      </c>
      <c r="O2724" s="29" t="s">
        <v>31</v>
      </c>
      <c r="P2724" s="29" t="s">
        <v>31</v>
      </c>
      <c r="Q2724" s="29" t="s">
        <v>31</v>
      </c>
      <c r="R2724" s="29" t="s">
        <v>31</v>
      </c>
      <c r="S2724" s="29" t="s">
        <v>31</v>
      </c>
      <c r="T2724" s="29" t="s">
        <v>31</v>
      </c>
      <c r="U2724" s="29" t="s">
        <v>31</v>
      </c>
      <c r="V2724" s="29" t="s">
        <v>31</v>
      </c>
      <c r="W2724" s="30">
        <v>1.0690836664531571</v>
      </c>
      <c r="X2724" s="30">
        <v>2.1690542477189689</v>
      </c>
      <c r="Y2724" s="29" t="s">
        <v>31</v>
      </c>
      <c r="Z2724" s="29" t="s">
        <v>31</v>
      </c>
      <c r="AA2724" s="29" t="s">
        <v>31</v>
      </c>
      <c r="AB2724" s="29" t="s">
        <v>31</v>
      </c>
      <c r="AC2724" s="29" t="s">
        <v>31</v>
      </c>
      <c r="AD2724" s="29" t="s">
        <v>31</v>
      </c>
      <c r="AE2724" s="29">
        <f t="shared" si="132"/>
        <v>2024</v>
      </c>
      <c r="AF2724" s="29">
        <f t="shared" si="133"/>
        <v>11</v>
      </c>
      <c r="AK2724" t="e">
        <f t="shared" si="131"/>
        <v>#N/A</v>
      </c>
    </row>
    <row r="2725" spans="1:37" ht="30" x14ac:dyDescent="0.25">
      <c r="A2725" s="30">
        <v>17907433</v>
      </c>
      <c r="B2725" s="29" t="e">
        <v>#N/A</v>
      </c>
      <c r="C2725" s="29" t="s">
        <v>29</v>
      </c>
      <c r="D2725" s="29" t="s">
        <v>29</v>
      </c>
      <c r="E2725" s="31">
        <v>45657</v>
      </c>
      <c r="F2725" s="29" t="s">
        <v>31</v>
      </c>
      <c r="G2725" s="29" t="s">
        <v>51</v>
      </c>
      <c r="H2725" s="29" t="s">
        <v>30</v>
      </c>
      <c r="I2725" s="29">
        <v>1980</v>
      </c>
      <c r="J2725" s="30">
        <v>100</v>
      </c>
      <c r="K2725" s="30">
        <v>6367</v>
      </c>
      <c r="L2725" s="29" t="s">
        <v>31</v>
      </c>
      <c r="M2725" s="29" t="s">
        <v>31</v>
      </c>
      <c r="N2725" s="29" t="s">
        <v>31</v>
      </c>
      <c r="O2725" s="29" t="s">
        <v>31</v>
      </c>
      <c r="P2725" s="29" t="s">
        <v>31</v>
      </c>
      <c r="Q2725" s="29" t="s">
        <v>31</v>
      </c>
      <c r="R2725" s="29" t="s">
        <v>31</v>
      </c>
      <c r="S2725" s="29" t="s">
        <v>31</v>
      </c>
      <c r="T2725" s="29" t="s">
        <v>31</v>
      </c>
      <c r="U2725" s="29" t="s">
        <v>31</v>
      </c>
      <c r="V2725" s="29" t="s">
        <v>31</v>
      </c>
      <c r="W2725" s="30">
        <v>1.3362008308823614</v>
      </c>
      <c r="X2725" s="30">
        <v>2.0695900798355531</v>
      </c>
      <c r="Y2725" s="29" t="s">
        <v>31</v>
      </c>
      <c r="Z2725" s="29" t="s">
        <v>31</v>
      </c>
      <c r="AA2725" s="29" t="s">
        <v>31</v>
      </c>
      <c r="AB2725" s="29" t="s">
        <v>31</v>
      </c>
      <c r="AC2725" s="29" t="s">
        <v>31</v>
      </c>
      <c r="AD2725" s="29" t="s">
        <v>31</v>
      </c>
      <c r="AE2725" s="29">
        <f t="shared" si="132"/>
        <v>2024</v>
      </c>
      <c r="AF2725" s="29">
        <f t="shared" si="133"/>
        <v>12</v>
      </c>
      <c r="AK2725" t="e">
        <f t="shared" si="131"/>
        <v>#N/A</v>
      </c>
    </row>
    <row r="2726" spans="1:37" ht="30" x14ac:dyDescent="0.25">
      <c r="A2726" s="30">
        <v>17907434</v>
      </c>
      <c r="B2726" s="29" t="e">
        <v>#N/A</v>
      </c>
      <c r="C2726" s="29" t="s">
        <v>29</v>
      </c>
      <c r="D2726" s="29" t="s">
        <v>29</v>
      </c>
      <c r="E2726" s="31">
        <v>43496</v>
      </c>
      <c r="F2726" s="29" t="s">
        <v>31</v>
      </c>
      <c r="G2726" s="29" t="s">
        <v>51</v>
      </c>
      <c r="H2726" s="29" t="s">
        <v>30</v>
      </c>
      <c r="I2726" s="29">
        <v>1969</v>
      </c>
      <c r="J2726" s="30">
        <v>100</v>
      </c>
      <c r="K2726" s="30">
        <v>16867.5</v>
      </c>
      <c r="L2726" s="29" t="s">
        <v>31</v>
      </c>
      <c r="M2726" s="29" t="s">
        <v>31</v>
      </c>
      <c r="N2726" s="29" t="s">
        <v>31</v>
      </c>
      <c r="O2726" s="29" t="s">
        <v>31</v>
      </c>
      <c r="P2726" s="29" t="s">
        <v>31</v>
      </c>
      <c r="Q2726" s="29" t="s">
        <v>31</v>
      </c>
      <c r="R2726" s="29" t="s">
        <v>31</v>
      </c>
      <c r="S2726" s="29" t="s">
        <v>31</v>
      </c>
      <c r="T2726" s="29" t="s">
        <v>31</v>
      </c>
      <c r="U2726" s="29" t="s">
        <v>31</v>
      </c>
      <c r="V2726" s="29" t="s">
        <v>31</v>
      </c>
      <c r="W2726" s="30">
        <v>0.96016957925432167</v>
      </c>
      <c r="X2726" s="30">
        <v>1.420642663143425</v>
      </c>
      <c r="Y2726" s="29" t="s">
        <v>31</v>
      </c>
      <c r="Z2726" s="29" t="s">
        <v>31</v>
      </c>
      <c r="AA2726" s="29">
        <v>0</v>
      </c>
      <c r="AB2726" s="29">
        <v>0</v>
      </c>
      <c r="AC2726" s="29" t="s">
        <v>31</v>
      </c>
      <c r="AD2726" s="29" t="s">
        <v>31</v>
      </c>
      <c r="AE2726" s="29">
        <f t="shared" si="132"/>
        <v>2019</v>
      </c>
      <c r="AF2726" s="29">
        <f t="shared" si="133"/>
        <v>1</v>
      </c>
      <c r="AK2726" t="e">
        <f t="shared" si="131"/>
        <v>#N/A</v>
      </c>
    </row>
    <row r="2727" spans="1:37" ht="30" x14ac:dyDescent="0.25">
      <c r="A2727" s="30">
        <v>17907434</v>
      </c>
      <c r="B2727" s="29" t="e">
        <v>#N/A</v>
      </c>
      <c r="C2727" s="29" t="s">
        <v>29</v>
      </c>
      <c r="D2727" s="29" t="s">
        <v>29</v>
      </c>
      <c r="E2727" s="31">
        <v>43524</v>
      </c>
      <c r="F2727" s="29" t="s">
        <v>31</v>
      </c>
      <c r="G2727" s="29" t="s">
        <v>51</v>
      </c>
      <c r="H2727" s="29" t="s">
        <v>30</v>
      </c>
      <c r="I2727" s="29">
        <v>1969</v>
      </c>
      <c r="J2727" s="30">
        <v>100</v>
      </c>
      <c r="K2727" s="30">
        <v>16867.5</v>
      </c>
      <c r="L2727" s="29" t="s">
        <v>31</v>
      </c>
      <c r="M2727" s="29" t="s">
        <v>31</v>
      </c>
      <c r="N2727" s="29" t="s">
        <v>31</v>
      </c>
      <c r="O2727" s="29" t="s">
        <v>31</v>
      </c>
      <c r="P2727" s="29" t="s">
        <v>31</v>
      </c>
      <c r="Q2727" s="29" t="s">
        <v>31</v>
      </c>
      <c r="R2727" s="29" t="s">
        <v>31</v>
      </c>
      <c r="S2727" s="29" t="s">
        <v>31</v>
      </c>
      <c r="T2727" s="29" t="s">
        <v>31</v>
      </c>
      <c r="U2727" s="29" t="s">
        <v>31</v>
      </c>
      <c r="V2727" s="29" t="s">
        <v>31</v>
      </c>
      <c r="W2727" s="30">
        <v>1.290179741759121</v>
      </c>
      <c r="X2727" s="30">
        <v>1.5251008945529103</v>
      </c>
      <c r="Y2727" s="29" t="s">
        <v>31</v>
      </c>
      <c r="Z2727" s="29" t="s">
        <v>31</v>
      </c>
      <c r="AA2727" s="29">
        <v>0</v>
      </c>
      <c r="AB2727" s="29">
        <v>0</v>
      </c>
      <c r="AC2727" s="29" t="s">
        <v>31</v>
      </c>
      <c r="AD2727" s="29" t="s">
        <v>31</v>
      </c>
      <c r="AE2727" s="29">
        <f t="shared" si="132"/>
        <v>2019</v>
      </c>
      <c r="AF2727" s="29">
        <f t="shared" si="133"/>
        <v>2</v>
      </c>
      <c r="AK2727" t="e">
        <f t="shared" si="131"/>
        <v>#N/A</v>
      </c>
    </row>
    <row r="2728" spans="1:37" ht="30" x14ac:dyDescent="0.25">
      <c r="A2728" s="30">
        <v>17907434</v>
      </c>
      <c r="B2728" s="29" t="e">
        <v>#N/A</v>
      </c>
      <c r="C2728" s="29" t="s">
        <v>29</v>
      </c>
      <c r="D2728" s="29" t="s">
        <v>29</v>
      </c>
      <c r="E2728" s="31">
        <v>43555</v>
      </c>
      <c r="F2728" s="29" t="s">
        <v>31</v>
      </c>
      <c r="G2728" s="29" t="s">
        <v>51</v>
      </c>
      <c r="H2728" s="29" t="s">
        <v>30</v>
      </c>
      <c r="I2728" s="29">
        <v>1969</v>
      </c>
      <c r="J2728" s="30">
        <v>100</v>
      </c>
      <c r="K2728" s="30">
        <v>16867.5</v>
      </c>
      <c r="L2728" s="29" t="s">
        <v>31</v>
      </c>
      <c r="M2728" s="29" t="s">
        <v>31</v>
      </c>
      <c r="N2728" s="29" t="s">
        <v>31</v>
      </c>
      <c r="O2728" s="29" t="s">
        <v>31</v>
      </c>
      <c r="P2728" s="29" t="s">
        <v>31</v>
      </c>
      <c r="Q2728" s="29" t="s">
        <v>31</v>
      </c>
      <c r="R2728" s="29" t="s">
        <v>31</v>
      </c>
      <c r="S2728" s="29" t="s">
        <v>31</v>
      </c>
      <c r="T2728" s="29" t="s">
        <v>31</v>
      </c>
      <c r="U2728" s="29" t="s">
        <v>31</v>
      </c>
      <c r="V2728" s="29" t="s">
        <v>31</v>
      </c>
      <c r="W2728" s="30">
        <v>1.1620140217247306</v>
      </c>
      <c r="X2728" s="30">
        <v>2.1581203192950436</v>
      </c>
      <c r="Y2728" s="29" t="s">
        <v>31</v>
      </c>
      <c r="Z2728" s="29" t="s">
        <v>31</v>
      </c>
      <c r="AA2728" s="30">
        <v>0</v>
      </c>
      <c r="AB2728" s="30">
        <v>0</v>
      </c>
      <c r="AC2728" s="29" t="s">
        <v>31</v>
      </c>
      <c r="AD2728" s="29" t="s">
        <v>31</v>
      </c>
      <c r="AE2728" s="29">
        <f t="shared" si="132"/>
        <v>2019</v>
      </c>
      <c r="AF2728" s="29">
        <f t="shared" si="133"/>
        <v>3</v>
      </c>
      <c r="AK2728" t="e">
        <f t="shared" si="131"/>
        <v>#N/A</v>
      </c>
    </row>
    <row r="2729" spans="1:37" ht="30" x14ac:dyDescent="0.25">
      <c r="A2729" s="30">
        <v>17907434</v>
      </c>
      <c r="B2729" s="29" t="e">
        <v>#N/A</v>
      </c>
      <c r="C2729" s="29" t="s">
        <v>29</v>
      </c>
      <c r="D2729" s="29" t="s">
        <v>29</v>
      </c>
      <c r="E2729" s="31">
        <v>43585</v>
      </c>
      <c r="F2729" s="29" t="s">
        <v>31</v>
      </c>
      <c r="G2729" s="29" t="s">
        <v>51</v>
      </c>
      <c r="H2729" s="29" t="s">
        <v>30</v>
      </c>
      <c r="I2729" s="29">
        <v>1969</v>
      </c>
      <c r="J2729" s="30">
        <v>100</v>
      </c>
      <c r="K2729" s="30">
        <v>16867.5</v>
      </c>
      <c r="L2729" s="29" t="s">
        <v>31</v>
      </c>
      <c r="M2729" s="29" t="s">
        <v>31</v>
      </c>
      <c r="N2729" s="29" t="s">
        <v>31</v>
      </c>
      <c r="O2729" s="29" t="s">
        <v>31</v>
      </c>
      <c r="P2729" s="29" t="s">
        <v>31</v>
      </c>
      <c r="Q2729" s="29" t="s">
        <v>31</v>
      </c>
      <c r="R2729" s="29" t="s">
        <v>31</v>
      </c>
      <c r="S2729" s="29" t="s">
        <v>31</v>
      </c>
      <c r="T2729" s="29" t="s">
        <v>31</v>
      </c>
      <c r="U2729" s="29" t="s">
        <v>31</v>
      </c>
      <c r="V2729" s="29" t="s">
        <v>31</v>
      </c>
      <c r="W2729" s="30">
        <v>0.94097543518074123</v>
      </c>
      <c r="X2729" s="30">
        <v>1.3387191453835301</v>
      </c>
      <c r="Y2729" s="29" t="s">
        <v>31</v>
      </c>
      <c r="Z2729" s="29" t="s">
        <v>31</v>
      </c>
      <c r="AA2729" s="30">
        <v>0</v>
      </c>
      <c r="AB2729" s="30">
        <v>0</v>
      </c>
      <c r="AC2729" s="29" t="s">
        <v>31</v>
      </c>
      <c r="AD2729" s="29" t="s">
        <v>31</v>
      </c>
      <c r="AE2729" s="29">
        <f t="shared" si="132"/>
        <v>2019</v>
      </c>
      <c r="AF2729" s="29">
        <f t="shared" si="133"/>
        <v>4</v>
      </c>
      <c r="AK2729" t="e">
        <f t="shared" si="131"/>
        <v>#N/A</v>
      </c>
    </row>
    <row r="2730" spans="1:37" ht="30" x14ac:dyDescent="0.25">
      <c r="A2730" s="30">
        <v>17907434</v>
      </c>
      <c r="B2730" s="29" t="e">
        <v>#N/A</v>
      </c>
      <c r="C2730" s="29" t="s">
        <v>29</v>
      </c>
      <c r="D2730" s="29" t="s">
        <v>29</v>
      </c>
      <c r="E2730" s="31">
        <v>43616</v>
      </c>
      <c r="F2730" s="29" t="s">
        <v>31</v>
      </c>
      <c r="G2730" s="29" t="s">
        <v>51</v>
      </c>
      <c r="H2730" s="29" t="s">
        <v>30</v>
      </c>
      <c r="I2730" s="29">
        <v>1969</v>
      </c>
      <c r="J2730" s="30">
        <v>100</v>
      </c>
      <c r="K2730" s="30">
        <v>16867.5</v>
      </c>
      <c r="L2730" s="29" t="s">
        <v>31</v>
      </c>
      <c r="M2730" s="29" t="s">
        <v>31</v>
      </c>
      <c r="N2730" s="29" t="s">
        <v>31</v>
      </c>
      <c r="O2730" s="29" t="s">
        <v>31</v>
      </c>
      <c r="P2730" s="29" t="s">
        <v>31</v>
      </c>
      <c r="Q2730" s="29" t="s">
        <v>31</v>
      </c>
      <c r="R2730" s="29" t="s">
        <v>31</v>
      </c>
      <c r="S2730" s="29" t="s">
        <v>31</v>
      </c>
      <c r="T2730" s="29" t="s">
        <v>31</v>
      </c>
      <c r="U2730" s="29" t="s">
        <v>31</v>
      </c>
      <c r="V2730" s="29" t="s">
        <v>31</v>
      </c>
      <c r="W2730" s="30">
        <v>1.5452328950446814</v>
      </c>
      <c r="X2730" s="30">
        <v>1.1643969146945037</v>
      </c>
      <c r="Y2730" s="29" t="s">
        <v>31</v>
      </c>
      <c r="Z2730" s="29" t="s">
        <v>31</v>
      </c>
      <c r="AA2730" s="30">
        <v>0</v>
      </c>
      <c r="AB2730" s="30">
        <v>0</v>
      </c>
      <c r="AC2730" s="29" t="s">
        <v>31</v>
      </c>
      <c r="AD2730" s="29" t="s">
        <v>31</v>
      </c>
      <c r="AE2730" s="29">
        <f t="shared" si="132"/>
        <v>2019</v>
      </c>
      <c r="AF2730" s="29">
        <f t="shared" si="133"/>
        <v>5</v>
      </c>
      <c r="AK2730" t="e">
        <f t="shared" si="131"/>
        <v>#N/A</v>
      </c>
    </row>
    <row r="2731" spans="1:37" ht="30" x14ac:dyDescent="0.25">
      <c r="A2731" s="30">
        <v>17907434</v>
      </c>
      <c r="B2731" s="29" t="e">
        <v>#N/A</v>
      </c>
      <c r="C2731" s="29" t="s">
        <v>29</v>
      </c>
      <c r="D2731" s="29" t="s">
        <v>29</v>
      </c>
      <c r="E2731" s="31">
        <v>43646</v>
      </c>
      <c r="F2731" s="29" t="s">
        <v>31</v>
      </c>
      <c r="G2731" s="29" t="s">
        <v>51</v>
      </c>
      <c r="H2731" s="29" t="s">
        <v>30</v>
      </c>
      <c r="I2731" s="29">
        <v>1969</v>
      </c>
      <c r="J2731" s="30">
        <v>100</v>
      </c>
      <c r="K2731" s="30">
        <v>16867.5</v>
      </c>
      <c r="L2731" s="29" t="s">
        <v>31</v>
      </c>
      <c r="M2731" s="29" t="s">
        <v>31</v>
      </c>
      <c r="N2731" s="29" t="s">
        <v>31</v>
      </c>
      <c r="O2731" s="29" t="s">
        <v>31</v>
      </c>
      <c r="P2731" s="29" t="s">
        <v>31</v>
      </c>
      <c r="Q2731" s="29" t="s">
        <v>31</v>
      </c>
      <c r="R2731" s="29" t="s">
        <v>31</v>
      </c>
      <c r="S2731" s="29" t="s">
        <v>31</v>
      </c>
      <c r="T2731" s="29" t="s">
        <v>31</v>
      </c>
      <c r="U2731" s="29" t="s">
        <v>31</v>
      </c>
      <c r="V2731" s="29" t="s">
        <v>31</v>
      </c>
      <c r="W2731" s="30">
        <v>0.85927488615653991</v>
      </c>
      <c r="X2731" s="30">
        <v>2.1950271812134003</v>
      </c>
      <c r="Y2731" s="29" t="s">
        <v>31</v>
      </c>
      <c r="Z2731" s="29" t="s">
        <v>31</v>
      </c>
      <c r="AA2731" s="30">
        <v>0</v>
      </c>
      <c r="AB2731" s="30">
        <v>0</v>
      </c>
      <c r="AC2731" s="29" t="s">
        <v>31</v>
      </c>
      <c r="AD2731" s="29" t="s">
        <v>31</v>
      </c>
      <c r="AE2731" s="29">
        <f t="shared" si="132"/>
        <v>2019</v>
      </c>
      <c r="AF2731" s="29">
        <f t="shared" si="133"/>
        <v>6</v>
      </c>
      <c r="AK2731" t="e">
        <f t="shared" si="131"/>
        <v>#N/A</v>
      </c>
    </row>
    <row r="2732" spans="1:37" ht="30" x14ac:dyDescent="0.25">
      <c r="A2732" s="30">
        <v>17907434</v>
      </c>
      <c r="B2732" s="29" t="e">
        <v>#N/A</v>
      </c>
      <c r="C2732" s="29" t="s">
        <v>29</v>
      </c>
      <c r="D2732" s="29" t="s">
        <v>29</v>
      </c>
      <c r="E2732" s="31">
        <v>43677</v>
      </c>
      <c r="F2732" s="29" t="s">
        <v>31</v>
      </c>
      <c r="G2732" s="29" t="s">
        <v>51</v>
      </c>
      <c r="H2732" s="29" t="s">
        <v>30</v>
      </c>
      <c r="I2732" s="29">
        <v>1969</v>
      </c>
      <c r="J2732" s="30">
        <v>100</v>
      </c>
      <c r="K2732" s="30">
        <v>16867.5</v>
      </c>
      <c r="L2732" s="29" t="s">
        <v>31</v>
      </c>
      <c r="M2732" s="29" t="s">
        <v>31</v>
      </c>
      <c r="N2732" s="29" t="s">
        <v>31</v>
      </c>
      <c r="O2732" s="29" t="s">
        <v>31</v>
      </c>
      <c r="P2732" s="29" t="s">
        <v>31</v>
      </c>
      <c r="Q2732" s="29" t="s">
        <v>31</v>
      </c>
      <c r="R2732" s="29" t="s">
        <v>31</v>
      </c>
      <c r="S2732" s="29" t="s">
        <v>31</v>
      </c>
      <c r="T2732" s="29" t="s">
        <v>31</v>
      </c>
      <c r="U2732" s="29" t="s">
        <v>31</v>
      </c>
      <c r="V2732" s="29" t="s">
        <v>31</v>
      </c>
      <c r="W2732" s="30">
        <v>1.1216562184945438</v>
      </c>
      <c r="X2732" s="30">
        <v>2.1089827475179015</v>
      </c>
      <c r="Y2732" s="29" t="s">
        <v>31</v>
      </c>
      <c r="Z2732" s="29" t="s">
        <v>31</v>
      </c>
      <c r="AA2732" s="30">
        <v>0</v>
      </c>
      <c r="AB2732" s="30">
        <v>0</v>
      </c>
      <c r="AC2732" s="29" t="s">
        <v>31</v>
      </c>
      <c r="AD2732" s="29" t="s">
        <v>31</v>
      </c>
      <c r="AE2732" s="29">
        <f t="shared" si="132"/>
        <v>2019</v>
      </c>
      <c r="AF2732" s="29">
        <f t="shared" si="133"/>
        <v>7</v>
      </c>
      <c r="AK2732" t="e">
        <f t="shared" si="131"/>
        <v>#N/A</v>
      </c>
    </row>
    <row r="2733" spans="1:37" ht="30" x14ac:dyDescent="0.25">
      <c r="A2733" s="30">
        <v>17907434</v>
      </c>
      <c r="B2733" s="29" t="e">
        <v>#N/A</v>
      </c>
      <c r="C2733" s="29" t="s">
        <v>29</v>
      </c>
      <c r="D2733" s="29" t="s">
        <v>29</v>
      </c>
      <c r="E2733" s="31">
        <v>43708</v>
      </c>
      <c r="F2733" s="29" t="s">
        <v>31</v>
      </c>
      <c r="G2733" s="29" t="s">
        <v>51</v>
      </c>
      <c r="H2733" s="29" t="s">
        <v>30</v>
      </c>
      <c r="I2733" s="29">
        <v>1969</v>
      </c>
      <c r="J2733" s="30">
        <v>100</v>
      </c>
      <c r="K2733" s="30">
        <v>16867.5</v>
      </c>
      <c r="L2733" s="29" t="s">
        <v>31</v>
      </c>
      <c r="M2733" s="29" t="s">
        <v>31</v>
      </c>
      <c r="N2733" s="29" t="s">
        <v>31</v>
      </c>
      <c r="O2733" s="29" t="s">
        <v>31</v>
      </c>
      <c r="P2733" s="29" t="s">
        <v>31</v>
      </c>
      <c r="Q2733" s="29" t="s">
        <v>31</v>
      </c>
      <c r="R2733" s="29" t="s">
        <v>31</v>
      </c>
      <c r="S2733" s="29" t="s">
        <v>31</v>
      </c>
      <c r="T2733" s="29" t="s">
        <v>31</v>
      </c>
      <c r="U2733" s="29" t="s">
        <v>31</v>
      </c>
      <c r="V2733" s="29" t="s">
        <v>31</v>
      </c>
      <c r="W2733" s="30">
        <v>1.2224712843997436</v>
      </c>
      <c r="X2733" s="30">
        <v>2.0244641467132571</v>
      </c>
      <c r="Y2733" s="29" t="s">
        <v>31</v>
      </c>
      <c r="Z2733" s="29" t="s">
        <v>31</v>
      </c>
      <c r="AA2733" s="30">
        <v>0</v>
      </c>
      <c r="AB2733" s="30">
        <v>0</v>
      </c>
      <c r="AC2733" s="29" t="s">
        <v>31</v>
      </c>
      <c r="AD2733" s="29" t="s">
        <v>31</v>
      </c>
      <c r="AE2733" s="29">
        <f t="shared" si="132"/>
        <v>2019</v>
      </c>
      <c r="AF2733" s="29">
        <f t="shared" si="133"/>
        <v>8</v>
      </c>
      <c r="AK2733" t="e">
        <f t="shared" si="131"/>
        <v>#N/A</v>
      </c>
    </row>
    <row r="2734" spans="1:37" ht="30" x14ac:dyDescent="0.25">
      <c r="A2734" s="30">
        <v>17907434</v>
      </c>
      <c r="B2734" s="29" t="e">
        <v>#N/A</v>
      </c>
      <c r="C2734" s="29" t="s">
        <v>29</v>
      </c>
      <c r="D2734" s="29" t="s">
        <v>29</v>
      </c>
      <c r="E2734" s="31">
        <v>43738</v>
      </c>
      <c r="F2734" s="29" t="s">
        <v>31</v>
      </c>
      <c r="G2734" s="29" t="s">
        <v>51</v>
      </c>
      <c r="H2734" s="29" t="s">
        <v>30</v>
      </c>
      <c r="I2734" s="29">
        <v>1969</v>
      </c>
      <c r="J2734" s="30">
        <v>100</v>
      </c>
      <c r="K2734" s="30">
        <v>16867.5</v>
      </c>
      <c r="L2734" s="29" t="s">
        <v>31</v>
      </c>
      <c r="M2734" s="29" t="s">
        <v>31</v>
      </c>
      <c r="N2734" s="29" t="s">
        <v>31</v>
      </c>
      <c r="O2734" s="29" t="s">
        <v>31</v>
      </c>
      <c r="P2734" s="29" t="s">
        <v>31</v>
      </c>
      <c r="Q2734" s="29" t="s">
        <v>31</v>
      </c>
      <c r="R2734" s="29" t="s">
        <v>31</v>
      </c>
      <c r="S2734" s="29" t="s">
        <v>31</v>
      </c>
      <c r="T2734" s="29" t="s">
        <v>31</v>
      </c>
      <c r="U2734" s="29" t="s">
        <v>31</v>
      </c>
      <c r="V2734" s="29" t="s">
        <v>31</v>
      </c>
      <c r="W2734" s="30">
        <v>1.5313324184707031</v>
      </c>
      <c r="X2734" s="30">
        <v>2.2619059640374939</v>
      </c>
      <c r="Y2734" s="29" t="s">
        <v>31</v>
      </c>
      <c r="Z2734" s="29" t="s">
        <v>31</v>
      </c>
      <c r="AA2734" s="30">
        <v>0</v>
      </c>
      <c r="AB2734" s="30">
        <v>0</v>
      </c>
      <c r="AC2734" s="29" t="s">
        <v>31</v>
      </c>
      <c r="AD2734" s="29" t="s">
        <v>31</v>
      </c>
      <c r="AE2734" s="29">
        <f t="shared" si="132"/>
        <v>2019</v>
      </c>
      <c r="AF2734" s="29">
        <f t="shared" si="133"/>
        <v>9</v>
      </c>
      <c r="AK2734" t="e">
        <f t="shared" si="131"/>
        <v>#N/A</v>
      </c>
    </row>
    <row r="2735" spans="1:37" ht="30" x14ac:dyDescent="0.25">
      <c r="A2735" s="30">
        <v>17907434</v>
      </c>
      <c r="B2735" s="29" t="e">
        <v>#N/A</v>
      </c>
      <c r="C2735" s="29" t="s">
        <v>29</v>
      </c>
      <c r="D2735" s="29" t="s">
        <v>29</v>
      </c>
      <c r="E2735" s="31">
        <v>43769</v>
      </c>
      <c r="F2735" s="29" t="s">
        <v>31</v>
      </c>
      <c r="G2735" s="29" t="s">
        <v>51</v>
      </c>
      <c r="H2735" s="29" t="s">
        <v>30</v>
      </c>
      <c r="I2735" s="29">
        <v>1969</v>
      </c>
      <c r="J2735" s="30">
        <v>100</v>
      </c>
      <c r="K2735" s="30">
        <v>16867.5</v>
      </c>
      <c r="L2735" s="29" t="s">
        <v>31</v>
      </c>
      <c r="M2735" s="29" t="s">
        <v>31</v>
      </c>
      <c r="N2735" s="29" t="s">
        <v>31</v>
      </c>
      <c r="O2735" s="29" t="s">
        <v>31</v>
      </c>
      <c r="P2735" s="29" t="s">
        <v>31</v>
      </c>
      <c r="Q2735" s="29" t="s">
        <v>31</v>
      </c>
      <c r="R2735" s="29" t="s">
        <v>31</v>
      </c>
      <c r="S2735" s="29" t="s">
        <v>31</v>
      </c>
      <c r="T2735" s="29" t="s">
        <v>31</v>
      </c>
      <c r="U2735" s="29" t="s">
        <v>31</v>
      </c>
      <c r="V2735" s="29" t="s">
        <v>31</v>
      </c>
      <c r="W2735" s="30">
        <v>1.1853743432531401</v>
      </c>
      <c r="X2735" s="30">
        <v>1.5123484272739989</v>
      </c>
      <c r="Y2735" s="29" t="s">
        <v>31</v>
      </c>
      <c r="Z2735" s="29" t="s">
        <v>31</v>
      </c>
      <c r="AA2735" s="30">
        <v>0</v>
      </c>
      <c r="AB2735" s="30">
        <v>0</v>
      </c>
      <c r="AC2735" s="29" t="s">
        <v>31</v>
      </c>
      <c r="AD2735" s="29" t="s">
        <v>31</v>
      </c>
      <c r="AE2735" s="29">
        <f t="shared" si="132"/>
        <v>2019</v>
      </c>
      <c r="AF2735" s="29">
        <f t="shared" si="133"/>
        <v>10</v>
      </c>
      <c r="AK2735" t="e">
        <f t="shared" ref="AK2735:AK2798" si="134">_xlfn.XLOOKUP(B2735, $AH$2:$AH$38,$AI$2:$AI$38)</f>
        <v>#N/A</v>
      </c>
    </row>
    <row r="2736" spans="1:37" ht="30" x14ac:dyDescent="0.25">
      <c r="A2736" s="30">
        <v>17907434</v>
      </c>
      <c r="B2736" s="29" t="e">
        <v>#N/A</v>
      </c>
      <c r="C2736" s="29" t="s">
        <v>29</v>
      </c>
      <c r="D2736" s="29" t="s">
        <v>29</v>
      </c>
      <c r="E2736" s="31">
        <v>43799</v>
      </c>
      <c r="F2736" s="29" t="s">
        <v>31</v>
      </c>
      <c r="G2736" s="29" t="s">
        <v>51</v>
      </c>
      <c r="H2736" s="29" t="s">
        <v>30</v>
      </c>
      <c r="I2736" s="29">
        <v>1969</v>
      </c>
      <c r="J2736" s="30">
        <v>100</v>
      </c>
      <c r="K2736" s="30">
        <v>16867.5</v>
      </c>
      <c r="L2736" s="29" t="s">
        <v>31</v>
      </c>
      <c r="M2736" s="29" t="s">
        <v>31</v>
      </c>
      <c r="N2736" s="29" t="s">
        <v>31</v>
      </c>
      <c r="O2736" s="29" t="s">
        <v>31</v>
      </c>
      <c r="P2736" s="29" t="s">
        <v>31</v>
      </c>
      <c r="Q2736" s="29" t="s">
        <v>31</v>
      </c>
      <c r="R2736" s="29" t="s">
        <v>31</v>
      </c>
      <c r="S2736" s="29" t="s">
        <v>31</v>
      </c>
      <c r="T2736" s="29" t="s">
        <v>31</v>
      </c>
      <c r="U2736" s="29" t="s">
        <v>31</v>
      </c>
      <c r="V2736" s="29" t="s">
        <v>31</v>
      </c>
      <c r="W2736" s="30">
        <v>1.2088500035691683</v>
      </c>
      <c r="X2736" s="30">
        <v>1.1514192522473761</v>
      </c>
      <c r="Y2736" s="29" t="s">
        <v>31</v>
      </c>
      <c r="Z2736" s="29" t="s">
        <v>31</v>
      </c>
      <c r="AA2736" s="30">
        <v>0</v>
      </c>
      <c r="AB2736" s="30">
        <v>0</v>
      </c>
      <c r="AC2736" s="29" t="s">
        <v>31</v>
      </c>
      <c r="AD2736" s="29" t="s">
        <v>31</v>
      </c>
      <c r="AE2736" s="29">
        <f t="shared" si="132"/>
        <v>2019</v>
      </c>
      <c r="AF2736" s="29">
        <f t="shared" si="133"/>
        <v>11</v>
      </c>
      <c r="AK2736" t="e">
        <f t="shared" si="134"/>
        <v>#N/A</v>
      </c>
    </row>
    <row r="2737" spans="1:37" ht="30" x14ac:dyDescent="0.25">
      <c r="A2737" s="30">
        <v>17907434</v>
      </c>
      <c r="B2737" s="29" t="e">
        <v>#N/A</v>
      </c>
      <c r="C2737" s="29" t="s">
        <v>29</v>
      </c>
      <c r="D2737" s="29" t="s">
        <v>29</v>
      </c>
      <c r="E2737" s="31">
        <v>43830</v>
      </c>
      <c r="F2737" s="29" t="s">
        <v>31</v>
      </c>
      <c r="G2737" s="29" t="s">
        <v>51</v>
      </c>
      <c r="H2737" s="29" t="s">
        <v>30</v>
      </c>
      <c r="I2737" s="29">
        <v>1969</v>
      </c>
      <c r="J2737" s="30">
        <v>100</v>
      </c>
      <c r="K2737" s="30">
        <v>16867.5</v>
      </c>
      <c r="L2737" s="29" t="s">
        <v>31</v>
      </c>
      <c r="M2737" s="29" t="s">
        <v>31</v>
      </c>
      <c r="N2737" s="29" t="s">
        <v>31</v>
      </c>
      <c r="O2737" s="29" t="s">
        <v>31</v>
      </c>
      <c r="P2737" s="29" t="s">
        <v>31</v>
      </c>
      <c r="Q2737" s="29" t="s">
        <v>31</v>
      </c>
      <c r="R2737" s="29" t="s">
        <v>31</v>
      </c>
      <c r="S2737" s="29" t="s">
        <v>31</v>
      </c>
      <c r="T2737" s="29" t="s">
        <v>31</v>
      </c>
      <c r="U2737" s="29" t="s">
        <v>31</v>
      </c>
      <c r="V2737" s="29" t="s">
        <v>31</v>
      </c>
      <c r="W2737" s="30">
        <v>0.94051557561188637</v>
      </c>
      <c r="X2737" s="30">
        <v>1.8839148749559251</v>
      </c>
      <c r="Y2737" s="29" t="s">
        <v>31</v>
      </c>
      <c r="Z2737" s="29" t="s">
        <v>31</v>
      </c>
      <c r="AA2737" s="30">
        <v>0</v>
      </c>
      <c r="AB2737" s="30">
        <v>0</v>
      </c>
      <c r="AC2737" s="29" t="s">
        <v>31</v>
      </c>
      <c r="AD2737" s="29" t="s">
        <v>31</v>
      </c>
      <c r="AE2737" s="29">
        <f t="shared" si="132"/>
        <v>2019</v>
      </c>
      <c r="AF2737" s="29">
        <f t="shared" si="133"/>
        <v>12</v>
      </c>
      <c r="AK2737" t="e">
        <f t="shared" si="134"/>
        <v>#N/A</v>
      </c>
    </row>
    <row r="2738" spans="1:37" ht="30" x14ac:dyDescent="0.25">
      <c r="A2738" s="30">
        <v>17907434</v>
      </c>
      <c r="B2738" s="29" t="e">
        <v>#N/A</v>
      </c>
      <c r="C2738" s="29" t="s">
        <v>29</v>
      </c>
      <c r="D2738" s="29" t="s">
        <v>29</v>
      </c>
      <c r="E2738" s="31">
        <v>43861</v>
      </c>
      <c r="F2738" s="29" t="s">
        <v>31</v>
      </c>
      <c r="G2738" s="29" t="s">
        <v>51</v>
      </c>
      <c r="H2738" s="29" t="s">
        <v>30</v>
      </c>
      <c r="I2738" s="29">
        <v>1969</v>
      </c>
      <c r="J2738" s="30">
        <v>100</v>
      </c>
      <c r="K2738" s="30">
        <v>16867.5</v>
      </c>
      <c r="L2738" s="29" t="s">
        <v>31</v>
      </c>
      <c r="M2738" s="29" t="s">
        <v>31</v>
      </c>
      <c r="N2738" s="29" t="s">
        <v>31</v>
      </c>
      <c r="O2738" s="29" t="s">
        <v>31</v>
      </c>
      <c r="P2738" s="29" t="s">
        <v>31</v>
      </c>
      <c r="Q2738" s="29" t="s">
        <v>31</v>
      </c>
      <c r="R2738" s="29" t="s">
        <v>31</v>
      </c>
      <c r="S2738" s="29" t="s">
        <v>31</v>
      </c>
      <c r="T2738" s="29" t="s">
        <v>31</v>
      </c>
      <c r="U2738" s="29" t="s">
        <v>31</v>
      </c>
      <c r="V2738" s="29" t="s">
        <v>31</v>
      </c>
      <c r="W2738" s="30">
        <v>1.0457603622325449</v>
      </c>
      <c r="X2738" s="30">
        <v>2.2008025493223853</v>
      </c>
      <c r="Y2738" s="29" t="s">
        <v>31</v>
      </c>
      <c r="Z2738" s="29" t="s">
        <v>31</v>
      </c>
      <c r="AA2738" s="30" t="s">
        <v>31</v>
      </c>
      <c r="AB2738" s="30" t="s">
        <v>31</v>
      </c>
      <c r="AC2738" s="29" t="s">
        <v>31</v>
      </c>
      <c r="AD2738" s="29" t="s">
        <v>31</v>
      </c>
      <c r="AE2738" s="29">
        <f t="shared" si="132"/>
        <v>2020</v>
      </c>
      <c r="AF2738" s="29">
        <f t="shared" si="133"/>
        <v>1</v>
      </c>
      <c r="AK2738" t="e">
        <f t="shared" si="134"/>
        <v>#N/A</v>
      </c>
    </row>
    <row r="2739" spans="1:37" ht="30" x14ac:dyDescent="0.25">
      <c r="A2739" s="30">
        <v>17907434</v>
      </c>
      <c r="B2739" s="29" t="e">
        <v>#N/A</v>
      </c>
      <c r="C2739" s="29" t="s">
        <v>29</v>
      </c>
      <c r="D2739" s="29" t="s">
        <v>29</v>
      </c>
      <c r="E2739" s="31">
        <v>43890</v>
      </c>
      <c r="F2739" s="29" t="s">
        <v>31</v>
      </c>
      <c r="G2739" s="29" t="s">
        <v>51</v>
      </c>
      <c r="H2739" s="29" t="s">
        <v>30</v>
      </c>
      <c r="I2739" s="29">
        <v>1969</v>
      </c>
      <c r="J2739" s="30">
        <v>100</v>
      </c>
      <c r="K2739" s="30">
        <v>16867.5</v>
      </c>
      <c r="L2739" s="29" t="s">
        <v>31</v>
      </c>
      <c r="M2739" s="29" t="s">
        <v>31</v>
      </c>
      <c r="N2739" s="29" t="s">
        <v>31</v>
      </c>
      <c r="O2739" s="29" t="s">
        <v>31</v>
      </c>
      <c r="P2739" s="29" t="s">
        <v>31</v>
      </c>
      <c r="Q2739" s="29" t="s">
        <v>31</v>
      </c>
      <c r="R2739" s="29" t="s">
        <v>31</v>
      </c>
      <c r="S2739" s="29" t="s">
        <v>31</v>
      </c>
      <c r="T2739" s="29" t="s">
        <v>31</v>
      </c>
      <c r="U2739" s="29" t="s">
        <v>31</v>
      </c>
      <c r="V2739" s="29" t="s">
        <v>31</v>
      </c>
      <c r="W2739" s="30">
        <v>1.4267974421534844</v>
      </c>
      <c r="X2739" s="30">
        <v>1.9878845463179347</v>
      </c>
      <c r="Y2739" s="29" t="s">
        <v>31</v>
      </c>
      <c r="Z2739" s="29" t="s">
        <v>31</v>
      </c>
      <c r="AA2739" s="30" t="s">
        <v>31</v>
      </c>
      <c r="AB2739" s="30" t="s">
        <v>31</v>
      </c>
      <c r="AC2739" s="29" t="s">
        <v>31</v>
      </c>
      <c r="AD2739" s="29" t="s">
        <v>31</v>
      </c>
      <c r="AE2739" s="29">
        <f t="shared" si="132"/>
        <v>2020</v>
      </c>
      <c r="AF2739" s="29">
        <f t="shared" si="133"/>
        <v>2</v>
      </c>
      <c r="AK2739" t="e">
        <f t="shared" si="134"/>
        <v>#N/A</v>
      </c>
    </row>
    <row r="2740" spans="1:37" ht="30" x14ac:dyDescent="0.25">
      <c r="A2740" s="30">
        <v>17907434</v>
      </c>
      <c r="B2740" s="29" t="e">
        <v>#N/A</v>
      </c>
      <c r="C2740" s="29" t="s">
        <v>29</v>
      </c>
      <c r="D2740" s="29" t="s">
        <v>29</v>
      </c>
      <c r="E2740" s="31">
        <v>43921</v>
      </c>
      <c r="F2740" s="29" t="s">
        <v>31</v>
      </c>
      <c r="G2740" s="29" t="s">
        <v>51</v>
      </c>
      <c r="H2740" s="29" t="s">
        <v>30</v>
      </c>
      <c r="I2740" s="29">
        <v>1969</v>
      </c>
      <c r="J2740" s="30">
        <v>100</v>
      </c>
      <c r="K2740" s="30">
        <v>16867.5</v>
      </c>
      <c r="L2740" s="29" t="s">
        <v>31</v>
      </c>
      <c r="M2740" s="29" t="s">
        <v>31</v>
      </c>
      <c r="N2740" s="29" t="s">
        <v>31</v>
      </c>
      <c r="O2740" s="29" t="s">
        <v>31</v>
      </c>
      <c r="P2740" s="29" t="s">
        <v>31</v>
      </c>
      <c r="Q2740" s="29" t="s">
        <v>31</v>
      </c>
      <c r="R2740" s="29" t="s">
        <v>31</v>
      </c>
      <c r="S2740" s="29" t="s">
        <v>31</v>
      </c>
      <c r="T2740" s="29" t="s">
        <v>31</v>
      </c>
      <c r="U2740" s="29" t="s">
        <v>31</v>
      </c>
      <c r="V2740" s="29" t="s">
        <v>31</v>
      </c>
      <c r="W2740" s="30">
        <v>1.3494143158421255</v>
      </c>
      <c r="X2740" s="30">
        <v>1.1652256440226345</v>
      </c>
      <c r="Y2740" s="29" t="s">
        <v>31</v>
      </c>
      <c r="Z2740" s="29" t="s">
        <v>31</v>
      </c>
      <c r="AA2740" s="30" t="s">
        <v>31</v>
      </c>
      <c r="AB2740" s="30" t="s">
        <v>31</v>
      </c>
      <c r="AC2740" s="29" t="s">
        <v>31</v>
      </c>
      <c r="AD2740" s="29" t="s">
        <v>31</v>
      </c>
      <c r="AE2740" s="29">
        <f t="shared" si="132"/>
        <v>2020</v>
      </c>
      <c r="AF2740" s="29">
        <f t="shared" si="133"/>
        <v>3</v>
      </c>
      <c r="AK2740" t="e">
        <f t="shared" si="134"/>
        <v>#N/A</v>
      </c>
    </row>
    <row r="2741" spans="1:37" ht="30" x14ac:dyDescent="0.25">
      <c r="A2741" s="30">
        <v>17907434</v>
      </c>
      <c r="B2741" s="29" t="e">
        <v>#N/A</v>
      </c>
      <c r="C2741" s="29" t="s">
        <v>29</v>
      </c>
      <c r="D2741" s="29" t="s">
        <v>29</v>
      </c>
      <c r="E2741" s="31">
        <v>43951</v>
      </c>
      <c r="F2741" s="29" t="s">
        <v>31</v>
      </c>
      <c r="G2741" s="29" t="s">
        <v>51</v>
      </c>
      <c r="H2741" s="29" t="s">
        <v>30</v>
      </c>
      <c r="I2741" s="29">
        <v>1969</v>
      </c>
      <c r="J2741" s="30">
        <v>100</v>
      </c>
      <c r="K2741" s="30">
        <v>16867.5</v>
      </c>
      <c r="L2741" s="29" t="s">
        <v>31</v>
      </c>
      <c r="M2741" s="29" t="s">
        <v>31</v>
      </c>
      <c r="N2741" s="29" t="s">
        <v>31</v>
      </c>
      <c r="O2741" s="29" t="s">
        <v>31</v>
      </c>
      <c r="P2741" s="29" t="s">
        <v>31</v>
      </c>
      <c r="Q2741" s="29" t="s">
        <v>31</v>
      </c>
      <c r="R2741" s="29" t="s">
        <v>31</v>
      </c>
      <c r="S2741" s="29" t="s">
        <v>31</v>
      </c>
      <c r="T2741" s="29" t="s">
        <v>31</v>
      </c>
      <c r="U2741" s="29" t="s">
        <v>31</v>
      </c>
      <c r="V2741" s="29" t="s">
        <v>31</v>
      </c>
      <c r="W2741" s="30">
        <v>1.2585960086895589</v>
      </c>
      <c r="X2741" s="30">
        <v>1.6157953249407917</v>
      </c>
      <c r="Y2741" s="29" t="s">
        <v>31</v>
      </c>
      <c r="Z2741" s="29" t="s">
        <v>31</v>
      </c>
      <c r="AA2741" s="30" t="s">
        <v>31</v>
      </c>
      <c r="AB2741" s="30" t="s">
        <v>31</v>
      </c>
      <c r="AC2741" s="29" t="s">
        <v>31</v>
      </c>
      <c r="AD2741" s="29" t="s">
        <v>31</v>
      </c>
      <c r="AE2741" s="29">
        <f t="shared" si="132"/>
        <v>2020</v>
      </c>
      <c r="AF2741" s="29">
        <f t="shared" si="133"/>
        <v>4</v>
      </c>
      <c r="AK2741" t="e">
        <f t="shared" si="134"/>
        <v>#N/A</v>
      </c>
    </row>
    <row r="2742" spans="1:37" ht="30" x14ac:dyDescent="0.25">
      <c r="A2742" s="30">
        <v>17907434</v>
      </c>
      <c r="B2742" s="29" t="e">
        <v>#N/A</v>
      </c>
      <c r="C2742" s="29" t="s">
        <v>29</v>
      </c>
      <c r="D2742" s="29" t="s">
        <v>29</v>
      </c>
      <c r="E2742" s="31">
        <v>43982</v>
      </c>
      <c r="F2742" s="29" t="s">
        <v>31</v>
      </c>
      <c r="G2742" s="29" t="s">
        <v>51</v>
      </c>
      <c r="H2742" s="29" t="s">
        <v>30</v>
      </c>
      <c r="I2742" s="29">
        <v>1969</v>
      </c>
      <c r="J2742" s="30">
        <v>100</v>
      </c>
      <c r="K2742" s="30">
        <v>16867.5</v>
      </c>
      <c r="L2742" s="29" t="s">
        <v>31</v>
      </c>
      <c r="M2742" s="29" t="s">
        <v>31</v>
      </c>
      <c r="N2742" s="29" t="s">
        <v>31</v>
      </c>
      <c r="O2742" s="29" t="s">
        <v>31</v>
      </c>
      <c r="P2742" s="29" t="s">
        <v>31</v>
      </c>
      <c r="Q2742" s="29" t="s">
        <v>31</v>
      </c>
      <c r="R2742" s="29" t="s">
        <v>31</v>
      </c>
      <c r="S2742" s="29" t="s">
        <v>31</v>
      </c>
      <c r="T2742" s="29" t="s">
        <v>31</v>
      </c>
      <c r="U2742" s="29" t="s">
        <v>31</v>
      </c>
      <c r="V2742" s="29" t="s">
        <v>31</v>
      </c>
      <c r="W2742" s="30">
        <v>0.98890582238515345</v>
      </c>
      <c r="X2742" s="30">
        <v>1.5155294666474404</v>
      </c>
      <c r="Y2742" s="29" t="s">
        <v>31</v>
      </c>
      <c r="Z2742" s="29" t="s">
        <v>31</v>
      </c>
      <c r="AA2742" s="30" t="s">
        <v>31</v>
      </c>
      <c r="AB2742" s="30" t="s">
        <v>31</v>
      </c>
      <c r="AC2742" s="29" t="s">
        <v>31</v>
      </c>
      <c r="AD2742" s="29" t="s">
        <v>31</v>
      </c>
      <c r="AE2742" s="29">
        <f t="shared" si="132"/>
        <v>2020</v>
      </c>
      <c r="AF2742" s="29">
        <f t="shared" si="133"/>
        <v>5</v>
      </c>
      <c r="AK2742" t="e">
        <f t="shared" si="134"/>
        <v>#N/A</v>
      </c>
    </row>
    <row r="2743" spans="1:37" ht="30" x14ac:dyDescent="0.25">
      <c r="A2743" s="30">
        <v>17907434</v>
      </c>
      <c r="B2743" s="29" t="e">
        <v>#N/A</v>
      </c>
      <c r="C2743" s="29" t="s">
        <v>29</v>
      </c>
      <c r="D2743" s="29" t="s">
        <v>29</v>
      </c>
      <c r="E2743" s="31">
        <v>44012</v>
      </c>
      <c r="F2743" s="29" t="s">
        <v>31</v>
      </c>
      <c r="G2743" s="29" t="s">
        <v>51</v>
      </c>
      <c r="H2743" s="29" t="s">
        <v>30</v>
      </c>
      <c r="I2743" s="29">
        <v>1969</v>
      </c>
      <c r="J2743" s="30">
        <v>100</v>
      </c>
      <c r="K2743" s="30">
        <v>16867.5</v>
      </c>
      <c r="L2743" s="29" t="s">
        <v>31</v>
      </c>
      <c r="M2743" s="29" t="s">
        <v>31</v>
      </c>
      <c r="N2743" s="29" t="s">
        <v>31</v>
      </c>
      <c r="O2743" s="29" t="s">
        <v>31</v>
      </c>
      <c r="P2743" s="29" t="s">
        <v>31</v>
      </c>
      <c r="Q2743" s="29" t="s">
        <v>31</v>
      </c>
      <c r="R2743" s="29" t="s">
        <v>31</v>
      </c>
      <c r="S2743" s="29" t="s">
        <v>31</v>
      </c>
      <c r="T2743" s="29" t="s">
        <v>31</v>
      </c>
      <c r="U2743" s="29" t="s">
        <v>31</v>
      </c>
      <c r="V2743" s="29" t="s">
        <v>31</v>
      </c>
      <c r="W2743" s="30">
        <v>1.5253091768746907</v>
      </c>
      <c r="X2743" s="30">
        <v>1.7567720443654273</v>
      </c>
      <c r="Y2743" s="29" t="s">
        <v>31</v>
      </c>
      <c r="Z2743" s="29" t="s">
        <v>31</v>
      </c>
      <c r="AA2743" s="30" t="s">
        <v>31</v>
      </c>
      <c r="AB2743" s="30" t="s">
        <v>31</v>
      </c>
      <c r="AC2743" s="29" t="s">
        <v>31</v>
      </c>
      <c r="AD2743" s="29" t="s">
        <v>31</v>
      </c>
      <c r="AE2743" s="29">
        <f t="shared" si="132"/>
        <v>2020</v>
      </c>
      <c r="AF2743" s="29">
        <f t="shared" si="133"/>
        <v>6</v>
      </c>
      <c r="AK2743" t="e">
        <f t="shared" si="134"/>
        <v>#N/A</v>
      </c>
    </row>
    <row r="2744" spans="1:37" ht="30" x14ac:dyDescent="0.25">
      <c r="A2744" s="30">
        <v>17907434</v>
      </c>
      <c r="B2744" s="29" t="e">
        <v>#N/A</v>
      </c>
      <c r="C2744" s="29" t="s">
        <v>29</v>
      </c>
      <c r="D2744" s="29" t="s">
        <v>29</v>
      </c>
      <c r="E2744" s="31">
        <v>44043</v>
      </c>
      <c r="F2744" s="29" t="s">
        <v>31</v>
      </c>
      <c r="G2744" s="29" t="s">
        <v>51</v>
      </c>
      <c r="H2744" s="29" t="s">
        <v>30</v>
      </c>
      <c r="I2744" s="29">
        <v>1969</v>
      </c>
      <c r="J2744" s="30">
        <v>100</v>
      </c>
      <c r="K2744" s="30">
        <v>16867.5</v>
      </c>
      <c r="L2744" s="29" t="s">
        <v>31</v>
      </c>
      <c r="M2744" s="29" t="s">
        <v>31</v>
      </c>
      <c r="N2744" s="29" t="s">
        <v>31</v>
      </c>
      <c r="O2744" s="29" t="s">
        <v>31</v>
      </c>
      <c r="P2744" s="29" t="s">
        <v>31</v>
      </c>
      <c r="Q2744" s="29" t="s">
        <v>31</v>
      </c>
      <c r="R2744" s="29" t="s">
        <v>31</v>
      </c>
      <c r="S2744" s="29" t="s">
        <v>31</v>
      </c>
      <c r="T2744" s="29" t="s">
        <v>31</v>
      </c>
      <c r="U2744" s="29" t="s">
        <v>31</v>
      </c>
      <c r="V2744" s="29" t="s">
        <v>31</v>
      </c>
      <c r="W2744" s="30">
        <v>1.2225373938472059</v>
      </c>
      <c r="X2744" s="30">
        <v>1.579213646920282</v>
      </c>
      <c r="Y2744" s="29" t="s">
        <v>31</v>
      </c>
      <c r="Z2744" s="29" t="s">
        <v>31</v>
      </c>
      <c r="AA2744" s="30" t="s">
        <v>31</v>
      </c>
      <c r="AB2744" s="30" t="s">
        <v>31</v>
      </c>
      <c r="AC2744" s="29" t="s">
        <v>31</v>
      </c>
      <c r="AD2744" s="29" t="s">
        <v>31</v>
      </c>
      <c r="AE2744" s="29">
        <f t="shared" ref="AE2744:AE2807" si="135">IF(E2744 = "", "", YEAR(E2744))</f>
        <v>2020</v>
      </c>
      <c r="AF2744" s="29">
        <f t="shared" si="133"/>
        <v>7</v>
      </c>
      <c r="AK2744" t="e">
        <f t="shared" si="134"/>
        <v>#N/A</v>
      </c>
    </row>
    <row r="2745" spans="1:37" ht="30" x14ac:dyDescent="0.25">
      <c r="A2745" s="30">
        <v>17907434</v>
      </c>
      <c r="B2745" s="29" t="e">
        <v>#N/A</v>
      </c>
      <c r="C2745" s="29" t="s">
        <v>29</v>
      </c>
      <c r="D2745" s="29" t="s">
        <v>29</v>
      </c>
      <c r="E2745" s="31">
        <v>44074</v>
      </c>
      <c r="F2745" s="29" t="s">
        <v>31</v>
      </c>
      <c r="G2745" s="29" t="s">
        <v>51</v>
      </c>
      <c r="H2745" s="29" t="s">
        <v>30</v>
      </c>
      <c r="I2745" s="29">
        <v>1969</v>
      </c>
      <c r="J2745" s="30">
        <v>100</v>
      </c>
      <c r="K2745" s="30">
        <v>16867.5</v>
      </c>
      <c r="L2745" s="29" t="s">
        <v>31</v>
      </c>
      <c r="M2745" s="29" t="s">
        <v>31</v>
      </c>
      <c r="N2745" s="29" t="s">
        <v>31</v>
      </c>
      <c r="O2745" s="29" t="s">
        <v>31</v>
      </c>
      <c r="P2745" s="29" t="s">
        <v>31</v>
      </c>
      <c r="Q2745" s="29" t="s">
        <v>31</v>
      </c>
      <c r="R2745" s="29" t="s">
        <v>31</v>
      </c>
      <c r="S2745" s="29" t="s">
        <v>31</v>
      </c>
      <c r="T2745" s="29" t="s">
        <v>31</v>
      </c>
      <c r="U2745" s="29" t="s">
        <v>31</v>
      </c>
      <c r="V2745" s="29" t="s">
        <v>31</v>
      </c>
      <c r="W2745" s="30">
        <v>1.3023700792935196</v>
      </c>
      <c r="X2745" s="30">
        <v>1.7280683900377449</v>
      </c>
      <c r="Y2745" s="29" t="s">
        <v>31</v>
      </c>
      <c r="Z2745" s="29" t="s">
        <v>31</v>
      </c>
      <c r="AA2745" s="30" t="s">
        <v>31</v>
      </c>
      <c r="AB2745" s="30" t="s">
        <v>31</v>
      </c>
      <c r="AC2745" s="29" t="s">
        <v>31</v>
      </c>
      <c r="AD2745" s="29" t="s">
        <v>31</v>
      </c>
      <c r="AE2745" s="29">
        <f t="shared" si="135"/>
        <v>2020</v>
      </c>
      <c r="AF2745" s="29">
        <f t="shared" si="133"/>
        <v>8</v>
      </c>
      <c r="AK2745" t="e">
        <f t="shared" si="134"/>
        <v>#N/A</v>
      </c>
    </row>
    <row r="2746" spans="1:37" ht="30" x14ac:dyDescent="0.25">
      <c r="A2746" s="30">
        <v>17907434</v>
      </c>
      <c r="B2746" s="29" t="e">
        <v>#N/A</v>
      </c>
      <c r="C2746" s="29" t="s">
        <v>29</v>
      </c>
      <c r="D2746" s="29" t="s">
        <v>29</v>
      </c>
      <c r="E2746" s="31">
        <v>44104</v>
      </c>
      <c r="F2746" s="29" t="s">
        <v>31</v>
      </c>
      <c r="G2746" s="29" t="s">
        <v>51</v>
      </c>
      <c r="H2746" s="29" t="s">
        <v>30</v>
      </c>
      <c r="I2746" s="29">
        <v>1969</v>
      </c>
      <c r="J2746" s="30">
        <v>100</v>
      </c>
      <c r="K2746" s="30">
        <v>16867.5</v>
      </c>
      <c r="L2746" s="29" t="s">
        <v>31</v>
      </c>
      <c r="M2746" s="29" t="s">
        <v>31</v>
      </c>
      <c r="N2746" s="29" t="s">
        <v>31</v>
      </c>
      <c r="O2746" s="29" t="s">
        <v>31</v>
      </c>
      <c r="P2746" s="29" t="s">
        <v>31</v>
      </c>
      <c r="Q2746" s="29" t="s">
        <v>31</v>
      </c>
      <c r="R2746" s="29" t="s">
        <v>31</v>
      </c>
      <c r="S2746" s="29" t="s">
        <v>31</v>
      </c>
      <c r="T2746" s="29" t="s">
        <v>31</v>
      </c>
      <c r="U2746" s="29" t="s">
        <v>31</v>
      </c>
      <c r="V2746" s="29" t="s">
        <v>31</v>
      </c>
      <c r="W2746" s="30">
        <v>0.94552122286764628</v>
      </c>
      <c r="X2746" s="30">
        <v>2.0387196853968135</v>
      </c>
      <c r="Y2746" s="29" t="s">
        <v>31</v>
      </c>
      <c r="Z2746" s="29" t="s">
        <v>31</v>
      </c>
      <c r="AA2746" s="30" t="s">
        <v>31</v>
      </c>
      <c r="AB2746" s="30" t="s">
        <v>31</v>
      </c>
      <c r="AC2746" s="29" t="s">
        <v>31</v>
      </c>
      <c r="AD2746" s="29" t="s">
        <v>31</v>
      </c>
      <c r="AE2746" s="29">
        <f t="shared" si="135"/>
        <v>2020</v>
      </c>
      <c r="AF2746" s="29">
        <f t="shared" si="133"/>
        <v>9</v>
      </c>
      <c r="AK2746" t="e">
        <f t="shared" si="134"/>
        <v>#N/A</v>
      </c>
    </row>
    <row r="2747" spans="1:37" ht="30" x14ac:dyDescent="0.25">
      <c r="A2747" s="30">
        <v>17907434</v>
      </c>
      <c r="B2747" s="29" t="e">
        <v>#N/A</v>
      </c>
      <c r="C2747" s="29" t="s">
        <v>29</v>
      </c>
      <c r="D2747" s="29" t="s">
        <v>29</v>
      </c>
      <c r="E2747" s="31">
        <v>44135</v>
      </c>
      <c r="F2747" s="29" t="s">
        <v>31</v>
      </c>
      <c r="G2747" s="29" t="s">
        <v>51</v>
      </c>
      <c r="H2747" s="29" t="s">
        <v>30</v>
      </c>
      <c r="I2747" s="29">
        <v>1969</v>
      </c>
      <c r="J2747" s="30">
        <v>100</v>
      </c>
      <c r="K2747" s="30">
        <v>16867.5</v>
      </c>
      <c r="L2747" s="29" t="s">
        <v>31</v>
      </c>
      <c r="M2747" s="29" t="s">
        <v>31</v>
      </c>
      <c r="N2747" s="29" t="s">
        <v>31</v>
      </c>
      <c r="O2747" s="29" t="s">
        <v>31</v>
      </c>
      <c r="P2747" s="29" t="s">
        <v>31</v>
      </c>
      <c r="Q2747" s="29" t="s">
        <v>31</v>
      </c>
      <c r="R2747" s="29" t="s">
        <v>31</v>
      </c>
      <c r="S2747" s="29" t="s">
        <v>31</v>
      </c>
      <c r="T2747" s="29" t="s">
        <v>31</v>
      </c>
      <c r="U2747" s="29" t="s">
        <v>31</v>
      </c>
      <c r="V2747" s="29" t="s">
        <v>31</v>
      </c>
      <c r="W2747" s="30">
        <v>1.1291947548886181</v>
      </c>
      <c r="X2747" s="30">
        <v>2.2377111218385242</v>
      </c>
      <c r="Y2747" s="29" t="s">
        <v>31</v>
      </c>
      <c r="Z2747" s="29" t="s">
        <v>31</v>
      </c>
      <c r="AA2747" s="30" t="s">
        <v>31</v>
      </c>
      <c r="AB2747" s="30" t="s">
        <v>31</v>
      </c>
      <c r="AC2747" s="29" t="s">
        <v>31</v>
      </c>
      <c r="AD2747" s="29" t="s">
        <v>31</v>
      </c>
      <c r="AE2747" s="29">
        <f t="shared" si="135"/>
        <v>2020</v>
      </c>
      <c r="AF2747" s="29">
        <f t="shared" si="133"/>
        <v>10</v>
      </c>
      <c r="AK2747" t="e">
        <f t="shared" si="134"/>
        <v>#N/A</v>
      </c>
    </row>
    <row r="2748" spans="1:37" ht="30" x14ac:dyDescent="0.25">
      <c r="A2748" s="30">
        <v>17907434</v>
      </c>
      <c r="B2748" s="29" t="e">
        <v>#N/A</v>
      </c>
      <c r="C2748" s="29" t="s">
        <v>29</v>
      </c>
      <c r="D2748" s="29" t="s">
        <v>29</v>
      </c>
      <c r="E2748" s="31">
        <v>44165</v>
      </c>
      <c r="F2748" s="29" t="s">
        <v>31</v>
      </c>
      <c r="G2748" s="29" t="s">
        <v>51</v>
      </c>
      <c r="H2748" s="29" t="s">
        <v>30</v>
      </c>
      <c r="I2748" s="29">
        <v>1969</v>
      </c>
      <c r="J2748" s="30">
        <v>100</v>
      </c>
      <c r="K2748" s="30">
        <v>16867.5</v>
      </c>
      <c r="L2748" s="29" t="s">
        <v>31</v>
      </c>
      <c r="M2748" s="29" t="s">
        <v>31</v>
      </c>
      <c r="N2748" s="29" t="s">
        <v>31</v>
      </c>
      <c r="O2748" s="29" t="s">
        <v>31</v>
      </c>
      <c r="P2748" s="29" t="s">
        <v>31</v>
      </c>
      <c r="Q2748" s="29" t="s">
        <v>31</v>
      </c>
      <c r="R2748" s="29" t="s">
        <v>31</v>
      </c>
      <c r="S2748" s="29" t="s">
        <v>31</v>
      </c>
      <c r="T2748" s="29" t="s">
        <v>31</v>
      </c>
      <c r="U2748" s="29" t="s">
        <v>31</v>
      </c>
      <c r="V2748" s="29" t="s">
        <v>31</v>
      </c>
      <c r="W2748" s="30">
        <v>0.89431112868034046</v>
      </c>
      <c r="X2748" s="30">
        <v>1.2130573519627357</v>
      </c>
      <c r="Y2748" s="29" t="s">
        <v>31</v>
      </c>
      <c r="Z2748" s="29" t="s">
        <v>31</v>
      </c>
      <c r="AA2748" s="30" t="s">
        <v>31</v>
      </c>
      <c r="AB2748" s="30" t="s">
        <v>31</v>
      </c>
      <c r="AC2748" s="29" t="s">
        <v>31</v>
      </c>
      <c r="AD2748" s="29" t="s">
        <v>31</v>
      </c>
      <c r="AE2748" s="29">
        <f t="shared" si="135"/>
        <v>2020</v>
      </c>
      <c r="AF2748" s="29">
        <f t="shared" si="133"/>
        <v>11</v>
      </c>
      <c r="AK2748" t="e">
        <f t="shared" si="134"/>
        <v>#N/A</v>
      </c>
    </row>
    <row r="2749" spans="1:37" ht="30" x14ac:dyDescent="0.25">
      <c r="A2749" s="30">
        <v>17907434</v>
      </c>
      <c r="B2749" s="29" t="e">
        <v>#N/A</v>
      </c>
      <c r="C2749" s="29" t="s">
        <v>29</v>
      </c>
      <c r="D2749" s="29" t="s">
        <v>29</v>
      </c>
      <c r="E2749" s="31">
        <v>44196</v>
      </c>
      <c r="F2749" s="29" t="s">
        <v>31</v>
      </c>
      <c r="G2749" s="29" t="s">
        <v>51</v>
      </c>
      <c r="H2749" s="29" t="s">
        <v>30</v>
      </c>
      <c r="I2749" s="29">
        <v>1969</v>
      </c>
      <c r="J2749" s="30">
        <v>100</v>
      </c>
      <c r="K2749" s="30">
        <v>16867.5</v>
      </c>
      <c r="L2749" s="29">
        <v>969831.49987374782</v>
      </c>
      <c r="M2749" s="29">
        <v>2074.8155364611366</v>
      </c>
      <c r="N2749" s="29">
        <v>40.099660984796351</v>
      </c>
      <c r="O2749" s="29" t="s">
        <v>31</v>
      </c>
      <c r="P2749" s="29" t="s">
        <v>31</v>
      </c>
      <c r="Q2749" s="29" t="s">
        <v>31</v>
      </c>
      <c r="R2749" s="29" t="s">
        <v>31</v>
      </c>
      <c r="S2749" s="29" t="s">
        <v>31</v>
      </c>
      <c r="T2749" s="29" t="s">
        <v>31</v>
      </c>
      <c r="U2749" s="29" t="s">
        <v>31</v>
      </c>
      <c r="V2749" s="29" t="s">
        <v>31</v>
      </c>
      <c r="W2749" s="30">
        <v>1.0158627264304161</v>
      </c>
      <c r="X2749" s="30">
        <v>2.0610187440780581</v>
      </c>
      <c r="Y2749" s="29" t="s">
        <v>31</v>
      </c>
      <c r="Z2749" s="29" t="s">
        <v>31</v>
      </c>
      <c r="AA2749" s="30" t="s">
        <v>31</v>
      </c>
      <c r="AB2749" s="30" t="s">
        <v>31</v>
      </c>
      <c r="AC2749" s="29" t="s">
        <v>31</v>
      </c>
      <c r="AD2749" s="29" t="s">
        <v>31</v>
      </c>
      <c r="AE2749" s="29">
        <f t="shared" si="135"/>
        <v>2020</v>
      </c>
      <c r="AF2749" s="29">
        <f t="shared" si="133"/>
        <v>12</v>
      </c>
      <c r="AK2749" t="e">
        <f t="shared" si="134"/>
        <v>#N/A</v>
      </c>
    </row>
    <row r="2750" spans="1:37" ht="30" x14ac:dyDescent="0.25">
      <c r="A2750" s="30">
        <v>17907434</v>
      </c>
      <c r="B2750" s="29" t="e">
        <v>#N/A</v>
      </c>
      <c r="C2750" s="29" t="s">
        <v>29</v>
      </c>
      <c r="D2750" s="29" t="s">
        <v>29</v>
      </c>
      <c r="E2750" s="31">
        <v>44227</v>
      </c>
      <c r="F2750" s="29" t="s">
        <v>31</v>
      </c>
      <c r="G2750" s="29" t="s">
        <v>51</v>
      </c>
      <c r="H2750" s="29" t="s">
        <v>30</v>
      </c>
      <c r="I2750" s="29">
        <v>1969</v>
      </c>
      <c r="J2750" s="30">
        <v>100</v>
      </c>
      <c r="K2750" s="30">
        <v>16867.5</v>
      </c>
      <c r="L2750" s="29" t="s">
        <v>31</v>
      </c>
      <c r="M2750" s="29" t="s">
        <v>31</v>
      </c>
      <c r="N2750" s="29" t="s">
        <v>31</v>
      </c>
      <c r="O2750" s="29" t="s">
        <v>31</v>
      </c>
      <c r="P2750" s="29" t="s">
        <v>31</v>
      </c>
      <c r="Q2750" s="29" t="s">
        <v>31</v>
      </c>
      <c r="R2750" s="29" t="s">
        <v>31</v>
      </c>
      <c r="S2750" s="29" t="s">
        <v>31</v>
      </c>
      <c r="T2750" s="29" t="s">
        <v>31</v>
      </c>
      <c r="U2750" s="29" t="s">
        <v>31</v>
      </c>
      <c r="V2750" s="29" t="s">
        <v>31</v>
      </c>
      <c r="W2750" s="30">
        <v>0.88855412382776766</v>
      </c>
      <c r="X2750" s="30">
        <v>1.6715014202126264</v>
      </c>
      <c r="Y2750" s="29" t="s">
        <v>31</v>
      </c>
      <c r="Z2750" s="29" t="s">
        <v>31</v>
      </c>
      <c r="AA2750" s="30" t="s">
        <v>31</v>
      </c>
      <c r="AB2750" s="30" t="s">
        <v>31</v>
      </c>
      <c r="AC2750" s="29" t="s">
        <v>31</v>
      </c>
      <c r="AD2750" s="29" t="s">
        <v>31</v>
      </c>
      <c r="AE2750" s="29">
        <f t="shared" si="135"/>
        <v>2021</v>
      </c>
      <c r="AF2750" s="29">
        <f t="shared" si="133"/>
        <v>1</v>
      </c>
      <c r="AK2750" t="e">
        <f t="shared" si="134"/>
        <v>#N/A</v>
      </c>
    </row>
    <row r="2751" spans="1:37" ht="30" x14ac:dyDescent="0.25">
      <c r="A2751" s="30">
        <v>17907434</v>
      </c>
      <c r="B2751" s="29" t="e">
        <v>#N/A</v>
      </c>
      <c r="C2751" s="29" t="s">
        <v>29</v>
      </c>
      <c r="D2751" s="29" t="s">
        <v>29</v>
      </c>
      <c r="E2751" s="31">
        <v>44255</v>
      </c>
      <c r="F2751" s="29" t="s">
        <v>31</v>
      </c>
      <c r="G2751" s="29" t="s">
        <v>51</v>
      </c>
      <c r="H2751" s="29" t="s">
        <v>30</v>
      </c>
      <c r="I2751" s="29">
        <v>1969</v>
      </c>
      <c r="J2751" s="30">
        <v>100</v>
      </c>
      <c r="K2751" s="30">
        <v>16867.5</v>
      </c>
      <c r="L2751" s="29" t="s">
        <v>31</v>
      </c>
      <c r="M2751" s="29" t="s">
        <v>31</v>
      </c>
      <c r="N2751" s="29" t="s">
        <v>31</v>
      </c>
      <c r="O2751" s="29" t="s">
        <v>31</v>
      </c>
      <c r="P2751" s="29" t="s">
        <v>31</v>
      </c>
      <c r="Q2751" s="29" t="s">
        <v>31</v>
      </c>
      <c r="R2751" s="29" t="s">
        <v>31</v>
      </c>
      <c r="S2751" s="29" t="s">
        <v>31</v>
      </c>
      <c r="T2751" s="29" t="s">
        <v>31</v>
      </c>
      <c r="U2751" s="29" t="s">
        <v>31</v>
      </c>
      <c r="V2751" s="29" t="s">
        <v>31</v>
      </c>
      <c r="W2751" s="30">
        <v>1.6113285419625305</v>
      </c>
      <c r="X2751" s="30">
        <v>1.8152239805961441</v>
      </c>
      <c r="Y2751" s="29" t="s">
        <v>31</v>
      </c>
      <c r="Z2751" s="29" t="s">
        <v>31</v>
      </c>
      <c r="AA2751" s="30" t="s">
        <v>31</v>
      </c>
      <c r="AB2751" s="30" t="s">
        <v>31</v>
      </c>
      <c r="AC2751" s="29" t="s">
        <v>31</v>
      </c>
      <c r="AD2751" s="29" t="s">
        <v>31</v>
      </c>
      <c r="AE2751" s="29">
        <f t="shared" si="135"/>
        <v>2021</v>
      </c>
      <c r="AF2751" s="29">
        <f t="shared" si="133"/>
        <v>2</v>
      </c>
      <c r="AK2751" t="e">
        <f t="shared" si="134"/>
        <v>#N/A</v>
      </c>
    </row>
    <row r="2752" spans="1:37" ht="30" x14ac:dyDescent="0.25">
      <c r="A2752" s="30">
        <v>17907434</v>
      </c>
      <c r="B2752" s="29" t="e">
        <v>#N/A</v>
      </c>
      <c r="C2752" s="29" t="s">
        <v>29</v>
      </c>
      <c r="D2752" s="29" t="s">
        <v>29</v>
      </c>
      <c r="E2752" s="31">
        <v>44286</v>
      </c>
      <c r="F2752" s="29" t="s">
        <v>31</v>
      </c>
      <c r="G2752" s="29" t="s">
        <v>51</v>
      </c>
      <c r="H2752" s="29" t="s">
        <v>30</v>
      </c>
      <c r="I2752" s="29">
        <v>1969</v>
      </c>
      <c r="J2752" s="30">
        <v>100</v>
      </c>
      <c r="K2752" s="30">
        <v>16867.5</v>
      </c>
      <c r="L2752" s="29" t="s">
        <v>31</v>
      </c>
      <c r="M2752" s="29" t="s">
        <v>31</v>
      </c>
      <c r="N2752" s="29" t="s">
        <v>31</v>
      </c>
      <c r="O2752" s="29" t="s">
        <v>31</v>
      </c>
      <c r="P2752" s="29" t="s">
        <v>31</v>
      </c>
      <c r="Q2752" s="29" t="s">
        <v>31</v>
      </c>
      <c r="R2752" s="29" t="s">
        <v>31</v>
      </c>
      <c r="S2752" s="29" t="s">
        <v>31</v>
      </c>
      <c r="T2752" s="29" t="s">
        <v>31</v>
      </c>
      <c r="U2752" s="29" t="s">
        <v>31</v>
      </c>
      <c r="V2752" s="29" t="s">
        <v>31</v>
      </c>
      <c r="W2752" s="30">
        <v>1.0471734639238663</v>
      </c>
      <c r="X2752" s="30">
        <v>1.2708707810611821</v>
      </c>
      <c r="Y2752" s="29" t="s">
        <v>31</v>
      </c>
      <c r="Z2752" s="29" t="s">
        <v>31</v>
      </c>
      <c r="AA2752" s="30" t="s">
        <v>31</v>
      </c>
      <c r="AB2752" s="30" t="s">
        <v>31</v>
      </c>
      <c r="AC2752" s="29" t="s">
        <v>31</v>
      </c>
      <c r="AD2752" s="29" t="s">
        <v>31</v>
      </c>
      <c r="AE2752" s="29">
        <f t="shared" si="135"/>
        <v>2021</v>
      </c>
      <c r="AF2752" s="29">
        <f t="shared" si="133"/>
        <v>3</v>
      </c>
      <c r="AK2752" t="e">
        <f t="shared" si="134"/>
        <v>#N/A</v>
      </c>
    </row>
    <row r="2753" spans="1:37" ht="30" x14ac:dyDescent="0.25">
      <c r="A2753" s="30">
        <v>17907434</v>
      </c>
      <c r="B2753" s="29" t="e">
        <v>#N/A</v>
      </c>
      <c r="C2753" s="29" t="s">
        <v>29</v>
      </c>
      <c r="D2753" s="29" t="s">
        <v>29</v>
      </c>
      <c r="E2753" s="31">
        <v>44316</v>
      </c>
      <c r="F2753" s="29" t="s">
        <v>31</v>
      </c>
      <c r="G2753" s="29" t="s">
        <v>51</v>
      </c>
      <c r="H2753" s="29" t="s">
        <v>30</v>
      </c>
      <c r="I2753" s="29">
        <v>1969</v>
      </c>
      <c r="J2753" s="30">
        <v>100</v>
      </c>
      <c r="K2753" s="30">
        <v>16867.5</v>
      </c>
      <c r="L2753" s="29" t="s">
        <v>31</v>
      </c>
      <c r="M2753" s="29" t="s">
        <v>31</v>
      </c>
      <c r="N2753" s="29" t="s">
        <v>31</v>
      </c>
      <c r="O2753" s="29" t="s">
        <v>31</v>
      </c>
      <c r="P2753" s="29" t="s">
        <v>31</v>
      </c>
      <c r="Q2753" s="29" t="s">
        <v>31</v>
      </c>
      <c r="R2753" s="29" t="s">
        <v>31</v>
      </c>
      <c r="S2753" s="29" t="s">
        <v>31</v>
      </c>
      <c r="T2753" s="29" t="s">
        <v>31</v>
      </c>
      <c r="U2753" s="29" t="s">
        <v>31</v>
      </c>
      <c r="V2753" s="29" t="s">
        <v>31</v>
      </c>
      <c r="W2753" s="30">
        <v>1.1236324256615509</v>
      </c>
      <c r="X2753" s="30">
        <v>2.2453162477569784</v>
      </c>
      <c r="Y2753" s="29" t="s">
        <v>31</v>
      </c>
      <c r="Z2753" s="29" t="s">
        <v>31</v>
      </c>
      <c r="AA2753" s="30" t="s">
        <v>31</v>
      </c>
      <c r="AB2753" s="30" t="s">
        <v>31</v>
      </c>
      <c r="AC2753" s="29" t="s">
        <v>31</v>
      </c>
      <c r="AD2753" s="29" t="s">
        <v>31</v>
      </c>
      <c r="AE2753" s="29">
        <f t="shared" si="135"/>
        <v>2021</v>
      </c>
      <c r="AF2753" s="29">
        <f t="shared" si="133"/>
        <v>4</v>
      </c>
      <c r="AK2753" t="e">
        <f t="shared" si="134"/>
        <v>#N/A</v>
      </c>
    </row>
    <row r="2754" spans="1:37" ht="30" x14ac:dyDescent="0.25">
      <c r="A2754" s="30">
        <v>17907434</v>
      </c>
      <c r="B2754" s="29" t="e">
        <v>#N/A</v>
      </c>
      <c r="C2754" s="29" t="s">
        <v>29</v>
      </c>
      <c r="D2754" s="29" t="s">
        <v>29</v>
      </c>
      <c r="E2754" s="31">
        <v>44347</v>
      </c>
      <c r="F2754" s="29" t="s">
        <v>31</v>
      </c>
      <c r="G2754" s="29" t="s">
        <v>51</v>
      </c>
      <c r="H2754" s="29" t="s">
        <v>30</v>
      </c>
      <c r="I2754" s="29">
        <v>1969</v>
      </c>
      <c r="J2754" s="30">
        <v>100</v>
      </c>
      <c r="K2754" s="30">
        <v>16867.5</v>
      </c>
      <c r="L2754" s="29" t="s">
        <v>31</v>
      </c>
      <c r="M2754" s="29" t="s">
        <v>31</v>
      </c>
      <c r="N2754" s="29" t="s">
        <v>31</v>
      </c>
      <c r="O2754" s="29" t="s">
        <v>31</v>
      </c>
      <c r="P2754" s="29" t="s">
        <v>31</v>
      </c>
      <c r="Q2754" s="29" t="s">
        <v>31</v>
      </c>
      <c r="R2754" s="29" t="s">
        <v>31</v>
      </c>
      <c r="S2754" s="29" t="s">
        <v>31</v>
      </c>
      <c r="T2754" s="29" t="s">
        <v>31</v>
      </c>
      <c r="U2754" s="29" t="s">
        <v>31</v>
      </c>
      <c r="V2754" s="29" t="s">
        <v>31</v>
      </c>
      <c r="W2754" s="30">
        <v>1.2891187936857533</v>
      </c>
      <c r="X2754" s="30">
        <v>1.658397163655067</v>
      </c>
      <c r="Y2754" s="29" t="s">
        <v>31</v>
      </c>
      <c r="Z2754" s="29" t="s">
        <v>31</v>
      </c>
      <c r="AA2754" s="30" t="s">
        <v>31</v>
      </c>
      <c r="AB2754" s="30" t="s">
        <v>31</v>
      </c>
      <c r="AC2754" s="29" t="s">
        <v>31</v>
      </c>
      <c r="AD2754" s="29" t="s">
        <v>31</v>
      </c>
      <c r="AE2754" s="29">
        <f t="shared" si="135"/>
        <v>2021</v>
      </c>
      <c r="AF2754" s="29">
        <f t="shared" si="133"/>
        <v>5</v>
      </c>
      <c r="AK2754" t="e">
        <f t="shared" si="134"/>
        <v>#N/A</v>
      </c>
    </row>
    <row r="2755" spans="1:37" ht="30" x14ac:dyDescent="0.25">
      <c r="A2755" s="30">
        <v>17907434</v>
      </c>
      <c r="B2755" s="29" t="e">
        <v>#N/A</v>
      </c>
      <c r="C2755" s="29" t="s">
        <v>29</v>
      </c>
      <c r="D2755" s="29" t="s">
        <v>29</v>
      </c>
      <c r="E2755" s="31">
        <v>44377</v>
      </c>
      <c r="F2755" s="29" t="s">
        <v>31</v>
      </c>
      <c r="G2755" s="29" t="s">
        <v>51</v>
      </c>
      <c r="H2755" s="29" t="s">
        <v>30</v>
      </c>
      <c r="I2755" s="29">
        <v>1969</v>
      </c>
      <c r="J2755" s="30">
        <v>100</v>
      </c>
      <c r="K2755" s="30">
        <v>16867.5</v>
      </c>
      <c r="L2755" s="29" t="s">
        <v>31</v>
      </c>
      <c r="M2755" s="29" t="s">
        <v>31</v>
      </c>
      <c r="N2755" s="29" t="s">
        <v>31</v>
      </c>
      <c r="O2755" s="29" t="s">
        <v>31</v>
      </c>
      <c r="P2755" s="29" t="s">
        <v>31</v>
      </c>
      <c r="Q2755" s="29" t="s">
        <v>31</v>
      </c>
      <c r="R2755" s="29" t="s">
        <v>31</v>
      </c>
      <c r="S2755" s="29" t="s">
        <v>31</v>
      </c>
      <c r="T2755" s="29" t="s">
        <v>31</v>
      </c>
      <c r="U2755" s="29" t="s">
        <v>31</v>
      </c>
      <c r="V2755" s="29" t="s">
        <v>31</v>
      </c>
      <c r="W2755" s="30">
        <v>1.524857794118424</v>
      </c>
      <c r="X2755" s="30">
        <v>1.8148867199530063</v>
      </c>
      <c r="Y2755" s="29" t="s">
        <v>31</v>
      </c>
      <c r="Z2755" s="29" t="s">
        <v>31</v>
      </c>
      <c r="AA2755" s="30" t="s">
        <v>31</v>
      </c>
      <c r="AB2755" s="30" t="s">
        <v>31</v>
      </c>
      <c r="AC2755" s="29" t="s">
        <v>31</v>
      </c>
      <c r="AD2755" s="29" t="s">
        <v>31</v>
      </c>
      <c r="AE2755" s="29">
        <f t="shared" si="135"/>
        <v>2021</v>
      </c>
      <c r="AF2755" s="29">
        <f t="shared" si="133"/>
        <v>6</v>
      </c>
      <c r="AK2755" t="e">
        <f t="shared" si="134"/>
        <v>#N/A</v>
      </c>
    </row>
    <row r="2756" spans="1:37" ht="30" x14ac:dyDescent="0.25">
      <c r="A2756" s="30">
        <v>17907434</v>
      </c>
      <c r="B2756" s="29" t="e">
        <v>#N/A</v>
      </c>
      <c r="C2756" s="29" t="s">
        <v>29</v>
      </c>
      <c r="D2756" s="29" t="s">
        <v>29</v>
      </c>
      <c r="E2756" s="31">
        <v>44408</v>
      </c>
      <c r="F2756" s="29" t="s">
        <v>31</v>
      </c>
      <c r="G2756" s="29" t="s">
        <v>51</v>
      </c>
      <c r="H2756" s="29" t="s">
        <v>30</v>
      </c>
      <c r="I2756" s="29">
        <v>1969</v>
      </c>
      <c r="J2756" s="30">
        <v>100</v>
      </c>
      <c r="K2756" s="30">
        <v>16867.5</v>
      </c>
      <c r="L2756" s="29" t="s">
        <v>31</v>
      </c>
      <c r="M2756" s="29" t="s">
        <v>31</v>
      </c>
      <c r="N2756" s="29" t="s">
        <v>31</v>
      </c>
      <c r="O2756" s="29" t="s">
        <v>31</v>
      </c>
      <c r="P2756" s="29" t="s">
        <v>31</v>
      </c>
      <c r="Q2756" s="29" t="s">
        <v>31</v>
      </c>
      <c r="R2756" s="29" t="s">
        <v>31</v>
      </c>
      <c r="S2756" s="29" t="s">
        <v>31</v>
      </c>
      <c r="T2756" s="29" t="s">
        <v>31</v>
      </c>
      <c r="U2756" s="29" t="s">
        <v>31</v>
      </c>
      <c r="V2756" s="29" t="s">
        <v>31</v>
      </c>
      <c r="W2756" s="30">
        <v>0.97597546158931281</v>
      </c>
      <c r="X2756" s="30">
        <v>2.2619258027206373</v>
      </c>
      <c r="Y2756" s="29" t="s">
        <v>31</v>
      </c>
      <c r="Z2756" s="29" t="s">
        <v>31</v>
      </c>
      <c r="AA2756" s="30" t="s">
        <v>31</v>
      </c>
      <c r="AB2756" s="30" t="s">
        <v>31</v>
      </c>
      <c r="AC2756" s="29" t="s">
        <v>31</v>
      </c>
      <c r="AD2756" s="29" t="s">
        <v>31</v>
      </c>
      <c r="AE2756" s="29">
        <f t="shared" si="135"/>
        <v>2021</v>
      </c>
      <c r="AF2756" s="29">
        <f t="shared" si="133"/>
        <v>7</v>
      </c>
      <c r="AK2756" t="e">
        <f t="shared" si="134"/>
        <v>#N/A</v>
      </c>
    </row>
    <row r="2757" spans="1:37" ht="30" x14ac:dyDescent="0.25">
      <c r="A2757" s="30">
        <v>17907434</v>
      </c>
      <c r="B2757" s="29" t="e">
        <v>#N/A</v>
      </c>
      <c r="C2757" s="29" t="s">
        <v>29</v>
      </c>
      <c r="D2757" s="29" t="s">
        <v>29</v>
      </c>
      <c r="E2757" s="31">
        <v>44439</v>
      </c>
      <c r="F2757" s="29" t="s">
        <v>31</v>
      </c>
      <c r="G2757" s="29" t="s">
        <v>51</v>
      </c>
      <c r="H2757" s="29" t="s">
        <v>30</v>
      </c>
      <c r="I2757" s="29">
        <v>1969</v>
      </c>
      <c r="J2757" s="30">
        <v>100</v>
      </c>
      <c r="K2757" s="30">
        <v>16867.5</v>
      </c>
      <c r="L2757" s="29" t="s">
        <v>31</v>
      </c>
      <c r="M2757" s="29" t="s">
        <v>31</v>
      </c>
      <c r="N2757" s="29" t="s">
        <v>31</v>
      </c>
      <c r="O2757" s="29" t="s">
        <v>31</v>
      </c>
      <c r="P2757" s="29" t="s">
        <v>31</v>
      </c>
      <c r="Q2757" s="29" t="s">
        <v>31</v>
      </c>
      <c r="R2757" s="29" t="s">
        <v>31</v>
      </c>
      <c r="S2757" s="29" t="s">
        <v>31</v>
      </c>
      <c r="T2757" s="29" t="s">
        <v>31</v>
      </c>
      <c r="U2757" s="29" t="s">
        <v>31</v>
      </c>
      <c r="V2757" s="29" t="s">
        <v>31</v>
      </c>
      <c r="W2757" s="30">
        <v>1.5506905403461992</v>
      </c>
      <c r="X2757" s="30">
        <v>1.783166335059273</v>
      </c>
      <c r="Y2757" s="29" t="s">
        <v>31</v>
      </c>
      <c r="Z2757" s="29" t="s">
        <v>31</v>
      </c>
      <c r="AA2757" s="30" t="s">
        <v>31</v>
      </c>
      <c r="AB2757" s="30" t="s">
        <v>31</v>
      </c>
      <c r="AC2757" s="29" t="s">
        <v>31</v>
      </c>
      <c r="AD2757" s="29" t="s">
        <v>31</v>
      </c>
      <c r="AE2757" s="29">
        <f t="shared" si="135"/>
        <v>2021</v>
      </c>
      <c r="AF2757" s="29">
        <f t="shared" si="133"/>
        <v>8</v>
      </c>
      <c r="AK2757" t="e">
        <f t="shared" si="134"/>
        <v>#N/A</v>
      </c>
    </row>
    <row r="2758" spans="1:37" ht="30" x14ac:dyDescent="0.25">
      <c r="A2758" s="30">
        <v>17907434</v>
      </c>
      <c r="B2758" s="29" t="e">
        <v>#N/A</v>
      </c>
      <c r="C2758" s="29" t="s">
        <v>29</v>
      </c>
      <c r="D2758" s="29" t="s">
        <v>29</v>
      </c>
      <c r="E2758" s="31">
        <v>44469</v>
      </c>
      <c r="F2758" s="29" t="s">
        <v>31</v>
      </c>
      <c r="G2758" s="29" t="s">
        <v>51</v>
      </c>
      <c r="H2758" s="29" t="s">
        <v>30</v>
      </c>
      <c r="I2758" s="29">
        <v>1969</v>
      </c>
      <c r="J2758" s="30">
        <v>100</v>
      </c>
      <c r="K2758" s="30">
        <v>16867.5</v>
      </c>
      <c r="L2758" s="29" t="s">
        <v>31</v>
      </c>
      <c r="M2758" s="29" t="s">
        <v>31</v>
      </c>
      <c r="N2758" s="29" t="s">
        <v>31</v>
      </c>
      <c r="O2758" s="29" t="s">
        <v>31</v>
      </c>
      <c r="P2758" s="29" t="s">
        <v>31</v>
      </c>
      <c r="Q2758" s="29" t="s">
        <v>31</v>
      </c>
      <c r="R2758" s="29" t="s">
        <v>31</v>
      </c>
      <c r="S2758" s="29" t="s">
        <v>31</v>
      </c>
      <c r="T2758" s="29" t="s">
        <v>31</v>
      </c>
      <c r="U2758" s="29" t="s">
        <v>31</v>
      </c>
      <c r="V2758" s="29" t="s">
        <v>31</v>
      </c>
      <c r="W2758" s="30">
        <v>1.12551292253922</v>
      </c>
      <c r="X2758" s="30">
        <v>2.1575034582499382</v>
      </c>
      <c r="Y2758" s="29" t="s">
        <v>31</v>
      </c>
      <c r="Z2758" s="29" t="s">
        <v>31</v>
      </c>
      <c r="AA2758" s="30" t="s">
        <v>31</v>
      </c>
      <c r="AB2758" s="30" t="s">
        <v>31</v>
      </c>
      <c r="AC2758" s="29" t="s">
        <v>31</v>
      </c>
      <c r="AD2758" s="29" t="s">
        <v>31</v>
      </c>
      <c r="AE2758" s="29">
        <f t="shared" si="135"/>
        <v>2021</v>
      </c>
      <c r="AF2758" s="29">
        <f t="shared" si="133"/>
        <v>9</v>
      </c>
      <c r="AK2758" t="e">
        <f t="shared" si="134"/>
        <v>#N/A</v>
      </c>
    </row>
    <row r="2759" spans="1:37" ht="30" x14ac:dyDescent="0.25">
      <c r="A2759" s="30">
        <v>17907434</v>
      </c>
      <c r="B2759" s="29" t="e">
        <v>#N/A</v>
      </c>
      <c r="C2759" s="29" t="s">
        <v>29</v>
      </c>
      <c r="D2759" s="29" t="s">
        <v>29</v>
      </c>
      <c r="E2759" s="31">
        <v>44500</v>
      </c>
      <c r="F2759" s="29" t="s">
        <v>31</v>
      </c>
      <c r="G2759" s="29" t="s">
        <v>51</v>
      </c>
      <c r="H2759" s="29" t="s">
        <v>30</v>
      </c>
      <c r="I2759" s="29">
        <v>1969</v>
      </c>
      <c r="J2759" s="30">
        <v>100</v>
      </c>
      <c r="K2759" s="30">
        <v>16867.5</v>
      </c>
      <c r="L2759" s="29" t="s">
        <v>31</v>
      </c>
      <c r="M2759" s="29" t="s">
        <v>31</v>
      </c>
      <c r="N2759" s="29" t="s">
        <v>31</v>
      </c>
      <c r="O2759" s="29" t="s">
        <v>31</v>
      </c>
      <c r="P2759" s="29" t="s">
        <v>31</v>
      </c>
      <c r="Q2759" s="29" t="s">
        <v>31</v>
      </c>
      <c r="R2759" s="29" t="s">
        <v>31</v>
      </c>
      <c r="S2759" s="29" t="s">
        <v>31</v>
      </c>
      <c r="T2759" s="29" t="s">
        <v>31</v>
      </c>
      <c r="U2759" s="29" t="s">
        <v>31</v>
      </c>
      <c r="V2759" s="29" t="s">
        <v>31</v>
      </c>
      <c r="W2759" s="30">
        <v>0.9457904315936525</v>
      </c>
      <c r="X2759" s="30">
        <v>1.6811637524980265</v>
      </c>
      <c r="Y2759" s="29" t="s">
        <v>31</v>
      </c>
      <c r="Z2759" s="29" t="s">
        <v>31</v>
      </c>
      <c r="AA2759" s="30" t="s">
        <v>31</v>
      </c>
      <c r="AB2759" s="30" t="s">
        <v>31</v>
      </c>
      <c r="AC2759" s="29" t="s">
        <v>31</v>
      </c>
      <c r="AD2759" s="29" t="s">
        <v>31</v>
      </c>
      <c r="AE2759" s="29">
        <f t="shared" si="135"/>
        <v>2021</v>
      </c>
      <c r="AF2759" s="29">
        <f t="shared" si="133"/>
        <v>10</v>
      </c>
      <c r="AK2759" t="e">
        <f t="shared" si="134"/>
        <v>#N/A</v>
      </c>
    </row>
    <row r="2760" spans="1:37" ht="30" x14ac:dyDescent="0.25">
      <c r="A2760" s="30">
        <v>17907434</v>
      </c>
      <c r="B2760" s="29" t="e">
        <v>#N/A</v>
      </c>
      <c r="C2760" s="29" t="s">
        <v>29</v>
      </c>
      <c r="D2760" s="29" t="s">
        <v>29</v>
      </c>
      <c r="E2760" s="31">
        <v>44530</v>
      </c>
      <c r="F2760" s="29" t="s">
        <v>31</v>
      </c>
      <c r="G2760" s="29" t="s">
        <v>51</v>
      </c>
      <c r="H2760" s="29" t="s">
        <v>30</v>
      </c>
      <c r="I2760" s="29">
        <v>1969</v>
      </c>
      <c r="J2760" s="30">
        <v>100</v>
      </c>
      <c r="K2760" s="30">
        <v>16867.5</v>
      </c>
      <c r="L2760" s="29" t="s">
        <v>31</v>
      </c>
      <c r="M2760" s="29" t="s">
        <v>31</v>
      </c>
      <c r="N2760" s="29" t="s">
        <v>31</v>
      </c>
      <c r="O2760" s="29" t="s">
        <v>31</v>
      </c>
      <c r="P2760" s="29" t="s">
        <v>31</v>
      </c>
      <c r="Q2760" s="29" t="s">
        <v>31</v>
      </c>
      <c r="R2760" s="29" t="s">
        <v>31</v>
      </c>
      <c r="S2760" s="29" t="s">
        <v>31</v>
      </c>
      <c r="T2760" s="29" t="s">
        <v>31</v>
      </c>
      <c r="U2760" s="29" t="s">
        <v>31</v>
      </c>
      <c r="V2760" s="29" t="s">
        <v>31</v>
      </c>
      <c r="W2760" s="30">
        <v>1.3306086668898311</v>
      </c>
      <c r="X2760" s="30">
        <v>1.3733068323886886</v>
      </c>
      <c r="Y2760" s="29" t="s">
        <v>31</v>
      </c>
      <c r="Z2760" s="29" t="s">
        <v>31</v>
      </c>
      <c r="AA2760" s="30" t="s">
        <v>31</v>
      </c>
      <c r="AB2760" s="30" t="s">
        <v>31</v>
      </c>
      <c r="AC2760" s="29" t="s">
        <v>31</v>
      </c>
      <c r="AD2760" s="29" t="s">
        <v>31</v>
      </c>
      <c r="AE2760" s="29">
        <f t="shared" si="135"/>
        <v>2021</v>
      </c>
      <c r="AF2760" s="29">
        <f t="shared" si="133"/>
        <v>11</v>
      </c>
      <c r="AK2760" t="e">
        <f t="shared" si="134"/>
        <v>#N/A</v>
      </c>
    </row>
    <row r="2761" spans="1:37" ht="30" x14ac:dyDescent="0.25">
      <c r="A2761" s="30">
        <v>17907434</v>
      </c>
      <c r="B2761" s="29" t="e">
        <v>#N/A</v>
      </c>
      <c r="C2761" s="29" t="s">
        <v>29</v>
      </c>
      <c r="D2761" s="29" t="s">
        <v>29</v>
      </c>
      <c r="E2761" s="31">
        <v>44561</v>
      </c>
      <c r="F2761" s="29" t="s">
        <v>31</v>
      </c>
      <c r="G2761" s="29" t="s">
        <v>51</v>
      </c>
      <c r="H2761" s="29" t="s">
        <v>30</v>
      </c>
      <c r="I2761" s="29">
        <v>1969</v>
      </c>
      <c r="J2761" s="30">
        <v>100</v>
      </c>
      <c r="K2761" s="30">
        <v>16867.5</v>
      </c>
      <c r="L2761" s="29" t="s">
        <v>31</v>
      </c>
      <c r="M2761" s="29" t="s">
        <v>31</v>
      </c>
      <c r="N2761" s="29" t="s">
        <v>31</v>
      </c>
      <c r="O2761" s="29" t="s">
        <v>31</v>
      </c>
      <c r="P2761" s="29" t="s">
        <v>31</v>
      </c>
      <c r="Q2761" s="29" t="s">
        <v>31</v>
      </c>
      <c r="R2761" s="29" t="s">
        <v>31</v>
      </c>
      <c r="S2761" s="29" t="s">
        <v>31</v>
      </c>
      <c r="T2761" s="29" t="s">
        <v>31</v>
      </c>
      <c r="U2761" s="29" t="s">
        <v>31</v>
      </c>
      <c r="V2761" s="29" t="s">
        <v>31</v>
      </c>
      <c r="W2761" s="30">
        <v>1.1940820746693048</v>
      </c>
      <c r="X2761" s="30">
        <v>2.0478837178456408</v>
      </c>
      <c r="Y2761" s="29" t="s">
        <v>31</v>
      </c>
      <c r="Z2761" s="29" t="s">
        <v>31</v>
      </c>
      <c r="AA2761" s="30" t="s">
        <v>31</v>
      </c>
      <c r="AB2761" s="30" t="s">
        <v>31</v>
      </c>
      <c r="AC2761" s="29" t="s">
        <v>31</v>
      </c>
      <c r="AD2761" s="29" t="s">
        <v>31</v>
      </c>
      <c r="AE2761" s="29">
        <f t="shared" si="135"/>
        <v>2021</v>
      </c>
      <c r="AF2761" s="29">
        <f t="shared" si="133"/>
        <v>12</v>
      </c>
      <c r="AK2761" t="e">
        <f t="shared" si="134"/>
        <v>#N/A</v>
      </c>
    </row>
    <row r="2762" spans="1:37" ht="30" x14ac:dyDescent="0.25">
      <c r="A2762" s="30">
        <v>17907434</v>
      </c>
      <c r="B2762" s="29" t="e">
        <v>#N/A</v>
      </c>
      <c r="C2762" s="29" t="s">
        <v>29</v>
      </c>
      <c r="D2762" s="29" t="s">
        <v>29</v>
      </c>
      <c r="E2762" s="31">
        <v>44592</v>
      </c>
      <c r="F2762" s="29" t="s">
        <v>31</v>
      </c>
      <c r="G2762" s="29" t="s">
        <v>51</v>
      </c>
      <c r="H2762" s="29" t="s">
        <v>30</v>
      </c>
      <c r="I2762" s="29">
        <v>1969</v>
      </c>
      <c r="J2762" s="30">
        <v>100</v>
      </c>
      <c r="K2762" s="30">
        <v>16867.5</v>
      </c>
      <c r="L2762" s="29" t="s">
        <v>31</v>
      </c>
      <c r="M2762" s="29" t="s">
        <v>31</v>
      </c>
      <c r="N2762" s="29" t="s">
        <v>31</v>
      </c>
      <c r="O2762" s="29" t="s">
        <v>31</v>
      </c>
      <c r="P2762" s="29" t="s">
        <v>31</v>
      </c>
      <c r="Q2762" s="29" t="s">
        <v>31</v>
      </c>
      <c r="R2762" s="29" t="s">
        <v>31</v>
      </c>
      <c r="S2762" s="29" t="s">
        <v>31</v>
      </c>
      <c r="T2762" s="29" t="s">
        <v>31</v>
      </c>
      <c r="U2762" s="29" t="s">
        <v>31</v>
      </c>
      <c r="V2762" s="29" t="s">
        <v>31</v>
      </c>
      <c r="W2762" s="30">
        <v>1.1144627080921654</v>
      </c>
      <c r="X2762" s="30">
        <v>2.1621484611684676</v>
      </c>
      <c r="Y2762" s="29" t="s">
        <v>31</v>
      </c>
      <c r="Z2762" s="29" t="s">
        <v>31</v>
      </c>
      <c r="AA2762" s="30" t="s">
        <v>31</v>
      </c>
      <c r="AB2762" s="30" t="s">
        <v>31</v>
      </c>
      <c r="AC2762" s="29" t="s">
        <v>31</v>
      </c>
      <c r="AD2762" s="29" t="s">
        <v>31</v>
      </c>
      <c r="AE2762" s="29">
        <f t="shared" si="135"/>
        <v>2022</v>
      </c>
      <c r="AF2762" s="29">
        <f t="shared" si="133"/>
        <v>1</v>
      </c>
      <c r="AK2762" t="e">
        <f t="shared" si="134"/>
        <v>#N/A</v>
      </c>
    </row>
    <row r="2763" spans="1:37" ht="30" x14ac:dyDescent="0.25">
      <c r="A2763" s="30">
        <v>17907434</v>
      </c>
      <c r="B2763" s="29" t="e">
        <v>#N/A</v>
      </c>
      <c r="C2763" s="29" t="s">
        <v>29</v>
      </c>
      <c r="D2763" s="29" t="s">
        <v>29</v>
      </c>
      <c r="E2763" s="31">
        <v>44620</v>
      </c>
      <c r="F2763" s="29" t="s">
        <v>31</v>
      </c>
      <c r="G2763" s="29" t="s">
        <v>51</v>
      </c>
      <c r="H2763" s="29" t="s">
        <v>30</v>
      </c>
      <c r="I2763" s="29">
        <v>1969</v>
      </c>
      <c r="J2763" s="30">
        <v>100</v>
      </c>
      <c r="K2763" s="30">
        <v>16867.5</v>
      </c>
      <c r="L2763" s="29" t="s">
        <v>31</v>
      </c>
      <c r="M2763" s="29" t="s">
        <v>31</v>
      </c>
      <c r="N2763" s="29" t="s">
        <v>31</v>
      </c>
      <c r="O2763" s="29" t="s">
        <v>31</v>
      </c>
      <c r="P2763" s="29" t="s">
        <v>31</v>
      </c>
      <c r="Q2763" s="29" t="s">
        <v>31</v>
      </c>
      <c r="R2763" s="29" t="s">
        <v>31</v>
      </c>
      <c r="S2763" s="29" t="s">
        <v>31</v>
      </c>
      <c r="T2763" s="29" t="s">
        <v>31</v>
      </c>
      <c r="U2763" s="29" t="s">
        <v>31</v>
      </c>
      <c r="V2763" s="29" t="s">
        <v>31</v>
      </c>
      <c r="W2763" s="30">
        <v>1.3601686168219365</v>
      </c>
      <c r="X2763" s="30">
        <v>2.0052955518088651</v>
      </c>
      <c r="Y2763" s="29" t="s">
        <v>31</v>
      </c>
      <c r="Z2763" s="29" t="s">
        <v>31</v>
      </c>
      <c r="AA2763" s="30" t="s">
        <v>31</v>
      </c>
      <c r="AB2763" s="30" t="s">
        <v>31</v>
      </c>
      <c r="AC2763" s="29" t="s">
        <v>31</v>
      </c>
      <c r="AD2763" s="29" t="s">
        <v>31</v>
      </c>
      <c r="AE2763" s="29">
        <f t="shared" si="135"/>
        <v>2022</v>
      </c>
      <c r="AF2763" s="29">
        <f t="shared" si="133"/>
        <v>2</v>
      </c>
      <c r="AK2763" t="e">
        <f t="shared" si="134"/>
        <v>#N/A</v>
      </c>
    </row>
    <row r="2764" spans="1:37" ht="30" x14ac:dyDescent="0.25">
      <c r="A2764" s="30">
        <v>17907434</v>
      </c>
      <c r="B2764" s="29" t="e">
        <v>#N/A</v>
      </c>
      <c r="C2764" s="29" t="s">
        <v>29</v>
      </c>
      <c r="D2764" s="29" t="s">
        <v>29</v>
      </c>
      <c r="E2764" s="31">
        <v>44651</v>
      </c>
      <c r="F2764" s="29" t="s">
        <v>31</v>
      </c>
      <c r="G2764" s="29" t="s">
        <v>51</v>
      </c>
      <c r="H2764" s="29" t="s">
        <v>30</v>
      </c>
      <c r="I2764" s="29">
        <v>1969</v>
      </c>
      <c r="J2764" s="30">
        <v>100</v>
      </c>
      <c r="K2764" s="30">
        <v>16867.5</v>
      </c>
      <c r="L2764" s="29" t="s">
        <v>31</v>
      </c>
      <c r="M2764" s="29" t="s">
        <v>31</v>
      </c>
      <c r="N2764" s="29" t="s">
        <v>31</v>
      </c>
      <c r="O2764" s="29" t="s">
        <v>31</v>
      </c>
      <c r="P2764" s="29" t="s">
        <v>31</v>
      </c>
      <c r="Q2764" s="29" t="s">
        <v>31</v>
      </c>
      <c r="R2764" s="29" t="s">
        <v>31</v>
      </c>
      <c r="S2764" s="29" t="s">
        <v>31</v>
      </c>
      <c r="T2764" s="29" t="s">
        <v>31</v>
      </c>
      <c r="U2764" s="29" t="s">
        <v>31</v>
      </c>
      <c r="V2764" s="29" t="s">
        <v>31</v>
      </c>
      <c r="W2764" s="30">
        <v>0.97395773822260723</v>
      </c>
      <c r="X2764" s="30">
        <v>1.962517577019022</v>
      </c>
      <c r="Y2764" s="29" t="s">
        <v>31</v>
      </c>
      <c r="Z2764" s="29" t="s">
        <v>31</v>
      </c>
      <c r="AA2764" s="30" t="s">
        <v>31</v>
      </c>
      <c r="AB2764" s="30" t="s">
        <v>31</v>
      </c>
      <c r="AC2764" s="29" t="s">
        <v>31</v>
      </c>
      <c r="AD2764" s="29" t="s">
        <v>31</v>
      </c>
      <c r="AE2764" s="29">
        <f t="shared" si="135"/>
        <v>2022</v>
      </c>
      <c r="AF2764" s="29">
        <f t="shared" si="133"/>
        <v>3</v>
      </c>
      <c r="AK2764" t="e">
        <f t="shared" si="134"/>
        <v>#N/A</v>
      </c>
    </row>
    <row r="2765" spans="1:37" ht="30" x14ac:dyDescent="0.25">
      <c r="A2765" s="30">
        <v>17907434</v>
      </c>
      <c r="B2765" s="29" t="e">
        <v>#N/A</v>
      </c>
      <c r="C2765" s="29" t="s">
        <v>29</v>
      </c>
      <c r="D2765" s="29" t="s">
        <v>29</v>
      </c>
      <c r="E2765" s="31">
        <v>44681</v>
      </c>
      <c r="F2765" s="29" t="s">
        <v>31</v>
      </c>
      <c r="G2765" s="29" t="s">
        <v>51</v>
      </c>
      <c r="H2765" s="29" t="s">
        <v>30</v>
      </c>
      <c r="I2765" s="29">
        <v>1969</v>
      </c>
      <c r="J2765" s="30">
        <v>100</v>
      </c>
      <c r="K2765" s="30">
        <v>16867.5</v>
      </c>
      <c r="L2765" s="29" t="s">
        <v>31</v>
      </c>
      <c r="M2765" s="29" t="s">
        <v>31</v>
      </c>
      <c r="N2765" s="29" t="s">
        <v>31</v>
      </c>
      <c r="O2765" s="29" t="s">
        <v>31</v>
      </c>
      <c r="P2765" s="29" t="s">
        <v>31</v>
      </c>
      <c r="Q2765" s="29" t="s">
        <v>31</v>
      </c>
      <c r="R2765" s="29" t="s">
        <v>31</v>
      </c>
      <c r="S2765" s="29" t="s">
        <v>31</v>
      </c>
      <c r="T2765" s="29" t="s">
        <v>31</v>
      </c>
      <c r="U2765" s="29" t="s">
        <v>31</v>
      </c>
      <c r="V2765" s="29" t="s">
        <v>31</v>
      </c>
      <c r="W2765" s="30">
        <v>1.37121061702508</v>
      </c>
      <c r="X2765" s="30">
        <v>1.9872922371181667</v>
      </c>
      <c r="Y2765" s="29" t="s">
        <v>31</v>
      </c>
      <c r="Z2765" s="29" t="s">
        <v>31</v>
      </c>
      <c r="AA2765" s="30" t="s">
        <v>31</v>
      </c>
      <c r="AB2765" s="30" t="s">
        <v>31</v>
      </c>
      <c r="AC2765" s="29" t="s">
        <v>31</v>
      </c>
      <c r="AD2765" s="29" t="s">
        <v>31</v>
      </c>
      <c r="AE2765" s="29">
        <f t="shared" si="135"/>
        <v>2022</v>
      </c>
      <c r="AF2765" s="29">
        <f t="shared" si="133"/>
        <v>4</v>
      </c>
      <c r="AK2765" t="e">
        <f t="shared" si="134"/>
        <v>#N/A</v>
      </c>
    </row>
    <row r="2766" spans="1:37" ht="30" x14ac:dyDescent="0.25">
      <c r="A2766" s="30">
        <v>17907434</v>
      </c>
      <c r="B2766" s="29" t="e">
        <v>#N/A</v>
      </c>
      <c r="C2766" s="29" t="s">
        <v>29</v>
      </c>
      <c r="D2766" s="29" t="s">
        <v>29</v>
      </c>
      <c r="E2766" s="31">
        <v>44712</v>
      </c>
      <c r="F2766" s="29" t="s">
        <v>31</v>
      </c>
      <c r="G2766" s="29" t="s">
        <v>51</v>
      </c>
      <c r="H2766" s="29" t="s">
        <v>30</v>
      </c>
      <c r="I2766" s="29">
        <v>1969</v>
      </c>
      <c r="J2766" s="30">
        <v>100</v>
      </c>
      <c r="K2766" s="30">
        <v>16867.5</v>
      </c>
      <c r="L2766" s="29" t="s">
        <v>31</v>
      </c>
      <c r="M2766" s="29" t="s">
        <v>31</v>
      </c>
      <c r="N2766" s="29" t="s">
        <v>31</v>
      </c>
      <c r="O2766" s="29" t="s">
        <v>31</v>
      </c>
      <c r="P2766" s="29" t="s">
        <v>31</v>
      </c>
      <c r="Q2766" s="29" t="s">
        <v>31</v>
      </c>
      <c r="R2766" s="29" t="s">
        <v>31</v>
      </c>
      <c r="S2766" s="29" t="s">
        <v>31</v>
      </c>
      <c r="T2766" s="29" t="s">
        <v>31</v>
      </c>
      <c r="U2766" s="29" t="s">
        <v>31</v>
      </c>
      <c r="V2766" s="29" t="s">
        <v>31</v>
      </c>
      <c r="W2766" s="30">
        <v>1.1156816827685854</v>
      </c>
      <c r="X2766" s="30">
        <v>1.7912434911721242</v>
      </c>
      <c r="Y2766" s="29" t="s">
        <v>31</v>
      </c>
      <c r="Z2766" s="29" t="s">
        <v>31</v>
      </c>
      <c r="AA2766" s="30" t="s">
        <v>31</v>
      </c>
      <c r="AB2766" s="30" t="s">
        <v>31</v>
      </c>
      <c r="AC2766" s="29" t="s">
        <v>31</v>
      </c>
      <c r="AD2766" s="29" t="s">
        <v>31</v>
      </c>
      <c r="AE2766" s="29">
        <f t="shared" si="135"/>
        <v>2022</v>
      </c>
      <c r="AF2766" s="29">
        <f t="shared" si="133"/>
        <v>5</v>
      </c>
      <c r="AK2766" t="e">
        <f t="shared" si="134"/>
        <v>#N/A</v>
      </c>
    </row>
    <row r="2767" spans="1:37" ht="30" x14ac:dyDescent="0.25">
      <c r="A2767" s="30">
        <v>17907434</v>
      </c>
      <c r="B2767" s="29" t="e">
        <v>#N/A</v>
      </c>
      <c r="C2767" s="29" t="s">
        <v>29</v>
      </c>
      <c r="D2767" s="29" t="s">
        <v>29</v>
      </c>
      <c r="E2767" s="31">
        <v>44742</v>
      </c>
      <c r="F2767" s="29" t="s">
        <v>31</v>
      </c>
      <c r="G2767" s="29" t="s">
        <v>51</v>
      </c>
      <c r="H2767" s="29" t="s">
        <v>30</v>
      </c>
      <c r="I2767" s="29">
        <v>1969</v>
      </c>
      <c r="J2767" s="30">
        <v>100</v>
      </c>
      <c r="K2767" s="30">
        <v>16867.5</v>
      </c>
      <c r="L2767" s="29" t="s">
        <v>31</v>
      </c>
      <c r="M2767" s="29" t="s">
        <v>31</v>
      </c>
      <c r="N2767" s="29" t="s">
        <v>31</v>
      </c>
      <c r="O2767" s="29" t="s">
        <v>31</v>
      </c>
      <c r="P2767" s="29" t="s">
        <v>31</v>
      </c>
      <c r="Q2767" s="29" t="s">
        <v>31</v>
      </c>
      <c r="R2767" s="29" t="s">
        <v>31</v>
      </c>
      <c r="S2767" s="29" t="s">
        <v>31</v>
      </c>
      <c r="T2767" s="29" t="s">
        <v>31</v>
      </c>
      <c r="U2767" s="29" t="s">
        <v>31</v>
      </c>
      <c r="V2767" s="29" t="s">
        <v>31</v>
      </c>
      <c r="W2767" s="30">
        <v>1.2432290521696192</v>
      </c>
      <c r="X2767" s="30">
        <v>2.2172170690798394</v>
      </c>
      <c r="Y2767" s="29" t="s">
        <v>31</v>
      </c>
      <c r="Z2767" s="29" t="s">
        <v>31</v>
      </c>
      <c r="AA2767" s="30" t="s">
        <v>31</v>
      </c>
      <c r="AB2767" s="30" t="s">
        <v>31</v>
      </c>
      <c r="AC2767" s="29" t="s">
        <v>31</v>
      </c>
      <c r="AD2767" s="29" t="s">
        <v>31</v>
      </c>
      <c r="AE2767" s="29">
        <f t="shared" si="135"/>
        <v>2022</v>
      </c>
      <c r="AF2767" s="29">
        <f t="shared" si="133"/>
        <v>6</v>
      </c>
      <c r="AK2767" t="e">
        <f t="shared" si="134"/>
        <v>#N/A</v>
      </c>
    </row>
    <row r="2768" spans="1:37" ht="30" x14ac:dyDescent="0.25">
      <c r="A2768" s="30">
        <v>17907434</v>
      </c>
      <c r="B2768" s="29" t="e">
        <v>#N/A</v>
      </c>
      <c r="C2768" s="29" t="s">
        <v>29</v>
      </c>
      <c r="D2768" s="29" t="s">
        <v>29</v>
      </c>
      <c r="E2768" s="31">
        <v>44773</v>
      </c>
      <c r="F2768" s="29" t="s">
        <v>31</v>
      </c>
      <c r="G2768" s="29" t="s">
        <v>51</v>
      </c>
      <c r="H2768" s="29" t="s">
        <v>30</v>
      </c>
      <c r="I2768" s="29">
        <v>1969</v>
      </c>
      <c r="J2768" s="30">
        <v>100</v>
      </c>
      <c r="K2768" s="30">
        <v>16867.5</v>
      </c>
      <c r="L2768" s="29" t="s">
        <v>31</v>
      </c>
      <c r="M2768" s="29" t="s">
        <v>31</v>
      </c>
      <c r="N2768" s="29" t="s">
        <v>31</v>
      </c>
      <c r="O2768" s="29" t="s">
        <v>31</v>
      </c>
      <c r="P2768" s="29" t="s">
        <v>31</v>
      </c>
      <c r="Q2768" s="29" t="s">
        <v>31</v>
      </c>
      <c r="R2768" s="29" t="s">
        <v>31</v>
      </c>
      <c r="S2768" s="29" t="s">
        <v>31</v>
      </c>
      <c r="T2768" s="29" t="s">
        <v>31</v>
      </c>
      <c r="U2768" s="29" t="s">
        <v>31</v>
      </c>
      <c r="V2768" s="29" t="s">
        <v>31</v>
      </c>
      <c r="W2768" s="30">
        <v>1.4169404878547345</v>
      </c>
      <c r="X2768" s="30">
        <v>1.9624625415929937</v>
      </c>
      <c r="Y2768" s="29" t="s">
        <v>31</v>
      </c>
      <c r="Z2768" s="29" t="s">
        <v>31</v>
      </c>
      <c r="AA2768" s="30" t="s">
        <v>31</v>
      </c>
      <c r="AB2768" s="30" t="s">
        <v>31</v>
      </c>
      <c r="AC2768" s="29" t="s">
        <v>31</v>
      </c>
      <c r="AD2768" s="29" t="s">
        <v>31</v>
      </c>
      <c r="AE2768" s="29">
        <f t="shared" si="135"/>
        <v>2022</v>
      </c>
      <c r="AF2768" s="29">
        <f t="shared" si="133"/>
        <v>7</v>
      </c>
      <c r="AK2768" t="e">
        <f t="shared" si="134"/>
        <v>#N/A</v>
      </c>
    </row>
    <row r="2769" spans="1:37" ht="30" x14ac:dyDescent="0.25">
      <c r="A2769" s="30">
        <v>17907434</v>
      </c>
      <c r="B2769" s="29" t="e">
        <v>#N/A</v>
      </c>
      <c r="C2769" s="29" t="s">
        <v>29</v>
      </c>
      <c r="D2769" s="29" t="s">
        <v>29</v>
      </c>
      <c r="E2769" s="31">
        <v>44804</v>
      </c>
      <c r="F2769" s="29" t="s">
        <v>31</v>
      </c>
      <c r="G2769" s="29" t="s">
        <v>51</v>
      </c>
      <c r="H2769" s="29" t="s">
        <v>30</v>
      </c>
      <c r="I2769" s="29">
        <v>1969</v>
      </c>
      <c r="J2769" s="30">
        <v>100</v>
      </c>
      <c r="K2769" s="30">
        <v>16867.5</v>
      </c>
      <c r="L2769" s="29" t="s">
        <v>31</v>
      </c>
      <c r="M2769" s="29" t="s">
        <v>31</v>
      </c>
      <c r="N2769" s="29" t="s">
        <v>31</v>
      </c>
      <c r="O2769" s="29" t="s">
        <v>31</v>
      </c>
      <c r="P2769" s="29" t="s">
        <v>31</v>
      </c>
      <c r="Q2769" s="29" t="s">
        <v>31</v>
      </c>
      <c r="R2769" s="29" t="s">
        <v>31</v>
      </c>
      <c r="S2769" s="29" t="s">
        <v>31</v>
      </c>
      <c r="T2769" s="29" t="s">
        <v>31</v>
      </c>
      <c r="U2769" s="29" t="s">
        <v>31</v>
      </c>
      <c r="V2769" s="29" t="s">
        <v>31</v>
      </c>
      <c r="W2769" s="30">
        <v>1.2259530077099687</v>
      </c>
      <c r="X2769" s="30">
        <v>1.1838036281293143</v>
      </c>
      <c r="Y2769" s="29" t="s">
        <v>31</v>
      </c>
      <c r="Z2769" s="29" t="s">
        <v>31</v>
      </c>
      <c r="AA2769" s="30" t="s">
        <v>31</v>
      </c>
      <c r="AB2769" s="30" t="s">
        <v>31</v>
      </c>
      <c r="AC2769" s="29" t="s">
        <v>31</v>
      </c>
      <c r="AD2769" s="29" t="s">
        <v>31</v>
      </c>
      <c r="AE2769" s="29">
        <f t="shared" si="135"/>
        <v>2022</v>
      </c>
      <c r="AF2769" s="29">
        <f t="shared" si="133"/>
        <v>8</v>
      </c>
      <c r="AK2769" t="e">
        <f t="shared" si="134"/>
        <v>#N/A</v>
      </c>
    </row>
    <row r="2770" spans="1:37" ht="30" x14ac:dyDescent="0.25">
      <c r="A2770" s="30">
        <v>17907434</v>
      </c>
      <c r="B2770" s="29" t="e">
        <v>#N/A</v>
      </c>
      <c r="C2770" s="29" t="s">
        <v>29</v>
      </c>
      <c r="D2770" s="29" t="s">
        <v>29</v>
      </c>
      <c r="E2770" s="31">
        <v>44834</v>
      </c>
      <c r="F2770" s="29" t="s">
        <v>31</v>
      </c>
      <c r="G2770" s="29" t="s">
        <v>51</v>
      </c>
      <c r="H2770" s="29" t="s">
        <v>30</v>
      </c>
      <c r="I2770" s="29">
        <v>1969</v>
      </c>
      <c r="J2770" s="30">
        <v>100</v>
      </c>
      <c r="K2770" s="30">
        <v>16867.5</v>
      </c>
      <c r="L2770" s="29" t="s">
        <v>31</v>
      </c>
      <c r="M2770" s="29" t="s">
        <v>31</v>
      </c>
      <c r="N2770" s="29" t="s">
        <v>31</v>
      </c>
      <c r="O2770" s="29" t="s">
        <v>31</v>
      </c>
      <c r="P2770" s="29" t="s">
        <v>31</v>
      </c>
      <c r="Q2770" s="29" t="s">
        <v>31</v>
      </c>
      <c r="R2770" s="29" t="s">
        <v>31</v>
      </c>
      <c r="S2770" s="29" t="s">
        <v>31</v>
      </c>
      <c r="T2770" s="29" t="s">
        <v>31</v>
      </c>
      <c r="U2770" s="29" t="s">
        <v>31</v>
      </c>
      <c r="V2770" s="29" t="s">
        <v>31</v>
      </c>
      <c r="W2770" s="30">
        <v>0.9329679469515415</v>
      </c>
      <c r="X2770" s="30">
        <v>1.3989695379145037</v>
      </c>
      <c r="Y2770" s="29" t="s">
        <v>31</v>
      </c>
      <c r="Z2770" s="29" t="s">
        <v>31</v>
      </c>
      <c r="AA2770" s="30" t="s">
        <v>31</v>
      </c>
      <c r="AB2770" s="30" t="s">
        <v>31</v>
      </c>
      <c r="AC2770" s="29" t="s">
        <v>31</v>
      </c>
      <c r="AD2770" s="29" t="s">
        <v>31</v>
      </c>
      <c r="AE2770" s="29">
        <f t="shared" si="135"/>
        <v>2022</v>
      </c>
      <c r="AF2770" s="29">
        <f t="shared" si="133"/>
        <v>9</v>
      </c>
      <c r="AK2770" t="e">
        <f t="shared" si="134"/>
        <v>#N/A</v>
      </c>
    </row>
    <row r="2771" spans="1:37" ht="30" x14ac:dyDescent="0.25">
      <c r="A2771" s="30">
        <v>17907434</v>
      </c>
      <c r="B2771" s="29" t="e">
        <v>#N/A</v>
      </c>
      <c r="C2771" s="29" t="s">
        <v>29</v>
      </c>
      <c r="D2771" s="29" t="s">
        <v>29</v>
      </c>
      <c r="E2771" s="31">
        <v>44865</v>
      </c>
      <c r="F2771" s="29" t="s">
        <v>31</v>
      </c>
      <c r="G2771" s="29" t="s">
        <v>51</v>
      </c>
      <c r="H2771" s="29" t="s">
        <v>30</v>
      </c>
      <c r="I2771" s="29">
        <v>1969</v>
      </c>
      <c r="J2771" s="30">
        <v>100</v>
      </c>
      <c r="K2771" s="30">
        <v>16867.5</v>
      </c>
      <c r="L2771" s="29" t="s">
        <v>31</v>
      </c>
      <c r="M2771" s="29" t="s">
        <v>31</v>
      </c>
      <c r="N2771" s="29" t="s">
        <v>31</v>
      </c>
      <c r="O2771" s="29" t="s">
        <v>31</v>
      </c>
      <c r="P2771" s="29" t="s">
        <v>31</v>
      </c>
      <c r="Q2771" s="29" t="s">
        <v>31</v>
      </c>
      <c r="R2771" s="29" t="s">
        <v>31</v>
      </c>
      <c r="S2771" s="29" t="s">
        <v>31</v>
      </c>
      <c r="T2771" s="29" t="s">
        <v>31</v>
      </c>
      <c r="U2771" s="29" t="s">
        <v>31</v>
      </c>
      <c r="V2771" s="29" t="s">
        <v>31</v>
      </c>
      <c r="W2771" s="30">
        <v>0.97247989849624139</v>
      </c>
      <c r="X2771" s="30">
        <v>1.1712639245023351</v>
      </c>
      <c r="Y2771" s="29" t="s">
        <v>31</v>
      </c>
      <c r="Z2771" s="29" t="s">
        <v>31</v>
      </c>
      <c r="AA2771" s="30" t="s">
        <v>31</v>
      </c>
      <c r="AB2771" s="30" t="s">
        <v>31</v>
      </c>
      <c r="AC2771" s="29" t="s">
        <v>31</v>
      </c>
      <c r="AD2771" s="29" t="s">
        <v>31</v>
      </c>
      <c r="AE2771" s="29">
        <f t="shared" si="135"/>
        <v>2022</v>
      </c>
      <c r="AF2771" s="29">
        <f t="shared" si="133"/>
        <v>10</v>
      </c>
      <c r="AK2771" t="e">
        <f t="shared" si="134"/>
        <v>#N/A</v>
      </c>
    </row>
    <row r="2772" spans="1:37" ht="30" x14ac:dyDescent="0.25">
      <c r="A2772" s="30">
        <v>17907434</v>
      </c>
      <c r="B2772" s="29" t="e">
        <v>#N/A</v>
      </c>
      <c r="C2772" s="29" t="s">
        <v>29</v>
      </c>
      <c r="D2772" s="29" t="s">
        <v>29</v>
      </c>
      <c r="E2772" s="31">
        <v>44895</v>
      </c>
      <c r="F2772" s="29" t="s">
        <v>31</v>
      </c>
      <c r="G2772" s="29" t="s">
        <v>51</v>
      </c>
      <c r="H2772" s="29" t="s">
        <v>30</v>
      </c>
      <c r="I2772" s="29">
        <v>1969</v>
      </c>
      <c r="J2772" s="30">
        <v>100</v>
      </c>
      <c r="K2772" s="30">
        <v>16867.5</v>
      </c>
      <c r="L2772" s="29" t="s">
        <v>31</v>
      </c>
      <c r="M2772" s="29" t="s">
        <v>31</v>
      </c>
      <c r="N2772" s="29" t="s">
        <v>31</v>
      </c>
      <c r="O2772" s="29" t="s">
        <v>31</v>
      </c>
      <c r="P2772" s="29" t="s">
        <v>31</v>
      </c>
      <c r="Q2772" s="29" t="s">
        <v>31</v>
      </c>
      <c r="R2772" s="29" t="s">
        <v>31</v>
      </c>
      <c r="S2772" s="29" t="s">
        <v>31</v>
      </c>
      <c r="T2772" s="29" t="s">
        <v>31</v>
      </c>
      <c r="U2772" s="29" t="s">
        <v>31</v>
      </c>
      <c r="V2772" s="29" t="s">
        <v>31</v>
      </c>
      <c r="W2772" s="30">
        <v>1.1121940786918503</v>
      </c>
      <c r="X2772" s="30">
        <v>1.5204056703540962</v>
      </c>
      <c r="Y2772" s="29" t="s">
        <v>31</v>
      </c>
      <c r="Z2772" s="29" t="s">
        <v>31</v>
      </c>
      <c r="AA2772" s="30" t="s">
        <v>31</v>
      </c>
      <c r="AB2772" s="30" t="s">
        <v>31</v>
      </c>
      <c r="AC2772" s="29" t="s">
        <v>31</v>
      </c>
      <c r="AD2772" s="29" t="s">
        <v>31</v>
      </c>
      <c r="AE2772" s="29">
        <f t="shared" si="135"/>
        <v>2022</v>
      </c>
      <c r="AF2772" s="29">
        <f t="shared" si="133"/>
        <v>11</v>
      </c>
      <c r="AK2772" t="e">
        <f t="shared" si="134"/>
        <v>#N/A</v>
      </c>
    </row>
    <row r="2773" spans="1:37" ht="30" x14ac:dyDescent="0.25">
      <c r="A2773" s="30">
        <v>17907434</v>
      </c>
      <c r="B2773" s="29" t="e">
        <v>#N/A</v>
      </c>
      <c r="C2773" s="29" t="s">
        <v>29</v>
      </c>
      <c r="D2773" s="29" t="s">
        <v>29</v>
      </c>
      <c r="E2773" s="31">
        <v>44926</v>
      </c>
      <c r="F2773" s="29" t="s">
        <v>31</v>
      </c>
      <c r="G2773" s="29" t="s">
        <v>51</v>
      </c>
      <c r="H2773" s="29" t="s">
        <v>30</v>
      </c>
      <c r="I2773" s="29">
        <v>1969</v>
      </c>
      <c r="J2773" s="30">
        <v>100</v>
      </c>
      <c r="K2773" s="30">
        <v>16867.5</v>
      </c>
      <c r="L2773" s="29">
        <v>641733.87121546268</v>
      </c>
      <c r="M2773" s="29">
        <v>3226.6547240286377</v>
      </c>
      <c r="N2773" s="29">
        <v>53.871277227191435</v>
      </c>
      <c r="O2773" s="29" t="s">
        <v>31</v>
      </c>
      <c r="P2773" s="29" t="s">
        <v>31</v>
      </c>
      <c r="Q2773" s="29" t="s">
        <v>31</v>
      </c>
      <c r="R2773" s="29" t="s">
        <v>31</v>
      </c>
      <c r="S2773" s="29" t="s">
        <v>31</v>
      </c>
      <c r="T2773" s="29" t="s">
        <v>31</v>
      </c>
      <c r="U2773" s="29" t="s">
        <v>31</v>
      </c>
      <c r="V2773" s="29" t="s">
        <v>31</v>
      </c>
      <c r="W2773" s="30">
        <v>1.4076648116214965</v>
      </c>
      <c r="X2773" s="30">
        <v>2.1386016256612317</v>
      </c>
      <c r="Y2773" s="29" t="s">
        <v>31</v>
      </c>
      <c r="Z2773" s="29" t="s">
        <v>31</v>
      </c>
      <c r="AA2773" s="30" t="s">
        <v>31</v>
      </c>
      <c r="AB2773" s="30" t="s">
        <v>31</v>
      </c>
      <c r="AC2773" s="29" t="s">
        <v>31</v>
      </c>
      <c r="AD2773" s="29" t="s">
        <v>31</v>
      </c>
      <c r="AE2773" s="29">
        <f t="shared" si="135"/>
        <v>2022</v>
      </c>
      <c r="AF2773" s="29">
        <f t="shared" si="133"/>
        <v>12</v>
      </c>
      <c r="AK2773" t="e">
        <f t="shared" si="134"/>
        <v>#N/A</v>
      </c>
    </row>
    <row r="2774" spans="1:37" ht="30" x14ac:dyDescent="0.25">
      <c r="A2774" s="30">
        <v>17907434</v>
      </c>
      <c r="B2774" s="29" t="e">
        <v>#N/A</v>
      </c>
      <c r="C2774" s="29" t="s">
        <v>29</v>
      </c>
      <c r="D2774" s="29" t="s">
        <v>29</v>
      </c>
      <c r="E2774" s="31">
        <v>44957</v>
      </c>
      <c r="F2774" s="29" t="s">
        <v>31</v>
      </c>
      <c r="G2774" s="29" t="s">
        <v>51</v>
      </c>
      <c r="H2774" s="29" t="s">
        <v>30</v>
      </c>
      <c r="I2774" s="29">
        <v>1969</v>
      </c>
      <c r="J2774" s="30">
        <v>100</v>
      </c>
      <c r="K2774" s="30">
        <v>16867.5</v>
      </c>
      <c r="L2774" s="29">
        <v>778208.03689962626</v>
      </c>
      <c r="M2774" s="29">
        <v>2486.522200417071</v>
      </c>
      <c r="N2774" s="29">
        <v>30.90806572368864</v>
      </c>
      <c r="O2774" s="29" t="s">
        <v>31</v>
      </c>
      <c r="P2774" s="29" t="s">
        <v>31</v>
      </c>
      <c r="Q2774" s="29" t="s">
        <v>31</v>
      </c>
      <c r="R2774" s="29" t="s">
        <v>31</v>
      </c>
      <c r="S2774" s="29" t="s">
        <v>31</v>
      </c>
      <c r="T2774" s="29" t="s">
        <v>31</v>
      </c>
      <c r="U2774" s="29" t="s">
        <v>31</v>
      </c>
      <c r="V2774" s="29" t="s">
        <v>31</v>
      </c>
      <c r="W2774" s="30">
        <v>1.2400029424396013</v>
      </c>
      <c r="X2774" s="30">
        <v>1.5774767790818567</v>
      </c>
      <c r="Y2774" s="29" t="s">
        <v>31</v>
      </c>
      <c r="Z2774" s="29" t="s">
        <v>31</v>
      </c>
      <c r="AA2774" s="30" t="s">
        <v>31</v>
      </c>
      <c r="AB2774" s="30" t="s">
        <v>31</v>
      </c>
      <c r="AC2774" s="29" t="s">
        <v>31</v>
      </c>
      <c r="AD2774" s="29" t="s">
        <v>31</v>
      </c>
      <c r="AE2774" s="29">
        <f t="shared" si="135"/>
        <v>2023</v>
      </c>
      <c r="AF2774" s="29">
        <f t="shared" si="133"/>
        <v>1</v>
      </c>
      <c r="AK2774" t="e">
        <f t="shared" si="134"/>
        <v>#N/A</v>
      </c>
    </row>
    <row r="2775" spans="1:37" ht="30" x14ac:dyDescent="0.25">
      <c r="A2775" s="30">
        <v>17907434</v>
      </c>
      <c r="B2775" s="29" t="e">
        <v>#N/A</v>
      </c>
      <c r="C2775" s="29" t="s">
        <v>29</v>
      </c>
      <c r="D2775" s="29" t="s">
        <v>29</v>
      </c>
      <c r="E2775" s="31">
        <v>44985</v>
      </c>
      <c r="F2775" s="29" t="s">
        <v>31</v>
      </c>
      <c r="G2775" s="29" t="s">
        <v>51</v>
      </c>
      <c r="H2775" s="29" t="s">
        <v>30</v>
      </c>
      <c r="I2775" s="29">
        <v>1969</v>
      </c>
      <c r="J2775" s="30">
        <v>100</v>
      </c>
      <c r="K2775" s="30">
        <v>16867.5</v>
      </c>
      <c r="L2775" s="29">
        <v>984566.08054476557</v>
      </c>
      <c r="M2775" s="29">
        <v>2217.399516900387</v>
      </c>
      <c r="N2775" s="29">
        <v>43.740070606545338</v>
      </c>
      <c r="O2775" s="29" t="s">
        <v>31</v>
      </c>
      <c r="P2775" s="29" t="s">
        <v>31</v>
      </c>
      <c r="Q2775" s="29" t="s">
        <v>31</v>
      </c>
      <c r="R2775" s="29" t="s">
        <v>31</v>
      </c>
      <c r="S2775" s="29" t="s">
        <v>31</v>
      </c>
      <c r="T2775" s="29" t="s">
        <v>31</v>
      </c>
      <c r="U2775" s="29" t="s">
        <v>31</v>
      </c>
      <c r="V2775" s="29" t="s">
        <v>31</v>
      </c>
      <c r="W2775" s="30">
        <v>0.98503836777577558</v>
      </c>
      <c r="X2775" s="30">
        <v>1.5990321036974524</v>
      </c>
      <c r="Y2775" s="29" t="s">
        <v>31</v>
      </c>
      <c r="Z2775" s="29" t="s">
        <v>31</v>
      </c>
      <c r="AA2775" s="30" t="s">
        <v>31</v>
      </c>
      <c r="AB2775" s="30" t="s">
        <v>31</v>
      </c>
      <c r="AC2775" s="30" t="s">
        <v>31</v>
      </c>
      <c r="AD2775" s="30" t="s">
        <v>31</v>
      </c>
      <c r="AE2775" s="29">
        <f t="shared" si="135"/>
        <v>2023</v>
      </c>
      <c r="AF2775" s="29">
        <f t="shared" ref="AF2775:AF2838" si="136">IF(E2775 = "", "", MONTH(E2775))</f>
        <v>2</v>
      </c>
      <c r="AK2775" t="e">
        <f t="shared" si="134"/>
        <v>#N/A</v>
      </c>
    </row>
    <row r="2776" spans="1:37" ht="30" x14ac:dyDescent="0.25">
      <c r="A2776" s="30">
        <v>17907434</v>
      </c>
      <c r="B2776" s="29" t="e">
        <v>#N/A</v>
      </c>
      <c r="C2776" s="29" t="s">
        <v>29</v>
      </c>
      <c r="D2776" s="29" t="s">
        <v>29</v>
      </c>
      <c r="E2776" s="31">
        <v>45016</v>
      </c>
      <c r="F2776" s="29" t="s">
        <v>31</v>
      </c>
      <c r="G2776" s="29" t="s">
        <v>51</v>
      </c>
      <c r="H2776" s="29" t="s">
        <v>30</v>
      </c>
      <c r="I2776" s="29">
        <v>1969</v>
      </c>
      <c r="J2776" s="30">
        <v>100</v>
      </c>
      <c r="K2776" s="30">
        <v>16867.5</v>
      </c>
      <c r="L2776" s="29">
        <v>629626.43825103424</v>
      </c>
      <c r="M2776" s="29">
        <v>2766.6125381172515</v>
      </c>
      <c r="N2776" s="29">
        <v>35.525537225412172</v>
      </c>
      <c r="O2776" s="29" t="s">
        <v>31</v>
      </c>
      <c r="P2776" s="29" t="s">
        <v>31</v>
      </c>
      <c r="Q2776" s="29" t="s">
        <v>31</v>
      </c>
      <c r="R2776" s="29" t="s">
        <v>31</v>
      </c>
      <c r="S2776" s="29" t="s">
        <v>31</v>
      </c>
      <c r="T2776" s="29" t="s">
        <v>31</v>
      </c>
      <c r="U2776" s="29" t="s">
        <v>31</v>
      </c>
      <c r="V2776" s="29" t="s">
        <v>31</v>
      </c>
      <c r="W2776" s="30">
        <v>1.2330393977945524</v>
      </c>
      <c r="X2776" s="30">
        <v>1.5385179944249303</v>
      </c>
      <c r="Y2776" s="29" t="s">
        <v>31</v>
      </c>
      <c r="Z2776" s="29" t="s">
        <v>31</v>
      </c>
      <c r="AA2776" s="29" t="s">
        <v>31</v>
      </c>
      <c r="AB2776" s="29" t="s">
        <v>31</v>
      </c>
      <c r="AC2776" s="30" t="s">
        <v>31</v>
      </c>
      <c r="AD2776" s="30" t="s">
        <v>31</v>
      </c>
      <c r="AE2776" s="29">
        <f t="shared" si="135"/>
        <v>2023</v>
      </c>
      <c r="AF2776" s="29">
        <f t="shared" si="136"/>
        <v>3</v>
      </c>
      <c r="AK2776" t="e">
        <f t="shared" si="134"/>
        <v>#N/A</v>
      </c>
    </row>
    <row r="2777" spans="1:37" ht="30" x14ac:dyDescent="0.25">
      <c r="A2777" s="30">
        <v>17907434</v>
      </c>
      <c r="B2777" s="29" t="e">
        <v>#N/A</v>
      </c>
      <c r="C2777" s="29" t="s">
        <v>29</v>
      </c>
      <c r="D2777" s="29" t="s">
        <v>29</v>
      </c>
      <c r="E2777" s="31">
        <v>45046</v>
      </c>
      <c r="F2777" s="29" t="s">
        <v>31</v>
      </c>
      <c r="G2777" s="29" t="s">
        <v>51</v>
      </c>
      <c r="H2777" s="29" t="s">
        <v>30</v>
      </c>
      <c r="I2777" s="29">
        <v>1969</v>
      </c>
      <c r="J2777" s="30">
        <v>100</v>
      </c>
      <c r="K2777" s="30">
        <v>16867.5</v>
      </c>
      <c r="L2777" s="29">
        <v>858268.37580968963</v>
      </c>
      <c r="M2777" s="29">
        <v>2744.4123975488119</v>
      </c>
      <c r="N2777" s="29">
        <v>57.19971671784576</v>
      </c>
      <c r="O2777" s="29" t="s">
        <v>31</v>
      </c>
      <c r="P2777" s="29" t="s">
        <v>31</v>
      </c>
      <c r="Q2777" s="29" t="s">
        <v>31</v>
      </c>
      <c r="R2777" s="29" t="s">
        <v>31</v>
      </c>
      <c r="S2777" s="29" t="s">
        <v>31</v>
      </c>
      <c r="T2777" s="29" t="s">
        <v>31</v>
      </c>
      <c r="U2777" s="29" t="s">
        <v>31</v>
      </c>
      <c r="V2777" s="29" t="s">
        <v>31</v>
      </c>
      <c r="W2777" s="30">
        <v>1.1447489099339978</v>
      </c>
      <c r="X2777" s="30">
        <v>2.2314273545745791</v>
      </c>
      <c r="Y2777" s="29" t="s">
        <v>31</v>
      </c>
      <c r="Z2777" s="29" t="s">
        <v>31</v>
      </c>
      <c r="AA2777" s="29" t="s">
        <v>31</v>
      </c>
      <c r="AB2777" s="29" t="s">
        <v>31</v>
      </c>
      <c r="AC2777" s="30" t="s">
        <v>31</v>
      </c>
      <c r="AD2777" s="30" t="s">
        <v>31</v>
      </c>
      <c r="AE2777" s="29">
        <f t="shared" si="135"/>
        <v>2023</v>
      </c>
      <c r="AF2777" s="29">
        <f t="shared" si="136"/>
        <v>4</v>
      </c>
      <c r="AK2777" t="e">
        <f t="shared" si="134"/>
        <v>#N/A</v>
      </c>
    </row>
    <row r="2778" spans="1:37" ht="30" x14ac:dyDescent="0.25">
      <c r="A2778" s="30">
        <v>17907434</v>
      </c>
      <c r="B2778" s="29" t="e">
        <v>#N/A</v>
      </c>
      <c r="C2778" s="29" t="s">
        <v>29</v>
      </c>
      <c r="D2778" s="29" t="s">
        <v>29</v>
      </c>
      <c r="E2778" s="31">
        <v>45077</v>
      </c>
      <c r="F2778" s="29" t="s">
        <v>31</v>
      </c>
      <c r="G2778" s="29" t="s">
        <v>51</v>
      </c>
      <c r="H2778" s="29" t="s">
        <v>30</v>
      </c>
      <c r="I2778" s="29">
        <v>1969</v>
      </c>
      <c r="J2778" s="30">
        <v>100</v>
      </c>
      <c r="K2778" s="30">
        <v>16867.5</v>
      </c>
      <c r="L2778" s="29">
        <v>892056.06536417361</v>
      </c>
      <c r="M2778" s="29">
        <v>2534.5071313346461</v>
      </c>
      <c r="N2778" s="29">
        <v>36.729439821775742</v>
      </c>
      <c r="O2778" s="29" t="s">
        <v>31</v>
      </c>
      <c r="P2778" s="29" t="s">
        <v>31</v>
      </c>
      <c r="Q2778" s="29" t="s">
        <v>31</v>
      </c>
      <c r="R2778" s="29" t="s">
        <v>31</v>
      </c>
      <c r="S2778" s="29" t="s">
        <v>31</v>
      </c>
      <c r="T2778" s="29" t="s">
        <v>31</v>
      </c>
      <c r="U2778" s="29" t="s">
        <v>31</v>
      </c>
      <c r="V2778" s="29" t="s">
        <v>31</v>
      </c>
      <c r="W2778" s="30">
        <v>1.6395714465795705</v>
      </c>
      <c r="X2778" s="30">
        <v>1.6942184358007588</v>
      </c>
      <c r="Y2778" s="29" t="s">
        <v>31</v>
      </c>
      <c r="Z2778" s="29" t="s">
        <v>31</v>
      </c>
      <c r="AA2778" s="29" t="s">
        <v>31</v>
      </c>
      <c r="AB2778" s="29" t="s">
        <v>31</v>
      </c>
      <c r="AC2778" s="30" t="s">
        <v>31</v>
      </c>
      <c r="AD2778" s="30" t="s">
        <v>31</v>
      </c>
      <c r="AE2778" s="29">
        <f t="shared" si="135"/>
        <v>2023</v>
      </c>
      <c r="AF2778" s="29">
        <f t="shared" si="136"/>
        <v>5</v>
      </c>
      <c r="AK2778" t="e">
        <f t="shared" si="134"/>
        <v>#N/A</v>
      </c>
    </row>
    <row r="2779" spans="1:37" ht="30" x14ac:dyDescent="0.25">
      <c r="A2779" s="30">
        <v>17907434</v>
      </c>
      <c r="B2779" s="29" t="e">
        <v>#N/A</v>
      </c>
      <c r="C2779" s="29" t="s">
        <v>29</v>
      </c>
      <c r="D2779" s="29" t="s">
        <v>29</v>
      </c>
      <c r="E2779" s="31">
        <v>45107</v>
      </c>
      <c r="F2779" s="29" t="s">
        <v>31</v>
      </c>
      <c r="G2779" s="29" t="s">
        <v>51</v>
      </c>
      <c r="H2779" s="29" t="s">
        <v>30</v>
      </c>
      <c r="I2779" s="29">
        <v>1969</v>
      </c>
      <c r="J2779" s="30">
        <v>100</v>
      </c>
      <c r="K2779" s="30">
        <v>16867.5</v>
      </c>
      <c r="L2779" s="29">
        <v>929207.44218219875</v>
      </c>
      <c r="M2779" s="29">
        <v>3437.4641840985746</v>
      </c>
      <c r="N2779" s="29">
        <v>38.475700190210972</v>
      </c>
      <c r="O2779" s="29" t="s">
        <v>31</v>
      </c>
      <c r="P2779" s="29" t="s">
        <v>31</v>
      </c>
      <c r="Q2779" s="29" t="s">
        <v>31</v>
      </c>
      <c r="R2779" s="29" t="s">
        <v>31</v>
      </c>
      <c r="S2779" s="29" t="s">
        <v>31</v>
      </c>
      <c r="T2779" s="29" t="s">
        <v>31</v>
      </c>
      <c r="U2779" s="29" t="s">
        <v>31</v>
      </c>
      <c r="V2779" s="29" t="s">
        <v>31</v>
      </c>
      <c r="W2779" s="30">
        <v>0.86257951318802728</v>
      </c>
      <c r="X2779" s="30">
        <v>2.0687170931682082</v>
      </c>
      <c r="Y2779" s="29" t="s">
        <v>31</v>
      </c>
      <c r="Z2779" s="29" t="s">
        <v>31</v>
      </c>
      <c r="AA2779" s="29" t="s">
        <v>31</v>
      </c>
      <c r="AB2779" s="29" t="s">
        <v>31</v>
      </c>
      <c r="AC2779" s="30" t="s">
        <v>31</v>
      </c>
      <c r="AD2779" s="30" t="s">
        <v>31</v>
      </c>
      <c r="AE2779" s="29">
        <f t="shared" si="135"/>
        <v>2023</v>
      </c>
      <c r="AF2779" s="29">
        <f t="shared" si="136"/>
        <v>6</v>
      </c>
      <c r="AK2779" t="e">
        <f t="shared" si="134"/>
        <v>#N/A</v>
      </c>
    </row>
    <row r="2780" spans="1:37" ht="30" x14ac:dyDescent="0.25">
      <c r="A2780" s="30">
        <v>17907434</v>
      </c>
      <c r="B2780" s="29" t="e">
        <v>#N/A</v>
      </c>
      <c r="C2780" s="29" t="s">
        <v>29</v>
      </c>
      <c r="D2780" s="29" t="s">
        <v>29</v>
      </c>
      <c r="E2780" s="31">
        <v>45138</v>
      </c>
      <c r="F2780" s="29" t="s">
        <v>31</v>
      </c>
      <c r="G2780" s="29" t="s">
        <v>51</v>
      </c>
      <c r="H2780" s="29" t="s">
        <v>30</v>
      </c>
      <c r="I2780" s="29">
        <v>1969</v>
      </c>
      <c r="J2780" s="30">
        <v>100</v>
      </c>
      <c r="K2780" s="30">
        <v>16867.5</v>
      </c>
      <c r="L2780" s="29">
        <v>780505.1623049156</v>
      </c>
      <c r="M2780" s="29">
        <v>3498.3974581954872</v>
      </c>
      <c r="N2780" s="29">
        <v>34.196956287600656</v>
      </c>
      <c r="O2780" s="29" t="s">
        <v>31</v>
      </c>
      <c r="P2780" s="29" t="s">
        <v>31</v>
      </c>
      <c r="Q2780" s="29" t="s">
        <v>31</v>
      </c>
      <c r="R2780" s="29" t="s">
        <v>31</v>
      </c>
      <c r="S2780" s="29" t="s">
        <v>31</v>
      </c>
      <c r="T2780" s="29" t="s">
        <v>31</v>
      </c>
      <c r="U2780" s="29" t="s">
        <v>31</v>
      </c>
      <c r="V2780" s="29" t="s">
        <v>31</v>
      </c>
      <c r="W2780" s="30">
        <v>1.1328978043597864</v>
      </c>
      <c r="X2780" s="30">
        <v>1.7545014346235517</v>
      </c>
      <c r="Y2780" s="29" t="s">
        <v>31</v>
      </c>
      <c r="Z2780" s="29" t="s">
        <v>31</v>
      </c>
      <c r="AA2780" s="29" t="s">
        <v>31</v>
      </c>
      <c r="AB2780" s="29" t="s">
        <v>31</v>
      </c>
      <c r="AC2780" s="30" t="s">
        <v>31</v>
      </c>
      <c r="AD2780" s="30" t="s">
        <v>31</v>
      </c>
      <c r="AE2780" s="29">
        <f t="shared" si="135"/>
        <v>2023</v>
      </c>
      <c r="AF2780" s="29">
        <f t="shared" si="136"/>
        <v>7</v>
      </c>
      <c r="AK2780" t="e">
        <f t="shared" si="134"/>
        <v>#N/A</v>
      </c>
    </row>
    <row r="2781" spans="1:37" ht="30" x14ac:dyDescent="0.25">
      <c r="A2781" s="30">
        <v>17907434</v>
      </c>
      <c r="B2781" s="29" t="e">
        <v>#N/A</v>
      </c>
      <c r="C2781" s="29" t="s">
        <v>29</v>
      </c>
      <c r="D2781" s="29" t="s">
        <v>29</v>
      </c>
      <c r="E2781" s="31">
        <v>45169</v>
      </c>
      <c r="F2781" s="29" t="s">
        <v>31</v>
      </c>
      <c r="G2781" s="29" t="s">
        <v>51</v>
      </c>
      <c r="H2781" s="29" t="s">
        <v>30</v>
      </c>
      <c r="I2781" s="29">
        <v>1969</v>
      </c>
      <c r="J2781" s="30">
        <v>100</v>
      </c>
      <c r="K2781" s="30">
        <v>16867.5</v>
      </c>
      <c r="L2781" s="29">
        <v>763287.76309769624</v>
      </c>
      <c r="M2781" s="29">
        <v>2302.6551357196813</v>
      </c>
      <c r="N2781" s="29">
        <v>58.16245478499652</v>
      </c>
      <c r="O2781" s="29" t="s">
        <v>31</v>
      </c>
      <c r="P2781" s="29" t="s">
        <v>31</v>
      </c>
      <c r="Q2781" s="29" t="s">
        <v>31</v>
      </c>
      <c r="R2781" s="29" t="s">
        <v>31</v>
      </c>
      <c r="S2781" s="29" t="s">
        <v>31</v>
      </c>
      <c r="T2781" s="29" t="s">
        <v>31</v>
      </c>
      <c r="U2781" s="29" t="s">
        <v>31</v>
      </c>
      <c r="V2781" s="29" t="s">
        <v>31</v>
      </c>
      <c r="W2781" s="30">
        <v>1.0940549295915654</v>
      </c>
      <c r="X2781" s="30">
        <v>2.2059140829346497</v>
      </c>
      <c r="Y2781" s="29" t="s">
        <v>31</v>
      </c>
      <c r="Z2781" s="29" t="s">
        <v>31</v>
      </c>
      <c r="AA2781" s="29" t="s">
        <v>31</v>
      </c>
      <c r="AB2781" s="29" t="s">
        <v>31</v>
      </c>
      <c r="AC2781" s="30" t="s">
        <v>31</v>
      </c>
      <c r="AD2781" s="30" t="s">
        <v>31</v>
      </c>
      <c r="AE2781" s="29">
        <f t="shared" si="135"/>
        <v>2023</v>
      </c>
      <c r="AF2781" s="29">
        <f t="shared" si="136"/>
        <v>8</v>
      </c>
      <c r="AK2781" t="e">
        <f t="shared" si="134"/>
        <v>#N/A</v>
      </c>
    </row>
    <row r="2782" spans="1:37" ht="30" x14ac:dyDescent="0.25">
      <c r="A2782" s="30">
        <v>17907434</v>
      </c>
      <c r="B2782" s="29" t="e">
        <v>#N/A</v>
      </c>
      <c r="C2782" s="29" t="s">
        <v>29</v>
      </c>
      <c r="D2782" s="29" t="s">
        <v>29</v>
      </c>
      <c r="E2782" s="31">
        <v>45199</v>
      </c>
      <c r="F2782" s="29" t="s">
        <v>31</v>
      </c>
      <c r="G2782" s="29" t="s">
        <v>51</v>
      </c>
      <c r="H2782" s="29" t="s">
        <v>30</v>
      </c>
      <c r="I2782" s="29">
        <v>1969</v>
      </c>
      <c r="J2782" s="30">
        <v>100</v>
      </c>
      <c r="K2782" s="30">
        <v>16867.5</v>
      </c>
      <c r="L2782" s="29">
        <v>621032.45529126388</v>
      </c>
      <c r="M2782" s="29">
        <v>3305.9866566702344</v>
      </c>
      <c r="N2782" s="29">
        <v>30.449399104484602</v>
      </c>
      <c r="O2782" s="29" t="s">
        <v>31</v>
      </c>
      <c r="P2782" s="29" t="s">
        <v>31</v>
      </c>
      <c r="Q2782" s="29" t="s">
        <v>31</v>
      </c>
      <c r="R2782" s="29" t="s">
        <v>31</v>
      </c>
      <c r="S2782" s="29" t="s">
        <v>31</v>
      </c>
      <c r="T2782" s="29" t="s">
        <v>31</v>
      </c>
      <c r="U2782" s="29" t="s">
        <v>31</v>
      </c>
      <c r="V2782" s="29" t="s">
        <v>31</v>
      </c>
      <c r="W2782" s="30">
        <v>1.2384794243380362</v>
      </c>
      <c r="X2782" s="30">
        <v>2.196281837118887</v>
      </c>
      <c r="Y2782" s="29" t="s">
        <v>31</v>
      </c>
      <c r="Z2782" s="29" t="s">
        <v>31</v>
      </c>
      <c r="AA2782" s="29" t="s">
        <v>31</v>
      </c>
      <c r="AB2782" s="29" t="s">
        <v>31</v>
      </c>
      <c r="AC2782" s="30" t="s">
        <v>31</v>
      </c>
      <c r="AD2782" s="30" t="s">
        <v>31</v>
      </c>
      <c r="AE2782" s="29">
        <f t="shared" si="135"/>
        <v>2023</v>
      </c>
      <c r="AF2782" s="29">
        <f t="shared" si="136"/>
        <v>9</v>
      </c>
      <c r="AK2782" t="e">
        <f t="shared" si="134"/>
        <v>#N/A</v>
      </c>
    </row>
    <row r="2783" spans="1:37" ht="30" x14ac:dyDescent="0.25">
      <c r="A2783" s="30">
        <v>17907434</v>
      </c>
      <c r="B2783" s="29" t="e">
        <v>#N/A</v>
      </c>
      <c r="C2783" s="29" t="s">
        <v>29</v>
      </c>
      <c r="D2783" s="29" t="s">
        <v>29</v>
      </c>
      <c r="E2783" s="31">
        <v>45230</v>
      </c>
      <c r="F2783" s="29" t="s">
        <v>31</v>
      </c>
      <c r="G2783" s="29" t="s">
        <v>51</v>
      </c>
      <c r="H2783" s="29" t="s">
        <v>30</v>
      </c>
      <c r="I2783" s="29">
        <v>1969</v>
      </c>
      <c r="J2783" s="30">
        <v>100</v>
      </c>
      <c r="K2783" s="30">
        <v>16867.5</v>
      </c>
      <c r="L2783" s="29">
        <v>855274.58278166095</v>
      </c>
      <c r="M2783" s="29">
        <v>2059.8663493103541</v>
      </c>
      <c r="N2783" s="29">
        <v>55.85161258664008</v>
      </c>
      <c r="O2783" s="29" t="s">
        <v>31</v>
      </c>
      <c r="P2783" s="29" t="s">
        <v>31</v>
      </c>
      <c r="Q2783" s="29" t="s">
        <v>31</v>
      </c>
      <c r="R2783" s="29" t="s">
        <v>31</v>
      </c>
      <c r="S2783" s="29" t="s">
        <v>31</v>
      </c>
      <c r="T2783" s="29" t="s">
        <v>31</v>
      </c>
      <c r="U2783" s="29" t="s">
        <v>31</v>
      </c>
      <c r="V2783" s="29" t="s">
        <v>31</v>
      </c>
      <c r="W2783" s="30">
        <v>1.4034368919723836</v>
      </c>
      <c r="X2783" s="30">
        <v>1.6004436048913475</v>
      </c>
      <c r="Y2783" s="29" t="s">
        <v>31</v>
      </c>
      <c r="Z2783" s="29" t="s">
        <v>31</v>
      </c>
      <c r="AA2783" s="29" t="s">
        <v>31</v>
      </c>
      <c r="AB2783" s="29" t="s">
        <v>31</v>
      </c>
      <c r="AC2783" s="30" t="s">
        <v>31</v>
      </c>
      <c r="AD2783" s="30" t="s">
        <v>31</v>
      </c>
      <c r="AE2783" s="29">
        <f t="shared" si="135"/>
        <v>2023</v>
      </c>
      <c r="AF2783" s="29">
        <f t="shared" si="136"/>
        <v>10</v>
      </c>
      <c r="AK2783" t="e">
        <f t="shared" si="134"/>
        <v>#N/A</v>
      </c>
    </row>
    <row r="2784" spans="1:37" ht="30" x14ac:dyDescent="0.25">
      <c r="A2784" s="30">
        <v>17907434</v>
      </c>
      <c r="B2784" s="29" t="e">
        <v>#N/A</v>
      </c>
      <c r="C2784" s="29" t="s">
        <v>29</v>
      </c>
      <c r="D2784" s="29" t="s">
        <v>29</v>
      </c>
      <c r="E2784" s="31">
        <v>45260</v>
      </c>
      <c r="F2784" s="29" t="s">
        <v>31</v>
      </c>
      <c r="G2784" s="29" t="s">
        <v>51</v>
      </c>
      <c r="H2784" s="29" t="s">
        <v>30</v>
      </c>
      <c r="I2784" s="29">
        <v>1969</v>
      </c>
      <c r="J2784" s="30">
        <v>100</v>
      </c>
      <c r="K2784" s="30">
        <v>16867.5</v>
      </c>
      <c r="L2784" s="29">
        <v>804128.31764257443</v>
      </c>
      <c r="M2784" s="29">
        <v>2945.8053811474247</v>
      </c>
      <c r="N2784" s="29">
        <v>57.931970838568517</v>
      </c>
      <c r="O2784" s="29" t="s">
        <v>31</v>
      </c>
      <c r="P2784" s="29" t="s">
        <v>31</v>
      </c>
      <c r="Q2784" s="29" t="s">
        <v>31</v>
      </c>
      <c r="R2784" s="29" t="s">
        <v>31</v>
      </c>
      <c r="S2784" s="29" t="s">
        <v>31</v>
      </c>
      <c r="T2784" s="29" t="s">
        <v>31</v>
      </c>
      <c r="U2784" s="29" t="s">
        <v>31</v>
      </c>
      <c r="V2784" s="29" t="s">
        <v>31</v>
      </c>
      <c r="W2784" s="30">
        <v>1.1635876607564999</v>
      </c>
      <c r="X2784" s="30">
        <v>1.214659128682632</v>
      </c>
      <c r="Y2784" s="29" t="s">
        <v>31</v>
      </c>
      <c r="Z2784" s="29" t="s">
        <v>31</v>
      </c>
      <c r="AA2784" s="29" t="s">
        <v>31</v>
      </c>
      <c r="AB2784" s="29" t="s">
        <v>31</v>
      </c>
      <c r="AC2784" s="30" t="s">
        <v>31</v>
      </c>
      <c r="AD2784" s="30" t="s">
        <v>31</v>
      </c>
      <c r="AE2784" s="29">
        <f t="shared" si="135"/>
        <v>2023</v>
      </c>
      <c r="AF2784" s="29">
        <f t="shared" si="136"/>
        <v>11</v>
      </c>
      <c r="AK2784" t="e">
        <f t="shared" si="134"/>
        <v>#N/A</v>
      </c>
    </row>
    <row r="2785" spans="1:37" ht="30" x14ac:dyDescent="0.25">
      <c r="A2785" s="30">
        <v>17907434</v>
      </c>
      <c r="B2785" s="29" t="e">
        <v>#N/A</v>
      </c>
      <c r="C2785" s="29" t="s">
        <v>29</v>
      </c>
      <c r="D2785" s="29" t="s">
        <v>29</v>
      </c>
      <c r="E2785" s="31">
        <v>45291</v>
      </c>
      <c r="F2785" s="29" t="s">
        <v>31</v>
      </c>
      <c r="G2785" s="29" t="s">
        <v>51</v>
      </c>
      <c r="H2785" s="29" t="s">
        <v>30</v>
      </c>
      <c r="I2785" s="29">
        <v>1969</v>
      </c>
      <c r="J2785" s="30">
        <v>100</v>
      </c>
      <c r="K2785" s="30">
        <v>16867.5</v>
      </c>
      <c r="L2785" s="29">
        <v>729217.09058893216</v>
      </c>
      <c r="M2785" s="29">
        <v>3358.6440020182704</v>
      </c>
      <c r="N2785" s="29">
        <v>43.89240485939284</v>
      </c>
      <c r="O2785" s="29">
        <v>10282.598417363673</v>
      </c>
      <c r="P2785" s="29">
        <v>0.57974295025762068</v>
      </c>
      <c r="Q2785" s="29">
        <v>15091.55648860367</v>
      </c>
      <c r="R2785" s="29">
        <v>15021.050552728757</v>
      </c>
      <c r="S2785" s="29">
        <v>0.85122054396078428</v>
      </c>
      <c r="T2785" s="29">
        <v>0.75781277808763803</v>
      </c>
      <c r="U2785" s="29">
        <v>0.76999426516046476</v>
      </c>
      <c r="V2785" s="29">
        <v>1.2530378834229137</v>
      </c>
      <c r="W2785" s="30">
        <v>1.2263860617034819</v>
      </c>
      <c r="X2785" s="30">
        <v>1.6809553188274173</v>
      </c>
      <c r="Y2785" s="29">
        <v>-70.301693402848798</v>
      </c>
      <c r="Z2785" s="29">
        <v>-83.996271509732054</v>
      </c>
      <c r="AA2785" s="29">
        <v>40.154043687482854</v>
      </c>
      <c r="AB2785" s="29">
        <v>836.49299003397789</v>
      </c>
      <c r="AC2785" s="30" t="s">
        <v>31</v>
      </c>
      <c r="AD2785" s="30" t="s">
        <v>31</v>
      </c>
      <c r="AE2785" s="29">
        <f t="shared" si="135"/>
        <v>2023</v>
      </c>
      <c r="AF2785" s="29">
        <f t="shared" si="136"/>
        <v>12</v>
      </c>
      <c r="AK2785" t="e">
        <f t="shared" si="134"/>
        <v>#N/A</v>
      </c>
    </row>
    <row r="2786" spans="1:37" ht="30" x14ac:dyDescent="0.25">
      <c r="A2786" s="30">
        <v>17907434</v>
      </c>
      <c r="B2786" s="29" t="e">
        <v>#N/A</v>
      </c>
      <c r="C2786" s="29" t="s">
        <v>29</v>
      </c>
      <c r="D2786" s="29" t="s">
        <v>29</v>
      </c>
      <c r="E2786" s="31">
        <v>45322</v>
      </c>
      <c r="F2786" s="29" t="s">
        <v>31</v>
      </c>
      <c r="G2786" s="29" t="s">
        <v>51</v>
      </c>
      <c r="H2786" s="29" t="s">
        <v>30</v>
      </c>
      <c r="I2786" s="29">
        <v>1969</v>
      </c>
      <c r="J2786" s="30">
        <v>100</v>
      </c>
      <c r="K2786" s="30">
        <v>16867.5</v>
      </c>
      <c r="L2786" s="29">
        <v>679308.38642473263</v>
      </c>
      <c r="M2786" s="29">
        <v>3286.9122677490845</v>
      </c>
      <c r="N2786" s="29">
        <v>40.574455371198994</v>
      </c>
      <c r="O2786" s="29" t="s">
        <v>31</v>
      </c>
      <c r="P2786" s="29" t="s">
        <v>31</v>
      </c>
      <c r="Q2786" s="29" t="s">
        <v>31</v>
      </c>
      <c r="R2786" s="29" t="s">
        <v>31</v>
      </c>
      <c r="S2786" s="29" t="s">
        <v>31</v>
      </c>
      <c r="T2786" s="29" t="s">
        <v>31</v>
      </c>
      <c r="U2786" s="29" t="s">
        <v>31</v>
      </c>
      <c r="V2786" s="29" t="s">
        <v>31</v>
      </c>
      <c r="W2786" s="30">
        <v>1.4123120211992479</v>
      </c>
      <c r="X2786" s="30">
        <v>2.2252283972990328</v>
      </c>
      <c r="Y2786" s="29" t="s">
        <v>31</v>
      </c>
      <c r="Z2786" s="29" t="s">
        <v>31</v>
      </c>
      <c r="AA2786" s="29" t="s">
        <v>31</v>
      </c>
      <c r="AB2786" s="29" t="s">
        <v>31</v>
      </c>
      <c r="AC2786" s="30" t="s">
        <v>31</v>
      </c>
      <c r="AD2786" s="30" t="s">
        <v>31</v>
      </c>
      <c r="AE2786" s="29">
        <f t="shared" si="135"/>
        <v>2024</v>
      </c>
      <c r="AF2786" s="29">
        <f t="shared" si="136"/>
        <v>1</v>
      </c>
      <c r="AK2786" t="e">
        <f t="shared" si="134"/>
        <v>#N/A</v>
      </c>
    </row>
    <row r="2787" spans="1:37" ht="30" x14ac:dyDescent="0.25">
      <c r="A2787" s="30">
        <v>17907434</v>
      </c>
      <c r="B2787" s="29" t="e">
        <v>#N/A</v>
      </c>
      <c r="C2787" s="29" t="s">
        <v>29</v>
      </c>
      <c r="D2787" s="29" t="s">
        <v>29</v>
      </c>
      <c r="E2787" s="31">
        <v>45351</v>
      </c>
      <c r="F2787" s="30" t="s">
        <v>31</v>
      </c>
      <c r="G2787" s="29" t="s">
        <v>51</v>
      </c>
      <c r="H2787" s="29" t="s">
        <v>30</v>
      </c>
      <c r="I2787" s="29">
        <v>1969</v>
      </c>
      <c r="J2787" s="30">
        <v>100</v>
      </c>
      <c r="K2787" s="30">
        <v>16867.5</v>
      </c>
      <c r="L2787" s="30">
        <v>645777.74375682499</v>
      </c>
      <c r="M2787" s="30">
        <v>3272.299110942472</v>
      </c>
      <c r="N2787" s="30">
        <v>40.721021984788067</v>
      </c>
      <c r="O2787" s="30" t="s">
        <v>31</v>
      </c>
      <c r="P2787" s="30" t="s">
        <v>31</v>
      </c>
      <c r="Q2787" s="30" t="s">
        <v>31</v>
      </c>
      <c r="R2787" s="30" t="s">
        <v>31</v>
      </c>
      <c r="S2787" s="30" t="s">
        <v>31</v>
      </c>
      <c r="T2787" s="30" t="s">
        <v>31</v>
      </c>
      <c r="U2787" s="30" t="s">
        <v>31</v>
      </c>
      <c r="V2787" s="30" t="s">
        <v>31</v>
      </c>
      <c r="W2787" s="30">
        <v>0.82061737731573414</v>
      </c>
      <c r="X2787" s="30">
        <v>1.6396275554002504</v>
      </c>
      <c r="Y2787" s="30" t="s">
        <v>31</v>
      </c>
      <c r="Z2787" s="30" t="s">
        <v>31</v>
      </c>
      <c r="AA2787" s="30" t="s">
        <v>31</v>
      </c>
      <c r="AB2787" s="30" t="s">
        <v>31</v>
      </c>
      <c r="AC2787" s="30" t="s">
        <v>31</v>
      </c>
      <c r="AD2787" s="30" t="s">
        <v>31</v>
      </c>
      <c r="AE2787" s="29">
        <f t="shared" si="135"/>
        <v>2024</v>
      </c>
      <c r="AF2787" s="29">
        <f t="shared" si="136"/>
        <v>2</v>
      </c>
      <c r="AK2787" t="e">
        <f t="shared" si="134"/>
        <v>#N/A</v>
      </c>
    </row>
    <row r="2788" spans="1:37" ht="30" x14ac:dyDescent="0.25">
      <c r="A2788" s="30">
        <v>17907434</v>
      </c>
      <c r="B2788" s="29" t="e">
        <v>#N/A</v>
      </c>
      <c r="C2788" s="29" t="s">
        <v>29</v>
      </c>
      <c r="D2788" s="29" t="s">
        <v>29</v>
      </c>
      <c r="E2788" s="31">
        <v>45382</v>
      </c>
      <c r="F2788" s="29" t="s">
        <v>31</v>
      </c>
      <c r="G2788" s="29" t="s">
        <v>51</v>
      </c>
      <c r="H2788" s="29" t="s">
        <v>30</v>
      </c>
      <c r="I2788" s="29">
        <v>1969</v>
      </c>
      <c r="J2788" s="30">
        <v>100</v>
      </c>
      <c r="K2788" s="30">
        <v>16867.5</v>
      </c>
      <c r="L2788" s="29">
        <v>955116.37722530984</v>
      </c>
      <c r="M2788" s="29">
        <v>2477.6449665252603</v>
      </c>
      <c r="N2788" s="29">
        <v>48.839802849874125</v>
      </c>
      <c r="O2788" s="29" t="s">
        <v>31</v>
      </c>
      <c r="P2788" s="29" t="s">
        <v>31</v>
      </c>
      <c r="Q2788" s="29" t="s">
        <v>31</v>
      </c>
      <c r="R2788" s="29" t="s">
        <v>31</v>
      </c>
      <c r="S2788" s="29" t="s">
        <v>31</v>
      </c>
      <c r="T2788" s="29" t="s">
        <v>31</v>
      </c>
      <c r="U2788" s="29" t="s">
        <v>31</v>
      </c>
      <c r="V2788" s="29" t="s">
        <v>31</v>
      </c>
      <c r="W2788" s="30">
        <v>1.4455600328585865</v>
      </c>
      <c r="X2788" s="30">
        <v>2.0268944815672438</v>
      </c>
      <c r="Y2788" s="29" t="s">
        <v>31</v>
      </c>
      <c r="Z2788" s="29" t="s">
        <v>31</v>
      </c>
      <c r="AA2788" s="30" t="s">
        <v>31</v>
      </c>
      <c r="AB2788" s="30" t="s">
        <v>31</v>
      </c>
      <c r="AC2788" s="29" t="s">
        <v>31</v>
      </c>
      <c r="AD2788" s="29" t="s">
        <v>31</v>
      </c>
      <c r="AE2788" s="29">
        <f t="shared" si="135"/>
        <v>2024</v>
      </c>
      <c r="AF2788" s="29">
        <f t="shared" si="136"/>
        <v>3</v>
      </c>
      <c r="AK2788" t="e">
        <f t="shared" si="134"/>
        <v>#N/A</v>
      </c>
    </row>
    <row r="2789" spans="1:37" ht="30" x14ac:dyDescent="0.25">
      <c r="A2789" s="30">
        <v>17907434</v>
      </c>
      <c r="B2789" s="29" t="e">
        <v>#N/A</v>
      </c>
      <c r="C2789" s="29" t="s">
        <v>29</v>
      </c>
      <c r="D2789" s="29" t="s">
        <v>29</v>
      </c>
      <c r="E2789" s="31">
        <v>45412</v>
      </c>
      <c r="F2789" s="29" t="s">
        <v>31</v>
      </c>
      <c r="G2789" s="29" t="s">
        <v>51</v>
      </c>
      <c r="H2789" s="29" t="s">
        <v>30</v>
      </c>
      <c r="I2789" s="29">
        <v>1969</v>
      </c>
      <c r="J2789" s="30">
        <v>100</v>
      </c>
      <c r="K2789" s="30">
        <v>16867.5</v>
      </c>
      <c r="L2789" s="29">
        <v>728448.10945775243</v>
      </c>
      <c r="M2789" s="29">
        <v>2653.7005796067469</v>
      </c>
      <c r="N2789" s="29">
        <v>30.501012578804783</v>
      </c>
      <c r="O2789" s="29" t="s">
        <v>31</v>
      </c>
      <c r="P2789" s="29" t="s">
        <v>31</v>
      </c>
      <c r="Q2789" s="29" t="s">
        <v>31</v>
      </c>
      <c r="R2789" s="29" t="s">
        <v>31</v>
      </c>
      <c r="S2789" s="29" t="s">
        <v>31</v>
      </c>
      <c r="T2789" s="29" t="s">
        <v>31</v>
      </c>
      <c r="U2789" s="29" t="s">
        <v>31</v>
      </c>
      <c r="V2789" s="29" t="s">
        <v>31</v>
      </c>
      <c r="W2789" s="30">
        <v>1.5696741045823575</v>
      </c>
      <c r="X2789" s="30">
        <v>2.2333183756724564</v>
      </c>
      <c r="Y2789" s="29" t="s">
        <v>31</v>
      </c>
      <c r="Z2789" s="29" t="s">
        <v>31</v>
      </c>
      <c r="AA2789" s="30" t="s">
        <v>31</v>
      </c>
      <c r="AB2789" s="30" t="s">
        <v>31</v>
      </c>
      <c r="AC2789" s="29" t="s">
        <v>31</v>
      </c>
      <c r="AD2789" s="29" t="s">
        <v>31</v>
      </c>
      <c r="AE2789" s="29">
        <f t="shared" si="135"/>
        <v>2024</v>
      </c>
      <c r="AF2789" s="29">
        <f t="shared" si="136"/>
        <v>4</v>
      </c>
      <c r="AK2789" t="e">
        <f t="shared" si="134"/>
        <v>#N/A</v>
      </c>
    </row>
    <row r="2790" spans="1:37" ht="30" x14ac:dyDescent="0.25">
      <c r="A2790" s="30">
        <v>17907434</v>
      </c>
      <c r="B2790" s="29" t="e">
        <v>#N/A</v>
      </c>
      <c r="C2790" s="29" t="s">
        <v>29</v>
      </c>
      <c r="D2790" s="29" t="s">
        <v>29</v>
      </c>
      <c r="E2790" s="31">
        <v>45443</v>
      </c>
      <c r="F2790" s="29" t="s">
        <v>31</v>
      </c>
      <c r="G2790" s="29" t="s">
        <v>51</v>
      </c>
      <c r="H2790" s="29" t="s">
        <v>30</v>
      </c>
      <c r="I2790" s="29">
        <v>1969</v>
      </c>
      <c r="J2790" s="30">
        <v>100</v>
      </c>
      <c r="K2790" s="30">
        <v>16867.5</v>
      </c>
      <c r="L2790" s="29">
        <v>815792.75865835219</v>
      </c>
      <c r="M2790" s="29">
        <v>2149.4941429252272</v>
      </c>
      <c r="N2790" s="29">
        <v>50.36579927976593</v>
      </c>
      <c r="O2790" s="29" t="s">
        <v>31</v>
      </c>
      <c r="P2790" s="29" t="s">
        <v>31</v>
      </c>
      <c r="Q2790" s="29" t="s">
        <v>31</v>
      </c>
      <c r="R2790" s="29" t="s">
        <v>31</v>
      </c>
      <c r="S2790" s="29" t="s">
        <v>31</v>
      </c>
      <c r="T2790" s="29" t="s">
        <v>31</v>
      </c>
      <c r="U2790" s="29" t="s">
        <v>31</v>
      </c>
      <c r="V2790" s="29" t="s">
        <v>31</v>
      </c>
      <c r="W2790" s="30">
        <v>1.105960085788962</v>
      </c>
      <c r="X2790" s="30">
        <v>1.9704656608672191</v>
      </c>
      <c r="Y2790" s="29" t="s">
        <v>31</v>
      </c>
      <c r="Z2790" s="29" t="s">
        <v>31</v>
      </c>
      <c r="AA2790" s="30" t="s">
        <v>31</v>
      </c>
      <c r="AB2790" s="30" t="s">
        <v>31</v>
      </c>
      <c r="AC2790" s="29" t="s">
        <v>31</v>
      </c>
      <c r="AD2790" s="29" t="s">
        <v>31</v>
      </c>
      <c r="AE2790" s="29">
        <f t="shared" si="135"/>
        <v>2024</v>
      </c>
      <c r="AF2790" s="29">
        <f t="shared" si="136"/>
        <v>5</v>
      </c>
      <c r="AK2790" t="e">
        <f t="shared" si="134"/>
        <v>#N/A</v>
      </c>
    </row>
    <row r="2791" spans="1:37" ht="30" x14ac:dyDescent="0.25">
      <c r="A2791" s="30">
        <v>17907434</v>
      </c>
      <c r="B2791" s="29" t="e">
        <v>#N/A</v>
      </c>
      <c r="C2791" s="29" t="s">
        <v>29</v>
      </c>
      <c r="D2791" s="29" t="s">
        <v>29</v>
      </c>
      <c r="E2791" s="31">
        <v>45473</v>
      </c>
      <c r="F2791" s="29" t="s">
        <v>31</v>
      </c>
      <c r="G2791" s="29" t="s">
        <v>51</v>
      </c>
      <c r="H2791" s="29" t="s">
        <v>30</v>
      </c>
      <c r="I2791" s="29">
        <v>1969</v>
      </c>
      <c r="J2791" s="30">
        <v>100</v>
      </c>
      <c r="K2791" s="30">
        <v>16867.5</v>
      </c>
      <c r="L2791" s="29" t="s">
        <v>31</v>
      </c>
      <c r="M2791" s="29" t="s">
        <v>31</v>
      </c>
      <c r="N2791" s="29" t="s">
        <v>31</v>
      </c>
      <c r="O2791" s="29" t="s">
        <v>31</v>
      </c>
      <c r="P2791" s="29" t="s">
        <v>31</v>
      </c>
      <c r="Q2791" s="29" t="s">
        <v>31</v>
      </c>
      <c r="R2791" s="29" t="s">
        <v>31</v>
      </c>
      <c r="S2791" s="29" t="s">
        <v>31</v>
      </c>
      <c r="T2791" s="29" t="s">
        <v>31</v>
      </c>
      <c r="U2791" s="29" t="s">
        <v>31</v>
      </c>
      <c r="V2791" s="29" t="s">
        <v>31</v>
      </c>
      <c r="W2791" s="30">
        <v>1.636171403596836</v>
      </c>
      <c r="X2791" s="30">
        <v>1.4957201489594625</v>
      </c>
      <c r="Y2791" s="29" t="s">
        <v>31</v>
      </c>
      <c r="Z2791" s="29" t="s">
        <v>31</v>
      </c>
      <c r="AA2791" s="30" t="s">
        <v>31</v>
      </c>
      <c r="AB2791" s="30" t="s">
        <v>31</v>
      </c>
      <c r="AC2791" s="29" t="s">
        <v>31</v>
      </c>
      <c r="AD2791" s="29" t="s">
        <v>31</v>
      </c>
      <c r="AE2791" s="29">
        <f t="shared" si="135"/>
        <v>2024</v>
      </c>
      <c r="AF2791" s="29">
        <f t="shared" si="136"/>
        <v>6</v>
      </c>
      <c r="AK2791" t="e">
        <f t="shared" si="134"/>
        <v>#N/A</v>
      </c>
    </row>
    <row r="2792" spans="1:37" ht="30" x14ac:dyDescent="0.25">
      <c r="A2792" s="30">
        <v>17907434</v>
      </c>
      <c r="B2792" s="29" t="e">
        <v>#N/A</v>
      </c>
      <c r="C2792" s="29" t="s">
        <v>29</v>
      </c>
      <c r="D2792" s="29" t="s">
        <v>29</v>
      </c>
      <c r="E2792" s="31">
        <v>45504</v>
      </c>
      <c r="F2792" s="29" t="s">
        <v>31</v>
      </c>
      <c r="G2792" s="29" t="s">
        <v>51</v>
      </c>
      <c r="H2792" s="29" t="s">
        <v>30</v>
      </c>
      <c r="I2792" s="29">
        <v>1969</v>
      </c>
      <c r="J2792" s="30">
        <v>100</v>
      </c>
      <c r="K2792" s="30">
        <v>16867.5</v>
      </c>
      <c r="L2792" s="29" t="s">
        <v>31</v>
      </c>
      <c r="M2792" s="29" t="s">
        <v>31</v>
      </c>
      <c r="N2792" s="29" t="s">
        <v>31</v>
      </c>
      <c r="O2792" s="29" t="s">
        <v>31</v>
      </c>
      <c r="P2792" s="29" t="s">
        <v>31</v>
      </c>
      <c r="Q2792" s="29" t="s">
        <v>31</v>
      </c>
      <c r="R2792" s="29" t="s">
        <v>31</v>
      </c>
      <c r="S2792" s="29" t="s">
        <v>31</v>
      </c>
      <c r="T2792" s="29" t="s">
        <v>31</v>
      </c>
      <c r="U2792" s="29" t="s">
        <v>31</v>
      </c>
      <c r="V2792" s="29" t="s">
        <v>31</v>
      </c>
      <c r="W2792" s="30">
        <v>1.1219444108683521</v>
      </c>
      <c r="X2792" s="30">
        <v>1.8402110549546506</v>
      </c>
      <c r="Y2792" s="29" t="s">
        <v>31</v>
      </c>
      <c r="Z2792" s="29" t="s">
        <v>31</v>
      </c>
      <c r="AA2792" s="30" t="s">
        <v>31</v>
      </c>
      <c r="AB2792" s="30" t="s">
        <v>31</v>
      </c>
      <c r="AC2792" s="29" t="s">
        <v>31</v>
      </c>
      <c r="AD2792" s="29" t="s">
        <v>31</v>
      </c>
      <c r="AE2792" s="29">
        <f t="shared" si="135"/>
        <v>2024</v>
      </c>
      <c r="AF2792" s="29">
        <f t="shared" si="136"/>
        <v>7</v>
      </c>
      <c r="AK2792" t="e">
        <f t="shared" si="134"/>
        <v>#N/A</v>
      </c>
    </row>
    <row r="2793" spans="1:37" ht="30" x14ac:dyDescent="0.25">
      <c r="A2793" s="30">
        <v>17907434</v>
      </c>
      <c r="B2793" s="29" t="e">
        <v>#N/A</v>
      </c>
      <c r="C2793" s="29" t="s">
        <v>29</v>
      </c>
      <c r="D2793" s="29" t="s">
        <v>29</v>
      </c>
      <c r="E2793" s="31">
        <v>45535</v>
      </c>
      <c r="F2793" s="29" t="s">
        <v>31</v>
      </c>
      <c r="G2793" s="29" t="s">
        <v>51</v>
      </c>
      <c r="H2793" s="29" t="s">
        <v>30</v>
      </c>
      <c r="I2793" s="29">
        <v>1969</v>
      </c>
      <c r="J2793" s="30">
        <v>100</v>
      </c>
      <c r="K2793" s="30">
        <v>16867.5</v>
      </c>
      <c r="L2793" s="29" t="s">
        <v>31</v>
      </c>
      <c r="M2793" s="29" t="s">
        <v>31</v>
      </c>
      <c r="N2793" s="29" t="s">
        <v>31</v>
      </c>
      <c r="O2793" s="29" t="s">
        <v>31</v>
      </c>
      <c r="P2793" s="29" t="s">
        <v>31</v>
      </c>
      <c r="Q2793" s="29" t="s">
        <v>31</v>
      </c>
      <c r="R2793" s="29" t="s">
        <v>31</v>
      </c>
      <c r="S2793" s="29" t="s">
        <v>31</v>
      </c>
      <c r="T2793" s="29" t="s">
        <v>31</v>
      </c>
      <c r="U2793" s="29" t="s">
        <v>31</v>
      </c>
      <c r="V2793" s="29" t="s">
        <v>31</v>
      </c>
      <c r="W2793" s="30">
        <v>1.0301773451743179</v>
      </c>
      <c r="X2793" s="30">
        <v>1.347397408113556</v>
      </c>
      <c r="Y2793" s="29" t="s">
        <v>31</v>
      </c>
      <c r="Z2793" s="29" t="s">
        <v>31</v>
      </c>
      <c r="AA2793" s="30" t="s">
        <v>31</v>
      </c>
      <c r="AB2793" s="30" t="s">
        <v>31</v>
      </c>
      <c r="AC2793" s="29" t="s">
        <v>31</v>
      </c>
      <c r="AD2793" s="29" t="s">
        <v>31</v>
      </c>
      <c r="AE2793" s="29">
        <f t="shared" si="135"/>
        <v>2024</v>
      </c>
      <c r="AF2793" s="29">
        <f t="shared" si="136"/>
        <v>8</v>
      </c>
      <c r="AK2793" t="e">
        <f t="shared" si="134"/>
        <v>#N/A</v>
      </c>
    </row>
    <row r="2794" spans="1:37" ht="30" x14ac:dyDescent="0.25">
      <c r="A2794" s="30">
        <v>17907434</v>
      </c>
      <c r="B2794" s="29" t="e">
        <v>#N/A</v>
      </c>
      <c r="C2794" s="29" t="s">
        <v>29</v>
      </c>
      <c r="D2794" s="29" t="s">
        <v>29</v>
      </c>
      <c r="E2794" s="31">
        <v>45565</v>
      </c>
      <c r="F2794" s="29" t="s">
        <v>31</v>
      </c>
      <c r="G2794" s="29" t="s">
        <v>51</v>
      </c>
      <c r="H2794" s="29" t="s">
        <v>30</v>
      </c>
      <c r="I2794" s="29">
        <v>1969</v>
      </c>
      <c r="J2794" s="30">
        <v>100</v>
      </c>
      <c r="K2794" s="30">
        <v>16867.5</v>
      </c>
      <c r="L2794" s="29" t="s">
        <v>31</v>
      </c>
      <c r="M2794" s="29" t="s">
        <v>31</v>
      </c>
      <c r="N2794" s="29" t="s">
        <v>31</v>
      </c>
      <c r="O2794" s="29" t="s">
        <v>31</v>
      </c>
      <c r="P2794" s="29" t="s">
        <v>31</v>
      </c>
      <c r="Q2794" s="29" t="s">
        <v>31</v>
      </c>
      <c r="R2794" s="29" t="s">
        <v>31</v>
      </c>
      <c r="S2794" s="29" t="s">
        <v>31</v>
      </c>
      <c r="T2794" s="29" t="s">
        <v>31</v>
      </c>
      <c r="U2794" s="29" t="s">
        <v>31</v>
      </c>
      <c r="V2794" s="29" t="s">
        <v>31</v>
      </c>
      <c r="W2794" s="30">
        <v>1.6388065643768912</v>
      </c>
      <c r="X2794" s="30">
        <v>1.2257321762966209</v>
      </c>
      <c r="Y2794" s="29" t="s">
        <v>31</v>
      </c>
      <c r="Z2794" s="29" t="s">
        <v>31</v>
      </c>
      <c r="AA2794" s="30" t="s">
        <v>31</v>
      </c>
      <c r="AB2794" s="30" t="s">
        <v>31</v>
      </c>
      <c r="AC2794" s="29" t="s">
        <v>31</v>
      </c>
      <c r="AD2794" s="29" t="s">
        <v>31</v>
      </c>
      <c r="AE2794" s="29">
        <f t="shared" si="135"/>
        <v>2024</v>
      </c>
      <c r="AF2794" s="29">
        <f t="shared" si="136"/>
        <v>9</v>
      </c>
      <c r="AK2794" t="e">
        <f t="shared" si="134"/>
        <v>#N/A</v>
      </c>
    </row>
    <row r="2795" spans="1:37" ht="30" x14ac:dyDescent="0.25">
      <c r="A2795" s="30">
        <v>17907434</v>
      </c>
      <c r="B2795" s="29" t="e">
        <v>#N/A</v>
      </c>
      <c r="C2795" s="29" t="s">
        <v>29</v>
      </c>
      <c r="D2795" s="29" t="s">
        <v>29</v>
      </c>
      <c r="E2795" s="31">
        <v>45596</v>
      </c>
      <c r="F2795" s="29" t="s">
        <v>31</v>
      </c>
      <c r="G2795" s="29" t="s">
        <v>51</v>
      </c>
      <c r="H2795" s="29" t="s">
        <v>30</v>
      </c>
      <c r="I2795" s="29">
        <v>1969</v>
      </c>
      <c r="J2795" s="30">
        <v>100</v>
      </c>
      <c r="K2795" s="30">
        <v>16867.5</v>
      </c>
      <c r="L2795" s="29" t="s">
        <v>31</v>
      </c>
      <c r="M2795" s="29" t="s">
        <v>31</v>
      </c>
      <c r="N2795" s="29" t="s">
        <v>31</v>
      </c>
      <c r="O2795" s="29" t="s">
        <v>31</v>
      </c>
      <c r="P2795" s="29" t="s">
        <v>31</v>
      </c>
      <c r="Q2795" s="29" t="s">
        <v>31</v>
      </c>
      <c r="R2795" s="29" t="s">
        <v>31</v>
      </c>
      <c r="S2795" s="29" t="s">
        <v>31</v>
      </c>
      <c r="T2795" s="29" t="s">
        <v>31</v>
      </c>
      <c r="U2795" s="29" t="s">
        <v>31</v>
      </c>
      <c r="V2795" s="29" t="s">
        <v>31</v>
      </c>
      <c r="W2795" s="30">
        <v>1.6396559209586306</v>
      </c>
      <c r="X2795" s="30">
        <v>1.6913390113598046</v>
      </c>
      <c r="Y2795" s="29" t="s">
        <v>31</v>
      </c>
      <c r="Z2795" s="29" t="s">
        <v>31</v>
      </c>
      <c r="AA2795" s="30" t="s">
        <v>31</v>
      </c>
      <c r="AB2795" s="30" t="s">
        <v>31</v>
      </c>
      <c r="AC2795" s="29" t="s">
        <v>31</v>
      </c>
      <c r="AD2795" s="29" t="s">
        <v>31</v>
      </c>
      <c r="AE2795" s="29">
        <f t="shared" si="135"/>
        <v>2024</v>
      </c>
      <c r="AF2795" s="29">
        <f t="shared" si="136"/>
        <v>10</v>
      </c>
      <c r="AK2795" t="e">
        <f t="shared" si="134"/>
        <v>#N/A</v>
      </c>
    </row>
    <row r="2796" spans="1:37" ht="30" x14ac:dyDescent="0.25">
      <c r="A2796" s="30">
        <v>17907434</v>
      </c>
      <c r="B2796" s="29" t="e">
        <v>#N/A</v>
      </c>
      <c r="C2796" s="29" t="s">
        <v>29</v>
      </c>
      <c r="D2796" s="29" t="s">
        <v>29</v>
      </c>
      <c r="E2796" s="31">
        <v>45626</v>
      </c>
      <c r="F2796" s="29" t="s">
        <v>31</v>
      </c>
      <c r="G2796" s="29" t="s">
        <v>51</v>
      </c>
      <c r="H2796" s="29" t="s">
        <v>30</v>
      </c>
      <c r="I2796" s="29">
        <v>1969</v>
      </c>
      <c r="J2796" s="30">
        <v>100</v>
      </c>
      <c r="K2796" s="30">
        <v>16867.5</v>
      </c>
      <c r="L2796" s="29" t="s">
        <v>31</v>
      </c>
      <c r="M2796" s="29" t="s">
        <v>31</v>
      </c>
      <c r="N2796" s="29" t="s">
        <v>31</v>
      </c>
      <c r="O2796" s="29" t="s">
        <v>31</v>
      </c>
      <c r="P2796" s="29" t="s">
        <v>31</v>
      </c>
      <c r="Q2796" s="29" t="s">
        <v>31</v>
      </c>
      <c r="R2796" s="29" t="s">
        <v>31</v>
      </c>
      <c r="S2796" s="29" t="s">
        <v>31</v>
      </c>
      <c r="T2796" s="29" t="s">
        <v>31</v>
      </c>
      <c r="U2796" s="29" t="s">
        <v>31</v>
      </c>
      <c r="V2796" s="29" t="s">
        <v>31</v>
      </c>
      <c r="W2796" s="30">
        <v>0.88686024371303529</v>
      </c>
      <c r="X2796" s="30">
        <v>2.0784605137911201</v>
      </c>
      <c r="Y2796" s="29" t="s">
        <v>31</v>
      </c>
      <c r="Z2796" s="29" t="s">
        <v>31</v>
      </c>
      <c r="AA2796" s="30" t="s">
        <v>31</v>
      </c>
      <c r="AB2796" s="30" t="s">
        <v>31</v>
      </c>
      <c r="AC2796" s="29" t="s">
        <v>31</v>
      </c>
      <c r="AD2796" s="29" t="s">
        <v>31</v>
      </c>
      <c r="AE2796" s="29">
        <f t="shared" si="135"/>
        <v>2024</v>
      </c>
      <c r="AF2796" s="29">
        <f t="shared" si="136"/>
        <v>11</v>
      </c>
      <c r="AK2796" t="e">
        <f t="shared" si="134"/>
        <v>#N/A</v>
      </c>
    </row>
    <row r="2797" spans="1:37" ht="30" x14ac:dyDescent="0.25">
      <c r="A2797" s="30">
        <v>17907434</v>
      </c>
      <c r="B2797" s="29" t="e">
        <v>#N/A</v>
      </c>
      <c r="C2797" s="29" t="s">
        <v>29</v>
      </c>
      <c r="D2797" s="29" t="s">
        <v>29</v>
      </c>
      <c r="E2797" s="31">
        <v>45657</v>
      </c>
      <c r="F2797" s="29" t="s">
        <v>31</v>
      </c>
      <c r="G2797" s="29" t="s">
        <v>51</v>
      </c>
      <c r="H2797" s="29" t="s">
        <v>30</v>
      </c>
      <c r="I2797" s="29">
        <v>1969</v>
      </c>
      <c r="J2797" s="30">
        <v>100</v>
      </c>
      <c r="K2797" s="30">
        <v>16867.5</v>
      </c>
      <c r="L2797" s="29" t="s">
        <v>31</v>
      </c>
      <c r="M2797" s="29" t="s">
        <v>31</v>
      </c>
      <c r="N2797" s="29" t="s">
        <v>31</v>
      </c>
      <c r="O2797" s="29" t="s">
        <v>31</v>
      </c>
      <c r="P2797" s="29" t="s">
        <v>31</v>
      </c>
      <c r="Q2797" s="29" t="s">
        <v>31</v>
      </c>
      <c r="R2797" s="29" t="s">
        <v>31</v>
      </c>
      <c r="S2797" s="29" t="s">
        <v>31</v>
      </c>
      <c r="T2797" s="29" t="s">
        <v>31</v>
      </c>
      <c r="U2797" s="29" t="s">
        <v>31</v>
      </c>
      <c r="V2797" s="29" t="s">
        <v>31</v>
      </c>
      <c r="W2797" s="30">
        <v>1.4217204549064133</v>
      </c>
      <c r="X2797" s="30">
        <v>1.2096347927228739</v>
      </c>
      <c r="Y2797" s="29" t="s">
        <v>31</v>
      </c>
      <c r="Z2797" s="29" t="s">
        <v>31</v>
      </c>
      <c r="AA2797" s="30" t="s">
        <v>31</v>
      </c>
      <c r="AB2797" s="30" t="s">
        <v>31</v>
      </c>
      <c r="AC2797" s="29" t="s">
        <v>31</v>
      </c>
      <c r="AD2797" s="29" t="s">
        <v>31</v>
      </c>
      <c r="AE2797" s="29">
        <f t="shared" si="135"/>
        <v>2024</v>
      </c>
      <c r="AF2797" s="29">
        <f t="shared" si="136"/>
        <v>12</v>
      </c>
      <c r="AK2797" t="e">
        <f t="shared" si="134"/>
        <v>#N/A</v>
      </c>
    </row>
    <row r="2798" spans="1:37" ht="30" x14ac:dyDescent="0.25">
      <c r="A2798" s="30">
        <v>17907435</v>
      </c>
      <c r="B2798" s="29" t="s">
        <v>99</v>
      </c>
      <c r="C2798" s="29" t="s">
        <v>29</v>
      </c>
      <c r="D2798" s="29" t="s">
        <v>29</v>
      </c>
      <c r="E2798" s="31">
        <v>43496</v>
      </c>
      <c r="F2798" s="29" t="s">
        <v>31</v>
      </c>
      <c r="G2798" s="29" t="s">
        <v>51</v>
      </c>
      <c r="H2798" s="29" t="s">
        <v>30</v>
      </c>
      <c r="I2798" s="29">
        <v>1977</v>
      </c>
      <c r="J2798" s="30">
        <v>100</v>
      </c>
      <c r="K2798" s="30">
        <v>26675.9</v>
      </c>
      <c r="L2798" s="29" t="s">
        <v>31</v>
      </c>
      <c r="M2798" s="29" t="s">
        <v>31</v>
      </c>
      <c r="N2798" s="29" t="s">
        <v>31</v>
      </c>
      <c r="O2798" s="29" t="s">
        <v>31</v>
      </c>
      <c r="P2798" s="29" t="s">
        <v>31</v>
      </c>
      <c r="Q2798" s="29" t="s">
        <v>31</v>
      </c>
      <c r="R2798" s="29" t="s">
        <v>31</v>
      </c>
      <c r="S2798" s="29" t="s">
        <v>31</v>
      </c>
      <c r="T2798" s="29" t="s">
        <v>31</v>
      </c>
      <c r="U2798" s="29" t="s">
        <v>31</v>
      </c>
      <c r="V2798" s="29" t="s">
        <v>31</v>
      </c>
      <c r="W2798" s="30">
        <v>1.2347449655333815</v>
      </c>
      <c r="X2798" s="30">
        <v>1.1703931516019235</v>
      </c>
      <c r="Y2798" s="29" t="s">
        <v>31</v>
      </c>
      <c r="Z2798" s="29" t="s">
        <v>31</v>
      </c>
      <c r="AA2798" s="30">
        <v>0</v>
      </c>
      <c r="AB2798" s="30">
        <v>0</v>
      </c>
      <c r="AC2798" s="29" t="s">
        <v>31</v>
      </c>
      <c r="AD2798" s="29" t="s">
        <v>31</v>
      </c>
      <c r="AE2798" s="29">
        <f t="shared" si="135"/>
        <v>2019</v>
      </c>
      <c r="AF2798" s="29">
        <f t="shared" si="136"/>
        <v>1</v>
      </c>
      <c r="AK2798" t="e">
        <f t="shared" si="134"/>
        <v>#N/A</v>
      </c>
    </row>
    <row r="2799" spans="1:37" ht="30" x14ac:dyDescent="0.25">
      <c r="A2799" s="30">
        <v>17907435</v>
      </c>
      <c r="B2799" s="29" t="s">
        <v>99</v>
      </c>
      <c r="C2799" s="29" t="s">
        <v>29</v>
      </c>
      <c r="D2799" s="29" t="s">
        <v>29</v>
      </c>
      <c r="E2799" s="31">
        <v>43524</v>
      </c>
      <c r="F2799" s="29" t="s">
        <v>31</v>
      </c>
      <c r="G2799" s="29" t="s">
        <v>51</v>
      </c>
      <c r="H2799" s="29" t="s">
        <v>30</v>
      </c>
      <c r="I2799" s="29">
        <v>1977</v>
      </c>
      <c r="J2799" s="30">
        <v>100</v>
      </c>
      <c r="K2799" s="30">
        <v>26675.9</v>
      </c>
      <c r="L2799" s="29" t="s">
        <v>31</v>
      </c>
      <c r="M2799" s="29" t="s">
        <v>31</v>
      </c>
      <c r="N2799" s="29" t="s">
        <v>31</v>
      </c>
      <c r="O2799" s="29" t="s">
        <v>31</v>
      </c>
      <c r="P2799" s="29" t="s">
        <v>31</v>
      </c>
      <c r="Q2799" s="29" t="s">
        <v>31</v>
      </c>
      <c r="R2799" s="29" t="s">
        <v>31</v>
      </c>
      <c r="S2799" s="29" t="s">
        <v>31</v>
      </c>
      <c r="T2799" s="29" t="s">
        <v>31</v>
      </c>
      <c r="U2799" s="29" t="s">
        <v>31</v>
      </c>
      <c r="V2799" s="29" t="s">
        <v>31</v>
      </c>
      <c r="W2799" s="30">
        <v>1.0657890692253142</v>
      </c>
      <c r="X2799" s="30">
        <v>1.2066787154737781</v>
      </c>
      <c r="Y2799" s="29" t="s">
        <v>31</v>
      </c>
      <c r="Z2799" s="29" t="s">
        <v>31</v>
      </c>
      <c r="AA2799" s="30">
        <v>0</v>
      </c>
      <c r="AB2799" s="30">
        <v>0</v>
      </c>
      <c r="AC2799" s="29" t="s">
        <v>31</v>
      </c>
      <c r="AD2799" s="29" t="s">
        <v>31</v>
      </c>
      <c r="AE2799" s="29">
        <f t="shared" si="135"/>
        <v>2019</v>
      </c>
      <c r="AF2799" s="29">
        <f t="shared" si="136"/>
        <v>2</v>
      </c>
      <c r="AK2799" t="e">
        <f t="shared" ref="AK2799:AK2862" si="137">_xlfn.XLOOKUP(B2799, $AH$2:$AH$38,$AI$2:$AI$38)</f>
        <v>#N/A</v>
      </c>
    </row>
    <row r="2800" spans="1:37" ht="30" x14ac:dyDescent="0.25">
      <c r="A2800" s="30">
        <v>17907435</v>
      </c>
      <c r="B2800" s="29" t="s">
        <v>99</v>
      </c>
      <c r="C2800" s="29" t="s">
        <v>29</v>
      </c>
      <c r="D2800" s="29" t="s">
        <v>29</v>
      </c>
      <c r="E2800" s="31">
        <v>43555</v>
      </c>
      <c r="F2800" s="29" t="s">
        <v>31</v>
      </c>
      <c r="G2800" s="29" t="s">
        <v>51</v>
      </c>
      <c r="H2800" s="29" t="s">
        <v>30</v>
      </c>
      <c r="I2800" s="29">
        <v>1977</v>
      </c>
      <c r="J2800" s="30">
        <v>100</v>
      </c>
      <c r="K2800" s="30">
        <v>26675.9</v>
      </c>
      <c r="L2800" s="29" t="s">
        <v>31</v>
      </c>
      <c r="M2800" s="29" t="s">
        <v>31</v>
      </c>
      <c r="N2800" s="29" t="s">
        <v>31</v>
      </c>
      <c r="O2800" s="29" t="s">
        <v>31</v>
      </c>
      <c r="P2800" s="29" t="s">
        <v>31</v>
      </c>
      <c r="Q2800" s="29" t="s">
        <v>31</v>
      </c>
      <c r="R2800" s="29" t="s">
        <v>31</v>
      </c>
      <c r="S2800" s="29" t="s">
        <v>31</v>
      </c>
      <c r="T2800" s="29" t="s">
        <v>31</v>
      </c>
      <c r="U2800" s="29" t="s">
        <v>31</v>
      </c>
      <c r="V2800" s="29" t="s">
        <v>31</v>
      </c>
      <c r="W2800" s="30">
        <v>1.2078772798236854</v>
      </c>
      <c r="X2800" s="30">
        <v>1.2007860953871421</v>
      </c>
      <c r="Y2800" s="29" t="s">
        <v>31</v>
      </c>
      <c r="Z2800" s="29" t="s">
        <v>31</v>
      </c>
      <c r="AA2800" s="30">
        <v>0</v>
      </c>
      <c r="AB2800" s="30">
        <v>0</v>
      </c>
      <c r="AC2800" s="29" t="s">
        <v>31</v>
      </c>
      <c r="AD2800" s="29" t="s">
        <v>31</v>
      </c>
      <c r="AE2800" s="29">
        <f t="shared" si="135"/>
        <v>2019</v>
      </c>
      <c r="AF2800" s="29">
        <f t="shared" si="136"/>
        <v>3</v>
      </c>
      <c r="AK2800" t="e">
        <f t="shared" si="137"/>
        <v>#N/A</v>
      </c>
    </row>
    <row r="2801" spans="1:37" ht="30" x14ac:dyDescent="0.25">
      <c r="A2801" s="30">
        <v>17907435</v>
      </c>
      <c r="B2801" s="29" t="s">
        <v>99</v>
      </c>
      <c r="C2801" s="29" t="s">
        <v>29</v>
      </c>
      <c r="D2801" s="29" t="s">
        <v>29</v>
      </c>
      <c r="E2801" s="31">
        <v>43585</v>
      </c>
      <c r="F2801" s="29" t="s">
        <v>31</v>
      </c>
      <c r="G2801" s="29" t="s">
        <v>51</v>
      </c>
      <c r="H2801" s="29" t="s">
        <v>30</v>
      </c>
      <c r="I2801" s="29">
        <v>1977</v>
      </c>
      <c r="J2801" s="30">
        <v>100</v>
      </c>
      <c r="K2801" s="30">
        <v>26675.9</v>
      </c>
      <c r="L2801" s="29" t="s">
        <v>31</v>
      </c>
      <c r="M2801" s="29" t="s">
        <v>31</v>
      </c>
      <c r="N2801" s="29" t="s">
        <v>31</v>
      </c>
      <c r="O2801" s="29" t="s">
        <v>31</v>
      </c>
      <c r="P2801" s="29" t="s">
        <v>31</v>
      </c>
      <c r="Q2801" s="29" t="s">
        <v>31</v>
      </c>
      <c r="R2801" s="29" t="s">
        <v>31</v>
      </c>
      <c r="S2801" s="29" t="s">
        <v>31</v>
      </c>
      <c r="T2801" s="29" t="s">
        <v>31</v>
      </c>
      <c r="U2801" s="29" t="s">
        <v>31</v>
      </c>
      <c r="V2801" s="29" t="s">
        <v>31</v>
      </c>
      <c r="W2801" s="30">
        <v>1.452032748321656</v>
      </c>
      <c r="X2801" s="30">
        <v>2.1071803215607501</v>
      </c>
      <c r="Y2801" s="29" t="s">
        <v>31</v>
      </c>
      <c r="Z2801" s="29" t="s">
        <v>31</v>
      </c>
      <c r="AA2801" s="30">
        <v>0</v>
      </c>
      <c r="AB2801" s="30">
        <v>0</v>
      </c>
      <c r="AC2801" s="29" t="s">
        <v>31</v>
      </c>
      <c r="AD2801" s="29" t="s">
        <v>31</v>
      </c>
      <c r="AE2801" s="29">
        <f t="shared" si="135"/>
        <v>2019</v>
      </c>
      <c r="AF2801" s="29">
        <f t="shared" si="136"/>
        <v>4</v>
      </c>
      <c r="AK2801" t="e">
        <f t="shared" si="137"/>
        <v>#N/A</v>
      </c>
    </row>
    <row r="2802" spans="1:37" ht="30" x14ac:dyDescent="0.25">
      <c r="A2802" s="30">
        <v>17907435</v>
      </c>
      <c r="B2802" s="29" t="s">
        <v>99</v>
      </c>
      <c r="C2802" s="29" t="s">
        <v>29</v>
      </c>
      <c r="D2802" s="29" t="s">
        <v>29</v>
      </c>
      <c r="E2802" s="31">
        <v>43616</v>
      </c>
      <c r="F2802" s="29" t="s">
        <v>31</v>
      </c>
      <c r="G2802" s="29" t="s">
        <v>51</v>
      </c>
      <c r="H2802" s="29" t="s">
        <v>30</v>
      </c>
      <c r="I2802" s="29">
        <v>1977</v>
      </c>
      <c r="J2802" s="30">
        <v>100</v>
      </c>
      <c r="K2802" s="30">
        <v>26675.9</v>
      </c>
      <c r="L2802" s="29" t="s">
        <v>31</v>
      </c>
      <c r="M2802" s="29" t="s">
        <v>31</v>
      </c>
      <c r="N2802" s="29" t="s">
        <v>31</v>
      </c>
      <c r="O2802" s="29" t="s">
        <v>31</v>
      </c>
      <c r="P2802" s="29" t="s">
        <v>31</v>
      </c>
      <c r="Q2802" s="29" t="s">
        <v>31</v>
      </c>
      <c r="R2802" s="29" t="s">
        <v>31</v>
      </c>
      <c r="S2802" s="29" t="s">
        <v>31</v>
      </c>
      <c r="T2802" s="29" t="s">
        <v>31</v>
      </c>
      <c r="U2802" s="29" t="s">
        <v>31</v>
      </c>
      <c r="V2802" s="29" t="s">
        <v>31</v>
      </c>
      <c r="W2802" s="30">
        <v>1.0045458907449143</v>
      </c>
      <c r="X2802" s="30">
        <v>1.1403897156008189</v>
      </c>
      <c r="Y2802" s="29" t="s">
        <v>31</v>
      </c>
      <c r="Z2802" s="29" t="s">
        <v>31</v>
      </c>
      <c r="AA2802" s="30">
        <v>0</v>
      </c>
      <c r="AB2802" s="30">
        <v>0</v>
      </c>
      <c r="AC2802" s="29" t="s">
        <v>31</v>
      </c>
      <c r="AD2802" s="29" t="s">
        <v>31</v>
      </c>
      <c r="AE2802" s="29">
        <f t="shared" si="135"/>
        <v>2019</v>
      </c>
      <c r="AF2802" s="29">
        <f t="shared" si="136"/>
        <v>5</v>
      </c>
      <c r="AK2802" t="e">
        <f t="shared" si="137"/>
        <v>#N/A</v>
      </c>
    </row>
    <row r="2803" spans="1:37" ht="30" x14ac:dyDescent="0.25">
      <c r="A2803" s="30">
        <v>17907435</v>
      </c>
      <c r="B2803" s="29" t="s">
        <v>99</v>
      </c>
      <c r="C2803" s="29" t="s">
        <v>29</v>
      </c>
      <c r="D2803" s="29" t="s">
        <v>29</v>
      </c>
      <c r="E2803" s="31">
        <v>43646</v>
      </c>
      <c r="F2803" s="29" t="s">
        <v>31</v>
      </c>
      <c r="G2803" s="29" t="s">
        <v>51</v>
      </c>
      <c r="H2803" s="29" t="s">
        <v>30</v>
      </c>
      <c r="I2803" s="29">
        <v>1977</v>
      </c>
      <c r="J2803" s="30">
        <v>100</v>
      </c>
      <c r="K2803" s="30">
        <v>26675.9</v>
      </c>
      <c r="L2803" s="29" t="s">
        <v>31</v>
      </c>
      <c r="M2803" s="29" t="s">
        <v>31</v>
      </c>
      <c r="N2803" s="29" t="s">
        <v>31</v>
      </c>
      <c r="O2803" s="29" t="s">
        <v>31</v>
      </c>
      <c r="P2803" s="29" t="s">
        <v>31</v>
      </c>
      <c r="Q2803" s="29" t="s">
        <v>31</v>
      </c>
      <c r="R2803" s="29" t="s">
        <v>31</v>
      </c>
      <c r="S2803" s="29" t="s">
        <v>31</v>
      </c>
      <c r="T2803" s="29" t="s">
        <v>31</v>
      </c>
      <c r="U2803" s="29" t="s">
        <v>31</v>
      </c>
      <c r="V2803" s="29" t="s">
        <v>31</v>
      </c>
      <c r="W2803" s="30">
        <v>1.1945339201334508</v>
      </c>
      <c r="X2803" s="30">
        <v>1.7934380625632964</v>
      </c>
      <c r="Y2803" s="29" t="s">
        <v>31</v>
      </c>
      <c r="Z2803" s="29" t="s">
        <v>31</v>
      </c>
      <c r="AA2803" s="30">
        <v>0</v>
      </c>
      <c r="AB2803" s="30">
        <v>0</v>
      </c>
      <c r="AC2803" s="29" t="s">
        <v>31</v>
      </c>
      <c r="AD2803" s="29" t="s">
        <v>31</v>
      </c>
      <c r="AE2803" s="29">
        <f t="shared" si="135"/>
        <v>2019</v>
      </c>
      <c r="AF2803" s="29">
        <f t="shared" si="136"/>
        <v>6</v>
      </c>
      <c r="AK2803" t="e">
        <f t="shared" si="137"/>
        <v>#N/A</v>
      </c>
    </row>
    <row r="2804" spans="1:37" ht="30" x14ac:dyDescent="0.25">
      <c r="A2804" s="30">
        <v>17907435</v>
      </c>
      <c r="B2804" s="29" t="s">
        <v>99</v>
      </c>
      <c r="C2804" s="29" t="s">
        <v>29</v>
      </c>
      <c r="D2804" s="29" t="s">
        <v>29</v>
      </c>
      <c r="E2804" s="31">
        <v>43677</v>
      </c>
      <c r="F2804" s="29" t="s">
        <v>31</v>
      </c>
      <c r="G2804" s="29" t="s">
        <v>51</v>
      </c>
      <c r="H2804" s="29" t="s">
        <v>30</v>
      </c>
      <c r="I2804" s="29">
        <v>1977</v>
      </c>
      <c r="J2804" s="30">
        <v>100</v>
      </c>
      <c r="K2804" s="30">
        <v>26675.9</v>
      </c>
      <c r="L2804" s="29" t="s">
        <v>31</v>
      </c>
      <c r="M2804" s="29" t="s">
        <v>31</v>
      </c>
      <c r="N2804" s="29" t="s">
        <v>31</v>
      </c>
      <c r="O2804" s="29" t="s">
        <v>31</v>
      </c>
      <c r="P2804" s="29" t="s">
        <v>31</v>
      </c>
      <c r="Q2804" s="29" t="s">
        <v>31</v>
      </c>
      <c r="R2804" s="29" t="s">
        <v>31</v>
      </c>
      <c r="S2804" s="29" t="s">
        <v>31</v>
      </c>
      <c r="T2804" s="29" t="s">
        <v>31</v>
      </c>
      <c r="U2804" s="29" t="s">
        <v>31</v>
      </c>
      <c r="V2804" s="29" t="s">
        <v>31</v>
      </c>
      <c r="W2804" s="30">
        <v>1.2241931075321582</v>
      </c>
      <c r="X2804" s="30">
        <v>1.6671437259245081</v>
      </c>
      <c r="Y2804" s="29" t="s">
        <v>31</v>
      </c>
      <c r="Z2804" s="29" t="s">
        <v>31</v>
      </c>
      <c r="AA2804" s="30">
        <v>0</v>
      </c>
      <c r="AB2804" s="30">
        <v>0</v>
      </c>
      <c r="AC2804" s="29" t="s">
        <v>31</v>
      </c>
      <c r="AD2804" s="29" t="s">
        <v>31</v>
      </c>
      <c r="AE2804" s="29">
        <f t="shared" si="135"/>
        <v>2019</v>
      </c>
      <c r="AF2804" s="29">
        <f t="shared" si="136"/>
        <v>7</v>
      </c>
      <c r="AK2804" t="e">
        <f t="shared" si="137"/>
        <v>#N/A</v>
      </c>
    </row>
    <row r="2805" spans="1:37" ht="30" x14ac:dyDescent="0.25">
      <c r="A2805" s="30">
        <v>17907435</v>
      </c>
      <c r="B2805" s="29" t="s">
        <v>99</v>
      </c>
      <c r="C2805" s="29" t="s">
        <v>29</v>
      </c>
      <c r="D2805" s="29" t="s">
        <v>29</v>
      </c>
      <c r="E2805" s="31">
        <v>43708</v>
      </c>
      <c r="F2805" s="29" t="s">
        <v>31</v>
      </c>
      <c r="G2805" s="29" t="s">
        <v>51</v>
      </c>
      <c r="H2805" s="29" t="s">
        <v>30</v>
      </c>
      <c r="I2805" s="29">
        <v>1977</v>
      </c>
      <c r="J2805" s="30">
        <v>100</v>
      </c>
      <c r="K2805" s="30">
        <v>26675.9</v>
      </c>
      <c r="L2805" s="29" t="s">
        <v>31</v>
      </c>
      <c r="M2805" s="29" t="s">
        <v>31</v>
      </c>
      <c r="N2805" s="29" t="s">
        <v>31</v>
      </c>
      <c r="O2805" s="29" t="s">
        <v>31</v>
      </c>
      <c r="P2805" s="29" t="s">
        <v>31</v>
      </c>
      <c r="Q2805" s="29" t="s">
        <v>31</v>
      </c>
      <c r="R2805" s="29" t="s">
        <v>31</v>
      </c>
      <c r="S2805" s="29" t="s">
        <v>31</v>
      </c>
      <c r="T2805" s="29" t="s">
        <v>31</v>
      </c>
      <c r="U2805" s="29" t="s">
        <v>31</v>
      </c>
      <c r="V2805" s="29" t="s">
        <v>31</v>
      </c>
      <c r="W2805" s="30">
        <v>1.1912043019074983</v>
      </c>
      <c r="X2805" s="30">
        <v>1.9404090577831608</v>
      </c>
      <c r="Y2805" s="29" t="s">
        <v>31</v>
      </c>
      <c r="Z2805" s="29" t="s">
        <v>31</v>
      </c>
      <c r="AA2805" s="30">
        <v>0</v>
      </c>
      <c r="AB2805" s="30">
        <v>0</v>
      </c>
      <c r="AC2805" s="29" t="s">
        <v>31</v>
      </c>
      <c r="AD2805" s="29" t="s">
        <v>31</v>
      </c>
      <c r="AE2805" s="29">
        <f t="shared" si="135"/>
        <v>2019</v>
      </c>
      <c r="AF2805" s="29">
        <f t="shared" si="136"/>
        <v>8</v>
      </c>
      <c r="AK2805" t="e">
        <f t="shared" si="137"/>
        <v>#N/A</v>
      </c>
    </row>
    <row r="2806" spans="1:37" ht="30" x14ac:dyDescent="0.25">
      <c r="A2806" s="30">
        <v>17907435</v>
      </c>
      <c r="B2806" s="29" t="s">
        <v>99</v>
      </c>
      <c r="C2806" s="29" t="s">
        <v>29</v>
      </c>
      <c r="D2806" s="29" t="s">
        <v>29</v>
      </c>
      <c r="E2806" s="31">
        <v>43738</v>
      </c>
      <c r="F2806" s="29" t="s">
        <v>31</v>
      </c>
      <c r="G2806" s="29" t="s">
        <v>51</v>
      </c>
      <c r="H2806" s="29" t="s">
        <v>30</v>
      </c>
      <c r="I2806" s="29">
        <v>1977</v>
      </c>
      <c r="J2806" s="30">
        <v>100</v>
      </c>
      <c r="K2806" s="30">
        <v>26675.9</v>
      </c>
      <c r="L2806" s="29" t="s">
        <v>31</v>
      </c>
      <c r="M2806" s="29" t="s">
        <v>31</v>
      </c>
      <c r="N2806" s="29" t="s">
        <v>31</v>
      </c>
      <c r="O2806" s="29" t="s">
        <v>31</v>
      </c>
      <c r="P2806" s="29" t="s">
        <v>31</v>
      </c>
      <c r="Q2806" s="29" t="s">
        <v>31</v>
      </c>
      <c r="R2806" s="29" t="s">
        <v>31</v>
      </c>
      <c r="S2806" s="29" t="s">
        <v>31</v>
      </c>
      <c r="T2806" s="29" t="s">
        <v>31</v>
      </c>
      <c r="U2806" s="29" t="s">
        <v>31</v>
      </c>
      <c r="V2806" s="29" t="s">
        <v>31</v>
      </c>
      <c r="W2806" s="30">
        <v>1.2158673154178639</v>
      </c>
      <c r="X2806" s="30">
        <v>2.0426840457931026</v>
      </c>
      <c r="Y2806" s="29" t="s">
        <v>31</v>
      </c>
      <c r="Z2806" s="29" t="s">
        <v>31</v>
      </c>
      <c r="AA2806" s="30">
        <v>0</v>
      </c>
      <c r="AB2806" s="30">
        <v>0</v>
      </c>
      <c r="AC2806" s="29" t="s">
        <v>31</v>
      </c>
      <c r="AD2806" s="29" t="s">
        <v>31</v>
      </c>
      <c r="AE2806" s="29">
        <f t="shared" si="135"/>
        <v>2019</v>
      </c>
      <c r="AF2806" s="29">
        <f t="shared" si="136"/>
        <v>9</v>
      </c>
      <c r="AK2806" t="e">
        <f t="shared" si="137"/>
        <v>#N/A</v>
      </c>
    </row>
    <row r="2807" spans="1:37" ht="30" x14ac:dyDescent="0.25">
      <c r="A2807" s="30">
        <v>17907435</v>
      </c>
      <c r="B2807" s="29" t="s">
        <v>99</v>
      </c>
      <c r="C2807" s="29" t="s">
        <v>29</v>
      </c>
      <c r="D2807" s="29" t="s">
        <v>29</v>
      </c>
      <c r="E2807" s="31">
        <v>43769</v>
      </c>
      <c r="F2807" s="29" t="s">
        <v>31</v>
      </c>
      <c r="G2807" s="29" t="s">
        <v>51</v>
      </c>
      <c r="H2807" s="29" t="s">
        <v>30</v>
      </c>
      <c r="I2807" s="29">
        <v>1977</v>
      </c>
      <c r="J2807" s="30">
        <v>100</v>
      </c>
      <c r="K2807" s="30">
        <v>26675.9</v>
      </c>
      <c r="L2807" s="29" t="s">
        <v>31</v>
      </c>
      <c r="M2807" s="29" t="s">
        <v>31</v>
      </c>
      <c r="N2807" s="29" t="s">
        <v>31</v>
      </c>
      <c r="O2807" s="29" t="s">
        <v>31</v>
      </c>
      <c r="P2807" s="29" t="s">
        <v>31</v>
      </c>
      <c r="Q2807" s="29" t="s">
        <v>31</v>
      </c>
      <c r="R2807" s="29" t="s">
        <v>31</v>
      </c>
      <c r="S2807" s="29" t="s">
        <v>31</v>
      </c>
      <c r="T2807" s="29" t="s">
        <v>31</v>
      </c>
      <c r="U2807" s="29" t="s">
        <v>31</v>
      </c>
      <c r="V2807" s="29" t="s">
        <v>31</v>
      </c>
      <c r="W2807" s="30">
        <v>1.1250202159193954</v>
      </c>
      <c r="X2807" s="30">
        <v>1.9667470377576537</v>
      </c>
      <c r="Y2807" s="29" t="s">
        <v>31</v>
      </c>
      <c r="Z2807" s="29" t="s">
        <v>31</v>
      </c>
      <c r="AA2807" s="30">
        <v>0</v>
      </c>
      <c r="AB2807" s="30">
        <v>0</v>
      </c>
      <c r="AC2807" s="29" t="s">
        <v>31</v>
      </c>
      <c r="AD2807" s="29" t="s">
        <v>31</v>
      </c>
      <c r="AE2807" s="29">
        <f t="shared" si="135"/>
        <v>2019</v>
      </c>
      <c r="AF2807" s="29">
        <f t="shared" si="136"/>
        <v>10</v>
      </c>
      <c r="AK2807" t="e">
        <f t="shared" si="137"/>
        <v>#N/A</v>
      </c>
    </row>
    <row r="2808" spans="1:37" ht="30" x14ac:dyDescent="0.25">
      <c r="A2808" s="30">
        <v>17907435</v>
      </c>
      <c r="B2808" s="29" t="s">
        <v>99</v>
      </c>
      <c r="C2808" s="29" t="s">
        <v>29</v>
      </c>
      <c r="D2808" s="29" t="s">
        <v>29</v>
      </c>
      <c r="E2808" s="31">
        <v>43799</v>
      </c>
      <c r="F2808" s="29" t="s">
        <v>31</v>
      </c>
      <c r="G2808" s="29" t="s">
        <v>51</v>
      </c>
      <c r="H2808" s="29" t="s">
        <v>30</v>
      </c>
      <c r="I2808" s="29">
        <v>1977</v>
      </c>
      <c r="J2808" s="30">
        <v>100</v>
      </c>
      <c r="K2808" s="30">
        <v>26675.9</v>
      </c>
      <c r="L2808" s="29" t="s">
        <v>31</v>
      </c>
      <c r="M2808" s="29" t="s">
        <v>31</v>
      </c>
      <c r="N2808" s="29" t="s">
        <v>31</v>
      </c>
      <c r="O2808" s="29" t="s">
        <v>31</v>
      </c>
      <c r="P2808" s="29" t="s">
        <v>31</v>
      </c>
      <c r="Q2808" s="29" t="s">
        <v>31</v>
      </c>
      <c r="R2808" s="29" t="s">
        <v>31</v>
      </c>
      <c r="S2808" s="29" t="s">
        <v>31</v>
      </c>
      <c r="T2808" s="29" t="s">
        <v>31</v>
      </c>
      <c r="U2808" s="29" t="s">
        <v>31</v>
      </c>
      <c r="V2808" s="29" t="s">
        <v>31</v>
      </c>
      <c r="W2808" s="30">
        <v>1.4805921771628905</v>
      </c>
      <c r="X2808" s="30">
        <v>1.6350572175821865</v>
      </c>
      <c r="Y2808" s="29" t="s">
        <v>31</v>
      </c>
      <c r="Z2808" s="29" t="s">
        <v>31</v>
      </c>
      <c r="AA2808" s="30">
        <v>0</v>
      </c>
      <c r="AB2808" s="30">
        <v>0</v>
      </c>
      <c r="AC2808" s="29" t="s">
        <v>31</v>
      </c>
      <c r="AD2808" s="29" t="s">
        <v>31</v>
      </c>
      <c r="AE2808" s="29">
        <f t="shared" ref="AE2808:AE2871" si="138">IF(E2808 = "", "", YEAR(E2808))</f>
        <v>2019</v>
      </c>
      <c r="AF2808" s="29">
        <f t="shared" si="136"/>
        <v>11</v>
      </c>
      <c r="AK2808" t="e">
        <f t="shared" si="137"/>
        <v>#N/A</v>
      </c>
    </row>
    <row r="2809" spans="1:37" ht="30" x14ac:dyDescent="0.25">
      <c r="A2809" s="30">
        <v>17907435</v>
      </c>
      <c r="B2809" s="29" t="s">
        <v>99</v>
      </c>
      <c r="C2809" s="29" t="s">
        <v>29</v>
      </c>
      <c r="D2809" s="29" t="s">
        <v>29</v>
      </c>
      <c r="E2809" s="31">
        <v>43830</v>
      </c>
      <c r="F2809" s="29" t="s">
        <v>31</v>
      </c>
      <c r="G2809" s="29" t="s">
        <v>51</v>
      </c>
      <c r="H2809" s="29" t="s">
        <v>30</v>
      </c>
      <c r="I2809" s="29">
        <v>1977</v>
      </c>
      <c r="J2809" s="30">
        <v>100</v>
      </c>
      <c r="K2809" s="30">
        <v>26675.9</v>
      </c>
      <c r="L2809" s="29" t="s">
        <v>31</v>
      </c>
      <c r="M2809" s="29" t="s">
        <v>31</v>
      </c>
      <c r="N2809" s="29" t="s">
        <v>31</v>
      </c>
      <c r="O2809" s="29" t="s">
        <v>31</v>
      </c>
      <c r="P2809" s="29" t="s">
        <v>31</v>
      </c>
      <c r="Q2809" s="29" t="s">
        <v>31</v>
      </c>
      <c r="R2809" s="29" t="s">
        <v>31</v>
      </c>
      <c r="S2809" s="29" t="s">
        <v>31</v>
      </c>
      <c r="T2809" s="29" t="s">
        <v>31</v>
      </c>
      <c r="U2809" s="29" t="s">
        <v>31</v>
      </c>
      <c r="V2809" s="29" t="s">
        <v>31</v>
      </c>
      <c r="W2809" s="30">
        <v>1.4254901640704492</v>
      </c>
      <c r="X2809" s="30">
        <v>1.2399713351231809</v>
      </c>
      <c r="Y2809" s="29" t="s">
        <v>31</v>
      </c>
      <c r="Z2809" s="29" t="s">
        <v>31</v>
      </c>
      <c r="AA2809" s="30">
        <v>0</v>
      </c>
      <c r="AB2809" s="30">
        <v>0</v>
      </c>
      <c r="AC2809" s="29" t="s">
        <v>31</v>
      </c>
      <c r="AD2809" s="29" t="s">
        <v>31</v>
      </c>
      <c r="AE2809" s="29">
        <f t="shared" si="138"/>
        <v>2019</v>
      </c>
      <c r="AF2809" s="29">
        <f t="shared" si="136"/>
        <v>12</v>
      </c>
      <c r="AK2809" t="e">
        <f t="shared" si="137"/>
        <v>#N/A</v>
      </c>
    </row>
    <row r="2810" spans="1:37" ht="30" x14ac:dyDescent="0.25">
      <c r="A2810" s="30">
        <v>17907435</v>
      </c>
      <c r="B2810" s="29" t="s">
        <v>99</v>
      </c>
      <c r="C2810" s="29" t="s">
        <v>29</v>
      </c>
      <c r="D2810" s="29" t="s">
        <v>29</v>
      </c>
      <c r="E2810" s="31">
        <v>43861</v>
      </c>
      <c r="F2810" s="29" t="s">
        <v>31</v>
      </c>
      <c r="G2810" s="29" t="s">
        <v>51</v>
      </c>
      <c r="H2810" s="29" t="s">
        <v>30</v>
      </c>
      <c r="I2810" s="29">
        <v>1977</v>
      </c>
      <c r="J2810" s="30">
        <v>100</v>
      </c>
      <c r="K2810" s="30">
        <v>26675.9</v>
      </c>
      <c r="L2810" s="29" t="s">
        <v>31</v>
      </c>
      <c r="M2810" s="29" t="s">
        <v>31</v>
      </c>
      <c r="N2810" s="29" t="s">
        <v>31</v>
      </c>
      <c r="O2810" s="29" t="s">
        <v>31</v>
      </c>
      <c r="P2810" s="29" t="s">
        <v>31</v>
      </c>
      <c r="Q2810" s="29" t="s">
        <v>31</v>
      </c>
      <c r="R2810" s="29" t="s">
        <v>31</v>
      </c>
      <c r="S2810" s="29" t="s">
        <v>31</v>
      </c>
      <c r="T2810" s="29" t="s">
        <v>31</v>
      </c>
      <c r="U2810" s="29" t="s">
        <v>31</v>
      </c>
      <c r="V2810" s="29" t="s">
        <v>31</v>
      </c>
      <c r="W2810" s="30">
        <v>1.0799003219089081</v>
      </c>
      <c r="X2810" s="30">
        <v>1.6926025222293752</v>
      </c>
      <c r="Y2810" s="29" t="s">
        <v>31</v>
      </c>
      <c r="Z2810" s="29" t="s">
        <v>31</v>
      </c>
      <c r="AA2810" s="30" t="s">
        <v>31</v>
      </c>
      <c r="AB2810" s="30" t="s">
        <v>31</v>
      </c>
      <c r="AC2810" s="29" t="s">
        <v>31</v>
      </c>
      <c r="AD2810" s="29" t="s">
        <v>31</v>
      </c>
      <c r="AE2810" s="29">
        <f t="shared" si="138"/>
        <v>2020</v>
      </c>
      <c r="AF2810" s="29">
        <f t="shared" si="136"/>
        <v>1</v>
      </c>
      <c r="AK2810" t="e">
        <f t="shared" si="137"/>
        <v>#N/A</v>
      </c>
    </row>
    <row r="2811" spans="1:37" ht="30" x14ac:dyDescent="0.25">
      <c r="A2811" s="30">
        <v>17907435</v>
      </c>
      <c r="B2811" s="29" t="s">
        <v>99</v>
      </c>
      <c r="C2811" s="29" t="s">
        <v>29</v>
      </c>
      <c r="D2811" s="29" t="s">
        <v>29</v>
      </c>
      <c r="E2811" s="31">
        <v>43890</v>
      </c>
      <c r="F2811" s="29" t="s">
        <v>31</v>
      </c>
      <c r="G2811" s="29" t="s">
        <v>51</v>
      </c>
      <c r="H2811" s="29" t="s">
        <v>30</v>
      </c>
      <c r="I2811" s="29">
        <v>1977</v>
      </c>
      <c r="J2811" s="30">
        <v>100</v>
      </c>
      <c r="K2811" s="30">
        <v>26675.9</v>
      </c>
      <c r="L2811" s="29" t="s">
        <v>31</v>
      </c>
      <c r="M2811" s="29" t="s">
        <v>31</v>
      </c>
      <c r="N2811" s="29" t="s">
        <v>31</v>
      </c>
      <c r="O2811" s="29" t="s">
        <v>31</v>
      </c>
      <c r="P2811" s="29" t="s">
        <v>31</v>
      </c>
      <c r="Q2811" s="29" t="s">
        <v>31</v>
      </c>
      <c r="R2811" s="29" t="s">
        <v>31</v>
      </c>
      <c r="S2811" s="29" t="s">
        <v>31</v>
      </c>
      <c r="T2811" s="29" t="s">
        <v>31</v>
      </c>
      <c r="U2811" s="29" t="s">
        <v>31</v>
      </c>
      <c r="V2811" s="29" t="s">
        <v>31</v>
      </c>
      <c r="W2811" s="30">
        <v>0.82023994175476622</v>
      </c>
      <c r="X2811" s="30">
        <v>1.205006357470169</v>
      </c>
      <c r="Y2811" s="29" t="s">
        <v>31</v>
      </c>
      <c r="Z2811" s="29" t="s">
        <v>31</v>
      </c>
      <c r="AA2811" s="30" t="s">
        <v>31</v>
      </c>
      <c r="AB2811" s="30" t="s">
        <v>31</v>
      </c>
      <c r="AC2811" s="29" t="s">
        <v>31</v>
      </c>
      <c r="AD2811" s="29" t="s">
        <v>31</v>
      </c>
      <c r="AE2811" s="29">
        <f t="shared" si="138"/>
        <v>2020</v>
      </c>
      <c r="AF2811" s="29">
        <f t="shared" si="136"/>
        <v>2</v>
      </c>
      <c r="AK2811" t="e">
        <f t="shared" si="137"/>
        <v>#N/A</v>
      </c>
    </row>
    <row r="2812" spans="1:37" ht="30" x14ac:dyDescent="0.25">
      <c r="A2812" s="30">
        <v>17907435</v>
      </c>
      <c r="B2812" s="29" t="s">
        <v>99</v>
      </c>
      <c r="C2812" s="29" t="s">
        <v>29</v>
      </c>
      <c r="D2812" s="29" t="s">
        <v>29</v>
      </c>
      <c r="E2812" s="31">
        <v>43921</v>
      </c>
      <c r="F2812" s="29" t="s">
        <v>31</v>
      </c>
      <c r="G2812" s="29" t="s">
        <v>51</v>
      </c>
      <c r="H2812" s="29" t="s">
        <v>30</v>
      </c>
      <c r="I2812" s="29">
        <v>1977</v>
      </c>
      <c r="J2812" s="30">
        <v>100</v>
      </c>
      <c r="K2812" s="30">
        <v>26675.9</v>
      </c>
      <c r="L2812" s="29" t="s">
        <v>31</v>
      </c>
      <c r="M2812" s="29" t="s">
        <v>31</v>
      </c>
      <c r="N2812" s="29" t="s">
        <v>31</v>
      </c>
      <c r="O2812" s="29" t="s">
        <v>31</v>
      </c>
      <c r="P2812" s="29" t="s">
        <v>31</v>
      </c>
      <c r="Q2812" s="29" t="s">
        <v>31</v>
      </c>
      <c r="R2812" s="29" t="s">
        <v>31</v>
      </c>
      <c r="S2812" s="29" t="s">
        <v>31</v>
      </c>
      <c r="T2812" s="29" t="s">
        <v>31</v>
      </c>
      <c r="U2812" s="29" t="s">
        <v>31</v>
      </c>
      <c r="V2812" s="29" t="s">
        <v>31</v>
      </c>
      <c r="W2812" s="30">
        <v>1.2659595119842861</v>
      </c>
      <c r="X2812" s="30">
        <v>1.8825271761840261</v>
      </c>
      <c r="Y2812" s="29" t="s">
        <v>31</v>
      </c>
      <c r="Z2812" s="29" t="s">
        <v>31</v>
      </c>
      <c r="AA2812" s="30" t="s">
        <v>31</v>
      </c>
      <c r="AB2812" s="30" t="s">
        <v>31</v>
      </c>
      <c r="AC2812" s="29" t="s">
        <v>31</v>
      </c>
      <c r="AD2812" s="29" t="s">
        <v>31</v>
      </c>
      <c r="AE2812" s="29">
        <f t="shared" si="138"/>
        <v>2020</v>
      </c>
      <c r="AF2812" s="29">
        <f t="shared" si="136"/>
        <v>3</v>
      </c>
      <c r="AK2812" t="e">
        <f t="shared" si="137"/>
        <v>#N/A</v>
      </c>
    </row>
    <row r="2813" spans="1:37" ht="30" x14ac:dyDescent="0.25">
      <c r="A2813" s="30">
        <v>17907435</v>
      </c>
      <c r="B2813" s="29" t="s">
        <v>99</v>
      </c>
      <c r="C2813" s="29" t="s">
        <v>29</v>
      </c>
      <c r="D2813" s="29" t="s">
        <v>29</v>
      </c>
      <c r="E2813" s="31">
        <v>43951</v>
      </c>
      <c r="F2813" s="29" t="s">
        <v>31</v>
      </c>
      <c r="G2813" s="29" t="s">
        <v>51</v>
      </c>
      <c r="H2813" s="29" t="s">
        <v>30</v>
      </c>
      <c r="I2813" s="29">
        <v>1977</v>
      </c>
      <c r="J2813" s="30">
        <v>100</v>
      </c>
      <c r="K2813" s="30">
        <v>26675.9</v>
      </c>
      <c r="L2813" s="29" t="s">
        <v>31</v>
      </c>
      <c r="M2813" s="29" t="s">
        <v>31</v>
      </c>
      <c r="N2813" s="29" t="s">
        <v>31</v>
      </c>
      <c r="O2813" s="29" t="s">
        <v>31</v>
      </c>
      <c r="P2813" s="29" t="s">
        <v>31</v>
      </c>
      <c r="Q2813" s="29" t="s">
        <v>31</v>
      </c>
      <c r="R2813" s="29" t="s">
        <v>31</v>
      </c>
      <c r="S2813" s="29" t="s">
        <v>31</v>
      </c>
      <c r="T2813" s="29" t="s">
        <v>31</v>
      </c>
      <c r="U2813" s="29" t="s">
        <v>31</v>
      </c>
      <c r="V2813" s="29" t="s">
        <v>31</v>
      </c>
      <c r="W2813" s="30">
        <v>0.83515031936746953</v>
      </c>
      <c r="X2813" s="30">
        <v>1.5150511447236374</v>
      </c>
      <c r="Y2813" s="29" t="s">
        <v>31</v>
      </c>
      <c r="Z2813" s="29" t="s">
        <v>31</v>
      </c>
      <c r="AA2813" s="30" t="s">
        <v>31</v>
      </c>
      <c r="AB2813" s="30" t="s">
        <v>31</v>
      </c>
      <c r="AC2813" s="29" t="s">
        <v>31</v>
      </c>
      <c r="AD2813" s="29" t="s">
        <v>31</v>
      </c>
      <c r="AE2813" s="29">
        <f t="shared" si="138"/>
        <v>2020</v>
      </c>
      <c r="AF2813" s="29">
        <f t="shared" si="136"/>
        <v>4</v>
      </c>
      <c r="AK2813" t="e">
        <f t="shared" si="137"/>
        <v>#N/A</v>
      </c>
    </row>
    <row r="2814" spans="1:37" ht="30" x14ac:dyDescent="0.25">
      <c r="A2814" s="30">
        <v>17907435</v>
      </c>
      <c r="B2814" s="29" t="s">
        <v>99</v>
      </c>
      <c r="C2814" s="29" t="s">
        <v>29</v>
      </c>
      <c r="D2814" s="29" t="s">
        <v>29</v>
      </c>
      <c r="E2814" s="31">
        <v>43982</v>
      </c>
      <c r="F2814" s="29" t="s">
        <v>31</v>
      </c>
      <c r="G2814" s="29" t="s">
        <v>51</v>
      </c>
      <c r="H2814" s="29" t="s">
        <v>30</v>
      </c>
      <c r="I2814" s="29">
        <v>1977</v>
      </c>
      <c r="J2814" s="30">
        <v>100</v>
      </c>
      <c r="K2814" s="30">
        <v>26675.9</v>
      </c>
      <c r="L2814" s="29" t="s">
        <v>31</v>
      </c>
      <c r="M2814" s="29" t="s">
        <v>31</v>
      </c>
      <c r="N2814" s="29" t="s">
        <v>31</v>
      </c>
      <c r="O2814" s="29" t="s">
        <v>31</v>
      </c>
      <c r="P2814" s="29" t="s">
        <v>31</v>
      </c>
      <c r="Q2814" s="29" t="s">
        <v>31</v>
      </c>
      <c r="R2814" s="29" t="s">
        <v>31</v>
      </c>
      <c r="S2814" s="29" t="s">
        <v>31</v>
      </c>
      <c r="T2814" s="29" t="s">
        <v>31</v>
      </c>
      <c r="U2814" s="29" t="s">
        <v>31</v>
      </c>
      <c r="V2814" s="29" t="s">
        <v>31</v>
      </c>
      <c r="W2814" s="30">
        <v>0.87575203730689943</v>
      </c>
      <c r="X2814" s="30">
        <v>1.3869747647209121</v>
      </c>
      <c r="Y2814" s="29" t="s">
        <v>31</v>
      </c>
      <c r="Z2814" s="29" t="s">
        <v>31</v>
      </c>
      <c r="AA2814" s="30" t="s">
        <v>31</v>
      </c>
      <c r="AB2814" s="30" t="s">
        <v>31</v>
      </c>
      <c r="AC2814" s="29" t="s">
        <v>31</v>
      </c>
      <c r="AD2814" s="29" t="s">
        <v>31</v>
      </c>
      <c r="AE2814" s="29">
        <f t="shared" si="138"/>
        <v>2020</v>
      </c>
      <c r="AF2814" s="29">
        <f t="shared" si="136"/>
        <v>5</v>
      </c>
      <c r="AK2814" t="e">
        <f t="shared" si="137"/>
        <v>#N/A</v>
      </c>
    </row>
    <row r="2815" spans="1:37" ht="30" x14ac:dyDescent="0.25">
      <c r="A2815" s="30">
        <v>17907435</v>
      </c>
      <c r="B2815" s="29" t="s">
        <v>99</v>
      </c>
      <c r="C2815" s="29" t="s">
        <v>29</v>
      </c>
      <c r="D2815" s="29" t="s">
        <v>29</v>
      </c>
      <c r="E2815" s="31">
        <v>44012</v>
      </c>
      <c r="F2815" s="29" t="s">
        <v>31</v>
      </c>
      <c r="G2815" s="29" t="s">
        <v>51</v>
      </c>
      <c r="H2815" s="29" t="s">
        <v>30</v>
      </c>
      <c r="I2815" s="29">
        <v>1977</v>
      </c>
      <c r="J2815" s="30">
        <v>100</v>
      </c>
      <c r="K2815" s="30">
        <v>26675.9</v>
      </c>
      <c r="L2815" s="29" t="s">
        <v>31</v>
      </c>
      <c r="M2815" s="29" t="s">
        <v>31</v>
      </c>
      <c r="N2815" s="29" t="s">
        <v>31</v>
      </c>
      <c r="O2815" s="29" t="s">
        <v>31</v>
      </c>
      <c r="P2815" s="29" t="s">
        <v>31</v>
      </c>
      <c r="Q2815" s="29" t="s">
        <v>31</v>
      </c>
      <c r="R2815" s="29" t="s">
        <v>31</v>
      </c>
      <c r="S2815" s="29" t="s">
        <v>31</v>
      </c>
      <c r="T2815" s="29" t="s">
        <v>31</v>
      </c>
      <c r="U2815" s="29" t="s">
        <v>31</v>
      </c>
      <c r="V2815" s="29" t="s">
        <v>31</v>
      </c>
      <c r="W2815" s="30">
        <v>1.4136228924553265</v>
      </c>
      <c r="X2815" s="30">
        <v>2.2528222613688373</v>
      </c>
      <c r="Y2815" s="29" t="s">
        <v>31</v>
      </c>
      <c r="Z2815" s="29" t="s">
        <v>31</v>
      </c>
      <c r="AA2815" s="30" t="s">
        <v>31</v>
      </c>
      <c r="AB2815" s="30" t="s">
        <v>31</v>
      </c>
      <c r="AC2815" s="29" t="s">
        <v>31</v>
      </c>
      <c r="AD2815" s="29" t="s">
        <v>31</v>
      </c>
      <c r="AE2815" s="29">
        <f t="shared" si="138"/>
        <v>2020</v>
      </c>
      <c r="AF2815" s="29">
        <f t="shared" si="136"/>
        <v>6</v>
      </c>
      <c r="AK2815" t="e">
        <f t="shared" si="137"/>
        <v>#N/A</v>
      </c>
    </row>
    <row r="2816" spans="1:37" ht="30" x14ac:dyDescent="0.25">
      <c r="A2816" s="30">
        <v>17907435</v>
      </c>
      <c r="B2816" s="29" t="s">
        <v>99</v>
      </c>
      <c r="C2816" s="29" t="s">
        <v>29</v>
      </c>
      <c r="D2816" s="29" t="s">
        <v>29</v>
      </c>
      <c r="E2816" s="31">
        <v>44043</v>
      </c>
      <c r="F2816" s="29" t="s">
        <v>31</v>
      </c>
      <c r="G2816" s="29" t="s">
        <v>51</v>
      </c>
      <c r="H2816" s="29" t="s">
        <v>30</v>
      </c>
      <c r="I2816" s="29">
        <v>1977</v>
      </c>
      <c r="J2816" s="30">
        <v>100</v>
      </c>
      <c r="K2816" s="30">
        <v>26675.9</v>
      </c>
      <c r="L2816" s="29" t="s">
        <v>31</v>
      </c>
      <c r="M2816" s="29" t="s">
        <v>31</v>
      </c>
      <c r="N2816" s="29" t="s">
        <v>31</v>
      </c>
      <c r="O2816" s="29" t="s">
        <v>31</v>
      </c>
      <c r="P2816" s="29" t="s">
        <v>31</v>
      </c>
      <c r="Q2816" s="29" t="s">
        <v>31</v>
      </c>
      <c r="R2816" s="29" t="s">
        <v>31</v>
      </c>
      <c r="S2816" s="29" t="s">
        <v>31</v>
      </c>
      <c r="T2816" s="29" t="s">
        <v>31</v>
      </c>
      <c r="U2816" s="29" t="s">
        <v>31</v>
      </c>
      <c r="V2816" s="29" t="s">
        <v>31</v>
      </c>
      <c r="W2816" s="30">
        <v>1.6256336942306404</v>
      </c>
      <c r="X2816" s="30">
        <v>1.5070223696264637</v>
      </c>
      <c r="Y2816" s="29" t="s">
        <v>31</v>
      </c>
      <c r="Z2816" s="29" t="s">
        <v>31</v>
      </c>
      <c r="AA2816" s="30" t="s">
        <v>31</v>
      </c>
      <c r="AB2816" s="30" t="s">
        <v>31</v>
      </c>
      <c r="AC2816" s="29" t="s">
        <v>31</v>
      </c>
      <c r="AD2816" s="29" t="s">
        <v>31</v>
      </c>
      <c r="AE2816" s="29">
        <f t="shared" si="138"/>
        <v>2020</v>
      </c>
      <c r="AF2816" s="29">
        <f t="shared" si="136"/>
        <v>7</v>
      </c>
      <c r="AK2816" t="e">
        <f t="shared" si="137"/>
        <v>#N/A</v>
      </c>
    </row>
    <row r="2817" spans="1:37" ht="30" x14ac:dyDescent="0.25">
      <c r="A2817" s="30">
        <v>17907435</v>
      </c>
      <c r="B2817" s="29" t="s">
        <v>99</v>
      </c>
      <c r="C2817" s="29" t="s">
        <v>29</v>
      </c>
      <c r="D2817" s="29" t="s">
        <v>29</v>
      </c>
      <c r="E2817" s="31">
        <v>44074</v>
      </c>
      <c r="F2817" s="29" t="s">
        <v>31</v>
      </c>
      <c r="G2817" s="29" t="s">
        <v>51</v>
      </c>
      <c r="H2817" s="29" t="s">
        <v>30</v>
      </c>
      <c r="I2817" s="29">
        <v>1977</v>
      </c>
      <c r="J2817" s="30">
        <v>100</v>
      </c>
      <c r="K2817" s="30">
        <v>26675.9</v>
      </c>
      <c r="L2817" s="29" t="s">
        <v>31</v>
      </c>
      <c r="M2817" s="29" t="s">
        <v>31</v>
      </c>
      <c r="N2817" s="29" t="s">
        <v>31</v>
      </c>
      <c r="O2817" s="29" t="s">
        <v>31</v>
      </c>
      <c r="P2817" s="29" t="s">
        <v>31</v>
      </c>
      <c r="Q2817" s="29" t="s">
        <v>31</v>
      </c>
      <c r="R2817" s="29" t="s">
        <v>31</v>
      </c>
      <c r="S2817" s="29" t="s">
        <v>31</v>
      </c>
      <c r="T2817" s="29" t="s">
        <v>31</v>
      </c>
      <c r="U2817" s="29" t="s">
        <v>31</v>
      </c>
      <c r="V2817" s="29" t="s">
        <v>31</v>
      </c>
      <c r="W2817" s="30">
        <v>1.56348690490364</v>
      </c>
      <c r="X2817" s="30">
        <v>1.4964164480581343</v>
      </c>
      <c r="Y2817" s="29" t="s">
        <v>31</v>
      </c>
      <c r="Z2817" s="29" t="s">
        <v>31</v>
      </c>
      <c r="AA2817" s="30" t="s">
        <v>31</v>
      </c>
      <c r="AB2817" s="30" t="s">
        <v>31</v>
      </c>
      <c r="AC2817" s="29" t="s">
        <v>31</v>
      </c>
      <c r="AD2817" s="29" t="s">
        <v>31</v>
      </c>
      <c r="AE2817" s="29">
        <f t="shared" si="138"/>
        <v>2020</v>
      </c>
      <c r="AF2817" s="29">
        <f t="shared" si="136"/>
        <v>8</v>
      </c>
      <c r="AK2817" t="e">
        <f t="shared" si="137"/>
        <v>#N/A</v>
      </c>
    </row>
    <row r="2818" spans="1:37" ht="30" x14ac:dyDescent="0.25">
      <c r="A2818" s="30">
        <v>17907435</v>
      </c>
      <c r="B2818" s="29" t="s">
        <v>99</v>
      </c>
      <c r="C2818" s="29" t="s">
        <v>29</v>
      </c>
      <c r="D2818" s="29" t="s">
        <v>29</v>
      </c>
      <c r="E2818" s="31">
        <v>44104</v>
      </c>
      <c r="F2818" s="29" t="s">
        <v>31</v>
      </c>
      <c r="G2818" s="29" t="s">
        <v>51</v>
      </c>
      <c r="H2818" s="29" t="s">
        <v>30</v>
      </c>
      <c r="I2818" s="29">
        <v>1977</v>
      </c>
      <c r="J2818" s="30">
        <v>100</v>
      </c>
      <c r="K2818" s="30">
        <v>26675.9</v>
      </c>
      <c r="L2818" s="29" t="s">
        <v>31</v>
      </c>
      <c r="M2818" s="29" t="s">
        <v>31</v>
      </c>
      <c r="N2818" s="29" t="s">
        <v>31</v>
      </c>
      <c r="O2818" s="29" t="s">
        <v>31</v>
      </c>
      <c r="P2818" s="29" t="s">
        <v>31</v>
      </c>
      <c r="Q2818" s="29" t="s">
        <v>31</v>
      </c>
      <c r="R2818" s="29" t="s">
        <v>31</v>
      </c>
      <c r="S2818" s="29" t="s">
        <v>31</v>
      </c>
      <c r="T2818" s="29" t="s">
        <v>31</v>
      </c>
      <c r="U2818" s="29" t="s">
        <v>31</v>
      </c>
      <c r="V2818" s="29" t="s">
        <v>31</v>
      </c>
      <c r="W2818" s="30">
        <v>1.4282290965223181</v>
      </c>
      <c r="X2818" s="30">
        <v>1.3033084939797728</v>
      </c>
      <c r="Y2818" s="29" t="s">
        <v>31</v>
      </c>
      <c r="Z2818" s="29" t="s">
        <v>31</v>
      </c>
      <c r="AA2818" s="30" t="s">
        <v>31</v>
      </c>
      <c r="AB2818" s="30" t="s">
        <v>31</v>
      </c>
      <c r="AC2818" s="29" t="s">
        <v>31</v>
      </c>
      <c r="AD2818" s="29" t="s">
        <v>31</v>
      </c>
      <c r="AE2818" s="29">
        <f t="shared" si="138"/>
        <v>2020</v>
      </c>
      <c r="AF2818" s="29">
        <f t="shared" si="136"/>
        <v>9</v>
      </c>
      <c r="AK2818" t="e">
        <f t="shared" si="137"/>
        <v>#N/A</v>
      </c>
    </row>
    <row r="2819" spans="1:37" ht="30" x14ac:dyDescent="0.25">
      <c r="A2819" s="30">
        <v>17907435</v>
      </c>
      <c r="B2819" s="29" t="s">
        <v>99</v>
      </c>
      <c r="C2819" s="29" t="s">
        <v>29</v>
      </c>
      <c r="D2819" s="29" t="s">
        <v>29</v>
      </c>
      <c r="E2819" s="31">
        <v>44135</v>
      </c>
      <c r="F2819" s="29" t="s">
        <v>31</v>
      </c>
      <c r="G2819" s="29" t="s">
        <v>51</v>
      </c>
      <c r="H2819" s="29" t="s">
        <v>30</v>
      </c>
      <c r="I2819" s="29">
        <v>1977</v>
      </c>
      <c r="J2819" s="30">
        <v>100</v>
      </c>
      <c r="K2819" s="30">
        <v>26675.9</v>
      </c>
      <c r="L2819" s="29" t="s">
        <v>31</v>
      </c>
      <c r="M2819" s="29" t="s">
        <v>31</v>
      </c>
      <c r="N2819" s="29" t="s">
        <v>31</v>
      </c>
      <c r="O2819" s="29" t="s">
        <v>31</v>
      </c>
      <c r="P2819" s="29" t="s">
        <v>31</v>
      </c>
      <c r="Q2819" s="29" t="s">
        <v>31</v>
      </c>
      <c r="R2819" s="29" t="s">
        <v>31</v>
      </c>
      <c r="S2819" s="29" t="s">
        <v>31</v>
      </c>
      <c r="T2819" s="29" t="s">
        <v>31</v>
      </c>
      <c r="U2819" s="29" t="s">
        <v>31</v>
      </c>
      <c r="V2819" s="29" t="s">
        <v>31</v>
      </c>
      <c r="W2819" s="30">
        <v>1.4238488394304352</v>
      </c>
      <c r="X2819" s="30">
        <v>1.39359413761752</v>
      </c>
      <c r="Y2819" s="29" t="s">
        <v>31</v>
      </c>
      <c r="Z2819" s="29" t="s">
        <v>31</v>
      </c>
      <c r="AA2819" s="30" t="s">
        <v>31</v>
      </c>
      <c r="AB2819" s="30" t="s">
        <v>31</v>
      </c>
      <c r="AC2819" s="29" t="s">
        <v>31</v>
      </c>
      <c r="AD2819" s="29" t="s">
        <v>31</v>
      </c>
      <c r="AE2819" s="29">
        <f t="shared" si="138"/>
        <v>2020</v>
      </c>
      <c r="AF2819" s="29">
        <f t="shared" si="136"/>
        <v>10</v>
      </c>
      <c r="AK2819" t="e">
        <f t="shared" si="137"/>
        <v>#N/A</v>
      </c>
    </row>
    <row r="2820" spans="1:37" ht="30" x14ac:dyDescent="0.25">
      <c r="A2820" s="30">
        <v>17907435</v>
      </c>
      <c r="B2820" s="29" t="s">
        <v>99</v>
      </c>
      <c r="C2820" s="29" t="s">
        <v>29</v>
      </c>
      <c r="D2820" s="29" t="s">
        <v>29</v>
      </c>
      <c r="E2820" s="31">
        <v>44165</v>
      </c>
      <c r="F2820" s="29" t="s">
        <v>31</v>
      </c>
      <c r="G2820" s="29" t="s">
        <v>51</v>
      </c>
      <c r="H2820" s="29" t="s">
        <v>30</v>
      </c>
      <c r="I2820" s="29">
        <v>1977</v>
      </c>
      <c r="J2820" s="30">
        <v>100</v>
      </c>
      <c r="K2820" s="30">
        <v>26675.9</v>
      </c>
      <c r="L2820" s="29" t="s">
        <v>31</v>
      </c>
      <c r="M2820" s="29" t="s">
        <v>31</v>
      </c>
      <c r="N2820" s="29" t="s">
        <v>31</v>
      </c>
      <c r="O2820" s="29" t="s">
        <v>31</v>
      </c>
      <c r="P2820" s="29" t="s">
        <v>31</v>
      </c>
      <c r="Q2820" s="29" t="s">
        <v>31</v>
      </c>
      <c r="R2820" s="29" t="s">
        <v>31</v>
      </c>
      <c r="S2820" s="29" t="s">
        <v>31</v>
      </c>
      <c r="T2820" s="29" t="s">
        <v>31</v>
      </c>
      <c r="U2820" s="29" t="s">
        <v>31</v>
      </c>
      <c r="V2820" s="29" t="s">
        <v>31</v>
      </c>
      <c r="W2820" s="30">
        <v>1.1182226845906742</v>
      </c>
      <c r="X2820" s="30">
        <v>1.8890565171837621</v>
      </c>
      <c r="Y2820" s="29" t="s">
        <v>31</v>
      </c>
      <c r="Z2820" s="29" t="s">
        <v>31</v>
      </c>
      <c r="AA2820" s="30" t="s">
        <v>31</v>
      </c>
      <c r="AB2820" s="30" t="s">
        <v>31</v>
      </c>
      <c r="AC2820" s="29" t="s">
        <v>31</v>
      </c>
      <c r="AD2820" s="29" t="s">
        <v>31</v>
      </c>
      <c r="AE2820" s="29">
        <f t="shared" si="138"/>
        <v>2020</v>
      </c>
      <c r="AF2820" s="29">
        <f t="shared" si="136"/>
        <v>11</v>
      </c>
      <c r="AK2820" t="e">
        <f t="shared" si="137"/>
        <v>#N/A</v>
      </c>
    </row>
    <row r="2821" spans="1:37" ht="30" x14ac:dyDescent="0.25">
      <c r="A2821" s="30">
        <v>17907435</v>
      </c>
      <c r="B2821" s="29" t="s">
        <v>99</v>
      </c>
      <c r="C2821" s="29" t="s">
        <v>29</v>
      </c>
      <c r="D2821" s="29" t="s">
        <v>29</v>
      </c>
      <c r="E2821" s="31">
        <v>44196</v>
      </c>
      <c r="F2821" s="29">
        <v>89.281426856182364</v>
      </c>
      <c r="G2821" s="29" t="s">
        <v>51</v>
      </c>
      <c r="H2821" s="29" t="s">
        <v>30</v>
      </c>
      <c r="I2821" s="29">
        <v>1977</v>
      </c>
      <c r="J2821" s="30">
        <v>100</v>
      </c>
      <c r="K2821" s="30">
        <v>26675.9</v>
      </c>
      <c r="L2821" s="29">
        <v>743163.57603926316</v>
      </c>
      <c r="M2821" s="29">
        <v>4269.614647322549</v>
      </c>
      <c r="N2821" s="29">
        <v>27.259430318442742</v>
      </c>
      <c r="O2821" s="29">
        <v>15960.549167473268</v>
      </c>
      <c r="P2821" s="29">
        <v>0.52122886821203707</v>
      </c>
      <c r="Q2821" s="29">
        <v>23472.916757650572</v>
      </c>
      <c r="R2821" s="29">
        <v>25806.934423196159</v>
      </c>
      <c r="S2821" s="29">
        <v>0.46943981082344094</v>
      </c>
      <c r="T2821" s="29">
        <v>1.0915458507182263</v>
      </c>
      <c r="U2821" s="29">
        <v>0.54694031943573085</v>
      </c>
      <c r="V2821" s="29">
        <v>0.98009010447987555</v>
      </c>
      <c r="W2821" s="30">
        <v>1.0603364604082801</v>
      </c>
      <c r="X2821" s="30">
        <v>0.995678612310961</v>
      </c>
      <c r="Y2821" s="29">
        <v>-38.848904881288313</v>
      </c>
      <c r="Z2821" s="29">
        <v>-42.575996059888993</v>
      </c>
      <c r="AA2821" s="30">
        <v>59.767624213297019</v>
      </c>
      <c r="AB2821" s="30">
        <v>1584.3267802910052</v>
      </c>
      <c r="AC2821" s="29">
        <v>1.9640404339053548</v>
      </c>
      <c r="AD2821" s="29">
        <v>45824.629338891464</v>
      </c>
      <c r="AE2821" s="29">
        <f t="shared" si="138"/>
        <v>2020</v>
      </c>
      <c r="AF2821" s="29">
        <f t="shared" si="136"/>
        <v>12</v>
      </c>
      <c r="AK2821" t="e">
        <f t="shared" si="137"/>
        <v>#N/A</v>
      </c>
    </row>
    <row r="2822" spans="1:37" ht="30" x14ac:dyDescent="0.25">
      <c r="A2822" s="30">
        <v>17907435</v>
      </c>
      <c r="B2822" s="29" t="s">
        <v>99</v>
      </c>
      <c r="C2822" s="29" t="s">
        <v>29</v>
      </c>
      <c r="D2822" s="29" t="s">
        <v>29</v>
      </c>
      <c r="E2822" s="31">
        <v>44227</v>
      </c>
      <c r="F2822" s="29">
        <v>126.87331814558458</v>
      </c>
      <c r="G2822" s="29" t="s">
        <v>51</v>
      </c>
      <c r="H2822" s="29" t="s">
        <v>30</v>
      </c>
      <c r="I2822" s="29">
        <v>1977</v>
      </c>
      <c r="J2822" s="30">
        <v>100</v>
      </c>
      <c r="K2822" s="30">
        <v>26675.9</v>
      </c>
      <c r="L2822" s="29">
        <v>753968.13346252742</v>
      </c>
      <c r="M2822" s="29">
        <v>3882.60284028557</v>
      </c>
      <c r="N2822" s="29">
        <v>30.346080389454162</v>
      </c>
      <c r="O2822" s="29">
        <v>11624.72853385961</v>
      </c>
      <c r="P2822" s="29">
        <v>0.55256821946979751</v>
      </c>
      <c r="Q2822" s="29">
        <v>16870.770509835336</v>
      </c>
      <c r="R2822" s="29">
        <v>15634.210378945385</v>
      </c>
      <c r="S2822" s="29">
        <v>0.497400912841231</v>
      </c>
      <c r="T2822" s="29">
        <v>0.96992171441779029</v>
      </c>
      <c r="U2822" s="29">
        <v>0.79982386348434154</v>
      </c>
      <c r="V2822" s="29">
        <v>0.98795803660087922</v>
      </c>
      <c r="W2822" s="30">
        <v>1.0864389552612028</v>
      </c>
      <c r="X2822" s="30">
        <v>1.0087801247363901</v>
      </c>
      <c r="Y2822" s="29">
        <v>-47.391799177334264</v>
      </c>
      <c r="Z2822" s="29">
        <v>-36.084629942855813</v>
      </c>
      <c r="AA2822" s="30">
        <v>52.321619256719053</v>
      </c>
      <c r="AB2822" s="30">
        <v>1033.3481379345426</v>
      </c>
      <c r="AC2822" s="29">
        <v>1.3137382701777489</v>
      </c>
      <c r="AD2822" s="29">
        <v>47378.023495026202</v>
      </c>
      <c r="AE2822" s="29">
        <f t="shared" si="138"/>
        <v>2021</v>
      </c>
      <c r="AF2822" s="29">
        <f t="shared" si="136"/>
        <v>1</v>
      </c>
      <c r="AK2822" t="e">
        <f t="shared" si="137"/>
        <v>#N/A</v>
      </c>
    </row>
    <row r="2823" spans="1:37" ht="30" x14ac:dyDescent="0.25">
      <c r="A2823" s="30">
        <v>17907435</v>
      </c>
      <c r="B2823" s="29" t="s">
        <v>99</v>
      </c>
      <c r="C2823" s="29" t="s">
        <v>29</v>
      </c>
      <c r="D2823" s="29" t="s">
        <v>29</v>
      </c>
      <c r="E2823" s="31">
        <v>44255</v>
      </c>
      <c r="F2823" s="29">
        <v>82.573340731697215</v>
      </c>
      <c r="G2823" s="29" t="s">
        <v>51</v>
      </c>
      <c r="H2823" s="29" t="s">
        <v>30</v>
      </c>
      <c r="I2823" s="29">
        <v>1977</v>
      </c>
      <c r="J2823" s="30">
        <v>100</v>
      </c>
      <c r="K2823" s="30">
        <v>26675.9</v>
      </c>
      <c r="L2823" s="29">
        <v>1033669.5658000199</v>
      </c>
      <c r="M2823" s="29">
        <v>2790.8030098943218</v>
      </c>
      <c r="N2823" s="29">
        <v>25.76663221067027</v>
      </c>
      <c r="O2823" s="29">
        <v>16520.679271297922</v>
      </c>
      <c r="P2823" s="29">
        <v>0.42053710154721619</v>
      </c>
      <c r="Q2823" s="29">
        <v>19245.922943781996</v>
      </c>
      <c r="R2823" s="29">
        <v>24979.710917890996</v>
      </c>
      <c r="S2823" s="29">
        <v>0.64258965590363226</v>
      </c>
      <c r="T2823" s="29">
        <v>0.84960444398347479</v>
      </c>
      <c r="U2823" s="29">
        <v>0.7553702727288476</v>
      </c>
      <c r="V2823" s="29">
        <v>0.61444890111757311</v>
      </c>
      <c r="W2823" s="30">
        <v>0.63163005952709128</v>
      </c>
      <c r="X2823" s="30">
        <v>0.96484034683157682</v>
      </c>
      <c r="Y2823" s="29">
        <v>-42.150454288332242</v>
      </c>
      <c r="Z2823" s="29">
        <v>-32.904994662569301</v>
      </c>
      <c r="AA2823" s="30">
        <v>55.880403834516379</v>
      </c>
      <c r="AB2823" s="30">
        <v>1191.8422824104598</v>
      </c>
      <c r="AC2823" s="29">
        <v>2.2305710119715543</v>
      </c>
      <c r="AD2823" s="29">
        <v>63575.050815845309</v>
      </c>
      <c r="AE2823" s="29">
        <f t="shared" si="138"/>
        <v>2021</v>
      </c>
      <c r="AF2823" s="29">
        <f t="shared" si="136"/>
        <v>2</v>
      </c>
      <c r="AK2823" t="e">
        <f t="shared" si="137"/>
        <v>#N/A</v>
      </c>
    </row>
    <row r="2824" spans="1:37" ht="30" x14ac:dyDescent="0.25">
      <c r="A2824" s="30">
        <v>17907435</v>
      </c>
      <c r="B2824" s="29" t="s">
        <v>99</v>
      </c>
      <c r="C2824" s="29" t="s">
        <v>29</v>
      </c>
      <c r="D2824" s="29" t="s">
        <v>29</v>
      </c>
      <c r="E2824" s="31">
        <v>44286</v>
      </c>
      <c r="F2824" s="29">
        <v>163.85627041939657</v>
      </c>
      <c r="G2824" s="29" t="s">
        <v>51</v>
      </c>
      <c r="H2824" s="29" t="s">
        <v>30</v>
      </c>
      <c r="I2824" s="29">
        <v>1977</v>
      </c>
      <c r="J2824" s="30">
        <v>100</v>
      </c>
      <c r="K2824" s="30">
        <v>26675.9</v>
      </c>
      <c r="L2824" s="29">
        <v>1154647.8769545329</v>
      </c>
      <c r="M2824" s="29">
        <v>3011.3937454895099</v>
      </c>
      <c r="N2824" s="29">
        <v>34.158580215456659</v>
      </c>
      <c r="O2824" s="29">
        <v>15297.196660464195</v>
      </c>
      <c r="P2824" s="29">
        <v>0.63156627912362984</v>
      </c>
      <c r="Q2824" s="29">
        <v>12715.6017160713</v>
      </c>
      <c r="R2824" s="29">
        <v>23284.412048442104</v>
      </c>
      <c r="S2824" s="29">
        <v>0.7186798227497796</v>
      </c>
      <c r="T2824" s="29">
        <v>0.56732864423143192</v>
      </c>
      <c r="U2824" s="29">
        <v>0.74218372855000703</v>
      </c>
      <c r="V2824" s="29">
        <v>0.76438034988175907</v>
      </c>
      <c r="W2824" s="30">
        <v>0.64435835801325925</v>
      </c>
      <c r="X2824" s="30">
        <v>1.3548073957355744</v>
      </c>
      <c r="Y2824" s="29">
        <v>-34.739527771995924</v>
      </c>
      <c r="Z2824" s="29">
        <v>-29.23069833331682</v>
      </c>
      <c r="AA2824" s="30">
        <v>48.790642366065612</v>
      </c>
      <c r="AB2824" s="30">
        <v>1734.781116477395</v>
      </c>
      <c r="AC2824" s="29">
        <v>1.9611209558382985</v>
      </c>
      <c r="AD2824" s="29">
        <v>56355.555861785338</v>
      </c>
      <c r="AE2824" s="29">
        <f t="shared" si="138"/>
        <v>2021</v>
      </c>
      <c r="AF2824" s="29">
        <f t="shared" si="136"/>
        <v>3</v>
      </c>
      <c r="AK2824" t="e">
        <f t="shared" si="137"/>
        <v>#N/A</v>
      </c>
    </row>
    <row r="2825" spans="1:37" ht="30" x14ac:dyDescent="0.25">
      <c r="A2825" s="30">
        <v>17907435</v>
      </c>
      <c r="B2825" s="29" t="s">
        <v>99</v>
      </c>
      <c r="C2825" s="29" t="s">
        <v>29</v>
      </c>
      <c r="D2825" s="29" t="s">
        <v>29</v>
      </c>
      <c r="E2825" s="31">
        <v>44316</v>
      </c>
      <c r="F2825" s="29">
        <v>98.246028742226329</v>
      </c>
      <c r="G2825" s="29" t="s">
        <v>51</v>
      </c>
      <c r="H2825" s="29" t="s">
        <v>30</v>
      </c>
      <c r="I2825" s="29">
        <v>1977</v>
      </c>
      <c r="J2825" s="30">
        <v>100</v>
      </c>
      <c r="K2825" s="30">
        <v>26675.9</v>
      </c>
      <c r="L2825" s="29">
        <v>942178.81939207879</v>
      </c>
      <c r="M2825" s="29">
        <v>2660.2294781361579</v>
      </c>
      <c r="N2825" s="29">
        <v>32.352210042311853</v>
      </c>
      <c r="O2825" s="29">
        <v>16894.80119823624</v>
      </c>
      <c r="P2825" s="29">
        <v>0.55145448780074879</v>
      </c>
      <c r="Q2825" s="29">
        <v>18287.34642851424</v>
      </c>
      <c r="R2825" s="29">
        <v>19151.45908592462</v>
      </c>
      <c r="S2825" s="29">
        <v>0.79803749018354309</v>
      </c>
      <c r="T2825" s="29">
        <v>0.86989302144486536</v>
      </c>
      <c r="U2825" s="29">
        <v>0.75162002273807904</v>
      </c>
      <c r="V2825" s="29">
        <v>0.95316918912663429</v>
      </c>
      <c r="W2825" s="30">
        <v>0.72191394903896233</v>
      </c>
      <c r="X2825" s="30">
        <v>1.2340743591062313</v>
      </c>
      <c r="Y2825" s="29">
        <v>-40.054485501289967</v>
      </c>
      <c r="Z2825" s="29">
        <v>-52.058241278195418</v>
      </c>
      <c r="AA2825" s="30">
        <v>44.946023452378263</v>
      </c>
      <c r="AB2825" s="30">
        <v>964.25088882187777</v>
      </c>
      <c r="AC2825" s="29">
        <v>2.0958418885376613</v>
      </c>
      <c r="AD2825" s="29">
        <v>49947.21142592527</v>
      </c>
      <c r="AE2825" s="29">
        <f t="shared" si="138"/>
        <v>2021</v>
      </c>
      <c r="AF2825" s="29">
        <f t="shared" si="136"/>
        <v>4</v>
      </c>
      <c r="AK2825" t="e">
        <f t="shared" si="137"/>
        <v>#N/A</v>
      </c>
    </row>
    <row r="2826" spans="1:37" ht="30" x14ac:dyDescent="0.25">
      <c r="A2826" s="30">
        <v>17907435</v>
      </c>
      <c r="B2826" s="29" t="s">
        <v>99</v>
      </c>
      <c r="C2826" s="29" t="s">
        <v>29</v>
      </c>
      <c r="D2826" s="29" t="s">
        <v>29</v>
      </c>
      <c r="E2826" s="31">
        <v>44347</v>
      </c>
      <c r="F2826" s="29">
        <v>97.73259780202973</v>
      </c>
      <c r="G2826" s="29" t="s">
        <v>51</v>
      </c>
      <c r="H2826" s="29" t="s">
        <v>30</v>
      </c>
      <c r="I2826" s="29">
        <v>1977</v>
      </c>
      <c r="J2826" s="30">
        <v>100</v>
      </c>
      <c r="K2826" s="30">
        <v>26675.9</v>
      </c>
      <c r="L2826" s="29">
        <v>890131.90921922016</v>
      </c>
      <c r="M2826" s="29">
        <v>4043.8852668443078</v>
      </c>
      <c r="N2826" s="29">
        <v>24.030599576400753</v>
      </c>
      <c r="O2826" s="29">
        <v>10431.469916311578</v>
      </c>
      <c r="P2826" s="29">
        <v>0.66088488020705605</v>
      </c>
      <c r="Q2826" s="29">
        <v>19545.68045998161</v>
      </c>
      <c r="R2826" s="29">
        <v>18191.451995475698</v>
      </c>
      <c r="S2826" s="29">
        <v>0.57054493268150486</v>
      </c>
      <c r="T2826" s="29">
        <v>0.62903099090360926</v>
      </c>
      <c r="U2826" s="29">
        <v>0.65957494109011994</v>
      </c>
      <c r="V2826" s="29">
        <v>0.92993376199150179</v>
      </c>
      <c r="W2826" s="30">
        <v>1.0405631021304882</v>
      </c>
      <c r="X2826" s="30">
        <v>0.9017497155708184</v>
      </c>
      <c r="Y2826" s="29">
        <v>-38.037855530873884</v>
      </c>
      <c r="Z2826" s="29">
        <v>-52.975879134077168</v>
      </c>
      <c r="AA2826" s="30">
        <v>48.556775323659259</v>
      </c>
      <c r="AB2826" s="30">
        <v>949.11233105186159</v>
      </c>
      <c r="AC2826" s="29">
        <v>1.1777677461247038</v>
      </c>
      <c r="AD2826" s="29">
        <v>38521.10969952491</v>
      </c>
      <c r="AE2826" s="29">
        <f t="shared" si="138"/>
        <v>2021</v>
      </c>
      <c r="AF2826" s="29">
        <f t="shared" si="136"/>
        <v>5</v>
      </c>
      <c r="AK2826" t="e">
        <f t="shared" si="137"/>
        <v>#N/A</v>
      </c>
    </row>
    <row r="2827" spans="1:37" ht="30" x14ac:dyDescent="0.25">
      <c r="A2827" s="30">
        <v>17907435</v>
      </c>
      <c r="B2827" s="29" t="s">
        <v>99</v>
      </c>
      <c r="C2827" s="29" t="s">
        <v>29</v>
      </c>
      <c r="D2827" s="29" t="s">
        <v>29</v>
      </c>
      <c r="E2827" s="31">
        <v>44377</v>
      </c>
      <c r="F2827" s="29">
        <v>156.30621882666989</v>
      </c>
      <c r="G2827" s="29" t="s">
        <v>51</v>
      </c>
      <c r="H2827" s="29" t="s">
        <v>30</v>
      </c>
      <c r="I2827" s="29">
        <v>1977</v>
      </c>
      <c r="J2827" s="30">
        <v>100</v>
      </c>
      <c r="K2827" s="30">
        <v>26675.9</v>
      </c>
      <c r="L2827" s="29">
        <v>902716.0231777092</v>
      </c>
      <c r="M2827" s="29">
        <v>2870.72583634087</v>
      </c>
      <c r="N2827" s="29">
        <v>30.357542666997855</v>
      </c>
      <c r="O2827" s="29">
        <v>14974.889514068904</v>
      </c>
      <c r="P2827" s="29">
        <v>0.53951358077101841</v>
      </c>
      <c r="Q2827" s="29">
        <v>16229.017892579557</v>
      </c>
      <c r="R2827" s="29">
        <v>16189.481552014409</v>
      </c>
      <c r="S2827" s="29">
        <v>0.71257606764496317</v>
      </c>
      <c r="T2827" s="29">
        <v>0.57014823206007581</v>
      </c>
      <c r="U2827" s="29">
        <v>0.84544005436614533</v>
      </c>
      <c r="V2827" s="29">
        <v>0.70544212589047084</v>
      </c>
      <c r="W2827" s="30">
        <v>0.67809597345086925</v>
      </c>
      <c r="X2827" s="30">
        <v>1.0659713597616987</v>
      </c>
      <c r="Y2827" s="29">
        <v>-51.871006445605843</v>
      </c>
      <c r="Z2827" s="29">
        <v>-33.927908228319616</v>
      </c>
      <c r="AA2827" s="30">
        <v>59.5358847762514</v>
      </c>
      <c r="AB2827" s="30">
        <v>971.44228413123278</v>
      </c>
      <c r="AC2827" s="29">
        <v>1.3938895116925369</v>
      </c>
      <c r="AD2827" s="29">
        <v>45982.801922488914</v>
      </c>
      <c r="AE2827" s="29">
        <f t="shared" si="138"/>
        <v>2021</v>
      </c>
      <c r="AF2827" s="29">
        <f t="shared" si="136"/>
        <v>6</v>
      </c>
      <c r="AK2827" t="e">
        <f t="shared" si="137"/>
        <v>#N/A</v>
      </c>
    </row>
    <row r="2828" spans="1:37" ht="30" x14ac:dyDescent="0.25">
      <c r="A2828" s="30">
        <v>17907435</v>
      </c>
      <c r="B2828" s="29" t="s">
        <v>99</v>
      </c>
      <c r="C2828" s="29" t="s">
        <v>29</v>
      </c>
      <c r="D2828" s="29" t="s">
        <v>29</v>
      </c>
      <c r="E2828" s="31">
        <v>44408</v>
      </c>
      <c r="F2828" s="29">
        <v>86.677763118486439</v>
      </c>
      <c r="G2828" s="29" t="s">
        <v>51</v>
      </c>
      <c r="H2828" s="29" t="s">
        <v>30</v>
      </c>
      <c r="I2828" s="29">
        <v>1977</v>
      </c>
      <c r="J2828" s="30">
        <v>100</v>
      </c>
      <c r="K2828" s="30">
        <v>26675.9</v>
      </c>
      <c r="L2828" s="29">
        <v>1062221.5000755761</v>
      </c>
      <c r="M2828" s="29">
        <v>3763.6867811806947</v>
      </c>
      <c r="N2828" s="29">
        <v>26.817423878486476</v>
      </c>
      <c r="O2828" s="29">
        <v>10042.47885105249</v>
      </c>
      <c r="P2828" s="29">
        <v>0.70068509669846402</v>
      </c>
      <c r="Q2828" s="29">
        <v>22518.347296211847</v>
      </c>
      <c r="R2828" s="29">
        <v>19719.554277886091</v>
      </c>
      <c r="S2828" s="29">
        <v>0.71277206189528619</v>
      </c>
      <c r="T2828" s="29">
        <v>0.82558020292245415</v>
      </c>
      <c r="U2828" s="29">
        <v>0.72503826270626048</v>
      </c>
      <c r="V2828" s="29">
        <v>0.93348890370077753</v>
      </c>
      <c r="W2828" s="30">
        <v>0.75620787155216063</v>
      </c>
      <c r="X2828" s="30">
        <v>1.0880464588325349</v>
      </c>
      <c r="Y2828" s="29">
        <v>-35.076326568556084</v>
      </c>
      <c r="Z2828" s="29">
        <v>-29.687069821337019</v>
      </c>
      <c r="AA2828" s="30">
        <v>45.968462831240423</v>
      </c>
      <c r="AB2828" s="30">
        <v>1094.4407121690508</v>
      </c>
      <c r="AC2828" s="29">
        <v>2.0072039280020597</v>
      </c>
      <c r="AD2828" s="29">
        <v>49634.350214168284</v>
      </c>
      <c r="AE2828" s="29">
        <f t="shared" si="138"/>
        <v>2021</v>
      </c>
      <c r="AF2828" s="29">
        <f t="shared" si="136"/>
        <v>7</v>
      </c>
      <c r="AK2828" t="e">
        <f t="shared" si="137"/>
        <v>#N/A</v>
      </c>
    </row>
    <row r="2829" spans="1:37" ht="30" x14ac:dyDescent="0.25">
      <c r="A2829" s="30">
        <v>17907435</v>
      </c>
      <c r="B2829" s="29" t="s">
        <v>99</v>
      </c>
      <c r="C2829" s="29" t="s">
        <v>29</v>
      </c>
      <c r="D2829" s="29" t="s">
        <v>29</v>
      </c>
      <c r="E2829" s="31">
        <v>44439</v>
      </c>
      <c r="F2829" s="29">
        <v>85.313532882920896</v>
      </c>
      <c r="G2829" s="29" t="s">
        <v>51</v>
      </c>
      <c r="H2829" s="29" t="s">
        <v>30</v>
      </c>
      <c r="I2829" s="29">
        <v>1977</v>
      </c>
      <c r="J2829" s="30">
        <v>100</v>
      </c>
      <c r="K2829" s="30">
        <v>26675.9</v>
      </c>
      <c r="L2829" s="29">
        <v>814705.39978144609</v>
      </c>
      <c r="M2829" s="29">
        <v>2420.1615829445395</v>
      </c>
      <c r="N2829" s="29">
        <v>39.934975573614551</v>
      </c>
      <c r="O2829" s="29">
        <v>11382.87646419753</v>
      </c>
      <c r="P2829" s="29">
        <v>0.41316528691828319</v>
      </c>
      <c r="Q2829" s="29">
        <v>19188.68505531082</v>
      </c>
      <c r="R2829" s="29">
        <v>18522.125538733435</v>
      </c>
      <c r="S2829" s="29">
        <v>0.66088251984943314</v>
      </c>
      <c r="T2829" s="29">
        <v>0.77619906892192125</v>
      </c>
      <c r="U2829" s="29">
        <v>0.70126883605743628</v>
      </c>
      <c r="V2829" s="29">
        <v>1.0261143695968711</v>
      </c>
      <c r="W2829" s="30">
        <v>1.0490555459807565</v>
      </c>
      <c r="X2829" s="30">
        <v>1.4136280146780473</v>
      </c>
      <c r="Y2829" s="29">
        <v>-48.755791904619997</v>
      </c>
      <c r="Z2829" s="29">
        <v>-57.135919247983288</v>
      </c>
      <c r="AA2829" s="30">
        <v>54.012167878698868</v>
      </c>
      <c r="AB2829" s="30">
        <v>1153.2068119413498</v>
      </c>
      <c r="AC2829" s="29">
        <v>1.7916783849802227</v>
      </c>
      <c r="AD2829" s="29">
        <v>48587.002621466061</v>
      </c>
      <c r="AE2829" s="29">
        <f t="shared" si="138"/>
        <v>2021</v>
      </c>
      <c r="AF2829" s="29">
        <f t="shared" si="136"/>
        <v>8</v>
      </c>
      <c r="AK2829" t="e">
        <f t="shared" si="137"/>
        <v>#N/A</v>
      </c>
    </row>
    <row r="2830" spans="1:37" ht="30" x14ac:dyDescent="0.25">
      <c r="A2830" s="30">
        <v>17907435</v>
      </c>
      <c r="B2830" s="29" t="s">
        <v>99</v>
      </c>
      <c r="C2830" s="29" t="s">
        <v>29</v>
      </c>
      <c r="D2830" s="29" t="s">
        <v>29</v>
      </c>
      <c r="E2830" s="31">
        <v>44469</v>
      </c>
      <c r="F2830" s="29">
        <v>114.94930519747112</v>
      </c>
      <c r="G2830" s="29" t="s">
        <v>51</v>
      </c>
      <c r="H2830" s="29" t="s">
        <v>30</v>
      </c>
      <c r="I2830" s="29">
        <v>1977</v>
      </c>
      <c r="J2830" s="30">
        <v>100</v>
      </c>
      <c r="K2830" s="30">
        <v>26675.9</v>
      </c>
      <c r="L2830" s="29">
        <v>785384.60727351601</v>
      </c>
      <c r="M2830" s="29">
        <v>2894.7629001575888</v>
      </c>
      <c r="N2830" s="29">
        <v>25.821588907281491</v>
      </c>
      <c r="O2830" s="29">
        <v>12700.168971655927</v>
      </c>
      <c r="P2830" s="29">
        <v>0.38381158972308477</v>
      </c>
      <c r="Q2830" s="29">
        <v>11791.688566268924</v>
      </c>
      <c r="R2830" s="29">
        <v>15457.022175760549</v>
      </c>
      <c r="S2830" s="29">
        <v>0.64703692098308196</v>
      </c>
      <c r="T2830" s="29">
        <v>0.62938620961946512</v>
      </c>
      <c r="U2830" s="29">
        <v>0.77730019372573977</v>
      </c>
      <c r="V2830" s="29">
        <v>1.0012841652497178</v>
      </c>
      <c r="W2830" s="30">
        <v>0.6607541189658126</v>
      </c>
      <c r="X2830" s="30">
        <v>1.4294062407936214</v>
      </c>
      <c r="Y2830" s="29">
        <v>-34.614506439383184</v>
      </c>
      <c r="Z2830" s="29">
        <v>-45.773616478260926</v>
      </c>
      <c r="AA2830" s="30">
        <v>63.42631778725373</v>
      </c>
      <c r="AB2830" s="30">
        <v>1128.0370283070192</v>
      </c>
      <c r="AC2830" s="29">
        <v>1.3213297391822405</v>
      </c>
      <c r="AD2830" s="29">
        <v>34074.392887373993</v>
      </c>
      <c r="AE2830" s="29">
        <f t="shared" si="138"/>
        <v>2021</v>
      </c>
      <c r="AF2830" s="29">
        <f t="shared" si="136"/>
        <v>9</v>
      </c>
      <c r="AK2830" t="e">
        <f t="shared" si="137"/>
        <v>#N/A</v>
      </c>
    </row>
    <row r="2831" spans="1:37" ht="30" x14ac:dyDescent="0.25">
      <c r="A2831" s="30">
        <v>17907435</v>
      </c>
      <c r="B2831" s="29" t="s">
        <v>99</v>
      </c>
      <c r="C2831" s="29" t="s">
        <v>29</v>
      </c>
      <c r="D2831" s="29" t="s">
        <v>29</v>
      </c>
      <c r="E2831" s="31">
        <v>44500</v>
      </c>
      <c r="F2831" s="29">
        <v>115.40977436168187</v>
      </c>
      <c r="G2831" s="29" t="s">
        <v>51</v>
      </c>
      <c r="H2831" s="29" t="s">
        <v>30</v>
      </c>
      <c r="I2831" s="29">
        <v>1977</v>
      </c>
      <c r="J2831" s="30">
        <v>100</v>
      </c>
      <c r="K2831" s="30">
        <v>26675.9</v>
      </c>
      <c r="L2831" s="29">
        <v>663465.83211413515</v>
      </c>
      <c r="M2831" s="29">
        <v>4450.7221185986837</v>
      </c>
      <c r="N2831" s="29">
        <v>43.684412925779576</v>
      </c>
      <c r="O2831" s="29">
        <v>12419.167059336987</v>
      </c>
      <c r="P2831" s="29">
        <v>0.39371788881528186</v>
      </c>
      <c r="Q2831" s="29">
        <v>21548.641692078396</v>
      </c>
      <c r="R2831" s="29">
        <v>16509.387710597544</v>
      </c>
      <c r="S2831" s="29">
        <v>0.81352622279511755</v>
      </c>
      <c r="T2831" s="29">
        <v>0.81323649740622661</v>
      </c>
      <c r="U2831" s="29">
        <v>0.45881422510218317</v>
      </c>
      <c r="V2831" s="29">
        <v>0.7110272826064179</v>
      </c>
      <c r="W2831" s="30">
        <v>1.0186875381671558</v>
      </c>
      <c r="X2831" s="30">
        <v>1.2782964445720497</v>
      </c>
      <c r="Y2831" s="29">
        <v>-31.403892382854686</v>
      </c>
      <c r="Z2831" s="29">
        <v>-57.987645140358815</v>
      </c>
      <c r="AA2831" s="30">
        <v>40.30914715025154</v>
      </c>
      <c r="AB2831" s="30">
        <v>1224.0135085969437</v>
      </c>
      <c r="AC2831" s="29">
        <v>1.6313058142469825</v>
      </c>
      <c r="AD2831" s="29">
        <v>38499.21713275466</v>
      </c>
      <c r="AE2831" s="29">
        <f t="shared" si="138"/>
        <v>2021</v>
      </c>
      <c r="AF2831" s="29">
        <f t="shared" si="136"/>
        <v>10</v>
      </c>
      <c r="AK2831" t="e">
        <f t="shared" si="137"/>
        <v>#N/A</v>
      </c>
    </row>
    <row r="2832" spans="1:37" ht="30" x14ac:dyDescent="0.25">
      <c r="A2832" s="30">
        <v>17907435</v>
      </c>
      <c r="B2832" s="29" t="s">
        <v>99</v>
      </c>
      <c r="C2832" s="29" t="s">
        <v>29</v>
      </c>
      <c r="D2832" s="29" t="s">
        <v>29</v>
      </c>
      <c r="E2832" s="31">
        <v>44530</v>
      </c>
      <c r="F2832" s="29">
        <v>87.649422993034477</v>
      </c>
      <c r="G2832" s="29" t="s">
        <v>51</v>
      </c>
      <c r="H2832" s="29" t="s">
        <v>30</v>
      </c>
      <c r="I2832" s="29">
        <v>1977</v>
      </c>
      <c r="J2832" s="30">
        <v>100</v>
      </c>
      <c r="K2832" s="30">
        <v>26675.9</v>
      </c>
      <c r="L2832" s="29">
        <v>729457.82153901213</v>
      </c>
      <c r="M2832" s="29">
        <v>2659.8822070072592</v>
      </c>
      <c r="N2832" s="29">
        <v>45.510055406139173</v>
      </c>
      <c r="O2832" s="29">
        <v>12411.651313815168</v>
      </c>
      <c r="P2832" s="29">
        <v>0.6825867890131887</v>
      </c>
      <c r="Q2832" s="29">
        <v>19515.685926997463</v>
      </c>
      <c r="R2832" s="29">
        <v>24999.324406699077</v>
      </c>
      <c r="S2832" s="29">
        <v>0.4588150524082511</v>
      </c>
      <c r="T2832" s="29">
        <v>0.70351271485322575</v>
      </c>
      <c r="U2832" s="29">
        <v>0.61602815814312228</v>
      </c>
      <c r="V2832" s="29">
        <v>1.0164327386838159</v>
      </c>
      <c r="W2832" s="30">
        <v>0.72293923851685915</v>
      </c>
      <c r="X2832" s="30">
        <v>1.2667586278980345</v>
      </c>
      <c r="Y2832" s="29">
        <v>-45.497717419575785</v>
      </c>
      <c r="Z2832" s="29">
        <v>-34.294002124691133</v>
      </c>
      <c r="AA2832" s="30">
        <v>52.754149814360147</v>
      </c>
      <c r="AB2832" s="30">
        <v>1414.6703510825598</v>
      </c>
      <c r="AC2832" s="29">
        <v>2.1503613981067309</v>
      </c>
      <c r="AD2832" s="29">
        <v>55273.224038348075</v>
      </c>
      <c r="AE2832" s="29">
        <f t="shared" si="138"/>
        <v>2021</v>
      </c>
      <c r="AF2832" s="29">
        <f t="shared" si="136"/>
        <v>11</v>
      </c>
      <c r="AK2832" t="e">
        <f t="shared" si="137"/>
        <v>#N/A</v>
      </c>
    </row>
    <row r="2833" spans="1:37" ht="30" x14ac:dyDescent="0.25">
      <c r="A2833" s="30">
        <v>17907435</v>
      </c>
      <c r="B2833" s="29" t="s">
        <v>99</v>
      </c>
      <c r="C2833" s="29" t="s">
        <v>29</v>
      </c>
      <c r="D2833" s="29" t="s">
        <v>29</v>
      </c>
      <c r="E2833" s="31">
        <v>44561</v>
      </c>
      <c r="F2833" s="29">
        <v>102.34118334739068</v>
      </c>
      <c r="G2833" s="29" t="s">
        <v>51</v>
      </c>
      <c r="H2833" s="29" t="s">
        <v>30</v>
      </c>
      <c r="I2833" s="29">
        <v>1977</v>
      </c>
      <c r="J2833" s="30">
        <v>100</v>
      </c>
      <c r="K2833" s="30">
        <v>26675.9</v>
      </c>
      <c r="L2833" s="29">
        <v>700476.59370082791</v>
      </c>
      <c r="M2833" s="29">
        <v>2571.4946314568374</v>
      </c>
      <c r="N2833" s="29">
        <v>39.842515362456119</v>
      </c>
      <c r="O2833" s="29">
        <v>17582.104134181252</v>
      </c>
      <c r="P2833" s="29">
        <v>0.37769991873371306</v>
      </c>
      <c r="Q2833" s="29">
        <v>11529.07024392972</v>
      </c>
      <c r="R2833" s="29">
        <v>19777.178002030705</v>
      </c>
      <c r="S2833" s="29">
        <v>0.72200998449341813</v>
      </c>
      <c r="T2833" s="29">
        <v>0.72732793362540227</v>
      </c>
      <c r="U2833" s="29">
        <v>0.80462216801333986</v>
      </c>
      <c r="V2833" s="29">
        <v>0.54693322839391567</v>
      </c>
      <c r="W2833" s="30">
        <v>0.73193497069505031</v>
      </c>
      <c r="X2833" s="30">
        <v>1.0474533171427087</v>
      </c>
      <c r="Y2833" s="29">
        <v>-48.538031391699157</v>
      </c>
      <c r="Z2833" s="29">
        <v>-42.048192166646139</v>
      </c>
      <c r="AA2833" s="30">
        <v>33.59127711163233</v>
      </c>
      <c r="AB2833" s="30">
        <v>1266.3851077828303</v>
      </c>
      <c r="AC2833" s="29">
        <v>1.6577109186925223</v>
      </c>
      <c r="AD2833" s="29">
        <v>53860.98632126231</v>
      </c>
      <c r="AE2833" s="29">
        <f t="shared" si="138"/>
        <v>2021</v>
      </c>
      <c r="AF2833" s="29">
        <f t="shared" si="136"/>
        <v>12</v>
      </c>
      <c r="AK2833" t="e">
        <f t="shared" si="137"/>
        <v>#N/A</v>
      </c>
    </row>
    <row r="2834" spans="1:37" ht="30" x14ac:dyDescent="0.25">
      <c r="A2834" s="30">
        <v>17907435</v>
      </c>
      <c r="B2834" s="29" t="s">
        <v>99</v>
      </c>
      <c r="C2834" s="29" t="s">
        <v>29</v>
      </c>
      <c r="D2834" s="29" t="s">
        <v>29</v>
      </c>
      <c r="E2834" s="31">
        <v>44592</v>
      </c>
      <c r="F2834" s="29">
        <v>125.23077904972905</v>
      </c>
      <c r="G2834" s="29" t="s">
        <v>51</v>
      </c>
      <c r="H2834" s="29" t="s">
        <v>30</v>
      </c>
      <c r="I2834" s="29">
        <v>1977</v>
      </c>
      <c r="J2834" s="30">
        <v>100</v>
      </c>
      <c r="K2834" s="30">
        <v>26675.9</v>
      </c>
      <c r="L2834" s="29">
        <v>1009374.6074269851</v>
      </c>
      <c r="M2834" s="29">
        <v>4348.2707435955435</v>
      </c>
      <c r="N2834" s="29">
        <v>29.499650642609982</v>
      </c>
      <c r="O2834" s="29">
        <v>17003.308225378525</v>
      </c>
      <c r="P2834" s="29">
        <v>0.51642892522308215</v>
      </c>
      <c r="Q2834" s="29">
        <v>12539.326396050601</v>
      </c>
      <c r="R2834" s="29">
        <v>25019.429848977674</v>
      </c>
      <c r="S2834" s="29">
        <v>0.62996427807681488</v>
      </c>
      <c r="T2834" s="29">
        <v>0.94384586586970853</v>
      </c>
      <c r="U2834" s="29">
        <v>0.53931029440921863</v>
      </c>
      <c r="V2834" s="29">
        <v>0.58494693747952053</v>
      </c>
      <c r="W2834" s="30">
        <v>0.89396261678493194</v>
      </c>
      <c r="X2834" s="30">
        <v>1.0091757896332483</v>
      </c>
      <c r="Y2834" s="29">
        <v>-31.462639910187193</v>
      </c>
      <c r="Z2834" s="29">
        <v>-31.946566102193582</v>
      </c>
      <c r="AA2834" s="30">
        <v>41.753572736504125</v>
      </c>
      <c r="AB2834" s="30">
        <v>1548.8481710705305</v>
      </c>
      <c r="AC2834" s="29">
        <v>2.1632862530416794</v>
      </c>
      <c r="AD2834" s="29">
        <v>34657.91889833982</v>
      </c>
      <c r="AE2834" s="29">
        <f t="shared" si="138"/>
        <v>2022</v>
      </c>
      <c r="AF2834" s="29">
        <f t="shared" si="136"/>
        <v>1</v>
      </c>
      <c r="AK2834" t="e">
        <f t="shared" si="137"/>
        <v>#N/A</v>
      </c>
    </row>
    <row r="2835" spans="1:37" ht="30" x14ac:dyDescent="0.25">
      <c r="A2835" s="30">
        <v>17907435</v>
      </c>
      <c r="B2835" s="29" t="s">
        <v>99</v>
      </c>
      <c r="C2835" s="29" t="s">
        <v>29</v>
      </c>
      <c r="D2835" s="29" t="s">
        <v>29</v>
      </c>
      <c r="E2835" s="31">
        <v>44620</v>
      </c>
      <c r="F2835" s="29">
        <v>127.67921995364917</v>
      </c>
      <c r="G2835" s="29" t="s">
        <v>51</v>
      </c>
      <c r="H2835" s="29" t="s">
        <v>30</v>
      </c>
      <c r="I2835" s="29">
        <v>1977</v>
      </c>
      <c r="J2835" s="30">
        <v>100</v>
      </c>
      <c r="K2835" s="30">
        <v>26675.9</v>
      </c>
      <c r="L2835" s="29">
        <v>1117318.9994539407</v>
      </c>
      <c r="M2835" s="29">
        <v>3789.2811853994908</v>
      </c>
      <c r="N2835" s="29">
        <v>23.189809591022883</v>
      </c>
      <c r="O2835" s="29">
        <v>14871.001007621986</v>
      </c>
      <c r="P2835" s="29">
        <v>0.37648124203471767</v>
      </c>
      <c r="Q2835" s="29">
        <v>20501.752054537199</v>
      </c>
      <c r="R2835" s="29">
        <v>21900.779021360144</v>
      </c>
      <c r="S2835" s="29">
        <v>0.77100392782400451</v>
      </c>
      <c r="T2835" s="29">
        <v>0.58409446850470448</v>
      </c>
      <c r="U2835" s="29">
        <v>0.46361990507780254</v>
      </c>
      <c r="V2835" s="29">
        <v>0.80815584071701918</v>
      </c>
      <c r="W2835" s="30">
        <v>0.69442474072057725</v>
      </c>
      <c r="X2835" s="30">
        <v>1.4000103861825985</v>
      </c>
      <c r="Y2835" s="29">
        <v>-35.620244519945501</v>
      </c>
      <c r="Z2835" s="29">
        <v>-45.476598797971462</v>
      </c>
      <c r="AA2835" s="30">
        <v>39.270004017532244</v>
      </c>
      <c r="AB2835" s="30">
        <v>1545.8389576186958</v>
      </c>
      <c r="AC2835" s="30">
        <v>1.8731607403400128</v>
      </c>
      <c r="AD2835" s="30">
        <v>45383.415816202207</v>
      </c>
      <c r="AE2835" s="29">
        <f t="shared" si="138"/>
        <v>2022</v>
      </c>
      <c r="AF2835" s="29">
        <f t="shared" si="136"/>
        <v>2</v>
      </c>
      <c r="AK2835" t="e">
        <f t="shared" si="137"/>
        <v>#N/A</v>
      </c>
    </row>
    <row r="2836" spans="1:37" ht="30" x14ac:dyDescent="0.25">
      <c r="A2836" s="30">
        <v>17907435</v>
      </c>
      <c r="B2836" s="29" t="s">
        <v>99</v>
      </c>
      <c r="C2836" s="29" t="s">
        <v>29</v>
      </c>
      <c r="D2836" s="29" t="s">
        <v>29</v>
      </c>
      <c r="E2836" s="31">
        <v>44651</v>
      </c>
      <c r="F2836" s="29">
        <v>110.47167257124931</v>
      </c>
      <c r="G2836" s="29" t="s">
        <v>51</v>
      </c>
      <c r="H2836" s="29" t="s">
        <v>30</v>
      </c>
      <c r="I2836" s="29">
        <v>1977</v>
      </c>
      <c r="J2836" s="30">
        <v>100</v>
      </c>
      <c r="K2836" s="30">
        <v>26675.9</v>
      </c>
      <c r="L2836" s="29">
        <v>1171394.289309212</v>
      </c>
      <c r="M2836" s="29">
        <v>2982.3248359953905</v>
      </c>
      <c r="N2836" s="29">
        <v>32.049756388042724</v>
      </c>
      <c r="O2836" s="29">
        <v>13549.545849565102</v>
      </c>
      <c r="P2836" s="29">
        <v>0.38788429471708147</v>
      </c>
      <c r="Q2836" s="29">
        <v>19504.067385507791</v>
      </c>
      <c r="R2836" s="29">
        <v>17652.298139867431</v>
      </c>
      <c r="S2836" s="29">
        <v>0.42537301654569631</v>
      </c>
      <c r="T2836" s="29">
        <v>0.6558416380345311</v>
      </c>
      <c r="U2836" s="29">
        <v>0.55527856986199953</v>
      </c>
      <c r="V2836" s="29">
        <v>0.67802211526457068</v>
      </c>
      <c r="W2836" s="30">
        <v>1.0999903449796813</v>
      </c>
      <c r="X2836" s="30">
        <v>1.1893214186803647</v>
      </c>
      <c r="Y2836" s="29">
        <v>-33.853571485792664</v>
      </c>
      <c r="Z2836" s="29">
        <v>-47.922071418497559</v>
      </c>
      <c r="AA2836" s="29">
        <v>41.910473318238196</v>
      </c>
      <c r="AB2836" s="29">
        <v>1056.9263803696133</v>
      </c>
      <c r="AC2836" s="30">
        <v>1.37982410507716</v>
      </c>
      <c r="AD2836" s="30">
        <v>55932.569224493367</v>
      </c>
      <c r="AE2836" s="29">
        <f t="shared" si="138"/>
        <v>2022</v>
      </c>
      <c r="AF2836" s="29">
        <f t="shared" si="136"/>
        <v>3</v>
      </c>
      <c r="AK2836" t="e">
        <f t="shared" si="137"/>
        <v>#N/A</v>
      </c>
    </row>
    <row r="2837" spans="1:37" ht="30" x14ac:dyDescent="0.25">
      <c r="A2837" s="30">
        <v>17907435</v>
      </c>
      <c r="B2837" s="29" t="s">
        <v>99</v>
      </c>
      <c r="C2837" s="29" t="s">
        <v>29</v>
      </c>
      <c r="D2837" s="29" t="s">
        <v>29</v>
      </c>
      <c r="E2837" s="31">
        <v>44681</v>
      </c>
      <c r="F2837" s="29">
        <v>132.73674231291895</v>
      </c>
      <c r="G2837" s="29" t="s">
        <v>51</v>
      </c>
      <c r="H2837" s="29" t="s">
        <v>30</v>
      </c>
      <c r="I2837" s="29">
        <v>1977</v>
      </c>
      <c r="J2837" s="30">
        <v>100</v>
      </c>
      <c r="K2837" s="30">
        <v>26675.9</v>
      </c>
      <c r="L2837" s="29">
        <v>784862.99827745731</v>
      </c>
      <c r="M2837" s="29">
        <v>2513.6061043816176</v>
      </c>
      <c r="N2837" s="29">
        <v>39.488910789916368</v>
      </c>
      <c r="O2837" s="29">
        <v>13678.230531786161</v>
      </c>
      <c r="P2837" s="29">
        <v>0.59011203278416102</v>
      </c>
      <c r="Q2837" s="29">
        <v>15975.884397323371</v>
      </c>
      <c r="R2837" s="29">
        <v>17160.399214604357</v>
      </c>
      <c r="S2837" s="29">
        <v>0.6811578441516275</v>
      </c>
      <c r="T2837" s="29">
        <v>0.55929566532862629</v>
      </c>
      <c r="U2837" s="29">
        <v>0.50838870744244813</v>
      </c>
      <c r="V2837" s="29">
        <v>1.0267672378768167</v>
      </c>
      <c r="W2837" s="30">
        <v>0.78416665721174428</v>
      </c>
      <c r="X2837" s="30">
        <v>1.0011326384614194</v>
      </c>
      <c r="Y2837" s="29">
        <v>-54.577401411048591</v>
      </c>
      <c r="Z2837" s="29">
        <v>-51.134156518037777</v>
      </c>
      <c r="AA2837" s="29">
        <v>35.217537303407127</v>
      </c>
      <c r="AB2837" s="29">
        <v>1278.6195946832256</v>
      </c>
      <c r="AC2837" s="30">
        <v>2.1662580097537192</v>
      </c>
      <c r="AD2837" s="30">
        <v>34829.682819459747</v>
      </c>
      <c r="AE2837" s="29">
        <f t="shared" si="138"/>
        <v>2022</v>
      </c>
      <c r="AF2837" s="29">
        <f t="shared" si="136"/>
        <v>4</v>
      </c>
      <c r="AK2837" t="e">
        <f t="shared" si="137"/>
        <v>#N/A</v>
      </c>
    </row>
    <row r="2838" spans="1:37" ht="30" x14ac:dyDescent="0.25">
      <c r="A2838" s="30">
        <v>17907435</v>
      </c>
      <c r="B2838" s="29" t="s">
        <v>99</v>
      </c>
      <c r="C2838" s="29" t="s">
        <v>29</v>
      </c>
      <c r="D2838" s="29" t="s">
        <v>29</v>
      </c>
      <c r="E2838" s="31">
        <v>44712</v>
      </c>
      <c r="F2838" s="29">
        <v>116.31242390338926</v>
      </c>
      <c r="G2838" s="29" t="s">
        <v>51</v>
      </c>
      <c r="H2838" s="29" t="s">
        <v>30</v>
      </c>
      <c r="I2838" s="29">
        <v>1977</v>
      </c>
      <c r="J2838" s="30">
        <v>100</v>
      </c>
      <c r="K2838" s="30">
        <v>26675.9</v>
      </c>
      <c r="L2838" s="29">
        <v>1047253.5429403088</v>
      </c>
      <c r="M2838" s="29">
        <v>2289.4651499113484</v>
      </c>
      <c r="N2838" s="29">
        <v>26.365136499822817</v>
      </c>
      <c r="O2838" s="29">
        <v>13243.634142198407</v>
      </c>
      <c r="P2838" s="29">
        <v>0.66840330603149745</v>
      </c>
      <c r="Q2838" s="29">
        <v>19212.345208390547</v>
      </c>
      <c r="R2838" s="29">
        <v>16439.312315519899</v>
      </c>
      <c r="S2838" s="29">
        <v>0.76566531589464693</v>
      </c>
      <c r="T2838" s="29">
        <v>0.71841881732655333</v>
      </c>
      <c r="U2838" s="29">
        <v>0.46310209635120569</v>
      </c>
      <c r="V2838" s="29">
        <v>0.79944273960461132</v>
      </c>
      <c r="W2838" s="30">
        <v>0.87484513331910019</v>
      </c>
      <c r="X2838" s="30">
        <v>0.76755054166852765</v>
      </c>
      <c r="Y2838" s="29">
        <v>-43.22484476183152</v>
      </c>
      <c r="Z2838" s="29">
        <v>-48.318140301492903</v>
      </c>
      <c r="AA2838" s="29">
        <v>32.894326447411416</v>
      </c>
      <c r="AB2838" s="29">
        <v>1325.4908545084838</v>
      </c>
      <c r="AC2838" s="30">
        <v>1.9820781128809253</v>
      </c>
      <c r="AD2838" s="30">
        <v>64242.6335776919</v>
      </c>
      <c r="AE2838" s="29">
        <f t="shared" si="138"/>
        <v>2022</v>
      </c>
      <c r="AF2838" s="29">
        <f t="shared" si="136"/>
        <v>5</v>
      </c>
      <c r="AK2838" t="e">
        <f t="shared" si="137"/>
        <v>#N/A</v>
      </c>
    </row>
    <row r="2839" spans="1:37" ht="30" x14ac:dyDescent="0.25">
      <c r="A2839" s="30">
        <v>17907435</v>
      </c>
      <c r="B2839" s="29" t="s">
        <v>99</v>
      </c>
      <c r="C2839" s="29" t="s">
        <v>29</v>
      </c>
      <c r="D2839" s="29" t="s">
        <v>29</v>
      </c>
      <c r="E2839" s="31">
        <v>44742</v>
      </c>
      <c r="F2839" s="29">
        <v>103.33859633781088</v>
      </c>
      <c r="G2839" s="29" t="s">
        <v>51</v>
      </c>
      <c r="H2839" s="29" t="s">
        <v>30</v>
      </c>
      <c r="I2839" s="29">
        <v>1977</v>
      </c>
      <c r="J2839" s="30">
        <v>100</v>
      </c>
      <c r="K2839" s="30">
        <v>26675.9</v>
      </c>
      <c r="L2839" s="29">
        <v>816506.85033569345</v>
      </c>
      <c r="M2839" s="29">
        <v>3790.5856297170671</v>
      </c>
      <c r="N2839" s="29">
        <v>23.646462316409885</v>
      </c>
      <c r="O2839" s="29">
        <v>17045.904025647771</v>
      </c>
      <c r="P2839" s="29">
        <v>0.37419506665094254</v>
      </c>
      <c r="Q2839" s="29">
        <v>18873.98853855905</v>
      </c>
      <c r="R2839" s="29">
        <v>23284.019390047222</v>
      </c>
      <c r="S2839" s="29">
        <v>0.78344822283241256</v>
      </c>
      <c r="T2839" s="29">
        <v>0.54336288495606644</v>
      </c>
      <c r="U2839" s="29">
        <v>0.67120416972219188</v>
      </c>
      <c r="V2839" s="29">
        <v>0.91611499993673806</v>
      </c>
      <c r="W2839" s="30">
        <v>0.84277135560855276</v>
      </c>
      <c r="X2839" s="30">
        <v>0.92381818230615032</v>
      </c>
      <c r="Y2839" s="29">
        <v>-47.254754421552434</v>
      </c>
      <c r="Z2839" s="29">
        <v>-32.455160843685121</v>
      </c>
      <c r="AA2839" s="29">
        <v>51.659878660943789</v>
      </c>
      <c r="AB2839" s="29">
        <v>1683.9352334371133</v>
      </c>
      <c r="AC2839" s="30">
        <v>1.4996042884856737</v>
      </c>
      <c r="AD2839" s="30">
        <v>65298.014213160612</v>
      </c>
      <c r="AE2839" s="29">
        <f t="shared" si="138"/>
        <v>2022</v>
      </c>
      <c r="AF2839" s="29">
        <f t="shared" ref="AF2839:AF2902" si="139">IF(E2839 = "", "", MONTH(E2839))</f>
        <v>6</v>
      </c>
      <c r="AK2839" t="e">
        <f t="shared" si="137"/>
        <v>#N/A</v>
      </c>
    </row>
    <row r="2840" spans="1:37" ht="30" x14ac:dyDescent="0.25">
      <c r="A2840" s="30">
        <v>17907435</v>
      </c>
      <c r="B2840" s="29" t="s">
        <v>99</v>
      </c>
      <c r="C2840" s="29" t="s">
        <v>29</v>
      </c>
      <c r="D2840" s="29" t="s">
        <v>29</v>
      </c>
      <c r="E2840" s="31">
        <v>44773</v>
      </c>
      <c r="F2840" s="29">
        <v>147.86989846428065</v>
      </c>
      <c r="G2840" s="29" t="s">
        <v>51</v>
      </c>
      <c r="H2840" s="29" t="s">
        <v>30</v>
      </c>
      <c r="I2840" s="29">
        <v>1977</v>
      </c>
      <c r="J2840" s="30">
        <v>100</v>
      </c>
      <c r="K2840" s="30">
        <v>26675.9</v>
      </c>
      <c r="L2840" s="29">
        <v>778026.57482298044</v>
      </c>
      <c r="M2840" s="29">
        <v>3517.8219383069054</v>
      </c>
      <c r="N2840" s="29">
        <v>35.726567519097721</v>
      </c>
      <c r="O2840" s="29">
        <v>13136.792011750647</v>
      </c>
      <c r="P2840" s="29">
        <v>0.6566171330394196</v>
      </c>
      <c r="Q2840" s="29">
        <v>18061.185457659518</v>
      </c>
      <c r="R2840" s="29">
        <v>14264.853577218453</v>
      </c>
      <c r="S2840" s="29">
        <v>0.78523971054089459</v>
      </c>
      <c r="T2840" s="29">
        <v>0.99927515387677157</v>
      </c>
      <c r="U2840" s="29">
        <v>0.5234906519213921</v>
      </c>
      <c r="V2840" s="29">
        <v>0.55983108628613054</v>
      </c>
      <c r="W2840" s="30">
        <v>1.085484375043154</v>
      </c>
      <c r="X2840" s="30">
        <v>1.026335333930142</v>
      </c>
      <c r="Y2840" s="29">
        <v>-59.518920078075944</v>
      </c>
      <c r="Z2840" s="29">
        <v>-52.115446654251343</v>
      </c>
      <c r="AA2840" s="29">
        <v>37.097693293961726</v>
      </c>
      <c r="AB2840" s="29">
        <v>1560.9943853140237</v>
      </c>
      <c r="AC2840" s="30">
        <v>1.6187023817632584</v>
      </c>
      <c r="AD2840" s="30">
        <v>45128.14090912987</v>
      </c>
      <c r="AE2840" s="29">
        <f t="shared" si="138"/>
        <v>2022</v>
      </c>
      <c r="AF2840" s="29">
        <f t="shared" si="139"/>
        <v>7</v>
      </c>
      <c r="AK2840" t="e">
        <f t="shared" si="137"/>
        <v>#N/A</v>
      </c>
    </row>
    <row r="2841" spans="1:37" ht="30" x14ac:dyDescent="0.25">
      <c r="A2841" s="30">
        <v>17907435</v>
      </c>
      <c r="B2841" s="29" t="s">
        <v>99</v>
      </c>
      <c r="C2841" s="29" t="s">
        <v>29</v>
      </c>
      <c r="D2841" s="29" t="s">
        <v>29</v>
      </c>
      <c r="E2841" s="31">
        <v>44804</v>
      </c>
      <c r="F2841" s="29">
        <v>134.82341255681501</v>
      </c>
      <c r="G2841" s="29" t="s">
        <v>51</v>
      </c>
      <c r="H2841" s="29" t="s">
        <v>30</v>
      </c>
      <c r="I2841" s="29">
        <v>1977</v>
      </c>
      <c r="J2841" s="30">
        <v>100</v>
      </c>
      <c r="K2841" s="30">
        <v>26675.9</v>
      </c>
      <c r="L2841" s="29">
        <v>1201976.1918216541</v>
      </c>
      <c r="M2841" s="29">
        <v>2901.5725216979695</v>
      </c>
      <c r="N2841" s="29">
        <v>25.311317767497446</v>
      </c>
      <c r="O2841" s="29">
        <v>9654.5594999877612</v>
      </c>
      <c r="P2841" s="29">
        <v>0.69098823381962904</v>
      </c>
      <c r="Q2841" s="29">
        <v>11876.342987231343</v>
      </c>
      <c r="R2841" s="29">
        <v>17421.840490178682</v>
      </c>
      <c r="S2841" s="29">
        <v>0.74852096788388889</v>
      </c>
      <c r="T2841" s="29">
        <v>0.56793294373746162</v>
      </c>
      <c r="U2841" s="29">
        <v>0.69960093153202529</v>
      </c>
      <c r="V2841" s="29">
        <v>0.65813735429956477</v>
      </c>
      <c r="W2841" s="30">
        <v>0.99260023825176968</v>
      </c>
      <c r="X2841" s="30">
        <v>1.1960965559298442</v>
      </c>
      <c r="Y2841" s="29">
        <v>-38.533596197052574</v>
      </c>
      <c r="Z2841" s="29">
        <v>-41.467906655007397</v>
      </c>
      <c r="AA2841" s="29">
        <v>58.060272406445733</v>
      </c>
      <c r="AB2841" s="29">
        <v>936.61348138117944</v>
      </c>
      <c r="AC2841" s="30">
        <v>2.4769868847731056</v>
      </c>
      <c r="AD2841" s="30">
        <v>61405.476138201724</v>
      </c>
      <c r="AE2841" s="29">
        <f t="shared" si="138"/>
        <v>2022</v>
      </c>
      <c r="AF2841" s="29">
        <f t="shared" si="139"/>
        <v>8</v>
      </c>
      <c r="AK2841" t="e">
        <f t="shared" si="137"/>
        <v>#N/A</v>
      </c>
    </row>
    <row r="2842" spans="1:37" ht="30" x14ac:dyDescent="0.25">
      <c r="A2842" s="30">
        <v>17907435</v>
      </c>
      <c r="B2842" s="29" t="s">
        <v>99</v>
      </c>
      <c r="C2842" s="29" t="s">
        <v>29</v>
      </c>
      <c r="D2842" s="29" t="s">
        <v>29</v>
      </c>
      <c r="E2842" s="31">
        <v>44834</v>
      </c>
      <c r="F2842" s="29">
        <v>124.68460032532832</v>
      </c>
      <c r="G2842" s="29" t="s">
        <v>51</v>
      </c>
      <c r="H2842" s="29" t="s">
        <v>30</v>
      </c>
      <c r="I2842" s="29">
        <v>1977</v>
      </c>
      <c r="J2842" s="30">
        <v>100</v>
      </c>
      <c r="K2842" s="30">
        <v>26675.9</v>
      </c>
      <c r="L2842" s="29">
        <v>764261.37786835013</v>
      </c>
      <c r="M2842" s="29">
        <v>3521.5899236506671</v>
      </c>
      <c r="N2842" s="29">
        <v>44.805023367966953</v>
      </c>
      <c r="O2842" s="29">
        <v>15012.441097637686</v>
      </c>
      <c r="P2842" s="29">
        <v>0.40000145438646095</v>
      </c>
      <c r="Q2842" s="29">
        <v>22246.993553562734</v>
      </c>
      <c r="R2842" s="29">
        <v>26718.293653056793</v>
      </c>
      <c r="S2842" s="29">
        <v>0.55361596234990651</v>
      </c>
      <c r="T2842" s="29">
        <v>0.80452924751414767</v>
      </c>
      <c r="U2842" s="29">
        <v>0.6821958069203693</v>
      </c>
      <c r="V2842" s="29">
        <v>0.64349414208398559</v>
      </c>
      <c r="W2842" s="30">
        <v>0.652810783243295</v>
      </c>
      <c r="X2842" s="30">
        <v>1.0308357609264878</v>
      </c>
      <c r="Y2842" s="29">
        <v>-58.08980888552594</v>
      </c>
      <c r="Z2842" s="29">
        <v>-59.289686558832059</v>
      </c>
      <c r="AA2842" s="29">
        <v>63.086377775763843</v>
      </c>
      <c r="AB2842" s="29">
        <v>1083.8771056688452</v>
      </c>
      <c r="AC2842" s="30">
        <v>1.7975181942801102</v>
      </c>
      <c r="AD2842" s="30">
        <v>55880.513802088069</v>
      </c>
      <c r="AE2842" s="29">
        <f t="shared" si="138"/>
        <v>2022</v>
      </c>
      <c r="AF2842" s="29">
        <f t="shared" si="139"/>
        <v>9</v>
      </c>
      <c r="AK2842" t="e">
        <f t="shared" si="137"/>
        <v>#N/A</v>
      </c>
    </row>
    <row r="2843" spans="1:37" ht="30" x14ac:dyDescent="0.25">
      <c r="A2843" s="30">
        <v>17907435</v>
      </c>
      <c r="B2843" s="29" t="s">
        <v>99</v>
      </c>
      <c r="C2843" s="29" t="s">
        <v>29</v>
      </c>
      <c r="D2843" s="29" t="s">
        <v>29</v>
      </c>
      <c r="E2843" s="31">
        <v>44865</v>
      </c>
      <c r="F2843" s="29">
        <v>146.42370415711625</v>
      </c>
      <c r="G2843" s="29" t="s">
        <v>51</v>
      </c>
      <c r="H2843" s="29" t="s">
        <v>30</v>
      </c>
      <c r="I2843" s="29">
        <v>1977</v>
      </c>
      <c r="J2843" s="30">
        <v>100</v>
      </c>
      <c r="K2843" s="30">
        <v>26675.9</v>
      </c>
      <c r="L2843" s="29">
        <v>1114315.6430694945</v>
      </c>
      <c r="M2843" s="29">
        <v>3280.9935024933079</v>
      </c>
      <c r="N2843" s="29">
        <v>27.235390993597363</v>
      </c>
      <c r="O2843" s="29">
        <v>11769.552874627108</v>
      </c>
      <c r="P2843" s="29">
        <v>0.64805366204851034</v>
      </c>
      <c r="Q2843" s="29">
        <v>18859.139140983225</v>
      </c>
      <c r="R2843" s="29">
        <v>20404.892126375002</v>
      </c>
      <c r="S2843" s="29">
        <v>0.61463938738245416</v>
      </c>
      <c r="T2843" s="29">
        <v>0.57468502505880403</v>
      </c>
      <c r="U2843" s="29">
        <v>0.76636560089969064</v>
      </c>
      <c r="V2843" s="29">
        <v>0.97990490036654987</v>
      </c>
      <c r="W2843" s="30">
        <v>0.86805758943899147</v>
      </c>
      <c r="X2843" s="30">
        <v>0.74433007196416179</v>
      </c>
      <c r="Y2843" s="29">
        <v>-47.471401785938852</v>
      </c>
      <c r="Z2843" s="29">
        <v>-51.279418796672132</v>
      </c>
      <c r="AA2843" s="29">
        <v>45.905116616060496</v>
      </c>
      <c r="AB2843" s="29">
        <v>1013.763704937768</v>
      </c>
      <c r="AC2843" s="30">
        <v>2.2640265605471965</v>
      </c>
      <c r="AD2843" s="30">
        <v>47856.171335884501</v>
      </c>
      <c r="AE2843" s="29">
        <f t="shared" si="138"/>
        <v>2022</v>
      </c>
      <c r="AF2843" s="29">
        <f t="shared" si="139"/>
        <v>10</v>
      </c>
      <c r="AK2843" t="e">
        <f t="shared" si="137"/>
        <v>#N/A</v>
      </c>
    </row>
    <row r="2844" spans="1:37" ht="30" x14ac:dyDescent="0.25">
      <c r="A2844" s="30">
        <v>17907435</v>
      </c>
      <c r="B2844" s="29" t="s">
        <v>99</v>
      </c>
      <c r="C2844" s="29" t="s">
        <v>29</v>
      </c>
      <c r="D2844" s="29" t="s">
        <v>29</v>
      </c>
      <c r="E2844" s="31">
        <v>44895</v>
      </c>
      <c r="F2844" s="29">
        <v>109.33617663363432</v>
      </c>
      <c r="G2844" s="29" t="s">
        <v>51</v>
      </c>
      <c r="H2844" s="29" t="s">
        <v>30</v>
      </c>
      <c r="I2844" s="29">
        <v>1977</v>
      </c>
      <c r="J2844" s="30">
        <v>100</v>
      </c>
      <c r="K2844" s="30">
        <v>26675.9</v>
      </c>
      <c r="L2844" s="29">
        <v>731154.13435843657</v>
      </c>
      <c r="M2844" s="29">
        <v>3511.9789961732054</v>
      </c>
      <c r="N2844" s="29">
        <v>40.70875793520397</v>
      </c>
      <c r="O2844" s="29">
        <v>15869.952418697398</v>
      </c>
      <c r="P2844" s="29">
        <v>0.46613254008906996</v>
      </c>
      <c r="Q2844" s="29">
        <v>18782.95547495714</v>
      </c>
      <c r="R2844" s="29">
        <v>17503.727855188146</v>
      </c>
      <c r="S2844" s="29">
        <v>0.45896093180419878</v>
      </c>
      <c r="T2844" s="29">
        <v>0.96620618767608768</v>
      </c>
      <c r="U2844" s="29">
        <v>0.62886524233945995</v>
      </c>
      <c r="V2844" s="29">
        <v>0.56540654820662484</v>
      </c>
      <c r="W2844" s="30">
        <v>1.0544100081060346</v>
      </c>
      <c r="X2844" s="30">
        <v>1.2637847944117953</v>
      </c>
      <c r="Y2844" s="29">
        <v>-37.461176083633454</v>
      </c>
      <c r="Z2844" s="29">
        <v>-53.329508018086919</v>
      </c>
      <c r="AA2844" s="29">
        <v>47.058992616033599</v>
      </c>
      <c r="AB2844" s="29">
        <v>1394.9714954106541</v>
      </c>
      <c r="AC2844" s="30">
        <v>1.6691596347577715</v>
      </c>
      <c r="AD2844" s="30">
        <v>56123.552987296258</v>
      </c>
      <c r="AE2844" s="29">
        <f t="shared" si="138"/>
        <v>2022</v>
      </c>
      <c r="AF2844" s="29">
        <f t="shared" si="139"/>
        <v>11</v>
      </c>
      <c r="AK2844" t="e">
        <f t="shared" si="137"/>
        <v>#N/A</v>
      </c>
    </row>
    <row r="2845" spans="1:37" ht="30" x14ac:dyDescent="0.25">
      <c r="A2845" s="30">
        <v>17907435</v>
      </c>
      <c r="B2845" s="29" t="s">
        <v>99</v>
      </c>
      <c r="C2845" s="29" t="s">
        <v>29</v>
      </c>
      <c r="D2845" s="29" t="s">
        <v>29</v>
      </c>
      <c r="E2845" s="31">
        <v>44926</v>
      </c>
      <c r="F2845" s="29">
        <v>167.84684135388312</v>
      </c>
      <c r="G2845" s="29" t="s">
        <v>51</v>
      </c>
      <c r="H2845" s="29" t="s">
        <v>30</v>
      </c>
      <c r="I2845" s="29">
        <v>1977</v>
      </c>
      <c r="J2845" s="30">
        <v>100</v>
      </c>
      <c r="K2845" s="30">
        <v>26675.9</v>
      </c>
      <c r="L2845" s="29">
        <v>984079.2307267607</v>
      </c>
      <c r="M2845" s="29">
        <v>2910.7120577995702</v>
      </c>
      <c r="N2845" s="29">
        <v>30.045163084678748</v>
      </c>
      <c r="O2845" s="29">
        <v>13557.71677399651</v>
      </c>
      <c r="P2845" s="29">
        <v>0.5375347449067206</v>
      </c>
      <c r="Q2845" s="29">
        <v>18086.001788181795</v>
      </c>
      <c r="R2845" s="29">
        <v>26757.178580652664</v>
      </c>
      <c r="S2845" s="29">
        <v>0.4892782457451203</v>
      </c>
      <c r="T2845" s="29">
        <v>0.80993366826172153</v>
      </c>
      <c r="U2845" s="29">
        <v>0.76074591118628798</v>
      </c>
      <c r="V2845" s="29">
        <v>0.86596009334343704</v>
      </c>
      <c r="W2845" s="30">
        <v>1.1547856142397228</v>
      </c>
      <c r="X2845" s="30">
        <v>1.4688131625453975</v>
      </c>
      <c r="Y2845" s="29">
        <v>-41.173117984603785</v>
      </c>
      <c r="Z2845" s="29">
        <v>-41.542111500704955</v>
      </c>
      <c r="AA2845" s="29">
        <v>39.307025384012</v>
      </c>
      <c r="AB2845" s="29">
        <v>1627.7342283295143</v>
      </c>
      <c r="AC2845" s="30">
        <v>1.7935369073359149</v>
      </c>
      <c r="AD2845" s="30">
        <v>36610.04453888024</v>
      </c>
      <c r="AE2845" s="29">
        <f t="shared" si="138"/>
        <v>2022</v>
      </c>
      <c r="AF2845" s="29">
        <f t="shared" si="139"/>
        <v>12</v>
      </c>
      <c r="AK2845" t="e">
        <f t="shared" si="137"/>
        <v>#N/A</v>
      </c>
    </row>
    <row r="2846" spans="1:37" ht="30" x14ac:dyDescent="0.25">
      <c r="A2846" s="30">
        <v>17907435</v>
      </c>
      <c r="B2846" s="29" t="s">
        <v>99</v>
      </c>
      <c r="C2846" s="29" t="s">
        <v>29</v>
      </c>
      <c r="D2846" s="29" t="s">
        <v>29</v>
      </c>
      <c r="E2846" s="31">
        <v>44957</v>
      </c>
      <c r="F2846" s="29">
        <v>123.33095911178944</v>
      </c>
      <c r="G2846" s="29" t="s">
        <v>51</v>
      </c>
      <c r="H2846" s="29" t="s">
        <v>30</v>
      </c>
      <c r="I2846" s="29">
        <v>1977</v>
      </c>
      <c r="J2846" s="30">
        <v>100</v>
      </c>
      <c r="K2846" s="30">
        <v>26675.9</v>
      </c>
      <c r="L2846" s="29">
        <v>1128122.1518454989</v>
      </c>
      <c r="M2846" s="29">
        <v>4149.7626206603009</v>
      </c>
      <c r="N2846" s="29">
        <v>41.75648571506423</v>
      </c>
      <c r="O2846" s="29">
        <v>11769.691111763612</v>
      </c>
      <c r="P2846" s="29">
        <v>0.49352676303157111</v>
      </c>
      <c r="Q2846" s="29">
        <v>14688.686095979649</v>
      </c>
      <c r="R2846" s="29">
        <v>22878.108167331186</v>
      </c>
      <c r="S2846" s="29">
        <v>0.5922175536620008</v>
      </c>
      <c r="T2846" s="29">
        <v>0.89446922804575679</v>
      </c>
      <c r="U2846" s="29">
        <v>0.71865031385911249</v>
      </c>
      <c r="V2846" s="29">
        <v>0.90979917012932154</v>
      </c>
      <c r="W2846" s="30">
        <v>1.0750294144113277</v>
      </c>
      <c r="X2846" s="30">
        <v>1.3287373477478341</v>
      </c>
      <c r="Y2846" s="29">
        <v>-35.224836289787902</v>
      </c>
      <c r="Z2846" s="29">
        <v>-34.612068200506705</v>
      </c>
      <c r="AA2846" s="29">
        <v>32.786846681785676</v>
      </c>
      <c r="AB2846" s="29">
        <v>880.67141792348968</v>
      </c>
      <c r="AC2846" s="30">
        <v>1.9039690501569964</v>
      </c>
      <c r="AD2846" s="30">
        <v>36950.646752309272</v>
      </c>
      <c r="AE2846" s="29">
        <f t="shared" si="138"/>
        <v>2023</v>
      </c>
      <c r="AF2846" s="29">
        <f t="shared" si="139"/>
        <v>1</v>
      </c>
      <c r="AK2846" t="e">
        <f t="shared" si="137"/>
        <v>#N/A</v>
      </c>
    </row>
    <row r="2847" spans="1:37" ht="30" x14ac:dyDescent="0.25">
      <c r="A2847" s="30">
        <v>17907435</v>
      </c>
      <c r="B2847" s="29" t="s">
        <v>99</v>
      </c>
      <c r="C2847" s="29" t="s">
        <v>29</v>
      </c>
      <c r="D2847" s="29" t="s">
        <v>29</v>
      </c>
      <c r="E2847" s="31">
        <v>44985</v>
      </c>
      <c r="F2847" s="29">
        <v>162.03431033756499</v>
      </c>
      <c r="G2847" s="29" t="s">
        <v>51</v>
      </c>
      <c r="H2847" s="29" t="s">
        <v>30</v>
      </c>
      <c r="I2847" s="29">
        <v>1977</v>
      </c>
      <c r="J2847" s="30">
        <v>100</v>
      </c>
      <c r="K2847" s="30">
        <v>26675.9</v>
      </c>
      <c r="L2847" s="29">
        <v>1003023.4018268338</v>
      </c>
      <c r="M2847" s="29">
        <v>4405.2798061191552</v>
      </c>
      <c r="N2847" s="29">
        <v>33.993935519441557</v>
      </c>
      <c r="O2847" s="30">
        <v>10994.130594209164</v>
      </c>
      <c r="P2847" s="30">
        <v>0.54028171070704167</v>
      </c>
      <c r="Q2847" s="29">
        <v>12319.655514250782</v>
      </c>
      <c r="R2847" s="29">
        <v>22830.32892304473</v>
      </c>
      <c r="S2847" s="29">
        <v>0.5771174045129166</v>
      </c>
      <c r="T2847" s="29">
        <v>0.52444331568023805</v>
      </c>
      <c r="U2847" s="29">
        <v>0.80290623208204992</v>
      </c>
      <c r="V2847" s="29">
        <v>0.97427044131832163</v>
      </c>
      <c r="W2847" s="30">
        <v>0.76273020206335251</v>
      </c>
      <c r="X2847" s="30">
        <v>1.061221883701605</v>
      </c>
      <c r="Y2847" s="29">
        <v>-41.775745899967838</v>
      </c>
      <c r="Z2847" s="29">
        <v>-37.461814832825858</v>
      </c>
      <c r="AA2847" s="29">
        <v>42.93239976004471</v>
      </c>
      <c r="AB2847" s="29">
        <v>1155.4578965303649</v>
      </c>
      <c r="AC2847" s="30">
        <v>1.7127113743620535</v>
      </c>
      <c r="AD2847" s="30">
        <v>66770.262389298005</v>
      </c>
      <c r="AE2847" s="29">
        <f t="shared" si="138"/>
        <v>2023</v>
      </c>
      <c r="AF2847" s="29">
        <f t="shared" si="139"/>
        <v>2</v>
      </c>
      <c r="AK2847" t="e">
        <f t="shared" si="137"/>
        <v>#N/A</v>
      </c>
    </row>
    <row r="2848" spans="1:37" ht="30" x14ac:dyDescent="0.25">
      <c r="A2848" s="30">
        <v>17907435</v>
      </c>
      <c r="B2848" s="29" t="s">
        <v>99</v>
      </c>
      <c r="C2848" s="29" t="s">
        <v>29</v>
      </c>
      <c r="D2848" s="29" t="s">
        <v>29</v>
      </c>
      <c r="E2848" s="31">
        <v>45016</v>
      </c>
      <c r="F2848" s="29">
        <v>113.16377913918721</v>
      </c>
      <c r="G2848" s="29" t="s">
        <v>51</v>
      </c>
      <c r="H2848" s="29" t="s">
        <v>30</v>
      </c>
      <c r="I2848" s="29">
        <v>1977</v>
      </c>
      <c r="J2848" s="30">
        <v>100</v>
      </c>
      <c r="K2848" s="30">
        <v>26675.9</v>
      </c>
      <c r="L2848" s="29">
        <v>868650.85147163377</v>
      </c>
      <c r="M2848" s="29">
        <v>4202.7136550121986</v>
      </c>
      <c r="N2848" s="29">
        <v>27.277758562767758</v>
      </c>
      <c r="O2848" s="29">
        <v>12413.138494352121</v>
      </c>
      <c r="P2848" s="29">
        <v>0.68526659659750233</v>
      </c>
      <c r="Q2848" s="29">
        <v>17189.843476025719</v>
      </c>
      <c r="R2848" s="29">
        <v>22924.372282789118</v>
      </c>
      <c r="S2848" s="29">
        <v>0.58319918480234456</v>
      </c>
      <c r="T2848" s="29">
        <v>0.89524086925967561</v>
      </c>
      <c r="U2848" s="29">
        <v>0.80920270107195513</v>
      </c>
      <c r="V2848" s="29">
        <v>0.99086940643402621</v>
      </c>
      <c r="W2848" s="30">
        <v>0.62886793501288885</v>
      </c>
      <c r="X2848" s="30">
        <v>0.79187275025140402</v>
      </c>
      <c r="Y2848" s="29">
        <v>-39.873640294067187</v>
      </c>
      <c r="Z2848" s="29">
        <v>-40.912379675288271</v>
      </c>
      <c r="AA2848" s="30">
        <v>37.757376465893948</v>
      </c>
      <c r="AB2848" s="30">
        <v>989.23007263610543</v>
      </c>
      <c r="AC2848" s="29">
        <v>1.3889352279485945</v>
      </c>
      <c r="AD2848" s="29">
        <v>45655.351112764336</v>
      </c>
      <c r="AE2848" s="29">
        <f t="shared" si="138"/>
        <v>2023</v>
      </c>
      <c r="AF2848" s="29">
        <f t="shared" si="139"/>
        <v>3</v>
      </c>
      <c r="AK2848" t="e">
        <f t="shared" si="137"/>
        <v>#N/A</v>
      </c>
    </row>
    <row r="2849" spans="1:37" ht="30" x14ac:dyDescent="0.25">
      <c r="A2849" s="30">
        <v>17907435</v>
      </c>
      <c r="B2849" s="29" t="s">
        <v>99</v>
      </c>
      <c r="C2849" s="29" t="s">
        <v>29</v>
      </c>
      <c r="D2849" s="29" t="s">
        <v>29</v>
      </c>
      <c r="E2849" s="31">
        <v>45046</v>
      </c>
      <c r="F2849" s="29">
        <v>162.84016700908342</v>
      </c>
      <c r="G2849" s="29" t="s">
        <v>51</v>
      </c>
      <c r="H2849" s="29" t="s">
        <v>30</v>
      </c>
      <c r="I2849" s="29">
        <v>1977</v>
      </c>
      <c r="J2849" s="30">
        <v>100</v>
      </c>
      <c r="K2849" s="30">
        <v>26675.9</v>
      </c>
      <c r="L2849" s="29">
        <v>1303718.3977591454</v>
      </c>
      <c r="M2849" s="29">
        <v>2979.1951111909539</v>
      </c>
      <c r="N2849" s="29">
        <v>48.358408436225574</v>
      </c>
      <c r="O2849" s="29">
        <v>9029.318248202826</v>
      </c>
      <c r="P2849" s="29">
        <v>0.59464045836616852</v>
      </c>
      <c r="Q2849" s="29">
        <v>14766.607133872214</v>
      </c>
      <c r="R2849" s="29">
        <v>25137.948516258701</v>
      </c>
      <c r="S2849" s="29">
        <v>0.7569793025132916</v>
      </c>
      <c r="T2849" s="29">
        <v>0.97830711865595499</v>
      </c>
      <c r="U2849" s="29">
        <v>0.74302203707062164</v>
      </c>
      <c r="V2849" s="29">
        <v>0.6765645730543759</v>
      </c>
      <c r="W2849" s="30">
        <v>1.1236701031691563</v>
      </c>
      <c r="X2849" s="30">
        <v>1.3350058015632205</v>
      </c>
      <c r="Y2849" s="29">
        <v>-55.988922616038849</v>
      </c>
      <c r="Z2849" s="29">
        <v>-45.650892853241047</v>
      </c>
      <c r="AA2849" s="30">
        <v>38.982519094436405</v>
      </c>
      <c r="AB2849" s="30">
        <v>1003.7912691764935</v>
      </c>
      <c r="AC2849" s="29">
        <v>2.2804142156559557</v>
      </c>
      <c r="AD2849" s="29">
        <v>57487.32632207132</v>
      </c>
      <c r="AE2849" s="29">
        <f t="shared" si="138"/>
        <v>2023</v>
      </c>
      <c r="AF2849" s="29">
        <f t="shared" si="139"/>
        <v>4</v>
      </c>
      <c r="AK2849" t="e">
        <f t="shared" si="137"/>
        <v>#N/A</v>
      </c>
    </row>
    <row r="2850" spans="1:37" ht="30" x14ac:dyDescent="0.25">
      <c r="A2850" s="30">
        <v>17907435</v>
      </c>
      <c r="B2850" s="29" t="s">
        <v>99</v>
      </c>
      <c r="C2850" s="29" t="s">
        <v>29</v>
      </c>
      <c r="D2850" s="29" t="s">
        <v>29</v>
      </c>
      <c r="E2850" s="31">
        <v>45077</v>
      </c>
      <c r="F2850" s="29">
        <v>116.14956169700325</v>
      </c>
      <c r="G2850" s="29" t="s">
        <v>51</v>
      </c>
      <c r="H2850" s="29" t="s">
        <v>30</v>
      </c>
      <c r="I2850" s="29">
        <v>1977</v>
      </c>
      <c r="J2850" s="30">
        <v>100</v>
      </c>
      <c r="K2850" s="30">
        <v>26675.9</v>
      </c>
      <c r="L2850" s="29">
        <v>1108768.9124702881</v>
      </c>
      <c r="M2850" s="29">
        <v>2373.1390538162977</v>
      </c>
      <c r="N2850" s="29">
        <v>46.105861160472344</v>
      </c>
      <c r="O2850" s="29">
        <v>14422.910272951247</v>
      </c>
      <c r="P2850" s="29">
        <v>0.39867189622896948</v>
      </c>
      <c r="Q2850" s="29">
        <v>14338.859929473572</v>
      </c>
      <c r="R2850" s="29">
        <v>18361.976912163711</v>
      </c>
      <c r="S2850" s="29">
        <v>0.47494669070388512</v>
      </c>
      <c r="T2850" s="29">
        <v>0.83543857128546195</v>
      </c>
      <c r="U2850" s="29">
        <v>0.57348230595386485</v>
      </c>
      <c r="V2850" s="29">
        <v>0.6849498901316291</v>
      </c>
      <c r="W2850" s="30">
        <v>0.95067551784276016</v>
      </c>
      <c r="X2850" s="30">
        <v>1.2970974460821274</v>
      </c>
      <c r="Y2850" s="29">
        <v>-50.062227441977164</v>
      </c>
      <c r="Z2850" s="29">
        <v>-46.785954546240504</v>
      </c>
      <c r="AA2850" s="30">
        <v>50.157509056391774</v>
      </c>
      <c r="AB2850" s="30">
        <v>1001.8931994487307</v>
      </c>
      <c r="AC2850" s="29">
        <v>2.3026377029251526</v>
      </c>
      <c r="AD2850" s="29">
        <v>52660.716541466143</v>
      </c>
      <c r="AE2850" s="29">
        <f t="shared" si="138"/>
        <v>2023</v>
      </c>
      <c r="AF2850" s="29">
        <f t="shared" si="139"/>
        <v>5</v>
      </c>
      <c r="AK2850" t="e">
        <f t="shared" si="137"/>
        <v>#N/A</v>
      </c>
    </row>
    <row r="2851" spans="1:37" ht="30" x14ac:dyDescent="0.25">
      <c r="A2851" s="30">
        <v>17907435</v>
      </c>
      <c r="B2851" s="29" t="s">
        <v>99</v>
      </c>
      <c r="C2851" s="29" t="s">
        <v>29</v>
      </c>
      <c r="D2851" s="29" t="s">
        <v>29</v>
      </c>
      <c r="E2851" s="31">
        <v>45107</v>
      </c>
      <c r="F2851" s="29">
        <v>126.2760934830324</v>
      </c>
      <c r="G2851" s="29" t="s">
        <v>51</v>
      </c>
      <c r="H2851" s="29" t="s">
        <v>30</v>
      </c>
      <c r="I2851" s="29">
        <v>1977</v>
      </c>
      <c r="J2851" s="30">
        <v>100</v>
      </c>
      <c r="K2851" s="30">
        <v>26675.9</v>
      </c>
      <c r="L2851" s="29">
        <v>1248680.3740947873</v>
      </c>
      <c r="M2851" s="29">
        <v>4442.7597248902021</v>
      </c>
      <c r="N2851" s="29">
        <v>36.155886664372893</v>
      </c>
      <c r="O2851" s="29">
        <v>15853.37613761242</v>
      </c>
      <c r="P2851" s="29">
        <v>0.40295683837449586</v>
      </c>
      <c r="Q2851" s="29">
        <v>19531.822721708097</v>
      </c>
      <c r="R2851" s="29">
        <v>17851.801031243489</v>
      </c>
      <c r="S2851" s="29">
        <v>0.80046591656891175</v>
      </c>
      <c r="T2851" s="29">
        <v>0.90575256829786877</v>
      </c>
      <c r="U2851" s="29">
        <v>0.86901345441697575</v>
      </c>
      <c r="V2851" s="29">
        <v>0.9506099869364375</v>
      </c>
      <c r="W2851" s="30">
        <v>0.93906844974593096</v>
      </c>
      <c r="X2851" s="30">
        <v>0.86519727895174203</v>
      </c>
      <c r="Y2851" s="29">
        <v>-37.527722839934583</v>
      </c>
      <c r="Z2851" s="29">
        <v>-31.98687624614729</v>
      </c>
      <c r="AA2851" s="30">
        <v>37.642594023154132</v>
      </c>
      <c r="AB2851" s="30">
        <v>1087.038356258892</v>
      </c>
      <c r="AC2851" s="29">
        <v>2.0004736909005945</v>
      </c>
      <c r="AD2851" s="29">
        <v>53100.087280170286</v>
      </c>
      <c r="AE2851" s="29">
        <f t="shared" si="138"/>
        <v>2023</v>
      </c>
      <c r="AF2851" s="29">
        <f t="shared" si="139"/>
        <v>6</v>
      </c>
      <c r="AK2851" t="e">
        <f t="shared" si="137"/>
        <v>#N/A</v>
      </c>
    </row>
    <row r="2852" spans="1:37" ht="30" x14ac:dyDescent="0.25">
      <c r="A2852" s="30">
        <v>17907435</v>
      </c>
      <c r="B2852" s="29" t="s">
        <v>99</v>
      </c>
      <c r="C2852" s="29" t="s">
        <v>29</v>
      </c>
      <c r="D2852" s="29" t="s">
        <v>29</v>
      </c>
      <c r="E2852" s="31">
        <v>45138</v>
      </c>
      <c r="F2852" s="29">
        <v>139.0511490329599</v>
      </c>
      <c r="G2852" s="29" t="s">
        <v>51</v>
      </c>
      <c r="H2852" s="29" t="s">
        <v>30</v>
      </c>
      <c r="I2852" s="29">
        <v>1977</v>
      </c>
      <c r="J2852" s="30">
        <v>100</v>
      </c>
      <c r="K2852" s="30">
        <v>26675.9</v>
      </c>
      <c r="L2852" s="29">
        <v>1099935.4030085499</v>
      </c>
      <c r="M2852" s="29">
        <v>4308.935447509125</v>
      </c>
      <c r="N2852" s="29">
        <v>37.174410135730255</v>
      </c>
      <c r="O2852" s="29">
        <v>13302.766676634441</v>
      </c>
      <c r="P2852" s="29">
        <v>0.45368983933881302</v>
      </c>
      <c r="Q2852" s="29">
        <v>15488.552647130295</v>
      </c>
      <c r="R2852" s="29">
        <v>20474.727241587883</v>
      </c>
      <c r="S2852" s="29">
        <v>0.83921359621002589</v>
      </c>
      <c r="T2852" s="29">
        <v>1.014882303873512</v>
      </c>
      <c r="U2852" s="29">
        <v>0.53273459353791197</v>
      </c>
      <c r="V2852" s="29">
        <v>0.73686225861918231</v>
      </c>
      <c r="W2852" s="30">
        <v>1.1337449665854074</v>
      </c>
      <c r="X2852" s="30">
        <v>0.83310630873582869</v>
      </c>
      <c r="Y2852" s="29">
        <v>-34.470663627027527</v>
      </c>
      <c r="Z2852" s="29">
        <v>-31.765257128201124</v>
      </c>
      <c r="AA2852" s="30">
        <v>58.468315860483344</v>
      </c>
      <c r="AB2852" s="30">
        <v>1112.576248865352</v>
      </c>
      <c r="AC2852" s="29">
        <v>1.9258681270860689</v>
      </c>
      <c r="AD2852" s="29">
        <v>46712.619098087911</v>
      </c>
      <c r="AE2852" s="29">
        <f t="shared" si="138"/>
        <v>2023</v>
      </c>
      <c r="AF2852" s="29">
        <f t="shared" si="139"/>
        <v>7</v>
      </c>
      <c r="AK2852" t="e">
        <f t="shared" si="137"/>
        <v>#N/A</v>
      </c>
    </row>
    <row r="2853" spans="1:37" ht="30" x14ac:dyDescent="0.25">
      <c r="A2853" s="30">
        <v>17907435</v>
      </c>
      <c r="B2853" s="29" t="s">
        <v>99</v>
      </c>
      <c r="C2853" s="29" t="s">
        <v>29</v>
      </c>
      <c r="D2853" s="29" t="s">
        <v>29</v>
      </c>
      <c r="E2853" s="31">
        <v>45169</v>
      </c>
      <c r="F2853" s="29">
        <v>164.61193182147059</v>
      </c>
      <c r="G2853" s="29" t="s">
        <v>51</v>
      </c>
      <c r="H2853" s="29" t="s">
        <v>30</v>
      </c>
      <c r="I2853" s="29">
        <v>1977</v>
      </c>
      <c r="J2853" s="30">
        <v>100</v>
      </c>
      <c r="K2853" s="30">
        <v>26675.9</v>
      </c>
      <c r="L2853" s="29">
        <v>998572.83036310098</v>
      </c>
      <c r="M2853" s="29">
        <v>2844.0889317251354</v>
      </c>
      <c r="N2853" s="29">
        <v>37.897748464533009</v>
      </c>
      <c r="O2853" s="29">
        <v>15505.182681129305</v>
      </c>
      <c r="P2853" s="29">
        <v>0.56170973417954317</v>
      </c>
      <c r="Q2853" s="29">
        <v>20541.053627628982</v>
      </c>
      <c r="R2853" s="29">
        <v>27035.135331386555</v>
      </c>
      <c r="S2853" s="29">
        <v>0.44960875511286069</v>
      </c>
      <c r="T2853" s="29">
        <v>0.69519797787980153</v>
      </c>
      <c r="U2853" s="29">
        <v>0.84102316900111307</v>
      </c>
      <c r="V2853" s="29">
        <v>0.55216139592686397</v>
      </c>
      <c r="W2853" s="30">
        <v>0.87044331407622588</v>
      </c>
      <c r="X2853" s="30">
        <v>0.93566857065916886</v>
      </c>
      <c r="Y2853" s="29">
        <v>-41.00934087097059</v>
      </c>
      <c r="Z2853" s="29">
        <v>-30.496924352067662</v>
      </c>
      <c r="AA2853" s="30">
        <v>39.392930772670191</v>
      </c>
      <c r="AB2853" s="30">
        <v>1687.7242030326258</v>
      </c>
      <c r="AC2853" s="29">
        <v>2.1756018813704476</v>
      </c>
      <c r="AD2853" s="29">
        <v>44203.817300144554</v>
      </c>
      <c r="AE2853" s="29">
        <f t="shared" si="138"/>
        <v>2023</v>
      </c>
      <c r="AF2853" s="29">
        <f t="shared" si="139"/>
        <v>8</v>
      </c>
      <c r="AK2853" t="e">
        <f t="shared" si="137"/>
        <v>#N/A</v>
      </c>
    </row>
    <row r="2854" spans="1:37" ht="30" x14ac:dyDescent="0.25">
      <c r="A2854" s="30">
        <v>17907435</v>
      </c>
      <c r="B2854" s="29" t="s">
        <v>99</v>
      </c>
      <c r="C2854" s="29" t="s">
        <v>29</v>
      </c>
      <c r="D2854" s="29" t="s">
        <v>29</v>
      </c>
      <c r="E2854" s="31">
        <v>45199</v>
      </c>
      <c r="F2854" s="29">
        <v>149.35299614565861</v>
      </c>
      <c r="G2854" s="29" t="s">
        <v>51</v>
      </c>
      <c r="H2854" s="29" t="s">
        <v>30</v>
      </c>
      <c r="I2854" s="29">
        <v>1977</v>
      </c>
      <c r="J2854" s="30">
        <v>100</v>
      </c>
      <c r="K2854" s="30">
        <v>26675.9</v>
      </c>
      <c r="L2854" s="29">
        <v>856138.37875259586</v>
      </c>
      <c r="M2854" s="29">
        <v>4193.4599405425679</v>
      </c>
      <c r="N2854" s="29">
        <v>40.222485212679992</v>
      </c>
      <c r="O2854" s="29">
        <v>17612.815813257213</v>
      </c>
      <c r="P2854" s="29">
        <v>0.49435086950856177</v>
      </c>
      <c r="Q2854" s="29">
        <v>22344.329882406011</v>
      </c>
      <c r="R2854" s="29">
        <v>26360.288436150448</v>
      </c>
      <c r="S2854" s="29">
        <v>0.71924838887086795</v>
      </c>
      <c r="T2854" s="29">
        <v>0.87468040356549159</v>
      </c>
      <c r="U2854" s="29">
        <v>0.82141058974947834</v>
      </c>
      <c r="V2854" s="29">
        <v>0.83469590447334585</v>
      </c>
      <c r="W2854" s="30">
        <v>0.93812112352241783</v>
      </c>
      <c r="X2854" s="30">
        <v>1.3332978635426835</v>
      </c>
      <c r="Y2854" s="29">
        <v>-59.397941208958187</v>
      </c>
      <c r="Z2854" s="29">
        <v>-53.658217894423515</v>
      </c>
      <c r="AA2854" s="30">
        <v>45.531806710397184</v>
      </c>
      <c r="AB2854" s="30">
        <v>935.88289641749725</v>
      </c>
      <c r="AC2854" s="29">
        <v>1.6164557292190833</v>
      </c>
      <c r="AD2854" s="29">
        <v>39965.993664823916</v>
      </c>
      <c r="AE2854" s="29">
        <f t="shared" si="138"/>
        <v>2023</v>
      </c>
      <c r="AF2854" s="29">
        <f t="shared" si="139"/>
        <v>9</v>
      </c>
      <c r="AK2854" t="e">
        <f t="shared" si="137"/>
        <v>#N/A</v>
      </c>
    </row>
    <row r="2855" spans="1:37" ht="30" x14ac:dyDescent="0.25">
      <c r="A2855" s="30">
        <v>17907435</v>
      </c>
      <c r="B2855" s="29" t="s">
        <v>99</v>
      </c>
      <c r="C2855" s="29" t="s">
        <v>29</v>
      </c>
      <c r="D2855" s="29" t="s">
        <v>29</v>
      </c>
      <c r="E2855" s="31">
        <v>45230</v>
      </c>
      <c r="F2855" s="29">
        <v>87.086218516396031</v>
      </c>
      <c r="G2855" s="29" t="s">
        <v>51</v>
      </c>
      <c r="H2855" s="29" t="s">
        <v>30</v>
      </c>
      <c r="I2855" s="29">
        <v>1977</v>
      </c>
      <c r="J2855" s="30">
        <v>100</v>
      </c>
      <c r="K2855" s="30">
        <v>26675.9</v>
      </c>
      <c r="L2855" s="29">
        <v>1069161.0912180152</v>
      </c>
      <c r="M2855" s="29">
        <v>3232.5304568333995</v>
      </c>
      <c r="N2855" s="29">
        <v>26.011938788205203</v>
      </c>
      <c r="O2855" s="29">
        <v>13152.914043405503</v>
      </c>
      <c r="P2855" s="29">
        <v>0.62219616036546843</v>
      </c>
      <c r="Q2855" s="29">
        <v>20629.537367066743</v>
      </c>
      <c r="R2855" s="29">
        <v>17962.525754375936</v>
      </c>
      <c r="S2855" s="29">
        <v>0.52732222334261125</v>
      </c>
      <c r="T2855" s="29">
        <v>0.78281051470954033</v>
      </c>
      <c r="U2855" s="29">
        <v>0.60438966226534974</v>
      </c>
      <c r="V2855" s="29">
        <v>0.87542700765319181</v>
      </c>
      <c r="W2855" s="30">
        <v>1.1060675300340685</v>
      </c>
      <c r="X2855" s="30">
        <v>0.76926587988569772</v>
      </c>
      <c r="Y2855" s="29">
        <v>-41.67012983736965</v>
      </c>
      <c r="Z2855" s="29">
        <v>-36.286594758359364</v>
      </c>
      <c r="AA2855" s="30">
        <v>56.214876963144079</v>
      </c>
      <c r="AB2855" s="30">
        <v>1660.446452132282</v>
      </c>
      <c r="AC2855" s="29">
        <v>1.4229616603650976</v>
      </c>
      <c r="AD2855" s="29">
        <v>45875.311552724823</v>
      </c>
      <c r="AE2855" s="29">
        <f t="shared" si="138"/>
        <v>2023</v>
      </c>
      <c r="AF2855" s="29">
        <f t="shared" si="139"/>
        <v>10</v>
      </c>
      <c r="AK2855" t="e">
        <f t="shared" si="137"/>
        <v>#N/A</v>
      </c>
    </row>
    <row r="2856" spans="1:37" ht="30" x14ac:dyDescent="0.25">
      <c r="A2856" s="30">
        <v>17907435</v>
      </c>
      <c r="B2856" s="29" t="s">
        <v>99</v>
      </c>
      <c r="C2856" s="29" t="s">
        <v>29</v>
      </c>
      <c r="D2856" s="29" t="s">
        <v>29</v>
      </c>
      <c r="E2856" s="31">
        <v>45260</v>
      </c>
      <c r="F2856" s="29">
        <v>114.23173242022678</v>
      </c>
      <c r="G2856" s="29" t="s">
        <v>51</v>
      </c>
      <c r="H2856" s="29" t="s">
        <v>30</v>
      </c>
      <c r="I2856" s="29">
        <v>1977</v>
      </c>
      <c r="J2856" s="30">
        <v>100</v>
      </c>
      <c r="K2856" s="30">
        <v>26675.9</v>
      </c>
      <c r="L2856" s="29">
        <v>1209982.6823641846</v>
      </c>
      <c r="M2856" s="29">
        <v>4143.4093809699598</v>
      </c>
      <c r="N2856" s="29">
        <v>35.250410227511423</v>
      </c>
      <c r="O2856" s="29">
        <v>12848.231781464279</v>
      </c>
      <c r="P2856" s="29">
        <v>0.59085798056454142</v>
      </c>
      <c r="Q2856" s="29">
        <v>21178.238777155308</v>
      </c>
      <c r="R2856" s="29">
        <v>23729.012906103962</v>
      </c>
      <c r="S2856" s="29">
        <v>0.52744371724472316</v>
      </c>
      <c r="T2856" s="29">
        <v>0.81023763445703123</v>
      </c>
      <c r="U2856" s="29">
        <v>0.82949569614263308</v>
      </c>
      <c r="V2856" s="29">
        <v>0.98140692355193226</v>
      </c>
      <c r="W2856" s="30">
        <v>1.1544353785933794</v>
      </c>
      <c r="X2856" s="30">
        <v>1.3667329831395003</v>
      </c>
      <c r="Y2856" s="29">
        <v>-36.531875676822729</v>
      </c>
      <c r="Z2856" s="29">
        <v>-54.907376513311618</v>
      </c>
      <c r="AA2856" s="30">
        <v>57.600740669754963</v>
      </c>
      <c r="AB2856" s="30">
        <v>1138.2294150982225</v>
      </c>
      <c r="AC2856" s="29">
        <v>1.8315375299726759</v>
      </c>
      <c r="AD2856" s="29">
        <v>43274.109335318972</v>
      </c>
      <c r="AE2856" s="29">
        <f t="shared" si="138"/>
        <v>2023</v>
      </c>
      <c r="AF2856" s="29">
        <f t="shared" si="139"/>
        <v>11</v>
      </c>
      <c r="AK2856" t="e">
        <f t="shared" si="137"/>
        <v>#N/A</v>
      </c>
    </row>
    <row r="2857" spans="1:37" ht="30" x14ac:dyDescent="0.25">
      <c r="A2857" s="30">
        <v>17907435</v>
      </c>
      <c r="B2857" s="29" t="s">
        <v>99</v>
      </c>
      <c r="C2857" s="29" t="s">
        <v>29</v>
      </c>
      <c r="D2857" s="29" t="s">
        <v>29</v>
      </c>
      <c r="E2857" s="31">
        <v>45291</v>
      </c>
      <c r="F2857" s="29">
        <v>116.56534618798496</v>
      </c>
      <c r="G2857" s="29" t="s">
        <v>51</v>
      </c>
      <c r="H2857" s="29" t="s">
        <v>30</v>
      </c>
      <c r="I2857" s="29">
        <v>1977</v>
      </c>
      <c r="J2857" s="30">
        <v>100</v>
      </c>
      <c r="K2857" s="30">
        <v>26675.9</v>
      </c>
      <c r="L2857" s="29">
        <v>1027763.9343930241</v>
      </c>
      <c r="M2857" s="29">
        <v>2784.2934854060327</v>
      </c>
      <c r="N2857" s="29">
        <v>34.758541264763494</v>
      </c>
      <c r="O2857" s="29">
        <v>13665.412316016113</v>
      </c>
      <c r="P2857" s="29">
        <v>0.35613206613132958</v>
      </c>
      <c r="Q2857" s="29">
        <v>18909.424779670506</v>
      </c>
      <c r="R2857" s="29">
        <v>21782.563514626305</v>
      </c>
      <c r="S2857" s="29">
        <v>0.58161646248063759</v>
      </c>
      <c r="T2857" s="29">
        <v>0.97219517080155293</v>
      </c>
      <c r="U2857" s="29">
        <v>0.4472379637472696</v>
      </c>
      <c r="V2857" s="29">
        <v>0.77825272527741074</v>
      </c>
      <c r="W2857" s="30">
        <v>0.69839246106595332</v>
      </c>
      <c r="X2857" s="30">
        <v>1.0811012716877437</v>
      </c>
      <c r="Y2857" s="29">
        <v>-43.401439040923925</v>
      </c>
      <c r="Z2857" s="29">
        <v>-60.979919002906172</v>
      </c>
      <c r="AA2857" s="30">
        <v>52.960153785721388</v>
      </c>
      <c r="AB2857" s="30">
        <v>1603.0448853810519</v>
      </c>
      <c r="AC2857" s="29">
        <v>1.7533140144996815</v>
      </c>
      <c r="AD2857" s="29">
        <v>61051.100708982805</v>
      </c>
      <c r="AE2857" s="29">
        <f t="shared" si="138"/>
        <v>2023</v>
      </c>
      <c r="AF2857" s="29">
        <f t="shared" si="139"/>
        <v>12</v>
      </c>
      <c r="AK2857" t="e">
        <f t="shared" si="137"/>
        <v>#N/A</v>
      </c>
    </row>
    <row r="2858" spans="1:37" ht="30" x14ac:dyDescent="0.25">
      <c r="A2858" s="30">
        <v>17907435</v>
      </c>
      <c r="B2858" s="29" t="s">
        <v>99</v>
      </c>
      <c r="C2858" s="29" t="s">
        <v>29</v>
      </c>
      <c r="D2858" s="29" t="s">
        <v>29</v>
      </c>
      <c r="E2858" s="31">
        <v>45322</v>
      </c>
      <c r="F2858" s="29">
        <v>127.77581484054218</v>
      </c>
      <c r="G2858" s="29" t="s">
        <v>51</v>
      </c>
      <c r="H2858" s="29" t="s">
        <v>30</v>
      </c>
      <c r="I2858" s="29">
        <v>1977</v>
      </c>
      <c r="J2858" s="30">
        <v>100</v>
      </c>
      <c r="K2858" s="30">
        <v>26675.9</v>
      </c>
      <c r="L2858" s="29">
        <v>762863.14399302227</v>
      </c>
      <c r="M2858" s="29">
        <v>4064.0149134149374</v>
      </c>
      <c r="N2858" s="29">
        <v>35.407097275975573</v>
      </c>
      <c r="O2858" s="29">
        <v>14688.443641818736</v>
      </c>
      <c r="P2858" s="29">
        <v>0.69735145503016716</v>
      </c>
      <c r="Q2858" s="29">
        <v>20378.557850503203</v>
      </c>
      <c r="R2858" s="29">
        <v>24046.419053970043</v>
      </c>
      <c r="S2858" s="29">
        <v>0.45977400091680137</v>
      </c>
      <c r="T2858" s="29">
        <v>0.65474874791508375</v>
      </c>
      <c r="U2858" s="29">
        <v>0.53174177476607165</v>
      </c>
      <c r="V2858" s="29">
        <v>0.98943355300351221</v>
      </c>
      <c r="W2858" s="30">
        <v>1.0743402964165383</v>
      </c>
      <c r="X2858" s="30">
        <v>0.98110336956340927</v>
      </c>
      <c r="Y2858" s="29">
        <v>-36.685124433968284</v>
      </c>
      <c r="Z2858" s="29">
        <v>-47.516716709146657</v>
      </c>
      <c r="AA2858" s="30">
        <v>32.372971391612865</v>
      </c>
      <c r="AB2858" s="30">
        <v>1248.1663444545334</v>
      </c>
      <c r="AC2858" s="29" t="s">
        <v>31</v>
      </c>
      <c r="AD2858" s="29" t="s">
        <v>31</v>
      </c>
      <c r="AE2858" s="29">
        <f t="shared" si="138"/>
        <v>2024</v>
      </c>
      <c r="AF2858" s="29">
        <f t="shared" si="139"/>
        <v>1</v>
      </c>
      <c r="AK2858" t="e">
        <f t="shared" si="137"/>
        <v>#N/A</v>
      </c>
    </row>
    <row r="2859" spans="1:37" ht="30" x14ac:dyDescent="0.25">
      <c r="A2859" s="30">
        <v>17907435</v>
      </c>
      <c r="B2859" s="29" t="s">
        <v>99</v>
      </c>
      <c r="C2859" s="29" t="s">
        <v>29</v>
      </c>
      <c r="D2859" s="29" t="s">
        <v>29</v>
      </c>
      <c r="E2859" s="31">
        <v>45351</v>
      </c>
      <c r="F2859" s="29">
        <v>163.09300035152913</v>
      </c>
      <c r="G2859" s="29" t="s">
        <v>51</v>
      </c>
      <c r="H2859" s="29" t="s">
        <v>30</v>
      </c>
      <c r="I2859" s="29">
        <v>1977</v>
      </c>
      <c r="J2859" s="30">
        <v>100</v>
      </c>
      <c r="K2859" s="30">
        <v>26675.9</v>
      </c>
      <c r="L2859" s="29">
        <v>670490.5979456607</v>
      </c>
      <c r="M2859" s="29">
        <v>2359.6018626891573</v>
      </c>
      <c r="N2859" s="29">
        <v>42.821863238081797</v>
      </c>
      <c r="O2859" s="29">
        <v>15444.175446404075</v>
      </c>
      <c r="P2859" s="29">
        <v>0.55741572912072213</v>
      </c>
      <c r="Q2859" s="29">
        <v>14052.161986268404</v>
      </c>
      <c r="R2859" s="29">
        <v>18087.414770243864</v>
      </c>
      <c r="S2859" s="29">
        <v>0.76502230325179676</v>
      </c>
      <c r="T2859" s="29">
        <v>0.98619479912394503</v>
      </c>
      <c r="U2859" s="29">
        <v>0.84470033934199251</v>
      </c>
      <c r="V2859" s="29">
        <v>1.0279491762950608</v>
      </c>
      <c r="W2859" s="30">
        <v>0.73816251054659077</v>
      </c>
      <c r="X2859" s="30">
        <v>1.2958708056792454</v>
      </c>
      <c r="Y2859" s="29">
        <v>-48.522981492409023</v>
      </c>
      <c r="Z2859" s="29">
        <v>-46.112853557982312</v>
      </c>
      <c r="AA2859" s="30">
        <v>61.871255074952067</v>
      </c>
      <c r="AB2859" s="30">
        <v>1213.0121645174213</v>
      </c>
      <c r="AC2859" s="29" t="s">
        <v>31</v>
      </c>
      <c r="AD2859" s="29" t="s">
        <v>31</v>
      </c>
      <c r="AE2859" s="29">
        <f t="shared" si="138"/>
        <v>2024</v>
      </c>
      <c r="AF2859" s="29">
        <f t="shared" si="139"/>
        <v>2</v>
      </c>
      <c r="AK2859" t="e">
        <f t="shared" si="137"/>
        <v>#N/A</v>
      </c>
    </row>
    <row r="2860" spans="1:37" ht="30" x14ac:dyDescent="0.25">
      <c r="A2860" s="30">
        <v>17907435</v>
      </c>
      <c r="B2860" s="29" t="s">
        <v>99</v>
      </c>
      <c r="C2860" s="29" t="s">
        <v>29</v>
      </c>
      <c r="D2860" s="29" t="s">
        <v>29</v>
      </c>
      <c r="E2860" s="31">
        <v>45382</v>
      </c>
      <c r="F2860" s="29">
        <v>97.630026140602766</v>
      </c>
      <c r="G2860" s="29" t="s">
        <v>51</v>
      </c>
      <c r="H2860" s="29" t="s">
        <v>30</v>
      </c>
      <c r="I2860" s="29">
        <v>1977</v>
      </c>
      <c r="J2860" s="30">
        <v>100</v>
      </c>
      <c r="K2860" s="30">
        <v>26675.9</v>
      </c>
      <c r="L2860" s="29">
        <v>670463.60037290049</v>
      </c>
      <c r="M2860" s="29">
        <v>4116.2066736555225</v>
      </c>
      <c r="N2860" s="29">
        <v>42.317602426792774</v>
      </c>
      <c r="O2860" s="29">
        <v>11832.634169158569</v>
      </c>
      <c r="P2860" s="29">
        <v>0.69569896596115188</v>
      </c>
      <c r="Q2860" s="29">
        <v>19222.429777608973</v>
      </c>
      <c r="R2860" s="29">
        <v>20154.107099495792</v>
      </c>
      <c r="S2860" s="29">
        <v>0.47273776099765608</v>
      </c>
      <c r="T2860" s="29">
        <v>0.57053440063707994</v>
      </c>
      <c r="U2860" s="29">
        <v>0.86783693771295289</v>
      </c>
      <c r="V2860" s="29">
        <v>1.0373907320661231</v>
      </c>
      <c r="W2860" s="30">
        <v>0.95248126570403913</v>
      </c>
      <c r="X2860" s="30">
        <v>1.3024666138894119</v>
      </c>
      <c r="Y2860" s="29">
        <v>-47.703504695941795</v>
      </c>
      <c r="Z2860" s="29">
        <v>-41.477852227293013</v>
      </c>
      <c r="AA2860" s="30">
        <v>47.49922307178899</v>
      </c>
      <c r="AB2860" s="30">
        <v>1058.6839592154174</v>
      </c>
      <c r="AC2860" s="29" t="s">
        <v>31</v>
      </c>
      <c r="AD2860" s="29" t="s">
        <v>31</v>
      </c>
      <c r="AE2860" s="29">
        <f t="shared" si="138"/>
        <v>2024</v>
      </c>
      <c r="AF2860" s="29">
        <f t="shared" si="139"/>
        <v>3</v>
      </c>
      <c r="AK2860" t="e">
        <f t="shared" si="137"/>
        <v>#N/A</v>
      </c>
    </row>
    <row r="2861" spans="1:37" ht="30" x14ac:dyDescent="0.25">
      <c r="A2861" s="30">
        <v>17907435</v>
      </c>
      <c r="B2861" s="29" t="s">
        <v>99</v>
      </c>
      <c r="C2861" s="29" t="s">
        <v>29</v>
      </c>
      <c r="D2861" s="29" t="s">
        <v>29</v>
      </c>
      <c r="E2861" s="31">
        <v>45412</v>
      </c>
      <c r="F2861" s="29">
        <v>168.86769280411875</v>
      </c>
      <c r="G2861" s="29" t="s">
        <v>51</v>
      </c>
      <c r="H2861" s="29" t="s">
        <v>30</v>
      </c>
      <c r="I2861" s="29">
        <v>1977</v>
      </c>
      <c r="J2861" s="30">
        <v>100</v>
      </c>
      <c r="K2861" s="30">
        <v>26675.9</v>
      </c>
      <c r="L2861" s="29">
        <v>778303.36979692569</v>
      </c>
      <c r="M2861" s="29">
        <v>4204.4622089488275</v>
      </c>
      <c r="N2861" s="29">
        <v>25.605757884515945</v>
      </c>
      <c r="O2861" s="29">
        <v>12223.594826456727</v>
      </c>
      <c r="P2861" s="29">
        <v>0.53371502283246774</v>
      </c>
      <c r="Q2861" s="29">
        <v>15714.273532858702</v>
      </c>
      <c r="R2861" s="29">
        <v>25171.018242042537</v>
      </c>
      <c r="S2861" s="29">
        <v>0.75345941277485629</v>
      </c>
      <c r="T2861" s="29">
        <v>0.60895685680041056</v>
      </c>
      <c r="U2861" s="29">
        <v>0.48447421769906124</v>
      </c>
      <c r="V2861" s="29">
        <v>0.86402606755940892</v>
      </c>
      <c r="W2861" s="30">
        <v>1.0984915866112914</v>
      </c>
      <c r="X2861" s="30">
        <v>1.318957492640612</v>
      </c>
      <c r="Y2861" s="29">
        <v>-33.704583048891536</v>
      </c>
      <c r="Z2861" s="29">
        <v>-59.624008176605777</v>
      </c>
      <c r="AA2861" s="30">
        <v>58.098813180605141</v>
      </c>
      <c r="AB2861" s="30">
        <v>1580.9898951065591</v>
      </c>
      <c r="AC2861" s="29" t="s">
        <v>31</v>
      </c>
      <c r="AD2861" s="29" t="s">
        <v>31</v>
      </c>
      <c r="AE2861" s="29">
        <f t="shared" si="138"/>
        <v>2024</v>
      </c>
      <c r="AF2861" s="29">
        <f t="shared" si="139"/>
        <v>4</v>
      </c>
      <c r="AK2861" t="e">
        <f t="shared" si="137"/>
        <v>#N/A</v>
      </c>
    </row>
    <row r="2862" spans="1:37" ht="30" x14ac:dyDescent="0.25">
      <c r="A2862" s="30">
        <v>17907435</v>
      </c>
      <c r="B2862" s="29" t="s">
        <v>99</v>
      </c>
      <c r="C2862" s="29" t="s">
        <v>29</v>
      </c>
      <c r="D2862" s="29" t="s">
        <v>29</v>
      </c>
      <c r="E2862" s="31">
        <v>45443</v>
      </c>
      <c r="F2862" s="29">
        <v>95.957332970258648</v>
      </c>
      <c r="G2862" s="29" t="s">
        <v>51</v>
      </c>
      <c r="H2862" s="29" t="s">
        <v>30</v>
      </c>
      <c r="I2862" s="29">
        <v>1977</v>
      </c>
      <c r="J2862" s="30">
        <v>100</v>
      </c>
      <c r="K2862" s="30">
        <v>26675.9</v>
      </c>
      <c r="L2862" s="29">
        <v>1186583.3408468163</v>
      </c>
      <c r="M2862" s="29">
        <v>3739.0452190238416</v>
      </c>
      <c r="N2862" s="29">
        <v>45.591228706218686</v>
      </c>
      <c r="O2862" s="29">
        <v>14503.296388674966</v>
      </c>
      <c r="P2862" s="29">
        <v>0.36227330673464847</v>
      </c>
      <c r="Q2862" s="29">
        <v>13407.536554089542</v>
      </c>
      <c r="R2862" s="29">
        <v>23735.245762220227</v>
      </c>
      <c r="S2862" s="29">
        <v>0.71885672941218948</v>
      </c>
      <c r="T2862" s="29">
        <v>0.98999786381850641</v>
      </c>
      <c r="U2862" s="29">
        <v>0.66437134655554098</v>
      </c>
      <c r="V2862" s="29">
        <v>0.7685021799235382</v>
      </c>
      <c r="W2862" s="30">
        <v>1.0059347716344258</v>
      </c>
      <c r="X2862" s="30">
        <v>1.41916047180188</v>
      </c>
      <c r="Y2862" s="29">
        <v>-38.327193010165125</v>
      </c>
      <c r="Z2862" s="29">
        <v>-55.539422773526127</v>
      </c>
      <c r="AA2862" s="30">
        <v>45.6477128276453</v>
      </c>
      <c r="AB2862" s="30">
        <v>863.22547821023511</v>
      </c>
      <c r="AC2862" s="29" t="s">
        <v>31</v>
      </c>
      <c r="AD2862" s="29" t="s">
        <v>31</v>
      </c>
      <c r="AE2862" s="29">
        <f t="shared" si="138"/>
        <v>2024</v>
      </c>
      <c r="AF2862" s="29">
        <f t="shared" si="139"/>
        <v>5</v>
      </c>
      <c r="AK2862" t="e">
        <f t="shared" si="137"/>
        <v>#N/A</v>
      </c>
    </row>
    <row r="2863" spans="1:37" ht="30" x14ac:dyDescent="0.25">
      <c r="A2863" s="30">
        <v>17907435</v>
      </c>
      <c r="B2863" s="29" t="s">
        <v>99</v>
      </c>
      <c r="C2863" s="29" t="s">
        <v>29</v>
      </c>
      <c r="D2863" s="29" t="s">
        <v>29</v>
      </c>
      <c r="E2863" s="31">
        <v>45473</v>
      </c>
      <c r="F2863" s="29">
        <v>110.31434023139454</v>
      </c>
      <c r="G2863" s="29" t="s">
        <v>51</v>
      </c>
      <c r="H2863" s="29" t="s">
        <v>30</v>
      </c>
      <c r="I2863" s="29">
        <v>1977</v>
      </c>
      <c r="J2863" s="30">
        <v>100</v>
      </c>
      <c r="K2863" s="30">
        <v>26675.9</v>
      </c>
      <c r="L2863" s="29">
        <v>670170.09250030632</v>
      </c>
      <c r="M2863" s="29">
        <v>3731.6215844183635</v>
      </c>
      <c r="N2863" s="29">
        <v>36.344370206714217</v>
      </c>
      <c r="O2863" s="29">
        <v>16744.894215050779</v>
      </c>
      <c r="P2863" s="29">
        <v>0.64579392126678481</v>
      </c>
      <c r="Q2863" s="29">
        <v>16614.721741391953</v>
      </c>
      <c r="R2863" s="29">
        <v>20021.11146624458</v>
      </c>
      <c r="S2863" s="29">
        <v>0.59715593075953233</v>
      </c>
      <c r="T2863" s="29">
        <v>0.84655947769649953</v>
      </c>
      <c r="U2863" s="29">
        <v>0.83434566931870846</v>
      </c>
      <c r="V2863" s="29">
        <v>0.99684036598176395</v>
      </c>
      <c r="W2863" s="30">
        <v>1.0507845350960718</v>
      </c>
      <c r="X2863" s="30">
        <v>0.76810915999606644</v>
      </c>
      <c r="Y2863" s="29">
        <v>-43.095731052989493</v>
      </c>
      <c r="Z2863" s="29">
        <v>-38.464236091778758</v>
      </c>
      <c r="AA2863" s="30">
        <v>32.028148802180112</v>
      </c>
      <c r="AB2863" s="30">
        <v>911.98414255226999</v>
      </c>
      <c r="AC2863" s="29" t="s">
        <v>31</v>
      </c>
      <c r="AD2863" s="29" t="s">
        <v>31</v>
      </c>
      <c r="AE2863" s="29">
        <f t="shared" si="138"/>
        <v>2024</v>
      </c>
      <c r="AF2863" s="29">
        <f t="shared" si="139"/>
        <v>6</v>
      </c>
      <c r="AK2863" t="e">
        <f t="shared" ref="AK2863:AK2926" si="140">_xlfn.XLOOKUP(B2863, $AH$2:$AH$38,$AI$2:$AI$38)</f>
        <v>#N/A</v>
      </c>
    </row>
    <row r="2864" spans="1:37" ht="30" x14ac:dyDescent="0.25">
      <c r="A2864" s="30">
        <v>17907435</v>
      </c>
      <c r="B2864" s="29" t="s">
        <v>99</v>
      </c>
      <c r="C2864" s="29" t="s">
        <v>29</v>
      </c>
      <c r="D2864" s="29" t="s">
        <v>29</v>
      </c>
      <c r="E2864" s="31">
        <v>45504</v>
      </c>
      <c r="F2864" s="29" t="s">
        <v>31</v>
      </c>
      <c r="G2864" s="29" t="s">
        <v>51</v>
      </c>
      <c r="H2864" s="29" t="s">
        <v>30</v>
      </c>
      <c r="I2864" s="29">
        <v>1977</v>
      </c>
      <c r="J2864" s="30">
        <v>100</v>
      </c>
      <c r="K2864" s="30">
        <v>26675.9</v>
      </c>
      <c r="L2864" s="29" t="s">
        <v>31</v>
      </c>
      <c r="M2864" s="29" t="s">
        <v>31</v>
      </c>
      <c r="N2864" s="29" t="s">
        <v>31</v>
      </c>
      <c r="O2864" s="29" t="s">
        <v>31</v>
      </c>
      <c r="P2864" s="29" t="s">
        <v>31</v>
      </c>
      <c r="Q2864" s="29" t="s">
        <v>31</v>
      </c>
      <c r="R2864" s="29" t="s">
        <v>31</v>
      </c>
      <c r="S2864" s="29" t="s">
        <v>31</v>
      </c>
      <c r="T2864" s="29" t="s">
        <v>31</v>
      </c>
      <c r="U2864" s="29" t="s">
        <v>31</v>
      </c>
      <c r="V2864" s="29" t="s">
        <v>31</v>
      </c>
      <c r="W2864" s="30">
        <v>0.96267665929882362</v>
      </c>
      <c r="X2864" s="30">
        <v>1.3848193408362597</v>
      </c>
      <c r="Y2864" s="29" t="s">
        <v>31</v>
      </c>
      <c r="Z2864" s="29" t="s">
        <v>31</v>
      </c>
      <c r="AA2864" s="30" t="s">
        <v>31</v>
      </c>
      <c r="AB2864" s="30" t="s">
        <v>31</v>
      </c>
      <c r="AC2864" s="29" t="s">
        <v>31</v>
      </c>
      <c r="AD2864" s="29" t="s">
        <v>31</v>
      </c>
      <c r="AE2864" s="29">
        <f t="shared" si="138"/>
        <v>2024</v>
      </c>
      <c r="AF2864" s="29">
        <f t="shared" si="139"/>
        <v>7</v>
      </c>
      <c r="AK2864" t="e">
        <f t="shared" si="140"/>
        <v>#N/A</v>
      </c>
    </row>
    <row r="2865" spans="1:37" ht="30" x14ac:dyDescent="0.25">
      <c r="A2865" s="30">
        <v>17907435</v>
      </c>
      <c r="B2865" s="29" t="s">
        <v>99</v>
      </c>
      <c r="C2865" s="29" t="s">
        <v>29</v>
      </c>
      <c r="D2865" s="29" t="s">
        <v>29</v>
      </c>
      <c r="E2865" s="31">
        <v>45535</v>
      </c>
      <c r="F2865" s="29" t="s">
        <v>31</v>
      </c>
      <c r="G2865" s="29" t="s">
        <v>51</v>
      </c>
      <c r="H2865" s="29" t="s">
        <v>30</v>
      </c>
      <c r="I2865" s="29">
        <v>1977</v>
      </c>
      <c r="J2865" s="30">
        <v>100</v>
      </c>
      <c r="K2865" s="30">
        <v>26675.9</v>
      </c>
      <c r="L2865" s="29" t="s">
        <v>31</v>
      </c>
      <c r="M2865" s="29" t="s">
        <v>31</v>
      </c>
      <c r="N2865" s="29" t="s">
        <v>31</v>
      </c>
      <c r="O2865" s="29" t="s">
        <v>31</v>
      </c>
      <c r="P2865" s="29" t="s">
        <v>31</v>
      </c>
      <c r="Q2865" s="29" t="s">
        <v>31</v>
      </c>
      <c r="R2865" s="29" t="s">
        <v>31</v>
      </c>
      <c r="S2865" s="29" t="s">
        <v>31</v>
      </c>
      <c r="T2865" s="29" t="s">
        <v>31</v>
      </c>
      <c r="U2865" s="29" t="s">
        <v>31</v>
      </c>
      <c r="V2865" s="29" t="s">
        <v>31</v>
      </c>
      <c r="W2865" s="30">
        <v>1.5747052765881102</v>
      </c>
      <c r="X2865" s="30">
        <v>2.2570683388481956</v>
      </c>
      <c r="Y2865" s="29" t="s">
        <v>31</v>
      </c>
      <c r="Z2865" s="29" t="s">
        <v>31</v>
      </c>
      <c r="AA2865" s="30" t="s">
        <v>31</v>
      </c>
      <c r="AB2865" s="30" t="s">
        <v>31</v>
      </c>
      <c r="AC2865" s="29" t="s">
        <v>31</v>
      </c>
      <c r="AD2865" s="29" t="s">
        <v>31</v>
      </c>
      <c r="AE2865" s="29">
        <f t="shared" si="138"/>
        <v>2024</v>
      </c>
      <c r="AF2865" s="29">
        <f t="shared" si="139"/>
        <v>8</v>
      </c>
      <c r="AK2865" t="e">
        <f t="shared" si="140"/>
        <v>#N/A</v>
      </c>
    </row>
    <row r="2866" spans="1:37" ht="30" x14ac:dyDescent="0.25">
      <c r="A2866" s="30">
        <v>17907435</v>
      </c>
      <c r="B2866" s="29" t="s">
        <v>99</v>
      </c>
      <c r="C2866" s="29" t="s">
        <v>29</v>
      </c>
      <c r="D2866" s="29" t="s">
        <v>29</v>
      </c>
      <c r="E2866" s="31">
        <v>45565</v>
      </c>
      <c r="F2866" s="29" t="s">
        <v>31</v>
      </c>
      <c r="G2866" s="29" t="s">
        <v>51</v>
      </c>
      <c r="H2866" s="29" t="s">
        <v>30</v>
      </c>
      <c r="I2866" s="29">
        <v>1977</v>
      </c>
      <c r="J2866" s="30">
        <v>100</v>
      </c>
      <c r="K2866" s="30">
        <v>26675.9</v>
      </c>
      <c r="L2866" s="29" t="s">
        <v>31</v>
      </c>
      <c r="M2866" s="29" t="s">
        <v>31</v>
      </c>
      <c r="N2866" s="29" t="s">
        <v>31</v>
      </c>
      <c r="O2866" s="29" t="s">
        <v>31</v>
      </c>
      <c r="P2866" s="29" t="s">
        <v>31</v>
      </c>
      <c r="Q2866" s="29" t="s">
        <v>31</v>
      </c>
      <c r="R2866" s="29" t="s">
        <v>31</v>
      </c>
      <c r="S2866" s="29" t="s">
        <v>31</v>
      </c>
      <c r="T2866" s="29" t="s">
        <v>31</v>
      </c>
      <c r="U2866" s="29" t="s">
        <v>31</v>
      </c>
      <c r="V2866" s="29" t="s">
        <v>31</v>
      </c>
      <c r="W2866" s="30">
        <v>1.349385854706181</v>
      </c>
      <c r="X2866" s="30">
        <v>2.1734748555101189</v>
      </c>
      <c r="Y2866" s="29" t="s">
        <v>31</v>
      </c>
      <c r="Z2866" s="29" t="s">
        <v>31</v>
      </c>
      <c r="AA2866" s="30" t="s">
        <v>31</v>
      </c>
      <c r="AB2866" s="30" t="s">
        <v>31</v>
      </c>
      <c r="AC2866" s="29" t="s">
        <v>31</v>
      </c>
      <c r="AD2866" s="29" t="s">
        <v>31</v>
      </c>
      <c r="AE2866" s="29">
        <f t="shared" si="138"/>
        <v>2024</v>
      </c>
      <c r="AF2866" s="29">
        <f t="shared" si="139"/>
        <v>9</v>
      </c>
      <c r="AK2866" t="e">
        <f t="shared" si="140"/>
        <v>#N/A</v>
      </c>
    </row>
    <row r="2867" spans="1:37" ht="30" x14ac:dyDescent="0.25">
      <c r="A2867" s="30">
        <v>17907435</v>
      </c>
      <c r="B2867" s="29" t="s">
        <v>99</v>
      </c>
      <c r="C2867" s="29" t="s">
        <v>29</v>
      </c>
      <c r="D2867" s="29" t="s">
        <v>29</v>
      </c>
      <c r="E2867" s="31">
        <v>45596</v>
      </c>
      <c r="F2867" s="29" t="s">
        <v>31</v>
      </c>
      <c r="G2867" s="29" t="s">
        <v>51</v>
      </c>
      <c r="H2867" s="29" t="s">
        <v>30</v>
      </c>
      <c r="I2867" s="29">
        <v>1977</v>
      </c>
      <c r="J2867" s="30">
        <v>100</v>
      </c>
      <c r="K2867" s="30">
        <v>26675.9</v>
      </c>
      <c r="L2867" s="29" t="s">
        <v>31</v>
      </c>
      <c r="M2867" s="29" t="s">
        <v>31</v>
      </c>
      <c r="N2867" s="29" t="s">
        <v>31</v>
      </c>
      <c r="O2867" s="29" t="s">
        <v>31</v>
      </c>
      <c r="P2867" s="29" t="s">
        <v>31</v>
      </c>
      <c r="Q2867" s="29" t="s">
        <v>31</v>
      </c>
      <c r="R2867" s="29" t="s">
        <v>31</v>
      </c>
      <c r="S2867" s="29" t="s">
        <v>31</v>
      </c>
      <c r="T2867" s="29" t="s">
        <v>31</v>
      </c>
      <c r="U2867" s="29" t="s">
        <v>31</v>
      </c>
      <c r="V2867" s="29" t="s">
        <v>31</v>
      </c>
      <c r="W2867" s="30">
        <v>0.87734271765738836</v>
      </c>
      <c r="X2867" s="30">
        <v>2.027015684059259</v>
      </c>
      <c r="Y2867" s="29" t="s">
        <v>31</v>
      </c>
      <c r="Z2867" s="29" t="s">
        <v>31</v>
      </c>
      <c r="AA2867" s="30" t="s">
        <v>31</v>
      </c>
      <c r="AB2867" s="30" t="s">
        <v>31</v>
      </c>
      <c r="AC2867" s="29" t="s">
        <v>31</v>
      </c>
      <c r="AD2867" s="29" t="s">
        <v>31</v>
      </c>
      <c r="AE2867" s="29">
        <f t="shared" si="138"/>
        <v>2024</v>
      </c>
      <c r="AF2867" s="29">
        <f t="shared" si="139"/>
        <v>10</v>
      </c>
      <c r="AK2867" t="e">
        <f t="shared" si="140"/>
        <v>#N/A</v>
      </c>
    </row>
    <row r="2868" spans="1:37" ht="30" x14ac:dyDescent="0.25">
      <c r="A2868" s="30">
        <v>17907435</v>
      </c>
      <c r="B2868" s="29" t="s">
        <v>99</v>
      </c>
      <c r="C2868" s="29" t="s">
        <v>29</v>
      </c>
      <c r="D2868" s="29" t="s">
        <v>29</v>
      </c>
      <c r="E2868" s="31">
        <v>45626</v>
      </c>
      <c r="F2868" s="29" t="s">
        <v>31</v>
      </c>
      <c r="G2868" s="29" t="s">
        <v>51</v>
      </c>
      <c r="H2868" s="29" t="s">
        <v>30</v>
      </c>
      <c r="I2868" s="29">
        <v>1977</v>
      </c>
      <c r="J2868" s="30">
        <v>100</v>
      </c>
      <c r="K2868" s="30">
        <v>26675.9</v>
      </c>
      <c r="L2868" s="29" t="s">
        <v>31</v>
      </c>
      <c r="M2868" s="29" t="s">
        <v>31</v>
      </c>
      <c r="N2868" s="29" t="s">
        <v>31</v>
      </c>
      <c r="O2868" s="29" t="s">
        <v>31</v>
      </c>
      <c r="P2868" s="29" t="s">
        <v>31</v>
      </c>
      <c r="Q2868" s="29" t="s">
        <v>31</v>
      </c>
      <c r="R2868" s="29" t="s">
        <v>31</v>
      </c>
      <c r="S2868" s="29" t="s">
        <v>31</v>
      </c>
      <c r="T2868" s="29" t="s">
        <v>31</v>
      </c>
      <c r="U2868" s="29" t="s">
        <v>31</v>
      </c>
      <c r="V2868" s="29" t="s">
        <v>31</v>
      </c>
      <c r="W2868" s="30">
        <v>1.0618652446724688</v>
      </c>
      <c r="X2868" s="30">
        <v>2.0482250366107513</v>
      </c>
      <c r="Y2868" s="29" t="s">
        <v>31</v>
      </c>
      <c r="Z2868" s="29" t="s">
        <v>31</v>
      </c>
      <c r="AA2868" s="30" t="s">
        <v>31</v>
      </c>
      <c r="AB2868" s="30" t="s">
        <v>31</v>
      </c>
      <c r="AC2868" s="29" t="s">
        <v>31</v>
      </c>
      <c r="AD2868" s="29" t="s">
        <v>31</v>
      </c>
      <c r="AE2868" s="29">
        <f t="shared" si="138"/>
        <v>2024</v>
      </c>
      <c r="AF2868" s="29">
        <f t="shared" si="139"/>
        <v>11</v>
      </c>
      <c r="AK2868" t="e">
        <f t="shared" si="140"/>
        <v>#N/A</v>
      </c>
    </row>
    <row r="2869" spans="1:37" ht="30" x14ac:dyDescent="0.25">
      <c r="A2869" s="30">
        <v>17907435</v>
      </c>
      <c r="B2869" s="29" t="s">
        <v>99</v>
      </c>
      <c r="C2869" s="29" t="s">
        <v>29</v>
      </c>
      <c r="D2869" s="29" t="s">
        <v>29</v>
      </c>
      <c r="E2869" s="31">
        <v>45657</v>
      </c>
      <c r="F2869" s="29" t="s">
        <v>31</v>
      </c>
      <c r="G2869" s="29" t="s">
        <v>51</v>
      </c>
      <c r="H2869" s="29" t="s">
        <v>30</v>
      </c>
      <c r="I2869" s="29">
        <v>1977</v>
      </c>
      <c r="J2869" s="30">
        <v>100</v>
      </c>
      <c r="K2869" s="30">
        <v>26675.9</v>
      </c>
      <c r="L2869" s="29" t="s">
        <v>31</v>
      </c>
      <c r="M2869" s="29" t="s">
        <v>31</v>
      </c>
      <c r="N2869" s="29" t="s">
        <v>31</v>
      </c>
      <c r="O2869" s="29" t="s">
        <v>31</v>
      </c>
      <c r="P2869" s="29" t="s">
        <v>31</v>
      </c>
      <c r="Q2869" s="29" t="s">
        <v>31</v>
      </c>
      <c r="R2869" s="29" t="s">
        <v>31</v>
      </c>
      <c r="S2869" s="29" t="s">
        <v>31</v>
      </c>
      <c r="T2869" s="29" t="s">
        <v>31</v>
      </c>
      <c r="U2869" s="29" t="s">
        <v>31</v>
      </c>
      <c r="V2869" s="29" t="s">
        <v>31</v>
      </c>
      <c r="W2869" s="30">
        <v>1.4819666638002336</v>
      </c>
      <c r="X2869" s="30">
        <v>2.0581826425994474</v>
      </c>
      <c r="Y2869" s="29" t="s">
        <v>31</v>
      </c>
      <c r="Z2869" s="29" t="s">
        <v>31</v>
      </c>
      <c r="AA2869" s="30" t="s">
        <v>31</v>
      </c>
      <c r="AB2869" s="30" t="s">
        <v>31</v>
      </c>
      <c r="AC2869" s="29" t="s">
        <v>31</v>
      </c>
      <c r="AD2869" s="29" t="s">
        <v>31</v>
      </c>
      <c r="AE2869" s="29">
        <f t="shared" si="138"/>
        <v>2024</v>
      </c>
      <c r="AF2869" s="29">
        <f t="shared" si="139"/>
        <v>12</v>
      </c>
      <c r="AK2869" t="e">
        <f t="shared" si="140"/>
        <v>#N/A</v>
      </c>
    </row>
    <row r="2870" spans="1:37" ht="30" x14ac:dyDescent="0.25">
      <c r="A2870" s="30">
        <v>34608945</v>
      </c>
      <c r="B2870" s="29" t="s">
        <v>100</v>
      </c>
      <c r="C2870" s="29" t="s">
        <v>29</v>
      </c>
      <c r="D2870" s="29" t="s">
        <v>29</v>
      </c>
      <c r="E2870" s="31">
        <v>43496</v>
      </c>
      <c r="F2870" s="29" t="s">
        <v>31</v>
      </c>
      <c r="G2870" s="29" t="s">
        <v>51</v>
      </c>
      <c r="H2870" s="29" t="s">
        <v>30</v>
      </c>
      <c r="I2870" s="29">
        <v>2019</v>
      </c>
      <c r="J2870" s="30">
        <v>95</v>
      </c>
      <c r="K2870" s="30">
        <v>16935.900000000001</v>
      </c>
      <c r="L2870" s="29" t="s">
        <v>31</v>
      </c>
      <c r="M2870" s="29" t="s">
        <v>31</v>
      </c>
      <c r="N2870" s="29" t="s">
        <v>31</v>
      </c>
      <c r="O2870" s="29" t="s">
        <v>31</v>
      </c>
      <c r="P2870" s="29" t="s">
        <v>31</v>
      </c>
      <c r="Q2870" s="29" t="s">
        <v>31</v>
      </c>
      <c r="R2870" s="29" t="s">
        <v>31</v>
      </c>
      <c r="S2870" s="29" t="s">
        <v>31</v>
      </c>
      <c r="T2870" s="29" t="s">
        <v>31</v>
      </c>
      <c r="U2870" s="29" t="s">
        <v>31</v>
      </c>
      <c r="V2870" s="29" t="s">
        <v>31</v>
      </c>
      <c r="W2870" s="30" t="s">
        <v>31</v>
      </c>
      <c r="X2870" s="30" t="s">
        <v>31</v>
      </c>
      <c r="Y2870" s="29" t="s">
        <v>31</v>
      </c>
      <c r="Z2870" s="29" t="s">
        <v>31</v>
      </c>
      <c r="AA2870" s="30" t="s">
        <v>31</v>
      </c>
      <c r="AB2870" s="30">
        <v>0</v>
      </c>
      <c r="AC2870" s="29" t="s">
        <v>31</v>
      </c>
      <c r="AD2870" s="29" t="s">
        <v>31</v>
      </c>
      <c r="AE2870" s="29">
        <f t="shared" si="138"/>
        <v>2019</v>
      </c>
      <c r="AF2870" s="29">
        <f t="shared" si="139"/>
        <v>1</v>
      </c>
      <c r="AK2870" t="e">
        <f t="shared" si="140"/>
        <v>#N/A</v>
      </c>
    </row>
    <row r="2871" spans="1:37" ht="30" x14ac:dyDescent="0.25">
      <c r="A2871" s="30">
        <v>34608945</v>
      </c>
      <c r="B2871" s="29" t="s">
        <v>100</v>
      </c>
      <c r="C2871" s="29" t="s">
        <v>29</v>
      </c>
      <c r="D2871" s="29" t="s">
        <v>29</v>
      </c>
      <c r="E2871" s="31">
        <v>43524</v>
      </c>
      <c r="F2871" s="29" t="s">
        <v>31</v>
      </c>
      <c r="G2871" s="29" t="s">
        <v>51</v>
      </c>
      <c r="H2871" s="29" t="s">
        <v>30</v>
      </c>
      <c r="I2871" s="29">
        <v>2019</v>
      </c>
      <c r="J2871" s="30">
        <v>95</v>
      </c>
      <c r="K2871" s="30">
        <v>16935.900000000001</v>
      </c>
      <c r="L2871" s="29" t="s">
        <v>31</v>
      </c>
      <c r="M2871" s="29" t="s">
        <v>31</v>
      </c>
      <c r="N2871" s="29" t="s">
        <v>31</v>
      </c>
      <c r="O2871" s="29" t="s">
        <v>31</v>
      </c>
      <c r="P2871" s="29" t="s">
        <v>31</v>
      </c>
      <c r="Q2871" s="29" t="s">
        <v>31</v>
      </c>
      <c r="R2871" s="29" t="s">
        <v>31</v>
      </c>
      <c r="S2871" s="29" t="s">
        <v>31</v>
      </c>
      <c r="T2871" s="29" t="s">
        <v>31</v>
      </c>
      <c r="U2871" s="29" t="s">
        <v>31</v>
      </c>
      <c r="V2871" s="29" t="s">
        <v>31</v>
      </c>
      <c r="W2871" s="30" t="s">
        <v>31</v>
      </c>
      <c r="X2871" s="30" t="s">
        <v>31</v>
      </c>
      <c r="Y2871" s="29" t="s">
        <v>31</v>
      </c>
      <c r="Z2871" s="29" t="s">
        <v>31</v>
      </c>
      <c r="AA2871" s="30" t="s">
        <v>31</v>
      </c>
      <c r="AB2871" s="30">
        <v>0</v>
      </c>
      <c r="AC2871" s="29" t="s">
        <v>31</v>
      </c>
      <c r="AD2871" s="29" t="s">
        <v>31</v>
      </c>
      <c r="AE2871" s="29">
        <f t="shared" si="138"/>
        <v>2019</v>
      </c>
      <c r="AF2871" s="29">
        <f t="shared" si="139"/>
        <v>2</v>
      </c>
      <c r="AK2871" t="e">
        <f t="shared" si="140"/>
        <v>#N/A</v>
      </c>
    </row>
    <row r="2872" spans="1:37" ht="30" x14ac:dyDescent="0.25">
      <c r="A2872" s="30">
        <v>34608945</v>
      </c>
      <c r="B2872" s="29" t="s">
        <v>100</v>
      </c>
      <c r="C2872" s="29" t="s">
        <v>29</v>
      </c>
      <c r="D2872" s="29" t="s">
        <v>29</v>
      </c>
      <c r="E2872" s="31">
        <v>43555</v>
      </c>
      <c r="F2872" s="29" t="s">
        <v>31</v>
      </c>
      <c r="G2872" s="29" t="s">
        <v>51</v>
      </c>
      <c r="H2872" s="29" t="s">
        <v>30</v>
      </c>
      <c r="I2872" s="29">
        <v>2019</v>
      </c>
      <c r="J2872" s="30">
        <v>95</v>
      </c>
      <c r="K2872" s="30">
        <v>16935.900000000001</v>
      </c>
      <c r="L2872" s="29" t="s">
        <v>31</v>
      </c>
      <c r="M2872" s="29" t="s">
        <v>31</v>
      </c>
      <c r="N2872" s="29" t="s">
        <v>31</v>
      </c>
      <c r="O2872" s="29" t="s">
        <v>31</v>
      </c>
      <c r="P2872" s="29" t="s">
        <v>31</v>
      </c>
      <c r="Q2872" s="29" t="s">
        <v>31</v>
      </c>
      <c r="R2872" s="29" t="s">
        <v>31</v>
      </c>
      <c r="S2872" s="29" t="s">
        <v>31</v>
      </c>
      <c r="T2872" s="29" t="s">
        <v>31</v>
      </c>
      <c r="U2872" s="29" t="s">
        <v>31</v>
      </c>
      <c r="V2872" s="29" t="s">
        <v>31</v>
      </c>
      <c r="W2872" s="30" t="s">
        <v>31</v>
      </c>
      <c r="X2872" s="30" t="s">
        <v>31</v>
      </c>
      <c r="Y2872" s="29" t="s">
        <v>31</v>
      </c>
      <c r="Z2872" s="29" t="s">
        <v>31</v>
      </c>
      <c r="AA2872" s="30" t="s">
        <v>31</v>
      </c>
      <c r="AB2872" s="30">
        <v>0</v>
      </c>
      <c r="AC2872" s="29" t="s">
        <v>31</v>
      </c>
      <c r="AD2872" s="29" t="s">
        <v>31</v>
      </c>
      <c r="AE2872" s="29">
        <f t="shared" ref="AE2872:AE2935" si="141">IF(E2872 = "", "", YEAR(E2872))</f>
        <v>2019</v>
      </c>
      <c r="AF2872" s="29">
        <f t="shared" si="139"/>
        <v>3</v>
      </c>
      <c r="AK2872" t="e">
        <f t="shared" si="140"/>
        <v>#N/A</v>
      </c>
    </row>
    <row r="2873" spans="1:37" ht="30" x14ac:dyDescent="0.25">
      <c r="A2873" s="30">
        <v>34608945</v>
      </c>
      <c r="B2873" s="29" t="s">
        <v>100</v>
      </c>
      <c r="C2873" s="29" t="s">
        <v>29</v>
      </c>
      <c r="D2873" s="29" t="s">
        <v>29</v>
      </c>
      <c r="E2873" s="31">
        <v>43585</v>
      </c>
      <c r="F2873" s="29" t="s">
        <v>31</v>
      </c>
      <c r="G2873" s="29" t="s">
        <v>51</v>
      </c>
      <c r="H2873" s="29" t="s">
        <v>30</v>
      </c>
      <c r="I2873" s="29">
        <v>2019</v>
      </c>
      <c r="J2873" s="30">
        <v>95</v>
      </c>
      <c r="K2873" s="30">
        <v>16935.900000000001</v>
      </c>
      <c r="L2873" s="29" t="s">
        <v>31</v>
      </c>
      <c r="M2873" s="29" t="s">
        <v>31</v>
      </c>
      <c r="N2873" s="29" t="s">
        <v>31</v>
      </c>
      <c r="O2873" s="29" t="s">
        <v>31</v>
      </c>
      <c r="P2873" s="29" t="s">
        <v>31</v>
      </c>
      <c r="Q2873" s="29" t="s">
        <v>31</v>
      </c>
      <c r="R2873" s="29" t="s">
        <v>31</v>
      </c>
      <c r="S2873" s="29" t="s">
        <v>31</v>
      </c>
      <c r="T2873" s="29" t="s">
        <v>31</v>
      </c>
      <c r="U2873" s="29" t="s">
        <v>31</v>
      </c>
      <c r="V2873" s="29" t="s">
        <v>31</v>
      </c>
      <c r="W2873" s="30" t="s">
        <v>31</v>
      </c>
      <c r="X2873" s="30" t="s">
        <v>31</v>
      </c>
      <c r="Y2873" s="29" t="s">
        <v>31</v>
      </c>
      <c r="Z2873" s="29" t="s">
        <v>31</v>
      </c>
      <c r="AA2873" s="30" t="s">
        <v>31</v>
      </c>
      <c r="AB2873" s="30">
        <v>0</v>
      </c>
      <c r="AC2873" s="29" t="s">
        <v>31</v>
      </c>
      <c r="AD2873" s="29" t="s">
        <v>31</v>
      </c>
      <c r="AE2873" s="29">
        <f t="shared" si="141"/>
        <v>2019</v>
      </c>
      <c r="AF2873" s="29">
        <f t="shared" si="139"/>
        <v>4</v>
      </c>
      <c r="AK2873" t="e">
        <f t="shared" si="140"/>
        <v>#N/A</v>
      </c>
    </row>
    <row r="2874" spans="1:37" ht="30" x14ac:dyDescent="0.25">
      <c r="A2874" s="30">
        <v>34608945</v>
      </c>
      <c r="B2874" s="29" t="s">
        <v>100</v>
      </c>
      <c r="C2874" s="29" t="s">
        <v>29</v>
      </c>
      <c r="D2874" s="29" t="s">
        <v>29</v>
      </c>
      <c r="E2874" s="31">
        <v>43616</v>
      </c>
      <c r="F2874" s="29" t="s">
        <v>31</v>
      </c>
      <c r="G2874" s="29" t="s">
        <v>51</v>
      </c>
      <c r="H2874" s="29" t="s">
        <v>30</v>
      </c>
      <c r="I2874" s="29">
        <v>2019</v>
      </c>
      <c r="J2874" s="30">
        <v>95</v>
      </c>
      <c r="K2874" s="30">
        <v>16935.900000000001</v>
      </c>
      <c r="L2874" s="29" t="s">
        <v>31</v>
      </c>
      <c r="M2874" s="29" t="s">
        <v>31</v>
      </c>
      <c r="N2874" s="29" t="s">
        <v>31</v>
      </c>
      <c r="O2874" s="29" t="s">
        <v>31</v>
      </c>
      <c r="P2874" s="29" t="s">
        <v>31</v>
      </c>
      <c r="Q2874" s="29" t="s">
        <v>31</v>
      </c>
      <c r="R2874" s="29" t="s">
        <v>31</v>
      </c>
      <c r="S2874" s="29" t="s">
        <v>31</v>
      </c>
      <c r="T2874" s="29" t="s">
        <v>31</v>
      </c>
      <c r="U2874" s="29" t="s">
        <v>31</v>
      </c>
      <c r="V2874" s="29" t="s">
        <v>31</v>
      </c>
      <c r="W2874" s="30" t="s">
        <v>31</v>
      </c>
      <c r="X2874" s="30" t="s">
        <v>31</v>
      </c>
      <c r="Y2874" s="29" t="s">
        <v>31</v>
      </c>
      <c r="Z2874" s="29" t="s">
        <v>31</v>
      </c>
      <c r="AA2874" s="30" t="s">
        <v>31</v>
      </c>
      <c r="AB2874" s="30">
        <v>0</v>
      </c>
      <c r="AC2874" s="29" t="s">
        <v>31</v>
      </c>
      <c r="AD2874" s="29" t="s">
        <v>31</v>
      </c>
      <c r="AE2874" s="29">
        <f t="shared" si="141"/>
        <v>2019</v>
      </c>
      <c r="AF2874" s="29">
        <f t="shared" si="139"/>
        <v>5</v>
      </c>
      <c r="AK2874" t="e">
        <f t="shared" si="140"/>
        <v>#N/A</v>
      </c>
    </row>
    <row r="2875" spans="1:37" ht="30" x14ac:dyDescent="0.25">
      <c r="A2875" s="30">
        <v>34608945</v>
      </c>
      <c r="B2875" s="29" t="s">
        <v>100</v>
      </c>
      <c r="C2875" s="29" t="s">
        <v>29</v>
      </c>
      <c r="D2875" s="29" t="s">
        <v>29</v>
      </c>
      <c r="E2875" s="31">
        <v>43646</v>
      </c>
      <c r="F2875" s="29" t="s">
        <v>31</v>
      </c>
      <c r="G2875" s="29" t="s">
        <v>51</v>
      </c>
      <c r="H2875" s="29" t="s">
        <v>30</v>
      </c>
      <c r="I2875" s="29">
        <v>2019</v>
      </c>
      <c r="J2875" s="30">
        <v>95</v>
      </c>
      <c r="K2875" s="30">
        <v>16935.900000000001</v>
      </c>
      <c r="L2875" s="29" t="s">
        <v>31</v>
      </c>
      <c r="M2875" s="29" t="s">
        <v>31</v>
      </c>
      <c r="N2875" s="29" t="s">
        <v>31</v>
      </c>
      <c r="O2875" s="29" t="s">
        <v>31</v>
      </c>
      <c r="P2875" s="29" t="s">
        <v>31</v>
      </c>
      <c r="Q2875" s="29" t="s">
        <v>31</v>
      </c>
      <c r="R2875" s="29" t="s">
        <v>31</v>
      </c>
      <c r="S2875" s="29" t="s">
        <v>31</v>
      </c>
      <c r="T2875" s="29" t="s">
        <v>31</v>
      </c>
      <c r="U2875" s="29" t="s">
        <v>31</v>
      </c>
      <c r="V2875" s="29" t="s">
        <v>31</v>
      </c>
      <c r="W2875" s="30" t="s">
        <v>31</v>
      </c>
      <c r="X2875" s="30" t="s">
        <v>31</v>
      </c>
      <c r="Y2875" s="29" t="s">
        <v>31</v>
      </c>
      <c r="Z2875" s="29" t="s">
        <v>31</v>
      </c>
      <c r="AA2875" s="30" t="s">
        <v>31</v>
      </c>
      <c r="AB2875" s="30">
        <v>0</v>
      </c>
      <c r="AC2875" s="29" t="s">
        <v>31</v>
      </c>
      <c r="AD2875" s="29" t="s">
        <v>31</v>
      </c>
      <c r="AE2875" s="29">
        <f t="shared" si="141"/>
        <v>2019</v>
      </c>
      <c r="AF2875" s="29">
        <f t="shared" si="139"/>
        <v>6</v>
      </c>
      <c r="AK2875" t="e">
        <f t="shared" si="140"/>
        <v>#N/A</v>
      </c>
    </row>
    <row r="2876" spans="1:37" ht="30" x14ac:dyDescent="0.25">
      <c r="A2876" s="30">
        <v>34608945</v>
      </c>
      <c r="B2876" s="29" t="s">
        <v>100</v>
      </c>
      <c r="C2876" s="29" t="s">
        <v>29</v>
      </c>
      <c r="D2876" s="29" t="s">
        <v>29</v>
      </c>
      <c r="E2876" s="31">
        <v>43677</v>
      </c>
      <c r="F2876" s="29" t="s">
        <v>31</v>
      </c>
      <c r="G2876" s="29" t="s">
        <v>51</v>
      </c>
      <c r="H2876" s="29" t="s">
        <v>30</v>
      </c>
      <c r="I2876" s="29">
        <v>2019</v>
      </c>
      <c r="J2876" s="30">
        <v>95</v>
      </c>
      <c r="K2876" s="30">
        <v>16935.900000000001</v>
      </c>
      <c r="L2876" s="29" t="s">
        <v>31</v>
      </c>
      <c r="M2876" s="29" t="s">
        <v>31</v>
      </c>
      <c r="N2876" s="29" t="s">
        <v>31</v>
      </c>
      <c r="O2876" s="29" t="s">
        <v>31</v>
      </c>
      <c r="P2876" s="29" t="s">
        <v>31</v>
      </c>
      <c r="Q2876" s="29" t="s">
        <v>31</v>
      </c>
      <c r="R2876" s="29" t="s">
        <v>31</v>
      </c>
      <c r="S2876" s="29" t="s">
        <v>31</v>
      </c>
      <c r="T2876" s="29" t="s">
        <v>31</v>
      </c>
      <c r="U2876" s="29" t="s">
        <v>31</v>
      </c>
      <c r="V2876" s="29" t="s">
        <v>31</v>
      </c>
      <c r="W2876" s="30" t="s">
        <v>31</v>
      </c>
      <c r="X2876" s="30" t="s">
        <v>31</v>
      </c>
      <c r="Y2876" s="29" t="s">
        <v>31</v>
      </c>
      <c r="Z2876" s="29" t="s">
        <v>31</v>
      </c>
      <c r="AA2876" s="30" t="s">
        <v>31</v>
      </c>
      <c r="AB2876" s="30">
        <v>0</v>
      </c>
      <c r="AC2876" s="29" t="s">
        <v>31</v>
      </c>
      <c r="AD2876" s="29" t="s">
        <v>31</v>
      </c>
      <c r="AE2876" s="29">
        <f t="shared" si="141"/>
        <v>2019</v>
      </c>
      <c r="AF2876" s="29">
        <f t="shared" si="139"/>
        <v>7</v>
      </c>
      <c r="AK2876" t="e">
        <f t="shared" si="140"/>
        <v>#N/A</v>
      </c>
    </row>
    <row r="2877" spans="1:37" ht="30" x14ac:dyDescent="0.25">
      <c r="A2877" s="30">
        <v>34608945</v>
      </c>
      <c r="B2877" s="29" t="s">
        <v>100</v>
      </c>
      <c r="C2877" s="29" t="s">
        <v>29</v>
      </c>
      <c r="D2877" s="29" t="s">
        <v>29</v>
      </c>
      <c r="E2877" s="31">
        <v>43708</v>
      </c>
      <c r="F2877" s="29" t="s">
        <v>31</v>
      </c>
      <c r="G2877" s="29" t="s">
        <v>51</v>
      </c>
      <c r="H2877" s="29" t="s">
        <v>30</v>
      </c>
      <c r="I2877" s="29">
        <v>2019</v>
      </c>
      <c r="J2877" s="30">
        <v>95</v>
      </c>
      <c r="K2877" s="30">
        <v>16935.900000000001</v>
      </c>
      <c r="L2877" s="29" t="s">
        <v>31</v>
      </c>
      <c r="M2877" s="29" t="s">
        <v>31</v>
      </c>
      <c r="N2877" s="29" t="s">
        <v>31</v>
      </c>
      <c r="O2877" s="29" t="s">
        <v>31</v>
      </c>
      <c r="P2877" s="29" t="s">
        <v>31</v>
      </c>
      <c r="Q2877" s="29" t="s">
        <v>31</v>
      </c>
      <c r="R2877" s="29" t="s">
        <v>31</v>
      </c>
      <c r="S2877" s="29" t="s">
        <v>31</v>
      </c>
      <c r="T2877" s="29" t="s">
        <v>31</v>
      </c>
      <c r="U2877" s="29" t="s">
        <v>31</v>
      </c>
      <c r="V2877" s="29" t="s">
        <v>31</v>
      </c>
      <c r="W2877" s="30" t="s">
        <v>31</v>
      </c>
      <c r="X2877" s="30" t="s">
        <v>31</v>
      </c>
      <c r="Y2877" s="29" t="s">
        <v>31</v>
      </c>
      <c r="Z2877" s="29" t="s">
        <v>31</v>
      </c>
      <c r="AA2877" s="30" t="s">
        <v>31</v>
      </c>
      <c r="AB2877" s="30">
        <v>0</v>
      </c>
      <c r="AC2877" s="29" t="s">
        <v>31</v>
      </c>
      <c r="AD2877" s="29" t="s">
        <v>31</v>
      </c>
      <c r="AE2877" s="29">
        <f t="shared" si="141"/>
        <v>2019</v>
      </c>
      <c r="AF2877" s="29">
        <f t="shared" si="139"/>
        <v>8</v>
      </c>
      <c r="AK2877" t="e">
        <f t="shared" si="140"/>
        <v>#N/A</v>
      </c>
    </row>
    <row r="2878" spans="1:37" ht="30" x14ac:dyDescent="0.25">
      <c r="A2878" s="30">
        <v>34608945</v>
      </c>
      <c r="B2878" s="29" t="s">
        <v>100</v>
      </c>
      <c r="C2878" s="29" t="s">
        <v>29</v>
      </c>
      <c r="D2878" s="29" t="s">
        <v>29</v>
      </c>
      <c r="E2878" s="31">
        <v>43738</v>
      </c>
      <c r="F2878" s="29" t="s">
        <v>31</v>
      </c>
      <c r="G2878" s="29" t="s">
        <v>51</v>
      </c>
      <c r="H2878" s="29" t="s">
        <v>30</v>
      </c>
      <c r="I2878" s="29">
        <v>2019</v>
      </c>
      <c r="J2878" s="30">
        <v>95</v>
      </c>
      <c r="K2878" s="30">
        <v>16935.900000000001</v>
      </c>
      <c r="L2878" s="29" t="s">
        <v>31</v>
      </c>
      <c r="M2878" s="29" t="s">
        <v>31</v>
      </c>
      <c r="N2878" s="29" t="s">
        <v>31</v>
      </c>
      <c r="O2878" s="29" t="s">
        <v>31</v>
      </c>
      <c r="P2878" s="29" t="s">
        <v>31</v>
      </c>
      <c r="Q2878" s="29" t="s">
        <v>31</v>
      </c>
      <c r="R2878" s="29" t="s">
        <v>31</v>
      </c>
      <c r="S2878" s="29" t="s">
        <v>31</v>
      </c>
      <c r="T2878" s="29" t="s">
        <v>31</v>
      </c>
      <c r="U2878" s="29" t="s">
        <v>31</v>
      </c>
      <c r="V2878" s="29" t="s">
        <v>31</v>
      </c>
      <c r="W2878" s="30" t="s">
        <v>31</v>
      </c>
      <c r="X2878" s="30" t="s">
        <v>31</v>
      </c>
      <c r="Y2878" s="29" t="s">
        <v>31</v>
      </c>
      <c r="Z2878" s="29" t="s">
        <v>31</v>
      </c>
      <c r="AA2878" s="30" t="s">
        <v>31</v>
      </c>
      <c r="AB2878" s="30">
        <v>0</v>
      </c>
      <c r="AC2878" s="29" t="s">
        <v>31</v>
      </c>
      <c r="AD2878" s="29" t="s">
        <v>31</v>
      </c>
      <c r="AE2878" s="29">
        <f t="shared" si="141"/>
        <v>2019</v>
      </c>
      <c r="AF2878" s="29">
        <f t="shared" si="139"/>
        <v>9</v>
      </c>
      <c r="AK2878" t="e">
        <f t="shared" si="140"/>
        <v>#N/A</v>
      </c>
    </row>
    <row r="2879" spans="1:37" ht="30" x14ac:dyDescent="0.25">
      <c r="A2879" s="30">
        <v>34608945</v>
      </c>
      <c r="B2879" s="29" t="s">
        <v>100</v>
      </c>
      <c r="C2879" s="29" t="s">
        <v>29</v>
      </c>
      <c r="D2879" s="29" t="s">
        <v>29</v>
      </c>
      <c r="E2879" s="31">
        <v>43769</v>
      </c>
      <c r="F2879" s="29" t="s">
        <v>31</v>
      </c>
      <c r="G2879" s="29" t="s">
        <v>51</v>
      </c>
      <c r="H2879" s="29" t="s">
        <v>30</v>
      </c>
      <c r="I2879" s="29">
        <v>2019</v>
      </c>
      <c r="J2879" s="30">
        <v>95</v>
      </c>
      <c r="K2879" s="30">
        <v>16935.900000000001</v>
      </c>
      <c r="L2879" s="29" t="s">
        <v>31</v>
      </c>
      <c r="M2879" s="29" t="s">
        <v>31</v>
      </c>
      <c r="N2879" s="29" t="s">
        <v>31</v>
      </c>
      <c r="O2879" s="29" t="s">
        <v>31</v>
      </c>
      <c r="P2879" s="29" t="s">
        <v>31</v>
      </c>
      <c r="Q2879" s="29" t="s">
        <v>31</v>
      </c>
      <c r="R2879" s="29" t="s">
        <v>31</v>
      </c>
      <c r="S2879" s="29" t="s">
        <v>31</v>
      </c>
      <c r="T2879" s="29" t="s">
        <v>31</v>
      </c>
      <c r="U2879" s="29" t="s">
        <v>31</v>
      </c>
      <c r="V2879" s="29" t="s">
        <v>31</v>
      </c>
      <c r="W2879" s="30" t="s">
        <v>31</v>
      </c>
      <c r="X2879" s="30" t="s">
        <v>31</v>
      </c>
      <c r="Y2879" s="29" t="s">
        <v>31</v>
      </c>
      <c r="Z2879" s="29" t="s">
        <v>31</v>
      </c>
      <c r="AA2879" s="30" t="s">
        <v>31</v>
      </c>
      <c r="AB2879" s="30">
        <v>0</v>
      </c>
      <c r="AC2879" s="29" t="s">
        <v>31</v>
      </c>
      <c r="AD2879" s="29" t="s">
        <v>31</v>
      </c>
      <c r="AE2879" s="29">
        <f t="shared" si="141"/>
        <v>2019</v>
      </c>
      <c r="AF2879" s="29">
        <f t="shared" si="139"/>
        <v>10</v>
      </c>
      <c r="AK2879" t="e">
        <f t="shared" si="140"/>
        <v>#N/A</v>
      </c>
    </row>
    <row r="2880" spans="1:37" ht="30" x14ac:dyDescent="0.25">
      <c r="A2880" s="30">
        <v>34608945</v>
      </c>
      <c r="B2880" s="29" t="s">
        <v>100</v>
      </c>
      <c r="C2880" s="29" t="s">
        <v>29</v>
      </c>
      <c r="D2880" s="29" t="s">
        <v>29</v>
      </c>
      <c r="E2880" s="31">
        <v>43799</v>
      </c>
      <c r="F2880" s="29" t="s">
        <v>31</v>
      </c>
      <c r="G2880" s="29" t="s">
        <v>51</v>
      </c>
      <c r="H2880" s="29" t="s">
        <v>30</v>
      </c>
      <c r="I2880" s="29">
        <v>2019</v>
      </c>
      <c r="J2880" s="30">
        <v>95</v>
      </c>
      <c r="K2880" s="30">
        <v>16935.900000000001</v>
      </c>
      <c r="L2880" s="29" t="s">
        <v>31</v>
      </c>
      <c r="M2880" s="29" t="s">
        <v>31</v>
      </c>
      <c r="N2880" s="29" t="s">
        <v>31</v>
      </c>
      <c r="O2880" s="29" t="s">
        <v>31</v>
      </c>
      <c r="P2880" s="29" t="s">
        <v>31</v>
      </c>
      <c r="Q2880" s="29" t="s">
        <v>31</v>
      </c>
      <c r="R2880" s="29" t="s">
        <v>31</v>
      </c>
      <c r="S2880" s="29" t="s">
        <v>31</v>
      </c>
      <c r="T2880" s="29" t="s">
        <v>31</v>
      </c>
      <c r="U2880" s="29" t="s">
        <v>31</v>
      </c>
      <c r="V2880" s="29" t="s">
        <v>31</v>
      </c>
      <c r="W2880" s="30" t="s">
        <v>31</v>
      </c>
      <c r="X2880" s="30" t="s">
        <v>31</v>
      </c>
      <c r="Y2880" s="29" t="s">
        <v>31</v>
      </c>
      <c r="Z2880" s="29" t="s">
        <v>31</v>
      </c>
      <c r="AA2880" s="30" t="s">
        <v>31</v>
      </c>
      <c r="AB2880" s="30">
        <v>0</v>
      </c>
      <c r="AC2880" s="29" t="s">
        <v>31</v>
      </c>
      <c r="AD2880" s="29" t="s">
        <v>31</v>
      </c>
      <c r="AE2880" s="29">
        <f t="shared" si="141"/>
        <v>2019</v>
      </c>
      <c r="AF2880" s="29">
        <f t="shared" si="139"/>
        <v>11</v>
      </c>
      <c r="AK2880" t="e">
        <f t="shared" si="140"/>
        <v>#N/A</v>
      </c>
    </row>
    <row r="2881" spans="1:37" ht="30" x14ac:dyDescent="0.25">
      <c r="A2881" s="30">
        <v>34608945</v>
      </c>
      <c r="B2881" s="29" t="s">
        <v>100</v>
      </c>
      <c r="C2881" s="29" t="s">
        <v>29</v>
      </c>
      <c r="D2881" s="29" t="s">
        <v>29</v>
      </c>
      <c r="E2881" s="31">
        <v>43830</v>
      </c>
      <c r="F2881" s="29" t="s">
        <v>31</v>
      </c>
      <c r="G2881" s="29" t="s">
        <v>51</v>
      </c>
      <c r="H2881" s="29" t="s">
        <v>30</v>
      </c>
      <c r="I2881" s="29">
        <v>2019</v>
      </c>
      <c r="J2881" s="30">
        <v>95</v>
      </c>
      <c r="K2881" s="30">
        <v>16935.900000000001</v>
      </c>
      <c r="L2881" s="29" t="s">
        <v>31</v>
      </c>
      <c r="M2881" s="29" t="s">
        <v>31</v>
      </c>
      <c r="N2881" s="29" t="s">
        <v>31</v>
      </c>
      <c r="O2881" s="29" t="s">
        <v>31</v>
      </c>
      <c r="P2881" s="29" t="s">
        <v>31</v>
      </c>
      <c r="Q2881" s="29" t="s">
        <v>31</v>
      </c>
      <c r="R2881" s="29" t="s">
        <v>31</v>
      </c>
      <c r="S2881" s="29" t="s">
        <v>31</v>
      </c>
      <c r="T2881" s="29" t="s">
        <v>31</v>
      </c>
      <c r="U2881" s="29" t="s">
        <v>31</v>
      </c>
      <c r="V2881" s="29" t="s">
        <v>31</v>
      </c>
      <c r="W2881" s="30">
        <v>0.9571821159218683</v>
      </c>
      <c r="X2881" s="30">
        <v>2.1156650748159795</v>
      </c>
      <c r="Y2881" s="29" t="s">
        <v>31</v>
      </c>
      <c r="Z2881" s="29" t="s">
        <v>31</v>
      </c>
      <c r="AA2881" s="30">
        <v>0</v>
      </c>
      <c r="AB2881" s="30">
        <v>0</v>
      </c>
      <c r="AC2881" s="29" t="s">
        <v>31</v>
      </c>
      <c r="AD2881" s="29" t="s">
        <v>31</v>
      </c>
      <c r="AE2881" s="29">
        <f t="shared" si="141"/>
        <v>2019</v>
      </c>
      <c r="AF2881" s="29">
        <f t="shared" si="139"/>
        <v>12</v>
      </c>
      <c r="AK2881" t="e">
        <f t="shared" si="140"/>
        <v>#N/A</v>
      </c>
    </row>
    <row r="2882" spans="1:37" ht="30" x14ac:dyDescent="0.25">
      <c r="A2882" s="30">
        <v>34608945</v>
      </c>
      <c r="B2882" s="29" t="s">
        <v>100</v>
      </c>
      <c r="C2882" s="29" t="s">
        <v>29</v>
      </c>
      <c r="D2882" s="29" t="s">
        <v>29</v>
      </c>
      <c r="E2882" s="31">
        <v>43861</v>
      </c>
      <c r="F2882" s="29" t="s">
        <v>31</v>
      </c>
      <c r="G2882" s="29" t="s">
        <v>51</v>
      </c>
      <c r="H2882" s="29" t="s">
        <v>30</v>
      </c>
      <c r="I2882" s="29">
        <v>2019</v>
      </c>
      <c r="J2882" s="30">
        <v>95</v>
      </c>
      <c r="K2882" s="30">
        <v>16935.900000000001</v>
      </c>
      <c r="L2882" s="29" t="s">
        <v>31</v>
      </c>
      <c r="M2882" s="29" t="s">
        <v>31</v>
      </c>
      <c r="N2882" s="29" t="s">
        <v>31</v>
      </c>
      <c r="O2882" s="29" t="s">
        <v>31</v>
      </c>
      <c r="P2882" s="29" t="s">
        <v>31</v>
      </c>
      <c r="Q2882" s="29" t="s">
        <v>31</v>
      </c>
      <c r="R2882" s="29" t="s">
        <v>31</v>
      </c>
      <c r="S2882" s="29" t="s">
        <v>31</v>
      </c>
      <c r="T2882" s="29" t="s">
        <v>31</v>
      </c>
      <c r="U2882" s="29" t="s">
        <v>31</v>
      </c>
      <c r="V2882" s="29" t="s">
        <v>31</v>
      </c>
      <c r="W2882" s="30">
        <v>1.5701260080400452</v>
      </c>
      <c r="X2882" s="30">
        <v>1.5603365982812778</v>
      </c>
      <c r="Y2882" s="29" t="s">
        <v>31</v>
      </c>
      <c r="Z2882" s="29" t="s">
        <v>31</v>
      </c>
      <c r="AA2882" s="30">
        <v>0</v>
      </c>
      <c r="AB2882" s="30">
        <v>0</v>
      </c>
      <c r="AC2882" s="29" t="s">
        <v>31</v>
      </c>
      <c r="AD2882" s="29" t="s">
        <v>31</v>
      </c>
      <c r="AE2882" s="29">
        <f t="shared" si="141"/>
        <v>2020</v>
      </c>
      <c r="AF2882" s="29">
        <f t="shared" si="139"/>
        <v>1</v>
      </c>
      <c r="AK2882" t="e">
        <f t="shared" si="140"/>
        <v>#N/A</v>
      </c>
    </row>
    <row r="2883" spans="1:37" ht="30" x14ac:dyDescent="0.25">
      <c r="A2883" s="30">
        <v>34608945</v>
      </c>
      <c r="B2883" s="29" t="s">
        <v>100</v>
      </c>
      <c r="C2883" s="29" t="s">
        <v>29</v>
      </c>
      <c r="D2883" s="29" t="s">
        <v>29</v>
      </c>
      <c r="E2883" s="31">
        <v>43890</v>
      </c>
      <c r="F2883" s="29" t="s">
        <v>31</v>
      </c>
      <c r="G2883" s="29" t="s">
        <v>51</v>
      </c>
      <c r="H2883" s="29" t="s">
        <v>30</v>
      </c>
      <c r="I2883" s="29">
        <v>2019</v>
      </c>
      <c r="J2883" s="30">
        <v>95</v>
      </c>
      <c r="K2883" s="30">
        <v>16935.900000000001</v>
      </c>
      <c r="L2883" s="29" t="s">
        <v>31</v>
      </c>
      <c r="M2883" s="29" t="s">
        <v>31</v>
      </c>
      <c r="N2883" s="29" t="s">
        <v>31</v>
      </c>
      <c r="O2883" s="29" t="s">
        <v>31</v>
      </c>
      <c r="P2883" s="29" t="s">
        <v>31</v>
      </c>
      <c r="Q2883" s="29" t="s">
        <v>31</v>
      </c>
      <c r="R2883" s="29" t="s">
        <v>31</v>
      </c>
      <c r="S2883" s="29" t="s">
        <v>31</v>
      </c>
      <c r="T2883" s="29" t="s">
        <v>31</v>
      </c>
      <c r="U2883" s="29" t="s">
        <v>31</v>
      </c>
      <c r="V2883" s="29" t="s">
        <v>31</v>
      </c>
      <c r="W2883" s="30">
        <v>0.90011314096907458</v>
      </c>
      <c r="X2883" s="30">
        <v>1.6157872161636373</v>
      </c>
      <c r="Y2883" s="29" t="s">
        <v>31</v>
      </c>
      <c r="Z2883" s="29" t="s">
        <v>31</v>
      </c>
      <c r="AA2883" s="30">
        <v>0</v>
      </c>
      <c r="AB2883" s="30">
        <v>0</v>
      </c>
      <c r="AC2883" s="29" t="s">
        <v>31</v>
      </c>
      <c r="AD2883" s="29" t="s">
        <v>31</v>
      </c>
      <c r="AE2883" s="29">
        <f t="shared" si="141"/>
        <v>2020</v>
      </c>
      <c r="AF2883" s="29">
        <f t="shared" si="139"/>
        <v>2</v>
      </c>
      <c r="AK2883" t="e">
        <f t="shared" si="140"/>
        <v>#N/A</v>
      </c>
    </row>
    <row r="2884" spans="1:37" ht="30" x14ac:dyDescent="0.25">
      <c r="A2884" s="30">
        <v>34608945</v>
      </c>
      <c r="B2884" s="29" t="s">
        <v>100</v>
      </c>
      <c r="C2884" s="29" t="s">
        <v>29</v>
      </c>
      <c r="D2884" s="29" t="s">
        <v>29</v>
      </c>
      <c r="E2884" s="31">
        <v>43921</v>
      </c>
      <c r="F2884" s="29" t="s">
        <v>31</v>
      </c>
      <c r="G2884" s="29" t="s">
        <v>51</v>
      </c>
      <c r="H2884" s="29" t="s">
        <v>30</v>
      </c>
      <c r="I2884" s="29">
        <v>2019</v>
      </c>
      <c r="J2884" s="30">
        <v>95</v>
      </c>
      <c r="K2884" s="30">
        <v>16935.900000000001</v>
      </c>
      <c r="L2884" s="29" t="s">
        <v>31</v>
      </c>
      <c r="M2884" s="29" t="s">
        <v>31</v>
      </c>
      <c r="N2884" s="29" t="s">
        <v>31</v>
      </c>
      <c r="O2884" s="29" t="s">
        <v>31</v>
      </c>
      <c r="P2884" s="29" t="s">
        <v>31</v>
      </c>
      <c r="Q2884" s="29" t="s">
        <v>31</v>
      </c>
      <c r="R2884" s="29" t="s">
        <v>31</v>
      </c>
      <c r="S2884" s="29" t="s">
        <v>31</v>
      </c>
      <c r="T2884" s="29" t="s">
        <v>31</v>
      </c>
      <c r="U2884" s="29" t="s">
        <v>31</v>
      </c>
      <c r="V2884" s="29" t="s">
        <v>31</v>
      </c>
      <c r="W2884" s="30">
        <v>1.0571945002548615</v>
      </c>
      <c r="X2884" s="30">
        <v>1.6195186687324465</v>
      </c>
      <c r="Y2884" s="29" t="s">
        <v>31</v>
      </c>
      <c r="Z2884" s="29" t="s">
        <v>31</v>
      </c>
      <c r="AA2884" s="30">
        <v>0</v>
      </c>
      <c r="AB2884" s="30">
        <v>0</v>
      </c>
      <c r="AC2884" s="29" t="s">
        <v>31</v>
      </c>
      <c r="AD2884" s="29" t="s">
        <v>31</v>
      </c>
      <c r="AE2884" s="29">
        <f t="shared" si="141"/>
        <v>2020</v>
      </c>
      <c r="AF2884" s="29">
        <f t="shared" si="139"/>
        <v>3</v>
      </c>
      <c r="AK2884" t="e">
        <f t="shared" si="140"/>
        <v>#N/A</v>
      </c>
    </row>
    <row r="2885" spans="1:37" ht="30" x14ac:dyDescent="0.25">
      <c r="A2885" s="30">
        <v>34608945</v>
      </c>
      <c r="B2885" s="29" t="s">
        <v>100</v>
      </c>
      <c r="C2885" s="29" t="s">
        <v>29</v>
      </c>
      <c r="D2885" s="29" t="s">
        <v>29</v>
      </c>
      <c r="E2885" s="31">
        <v>43951</v>
      </c>
      <c r="F2885" s="29" t="s">
        <v>31</v>
      </c>
      <c r="G2885" s="29" t="s">
        <v>51</v>
      </c>
      <c r="H2885" s="29" t="s">
        <v>30</v>
      </c>
      <c r="I2885" s="29">
        <v>2019</v>
      </c>
      <c r="J2885" s="30">
        <v>95</v>
      </c>
      <c r="K2885" s="30">
        <v>16935.900000000001</v>
      </c>
      <c r="L2885" s="29" t="s">
        <v>31</v>
      </c>
      <c r="M2885" s="29" t="s">
        <v>31</v>
      </c>
      <c r="N2885" s="29" t="s">
        <v>31</v>
      </c>
      <c r="O2885" s="29" t="s">
        <v>31</v>
      </c>
      <c r="P2885" s="29" t="s">
        <v>31</v>
      </c>
      <c r="Q2885" s="29" t="s">
        <v>31</v>
      </c>
      <c r="R2885" s="29" t="s">
        <v>31</v>
      </c>
      <c r="S2885" s="29" t="s">
        <v>31</v>
      </c>
      <c r="T2885" s="29" t="s">
        <v>31</v>
      </c>
      <c r="U2885" s="29" t="s">
        <v>31</v>
      </c>
      <c r="V2885" s="29" t="s">
        <v>31</v>
      </c>
      <c r="W2885" s="30">
        <v>1.5458588271846205</v>
      </c>
      <c r="X2885" s="30">
        <v>1.4790770761638736</v>
      </c>
      <c r="Y2885" s="29" t="s">
        <v>31</v>
      </c>
      <c r="Z2885" s="29" t="s">
        <v>31</v>
      </c>
      <c r="AA2885" s="30">
        <v>0</v>
      </c>
      <c r="AB2885" s="30">
        <v>0</v>
      </c>
      <c r="AC2885" s="29" t="s">
        <v>31</v>
      </c>
      <c r="AD2885" s="29" t="s">
        <v>31</v>
      </c>
      <c r="AE2885" s="29">
        <f t="shared" si="141"/>
        <v>2020</v>
      </c>
      <c r="AF2885" s="29">
        <f t="shared" si="139"/>
        <v>4</v>
      </c>
      <c r="AK2885" t="e">
        <f t="shared" si="140"/>
        <v>#N/A</v>
      </c>
    </row>
    <row r="2886" spans="1:37" ht="30" x14ac:dyDescent="0.25">
      <c r="A2886" s="30">
        <v>34608945</v>
      </c>
      <c r="B2886" s="29" t="s">
        <v>100</v>
      </c>
      <c r="C2886" s="29" t="s">
        <v>29</v>
      </c>
      <c r="D2886" s="29" t="s">
        <v>29</v>
      </c>
      <c r="E2886" s="31">
        <v>43982</v>
      </c>
      <c r="F2886" s="29" t="s">
        <v>31</v>
      </c>
      <c r="G2886" s="29" t="s">
        <v>51</v>
      </c>
      <c r="H2886" s="29" t="s">
        <v>30</v>
      </c>
      <c r="I2886" s="29">
        <v>2019</v>
      </c>
      <c r="J2886" s="30">
        <v>95</v>
      </c>
      <c r="K2886" s="30">
        <v>16935.900000000001</v>
      </c>
      <c r="L2886" s="29" t="s">
        <v>31</v>
      </c>
      <c r="M2886" s="29" t="s">
        <v>31</v>
      </c>
      <c r="N2886" s="29" t="s">
        <v>31</v>
      </c>
      <c r="O2886" s="29" t="s">
        <v>31</v>
      </c>
      <c r="P2886" s="29" t="s">
        <v>31</v>
      </c>
      <c r="Q2886" s="29" t="s">
        <v>31</v>
      </c>
      <c r="R2886" s="29" t="s">
        <v>31</v>
      </c>
      <c r="S2886" s="29" t="s">
        <v>31</v>
      </c>
      <c r="T2886" s="29" t="s">
        <v>31</v>
      </c>
      <c r="U2886" s="29" t="s">
        <v>31</v>
      </c>
      <c r="V2886" s="29" t="s">
        <v>31</v>
      </c>
      <c r="W2886" s="30">
        <v>1.4192421288726447</v>
      </c>
      <c r="X2886" s="30">
        <v>1.722478070046205</v>
      </c>
      <c r="Y2886" s="29" t="s">
        <v>31</v>
      </c>
      <c r="Z2886" s="29" t="s">
        <v>31</v>
      </c>
      <c r="AA2886" s="30">
        <v>0</v>
      </c>
      <c r="AB2886" s="30">
        <v>0</v>
      </c>
      <c r="AC2886" s="29" t="s">
        <v>31</v>
      </c>
      <c r="AD2886" s="29" t="s">
        <v>31</v>
      </c>
      <c r="AE2886" s="29">
        <f t="shared" si="141"/>
        <v>2020</v>
      </c>
      <c r="AF2886" s="29">
        <f t="shared" si="139"/>
        <v>5</v>
      </c>
      <c r="AK2886" t="e">
        <f t="shared" si="140"/>
        <v>#N/A</v>
      </c>
    </row>
    <row r="2887" spans="1:37" ht="30" x14ac:dyDescent="0.25">
      <c r="A2887" s="30">
        <v>34608945</v>
      </c>
      <c r="B2887" s="29" t="s">
        <v>100</v>
      </c>
      <c r="C2887" s="29" t="s">
        <v>29</v>
      </c>
      <c r="D2887" s="29" t="s">
        <v>29</v>
      </c>
      <c r="E2887" s="31">
        <v>44012</v>
      </c>
      <c r="F2887" s="29" t="s">
        <v>31</v>
      </c>
      <c r="G2887" s="29" t="s">
        <v>51</v>
      </c>
      <c r="H2887" s="29" t="s">
        <v>30</v>
      </c>
      <c r="I2887" s="29">
        <v>2019</v>
      </c>
      <c r="J2887" s="30">
        <v>95</v>
      </c>
      <c r="K2887" s="30">
        <v>16935.900000000001</v>
      </c>
      <c r="L2887" s="29" t="s">
        <v>31</v>
      </c>
      <c r="M2887" s="29" t="s">
        <v>31</v>
      </c>
      <c r="N2887" s="29" t="s">
        <v>31</v>
      </c>
      <c r="O2887" s="29" t="s">
        <v>31</v>
      </c>
      <c r="P2887" s="29" t="s">
        <v>31</v>
      </c>
      <c r="Q2887" s="29" t="s">
        <v>31</v>
      </c>
      <c r="R2887" s="29" t="s">
        <v>31</v>
      </c>
      <c r="S2887" s="29" t="s">
        <v>31</v>
      </c>
      <c r="T2887" s="29" t="s">
        <v>31</v>
      </c>
      <c r="U2887" s="29" t="s">
        <v>31</v>
      </c>
      <c r="V2887" s="29" t="s">
        <v>31</v>
      </c>
      <c r="W2887" s="30">
        <v>1.2562735611852796</v>
      </c>
      <c r="X2887" s="30">
        <v>1.2484174820809382</v>
      </c>
      <c r="Y2887" s="29" t="s">
        <v>31</v>
      </c>
      <c r="Z2887" s="29" t="s">
        <v>31</v>
      </c>
      <c r="AA2887" s="30">
        <v>0</v>
      </c>
      <c r="AB2887" s="30">
        <v>0</v>
      </c>
      <c r="AC2887" s="29" t="s">
        <v>31</v>
      </c>
      <c r="AD2887" s="29" t="s">
        <v>31</v>
      </c>
      <c r="AE2887" s="29">
        <f t="shared" si="141"/>
        <v>2020</v>
      </c>
      <c r="AF2887" s="29">
        <f t="shared" si="139"/>
        <v>6</v>
      </c>
      <c r="AK2887" t="e">
        <f t="shared" si="140"/>
        <v>#N/A</v>
      </c>
    </row>
    <row r="2888" spans="1:37" ht="30" x14ac:dyDescent="0.25">
      <c r="A2888" s="30">
        <v>34608945</v>
      </c>
      <c r="B2888" s="29" t="s">
        <v>100</v>
      </c>
      <c r="C2888" s="29" t="s">
        <v>29</v>
      </c>
      <c r="D2888" s="29" t="s">
        <v>29</v>
      </c>
      <c r="E2888" s="31">
        <v>44043</v>
      </c>
      <c r="F2888" s="29" t="s">
        <v>31</v>
      </c>
      <c r="G2888" s="29" t="s">
        <v>51</v>
      </c>
      <c r="H2888" s="29" t="s">
        <v>30</v>
      </c>
      <c r="I2888" s="29">
        <v>2019</v>
      </c>
      <c r="J2888" s="30">
        <v>95</v>
      </c>
      <c r="K2888" s="30">
        <v>16935.900000000001</v>
      </c>
      <c r="L2888" s="29" t="s">
        <v>31</v>
      </c>
      <c r="M2888" s="29" t="s">
        <v>31</v>
      </c>
      <c r="N2888" s="29" t="s">
        <v>31</v>
      </c>
      <c r="O2888" s="29" t="s">
        <v>31</v>
      </c>
      <c r="P2888" s="29" t="s">
        <v>31</v>
      </c>
      <c r="Q2888" s="29" t="s">
        <v>31</v>
      </c>
      <c r="R2888" s="29" t="s">
        <v>31</v>
      </c>
      <c r="S2888" s="29" t="s">
        <v>31</v>
      </c>
      <c r="T2888" s="29" t="s">
        <v>31</v>
      </c>
      <c r="U2888" s="29" t="s">
        <v>31</v>
      </c>
      <c r="V2888" s="29" t="s">
        <v>31</v>
      </c>
      <c r="W2888" s="30">
        <v>0.99173324249226624</v>
      </c>
      <c r="X2888" s="30">
        <v>1.5069302072199582</v>
      </c>
      <c r="Y2888" s="29" t="s">
        <v>31</v>
      </c>
      <c r="Z2888" s="29" t="s">
        <v>31</v>
      </c>
      <c r="AA2888" s="30">
        <v>0</v>
      </c>
      <c r="AB2888" s="30">
        <v>0</v>
      </c>
      <c r="AC2888" s="29" t="s">
        <v>31</v>
      </c>
      <c r="AD2888" s="29" t="s">
        <v>31</v>
      </c>
      <c r="AE2888" s="29">
        <f t="shared" si="141"/>
        <v>2020</v>
      </c>
      <c r="AF2888" s="29">
        <f t="shared" si="139"/>
        <v>7</v>
      </c>
      <c r="AK2888" t="e">
        <f t="shared" si="140"/>
        <v>#N/A</v>
      </c>
    </row>
    <row r="2889" spans="1:37" ht="30" x14ac:dyDescent="0.25">
      <c r="A2889" s="30">
        <v>34608945</v>
      </c>
      <c r="B2889" s="29" t="s">
        <v>100</v>
      </c>
      <c r="C2889" s="29" t="s">
        <v>29</v>
      </c>
      <c r="D2889" s="29" t="s">
        <v>29</v>
      </c>
      <c r="E2889" s="31">
        <v>44074</v>
      </c>
      <c r="F2889" s="29" t="s">
        <v>31</v>
      </c>
      <c r="G2889" s="29" t="s">
        <v>51</v>
      </c>
      <c r="H2889" s="29" t="s">
        <v>30</v>
      </c>
      <c r="I2889" s="29">
        <v>2019</v>
      </c>
      <c r="J2889" s="30">
        <v>95</v>
      </c>
      <c r="K2889" s="30">
        <v>16935.900000000001</v>
      </c>
      <c r="L2889" s="29" t="s">
        <v>31</v>
      </c>
      <c r="M2889" s="29" t="s">
        <v>31</v>
      </c>
      <c r="N2889" s="29" t="s">
        <v>31</v>
      </c>
      <c r="O2889" s="29" t="s">
        <v>31</v>
      </c>
      <c r="P2889" s="29" t="s">
        <v>31</v>
      </c>
      <c r="Q2889" s="29" t="s">
        <v>31</v>
      </c>
      <c r="R2889" s="29" t="s">
        <v>31</v>
      </c>
      <c r="S2889" s="29" t="s">
        <v>31</v>
      </c>
      <c r="T2889" s="29" t="s">
        <v>31</v>
      </c>
      <c r="U2889" s="29" t="s">
        <v>31</v>
      </c>
      <c r="V2889" s="29" t="s">
        <v>31</v>
      </c>
      <c r="W2889" s="30">
        <v>1.0932185981918523</v>
      </c>
      <c r="X2889" s="30">
        <v>1.6775792351215002</v>
      </c>
      <c r="Y2889" s="29" t="s">
        <v>31</v>
      </c>
      <c r="Z2889" s="29" t="s">
        <v>31</v>
      </c>
      <c r="AA2889" s="30">
        <v>0</v>
      </c>
      <c r="AB2889" s="30">
        <v>0</v>
      </c>
      <c r="AC2889" s="29" t="s">
        <v>31</v>
      </c>
      <c r="AD2889" s="29" t="s">
        <v>31</v>
      </c>
      <c r="AE2889" s="29">
        <f t="shared" si="141"/>
        <v>2020</v>
      </c>
      <c r="AF2889" s="29">
        <f t="shared" si="139"/>
        <v>8</v>
      </c>
      <c r="AK2889" t="e">
        <f t="shared" si="140"/>
        <v>#N/A</v>
      </c>
    </row>
    <row r="2890" spans="1:37" ht="30" x14ac:dyDescent="0.25">
      <c r="A2890" s="30">
        <v>34608945</v>
      </c>
      <c r="B2890" s="29" t="s">
        <v>100</v>
      </c>
      <c r="C2890" s="29" t="s">
        <v>29</v>
      </c>
      <c r="D2890" s="29" t="s">
        <v>29</v>
      </c>
      <c r="E2890" s="31">
        <v>44104</v>
      </c>
      <c r="F2890" s="29" t="s">
        <v>31</v>
      </c>
      <c r="G2890" s="29" t="s">
        <v>51</v>
      </c>
      <c r="H2890" s="29" t="s">
        <v>30</v>
      </c>
      <c r="I2890" s="29">
        <v>2019</v>
      </c>
      <c r="J2890" s="30">
        <v>95</v>
      </c>
      <c r="K2890" s="30">
        <v>16935.900000000001</v>
      </c>
      <c r="L2890" s="29" t="s">
        <v>31</v>
      </c>
      <c r="M2890" s="29" t="s">
        <v>31</v>
      </c>
      <c r="N2890" s="29" t="s">
        <v>31</v>
      </c>
      <c r="O2890" s="29" t="s">
        <v>31</v>
      </c>
      <c r="P2890" s="29" t="s">
        <v>31</v>
      </c>
      <c r="Q2890" s="29" t="s">
        <v>31</v>
      </c>
      <c r="R2890" s="29" t="s">
        <v>31</v>
      </c>
      <c r="S2890" s="29" t="s">
        <v>31</v>
      </c>
      <c r="T2890" s="29" t="s">
        <v>31</v>
      </c>
      <c r="U2890" s="29" t="s">
        <v>31</v>
      </c>
      <c r="V2890" s="29" t="s">
        <v>31</v>
      </c>
      <c r="W2890" s="30">
        <v>1.3544054755688337</v>
      </c>
      <c r="X2890" s="30">
        <v>1.2558905914744019</v>
      </c>
      <c r="Y2890" s="29" t="s">
        <v>31</v>
      </c>
      <c r="Z2890" s="29" t="s">
        <v>31</v>
      </c>
      <c r="AA2890" s="30">
        <v>0</v>
      </c>
      <c r="AB2890" s="30">
        <v>0</v>
      </c>
      <c r="AC2890" s="29" t="s">
        <v>31</v>
      </c>
      <c r="AD2890" s="29" t="s">
        <v>31</v>
      </c>
      <c r="AE2890" s="29">
        <f t="shared" si="141"/>
        <v>2020</v>
      </c>
      <c r="AF2890" s="29">
        <f t="shared" si="139"/>
        <v>9</v>
      </c>
      <c r="AK2890" t="e">
        <f t="shared" si="140"/>
        <v>#N/A</v>
      </c>
    </row>
    <row r="2891" spans="1:37" ht="30" x14ac:dyDescent="0.25">
      <c r="A2891" s="30">
        <v>34608945</v>
      </c>
      <c r="B2891" s="29" t="s">
        <v>100</v>
      </c>
      <c r="C2891" s="29" t="s">
        <v>29</v>
      </c>
      <c r="D2891" s="29" t="s">
        <v>29</v>
      </c>
      <c r="E2891" s="31">
        <v>44135</v>
      </c>
      <c r="F2891" s="29" t="s">
        <v>31</v>
      </c>
      <c r="G2891" s="29" t="s">
        <v>51</v>
      </c>
      <c r="H2891" s="29" t="s">
        <v>30</v>
      </c>
      <c r="I2891" s="29">
        <v>2019</v>
      </c>
      <c r="J2891" s="30">
        <v>95</v>
      </c>
      <c r="K2891" s="30">
        <v>16935.900000000001</v>
      </c>
      <c r="L2891" s="29" t="s">
        <v>31</v>
      </c>
      <c r="M2891" s="29" t="s">
        <v>31</v>
      </c>
      <c r="N2891" s="29" t="s">
        <v>31</v>
      </c>
      <c r="O2891" s="29" t="s">
        <v>31</v>
      </c>
      <c r="P2891" s="29" t="s">
        <v>31</v>
      </c>
      <c r="Q2891" s="29" t="s">
        <v>31</v>
      </c>
      <c r="R2891" s="29" t="s">
        <v>31</v>
      </c>
      <c r="S2891" s="29" t="s">
        <v>31</v>
      </c>
      <c r="T2891" s="29" t="s">
        <v>31</v>
      </c>
      <c r="U2891" s="29" t="s">
        <v>31</v>
      </c>
      <c r="V2891" s="29" t="s">
        <v>31</v>
      </c>
      <c r="W2891" s="30">
        <v>0.85375079107009499</v>
      </c>
      <c r="X2891" s="30">
        <v>2.0906478085254689</v>
      </c>
      <c r="Y2891" s="29" t="s">
        <v>31</v>
      </c>
      <c r="Z2891" s="29" t="s">
        <v>31</v>
      </c>
      <c r="AA2891" s="30">
        <v>0</v>
      </c>
      <c r="AB2891" s="30">
        <v>0</v>
      </c>
      <c r="AC2891" s="29" t="s">
        <v>31</v>
      </c>
      <c r="AD2891" s="29" t="s">
        <v>31</v>
      </c>
      <c r="AE2891" s="29">
        <f t="shared" si="141"/>
        <v>2020</v>
      </c>
      <c r="AF2891" s="29">
        <f t="shared" si="139"/>
        <v>10</v>
      </c>
      <c r="AK2891" t="e">
        <f t="shared" si="140"/>
        <v>#N/A</v>
      </c>
    </row>
    <row r="2892" spans="1:37" ht="30" x14ac:dyDescent="0.25">
      <c r="A2892" s="30">
        <v>34608945</v>
      </c>
      <c r="B2892" s="29" t="s">
        <v>100</v>
      </c>
      <c r="C2892" s="29" t="s">
        <v>29</v>
      </c>
      <c r="D2892" s="29" t="s">
        <v>29</v>
      </c>
      <c r="E2892" s="31">
        <v>44165</v>
      </c>
      <c r="F2892" s="29" t="s">
        <v>31</v>
      </c>
      <c r="G2892" s="29" t="s">
        <v>51</v>
      </c>
      <c r="H2892" s="29" t="s">
        <v>30</v>
      </c>
      <c r="I2892" s="29">
        <v>2019</v>
      </c>
      <c r="J2892" s="30">
        <v>95</v>
      </c>
      <c r="K2892" s="30">
        <v>16935.900000000001</v>
      </c>
      <c r="L2892" s="29" t="s">
        <v>31</v>
      </c>
      <c r="M2892" s="29" t="s">
        <v>31</v>
      </c>
      <c r="N2892" s="29" t="s">
        <v>31</v>
      </c>
      <c r="O2892" s="29" t="s">
        <v>31</v>
      </c>
      <c r="P2892" s="29" t="s">
        <v>31</v>
      </c>
      <c r="Q2892" s="29" t="s">
        <v>31</v>
      </c>
      <c r="R2892" s="29" t="s">
        <v>31</v>
      </c>
      <c r="S2892" s="29" t="s">
        <v>31</v>
      </c>
      <c r="T2892" s="29" t="s">
        <v>31</v>
      </c>
      <c r="U2892" s="29" t="s">
        <v>31</v>
      </c>
      <c r="V2892" s="29" t="s">
        <v>31</v>
      </c>
      <c r="W2892" s="30">
        <v>1.5060505795802628</v>
      </c>
      <c r="X2892" s="30">
        <v>1.5684189689241115</v>
      </c>
      <c r="Y2892" s="29" t="s">
        <v>31</v>
      </c>
      <c r="Z2892" s="29" t="s">
        <v>31</v>
      </c>
      <c r="AA2892" s="30">
        <v>0</v>
      </c>
      <c r="AB2892" s="30">
        <v>0</v>
      </c>
      <c r="AC2892" s="29" t="s">
        <v>31</v>
      </c>
      <c r="AD2892" s="29" t="s">
        <v>31</v>
      </c>
      <c r="AE2892" s="29">
        <f t="shared" si="141"/>
        <v>2020</v>
      </c>
      <c r="AF2892" s="29">
        <f t="shared" si="139"/>
        <v>11</v>
      </c>
      <c r="AK2892" t="e">
        <f t="shared" si="140"/>
        <v>#N/A</v>
      </c>
    </row>
    <row r="2893" spans="1:37" ht="30" x14ac:dyDescent="0.25">
      <c r="A2893" s="30">
        <v>34608945</v>
      </c>
      <c r="B2893" s="29" t="s">
        <v>100</v>
      </c>
      <c r="C2893" s="29" t="s">
        <v>29</v>
      </c>
      <c r="D2893" s="29" t="s">
        <v>29</v>
      </c>
      <c r="E2893" s="31">
        <v>44196</v>
      </c>
      <c r="F2893" s="29" t="s">
        <v>31</v>
      </c>
      <c r="G2893" s="29" t="s">
        <v>51</v>
      </c>
      <c r="H2893" s="29" t="s">
        <v>30</v>
      </c>
      <c r="I2893" s="29">
        <v>2019</v>
      </c>
      <c r="J2893" s="30">
        <v>95</v>
      </c>
      <c r="K2893" s="30">
        <v>16935.900000000001</v>
      </c>
      <c r="L2893" s="29" t="s">
        <v>31</v>
      </c>
      <c r="M2893" s="29" t="s">
        <v>31</v>
      </c>
      <c r="N2893" s="29" t="s">
        <v>31</v>
      </c>
      <c r="O2893" s="29" t="s">
        <v>31</v>
      </c>
      <c r="P2893" s="29" t="s">
        <v>31</v>
      </c>
      <c r="Q2893" s="29" t="s">
        <v>31</v>
      </c>
      <c r="R2893" s="29" t="s">
        <v>31</v>
      </c>
      <c r="S2893" s="29" t="s">
        <v>31</v>
      </c>
      <c r="T2893" s="29" t="s">
        <v>31</v>
      </c>
      <c r="U2893" s="29" t="s">
        <v>31</v>
      </c>
      <c r="V2893" s="29" t="s">
        <v>31</v>
      </c>
      <c r="W2893" s="30">
        <v>1.5791725826893208</v>
      </c>
      <c r="X2893" s="30">
        <v>1.251431766632624</v>
      </c>
      <c r="Y2893" s="29" t="s">
        <v>31</v>
      </c>
      <c r="Z2893" s="29" t="s">
        <v>31</v>
      </c>
      <c r="AA2893" s="30">
        <v>0</v>
      </c>
      <c r="AB2893" s="30">
        <v>0</v>
      </c>
      <c r="AC2893" s="29" t="s">
        <v>31</v>
      </c>
      <c r="AD2893" s="29" t="s">
        <v>31</v>
      </c>
      <c r="AE2893" s="29">
        <f t="shared" si="141"/>
        <v>2020</v>
      </c>
      <c r="AF2893" s="29">
        <f t="shared" si="139"/>
        <v>12</v>
      </c>
      <c r="AK2893" t="e">
        <f t="shared" si="140"/>
        <v>#N/A</v>
      </c>
    </row>
    <row r="2894" spans="1:37" ht="30" x14ac:dyDescent="0.25">
      <c r="A2894" s="30">
        <v>34608945</v>
      </c>
      <c r="B2894" s="29" t="s">
        <v>100</v>
      </c>
      <c r="C2894" s="29" t="s">
        <v>29</v>
      </c>
      <c r="D2894" s="29" t="s">
        <v>29</v>
      </c>
      <c r="E2894" s="31">
        <v>44227</v>
      </c>
      <c r="F2894" s="29" t="s">
        <v>31</v>
      </c>
      <c r="G2894" s="29" t="s">
        <v>51</v>
      </c>
      <c r="H2894" s="29" t="s">
        <v>30</v>
      </c>
      <c r="I2894" s="29">
        <v>2019</v>
      </c>
      <c r="J2894" s="30">
        <v>95</v>
      </c>
      <c r="K2894" s="30">
        <v>16935.900000000001</v>
      </c>
      <c r="L2894" s="29" t="s">
        <v>31</v>
      </c>
      <c r="M2894" s="29" t="s">
        <v>31</v>
      </c>
      <c r="N2894" s="29" t="s">
        <v>31</v>
      </c>
      <c r="O2894" s="29" t="s">
        <v>31</v>
      </c>
      <c r="P2894" s="29" t="s">
        <v>31</v>
      </c>
      <c r="Q2894" s="29" t="s">
        <v>31</v>
      </c>
      <c r="R2894" s="29" t="s">
        <v>31</v>
      </c>
      <c r="S2894" s="29" t="s">
        <v>31</v>
      </c>
      <c r="T2894" s="29" t="s">
        <v>31</v>
      </c>
      <c r="U2894" s="29" t="s">
        <v>31</v>
      </c>
      <c r="V2894" s="29" t="s">
        <v>31</v>
      </c>
      <c r="W2894" s="30">
        <v>1.6131774526283633</v>
      </c>
      <c r="X2894" s="30">
        <v>1.327103086147881</v>
      </c>
      <c r="Y2894" s="29" t="s">
        <v>31</v>
      </c>
      <c r="Z2894" s="29" t="s">
        <v>31</v>
      </c>
      <c r="AA2894" s="30">
        <v>0</v>
      </c>
      <c r="AB2894" s="30">
        <v>0</v>
      </c>
      <c r="AC2894" s="29" t="s">
        <v>31</v>
      </c>
      <c r="AD2894" s="29" t="s">
        <v>31</v>
      </c>
      <c r="AE2894" s="29">
        <f t="shared" si="141"/>
        <v>2021</v>
      </c>
      <c r="AF2894" s="29">
        <f t="shared" si="139"/>
        <v>1</v>
      </c>
      <c r="AK2894" t="e">
        <f t="shared" si="140"/>
        <v>#N/A</v>
      </c>
    </row>
    <row r="2895" spans="1:37" ht="30" x14ac:dyDescent="0.25">
      <c r="A2895" s="30">
        <v>34608945</v>
      </c>
      <c r="B2895" s="29" t="s">
        <v>100</v>
      </c>
      <c r="C2895" s="29" t="s">
        <v>29</v>
      </c>
      <c r="D2895" s="29" t="s">
        <v>29</v>
      </c>
      <c r="E2895" s="31">
        <v>44255</v>
      </c>
      <c r="F2895" s="29" t="s">
        <v>31</v>
      </c>
      <c r="G2895" s="29" t="s">
        <v>51</v>
      </c>
      <c r="H2895" s="29" t="s">
        <v>30</v>
      </c>
      <c r="I2895" s="29">
        <v>2019</v>
      </c>
      <c r="J2895" s="30">
        <v>95</v>
      </c>
      <c r="K2895" s="30">
        <v>16935.900000000001</v>
      </c>
      <c r="L2895" s="29" t="s">
        <v>31</v>
      </c>
      <c r="M2895" s="29" t="s">
        <v>31</v>
      </c>
      <c r="N2895" s="29" t="s">
        <v>31</v>
      </c>
      <c r="O2895" s="29" t="s">
        <v>31</v>
      </c>
      <c r="P2895" s="29" t="s">
        <v>31</v>
      </c>
      <c r="Q2895" s="29" t="s">
        <v>31</v>
      </c>
      <c r="R2895" s="29" t="s">
        <v>31</v>
      </c>
      <c r="S2895" s="29" t="s">
        <v>31</v>
      </c>
      <c r="T2895" s="29" t="s">
        <v>31</v>
      </c>
      <c r="U2895" s="29" t="s">
        <v>31</v>
      </c>
      <c r="V2895" s="29" t="s">
        <v>31</v>
      </c>
      <c r="W2895" s="30">
        <v>0.84472753012183932</v>
      </c>
      <c r="X2895" s="30">
        <v>1.38430950557903</v>
      </c>
      <c r="Y2895" s="29" t="s">
        <v>31</v>
      </c>
      <c r="Z2895" s="29" t="s">
        <v>31</v>
      </c>
      <c r="AA2895" s="30">
        <v>0</v>
      </c>
      <c r="AB2895" s="30">
        <v>0</v>
      </c>
      <c r="AC2895" s="30" t="s">
        <v>31</v>
      </c>
      <c r="AD2895" s="30" t="s">
        <v>31</v>
      </c>
      <c r="AE2895" s="29">
        <f t="shared" si="141"/>
        <v>2021</v>
      </c>
      <c r="AF2895" s="29">
        <f t="shared" si="139"/>
        <v>2</v>
      </c>
      <c r="AK2895" t="e">
        <f t="shared" si="140"/>
        <v>#N/A</v>
      </c>
    </row>
    <row r="2896" spans="1:37" ht="30" x14ac:dyDescent="0.25">
      <c r="A2896" s="30">
        <v>34608945</v>
      </c>
      <c r="B2896" s="29" t="s">
        <v>100</v>
      </c>
      <c r="C2896" s="29" t="s">
        <v>29</v>
      </c>
      <c r="D2896" s="29" t="s">
        <v>29</v>
      </c>
      <c r="E2896" s="31">
        <v>44286</v>
      </c>
      <c r="F2896" s="29" t="s">
        <v>31</v>
      </c>
      <c r="G2896" s="29" t="s">
        <v>51</v>
      </c>
      <c r="H2896" s="29" t="s">
        <v>30</v>
      </c>
      <c r="I2896" s="29">
        <v>2019</v>
      </c>
      <c r="J2896" s="30">
        <v>95</v>
      </c>
      <c r="K2896" s="30">
        <v>16935.900000000001</v>
      </c>
      <c r="L2896" s="29" t="s">
        <v>31</v>
      </c>
      <c r="M2896" s="29" t="s">
        <v>31</v>
      </c>
      <c r="N2896" s="29" t="s">
        <v>31</v>
      </c>
      <c r="O2896" s="29" t="s">
        <v>31</v>
      </c>
      <c r="P2896" s="29" t="s">
        <v>31</v>
      </c>
      <c r="Q2896" s="29" t="s">
        <v>31</v>
      </c>
      <c r="R2896" s="29" t="s">
        <v>31</v>
      </c>
      <c r="S2896" s="29" t="s">
        <v>31</v>
      </c>
      <c r="T2896" s="29" t="s">
        <v>31</v>
      </c>
      <c r="U2896" s="29" t="s">
        <v>31</v>
      </c>
      <c r="V2896" s="29" t="s">
        <v>31</v>
      </c>
      <c r="W2896" s="30">
        <v>1.2266090455471352</v>
      </c>
      <c r="X2896" s="30">
        <v>1.1479066577573462</v>
      </c>
      <c r="Y2896" s="29" t="s">
        <v>31</v>
      </c>
      <c r="Z2896" s="29" t="s">
        <v>31</v>
      </c>
      <c r="AA2896" s="29">
        <v>0</v>
      </c>
      <c r="AB2896" s="29">
        <v>0</v>
      </c>
      <c r="AC2896" s="30" t="s">
        <v>31</v>
      </c>
      <c r="AD2896" s="30" t="s">
        <v>31</v>
      </c>
      <c r="AE2896" s="29">
        <f t="shared" si="141"/>
        <v>2021</v>
      </c>
      <c r="AF2896" s="29">
        <f t="shared" si="139"/>
        <v>3</v>
      </c>
      <c r="AK2896" t="e">
        <f t="shared" si="140"/>
        <v>#N/A</v>
      </c>
    </row>
    <row r="2897" spans="1:37" ht="30" x14ac:dyDescent="0.25">
      <c r="A2897" s="30">
        <v>34608945</v>
      </c>
      <c r="B2897" s="29" t="s">
        <v>100</v>
      </c>
      <c r="C2897" s="29" t="s">
        <v>29</v>
      </c>
      <c r="D2897" s="29" t="s">
        <v>29</v>
      </c>
      <c r="E2897" s="31">
        <v>44316</v>
      </c>
      <c r="F2897" s="29" t="s">
        <v>31</v>
      </c>
      <c r="G2897" s="29" t="s">
        <v>51</v>
      </c>
      <c r="H2897" s="29" t="s">
        <v>30</v>
      </c>
      <c r="I2897" s="29">
        <v>2019</v>
      </c>
      <c r="J2897" s="30">
        <v>95</v>
      </c>
      <c r="K2897" s="30">
        <v>16935.900000000001</v>
      </c>
      <c r="L2897" s="29" t="s">
        <v>31</v>
      </c>
      <c r="M2897" s="29" t="s">
        <v>31</v>
      </c>
      <c r="N2897" s="29" t="s">
        <v>31</v>
      </c>
      <c r="O2897" s="29" t="s">
        <v>31</v>
      </c>
      <c r="P2897" s="29" t="s">
        <v>31</v>
      </c>
      <c r="Q2897" s="29" t="s">
        <v>31</v>
      </c>
      <c r="R2897" s="29" t="s">
        <v>31</v>
      </c>
      <c r="S2897" s="29" t="s">
        <v>31</v>
      </c>
      <c r="T2897" s="29" t="s">
        <v>31</v>
      </c>
      <c r="U2897" s="29" t="s">
        <v>31</v>
      </c>
      <c r="V2897" s="29" t="s">
        <v>31</v>
      </c>
      <c r="W2897" s="30">
        <v>1.2325701079322706</v>
      </c>
      <c r="X2897" s="30">
        <v>1.538521763445184</v>
      </c>
      <c r="Y2897" s="29" t="s">
        <v>31</v>
      </c>
      <c r="Z2897" s="29" t="s">
        <v>31</v>
      </c>
      <c r="AA2897" s="29">
        <v>0</v>
      </c>
      <c r="AB2897" s="29">
        <v>0</v>
      </c>
      <c r="AC2897" s="30" t="s">
        <v>31</v>
      </c>
      <c r="AD2897" s="30" t="s">
        <v>31</v>
      </c>
      <c r="AE2897" s="29">
        <f t="shared" si="141"/>
        <v>2021</v>
      </c>
      <c r="AF2897" s="29">
        <f t="shared" si="139"/>
        <v>4</v>
      </c>
      <c r="AK2897" t="e">
        <f t="shared" si="140"/>
        <v>#N/A</v>
      </c>
    </row>
    <row r="2898" spans="1:37" ht="30" x14ac:dyDescent="0.25">
      <c r="A2898" s="30">
        <v>34608945</v>
      </c>
      <c r="B2898" s="29" t="s">
        <v>100</v>
      </c>
      <c r="C2898" s="29" t="s">
        <v>29</v>
      </c>
      <c r="D2898" s="29" t="s">
        <v>29</v>
      </c>
      <c r="E2898" s="31">
        <v>44347</v>
      </c>
      <c r="F2898" s="29" t="s">
        <v>31</v>
      </c>
      <c r="G2898" s="29" t="s">
        <v>51</v>
      </c>
      <c r="H2898" s="29" t="s">
        <v>30</v>
      </c>
      <c r="I2898" s="29">
        <v>2019</v>
      </c>
      <c r="J2898" s="30">
        <v>95</v>
      </c>
      <c r="K2898" s="30">
        <v>16935.900000000001</v>
      </c>
      <c r="L2898" s="29" t="s">
        <v>31</v>
      </c>
      <c r="M2898" s="29" t="s">
        <v>31</v>
      </c>
      <c r="N2898" s="29" t="s">
        <v>31</v>
      </c>
      <c r="O2898" s="29" t="s">
        <v>31</v>
      </c>
      <c r="P2898" s="29" t="s">
        <v>31</v>
      </c>
      <c r="Q2898" s="29" t="s">
        <v>31</v>
      </c>
      <c r="R2898" s="29" t="s">
        <v>31</v>
      </c>
      <c r="S2898" s="29" t="s">
        <v>31</v>
      </c>
      <c r="T2898" s="29" t="s">
        <v>31</v>
      </c>
      <c r="U2898" s="29" t="s">
        <v>31</v>
      </c>
      <c r="V2898" s="29" t="s">
        <v>31</v>
      </c>
      <c r="W2898" s="30">
        <v>1.0204139847213174</v>
      </c>
      <c r="X2898" s="30">
        <v>1.6926935452710068</v>
      </c>
      <c r="Y2898" s="29" t="s">
        <v>31</v>
      </c>
      <c r="Z2898" s="29" t="s">
        <v>31</v>
      </c>
      <c r="AA2898" s="29">
        <v>0</v>
      </c>
      <c r="AB2898" s="29">
        <v>0</v>
      </c>
      <c r="AC2898" s="30" t="s">
        <v>31</v>
      </c>
      <c r="AD2898" s="30" t="s">
        <v>31</v>
      </c>
      <c r="AE2898" s="29">
        <f t="shared" si="141"/>
        <v>2021</v>
      </c>
      <c r="AF2898" s="29">
        <f t="shared" si="139"/>
        <v>5</v>
      </c>
      <c r="AK2898" t="e">
        <f t="shared" si="140"/>
        <v>#N/A</v>
      </c>
    </row>
    <row r="2899" spans="1:37" ht="30" x14ac:dyDescent="0.25">
      <c r="A2899" s="30">
        <v>34608945</v>
      </c>
      <c r="B2899" s="29" t="s">
        <v>100</v>
      </c>
      <c r="C2899" s="29" t="s">
        <v>29</v>
      </c>
      <c r="D2899" s="29" t="s">
        <v>29</v>
      </c>
      <c r="E2899" s="31">
        <v>44377</v>
      </c>
      <c r="F2899" s="29" t="s">
        <v>31</v>
      </c>
      <c r="G2899" s="29" t="s">
        <v>51</v>
      </c>
      <c r="H2899" s="29" t="s">
        <v>30</v>
      </c>
      <c r="I2899" s="29">
        <v>2019</v>
      </c>
      <c r="J2899" s="30">
        <v>95</v>
      </c>
      <c r="K2899" s="30">
        <v>16935.900000000001</v>
      </c>
      <c r="L2899" s="29" t="s">
        <v>31</v>
      </c>
      <c r="M2899" s="29" t="s">
        <v>31</v>
      </c>
      <c r="N2899" s="29" t="s">
        <v>31</v>
      </c>
      <c r="O2899" s="29" t="s">
        <v>31</v>
      </c>
      <c r="P2899" s="29" t="s">
        <v>31</v>
      </c>
      <c r="Q2899" s="29" t="s">
        <v>31</v>
      </c>
      <c r="R2899" s="29" t="s">
        <v>31</v>
      </c>
      <c r="S2899" s="29" t="s">
        <v>31</v>
      </c>
      <c r="T2899" s="29" t="s">
        <v>31</v>
      </c>
      <c r="U2899" s="29" t="s">
        <v>31</v>
      </c>
      <c r="V2899" s="29" t="s">
        <v>31</v>
      </c>
      <c r="W2899" s="30">
        <v>1.1464233256790723</v>
      </c>
      <c r="X2899" s="30">
        <v>1.4277465326674657</v>
      </c>
      <c r="Y2899" s="29" t="s">
        <v>31</v>
      </c>
      <c r="Z2899" s="29" t="s">
        <v>31</v>
      </c>
      <c r="AA2899" s="29">
        <v>0</v>
      </c>
      <c r="AB2899" s="29">
        <v>0</v>
      </c>
      <c r="AC2899" s="30" t="s">
        <v>31</v>
      </c>
      <c r="AD2899" s="30" t="s">
        <v>31</v>
      </c>
      <c r="AE2899" s="29">
        <f t="shared" si="141"/>
        <v>2021</v>
      </c>
      <c r="AF2899" s="29">
        <f t="shared" si="139"/>
        <v>6</v>
      </c>
      <c r="AK2899" t="e">
        <f t="shared" si="140"/>
        <v>#N/A</v>
      </c>
    </row>
    <row r="2900" spans="1:37" ht="30" x14ac:dyDescent="0.25">
      <c r="A2900" s="30">
        <v>34608945</v>
      </c>
      <c r="B2900" s="29" t="s">
        <v>100</v>
      </c>
      <c r="C2900" s="29" t="s">
        <v>29</v>
      </c>
      <c r="D2900" s="29" t="s">
        <v>29</v>
      </c>
      <c r="E2900" s="31">
        <v>44408</v>
      </c>
      <c r="F2900" s="29" t="s">
        <v>31</v>
      </c>
      <c r="G2900" s="29" t="s">
        <v>51</v>
      </c>
      <c r="H2900" s="29" t="s">
        <v>30</v>
      </c>
      <c r="I2900" s="29">
        <v>2019</v>
      </c>
      <c r="J2900" s="30">
        <v>95</v>
      </c>
      <c r="K2900" s="30">
        <v>16935.900000000001</v>
      </c>
      <c r="L2900" s="29" t="s">
        <v>31</v>
      </c>
      <c r="M2900" s="29" t="s">
        <v>31</v>
      </c>
      <c r="N2900" s="29" t="s">
        <v>31</v>
      </c>
      <c r="O2900" s="29" t="s">
        <v>31</v>
      </c>
      <c r="P2900" s="29" t="s">
        <v>31</v>
      </c>
      <c r="Q2900" s="29" t="s">
        <v>31</v>
      </c>
      <c r="R2900" s="29" t="s">
        <v>31</v>
      </c>
      <c r="S2900" s="29" t="s">
        <v>31</v>
      </c>
      <c r="T2900" s="29" t="s">
        <v>31</v>
      </c>
      <c r="U2900" s="29" t="s">
        <v>31</v>
      </c>
      <c r="V2900" s="29" t="s">
        <v>31</v>
      </c>
      <c r="W2900" s="30">
        <v>1.0973657798268415</v>
      </c>
      <c r="X2900" s="30">
        <v>1.2811213312038205</v>
      </c>
      <c r="Y2900" s="29" t="s">
        <v>31</v>
      </c>
      <c r="Z2900" s="29" t="s">
        <v>31</v>
      </c>
      <c r="AA2900" s="29">
        <v>0</v>
      </c>
      <c r="AB2900" s="29">
        <v>0</v>
      </c>
      <c r="AC2900" s="30" t="s">
        <v>31</v>
      </c>
      <c r="AD2900" s="30" t="s">
        <v>31</v>
      </c>
      <c r="AE2900" s="29">
        <f t="shared" si="141"/>
        <v>2021</v>
      </c>
      <c r="AF2900" s="29">
        <f t="shared" si="139"/>
        <v>7</v>
      </c>
      <c r="AK2900" t="e">
        <f t="shared" si="140"/>
        <v>#N/A</v>
      </c>
    </row>
    <row r="2901" spans="1:37" ht="30" x14ac:dyDescent="0.25">
      <c r="A2901" s="30">
        <v>34608945</v>
      </c>
      <c r="B2901" s="29" t="s">
        <v>100</v>
      </c>
      <c r="C2901" s="29" t="s">
        <v>29</v>
      </c>
      <c r="D2901" s="29" t="s">
        <v>29</v>
      </c>
      <c r="E2901" s="31">
        <v>44439</v>
      </c>
      <c r="F2901" s="29" t="s">
        <v>31</v>
      </c>
      <c r="G2901" s="29" t="s">
        <v>51</v>
      </c>
      <c r="H2901" s="29" t="s">
        <v>30</v>
      </c>
      <c r="I2901" s="29">
        <v>2019</v>
      </c>
      <c r="J2901" s="30">
        <v>95</v>
      </c>
      <c r="K2901" s="30">
        <v>16935.900000000001</v>
      </c>
      <c r="L2901" s="29" t="s">
        <v>31</v>
      </c>
      <c r="M2901" s="29" t="s">
        <v>31</v>
      </c>
      <c r="N2901" s="29" t="s">
        <v>31</v>
      </c>
      <c r="O2901" s="29" t="s">
        <v>31</v>
      </c>
      <c r="P2901" s="29" t="s">
        <v>31</v>
      </c>
      <c r="Q2901" s="29" t="s">
        <v>31</v>
      </c>
      <c r="R2901" s="29" t="s">
        <v>31</v>
      </c>
      <c r="S2901" s="29" t="s">
        <v>31</v>
      </c>
      <c r="T2901" s="29" t="s">
        <v>31</v>
      </c>
      <c r="U2901" s="29" t="s">
        <v>31</v>
      </c>
      <c r="V2901" s="29" t="s">
        <v>31</v>
      </c>
      <c r="W2901" s="30">
        <v>1.078108577547007</v>
      </c>
      <c r="X2901" s="30">
        <v>1.7152310745273389</v>
      </c>
      <c r="Y2901" s="29" t="s">
        <v>31</v>
      </c>
      <c r="Z2901" s="29" t="s">
        <v>31</v>
      </c>
      <c r="AA2901" s="29">
        <v>0</v>
      </c>
      <c r="AB2901" s="29">
        <v>0</v>
      </c>
      <c r="AC2901" s="30" t="s">
        <v>31</v>
      </c>
      <c r="AD2901" s="30" t="s">
        <v>31</v>
      </c>
      <c r="AE2901" s="29">
        <f t="shared" si="141"/>
        <v>2021</v>
      </c>
      <c r="AF2901" s="29">
        <f t="shared" si="139"/>
        <v>8</v>
      </c>
      <c r="AK2901" t="e">
        <f t="shared" si="140"/>
        <v>#N/A</v>
      </c>
    </row>
    <row r="2902" spans="1:37" ht="30" x14ac:dyDescent="0.25">
      <c r="A2902" s="30">
        <v>34608945</v>
      </c>
      <c r="B2902" s="29" t="s">
        <v>100</v>
      </c>
      <c r="C2902" s="29" t="s">
        <v>29</v>
      </c>
      <c r="D2902" s="29" t="s">
        <v>29</v>
      </c>
      <c r="E2902" s="31">
        <v>44469</v>
      </c>
      <c r="F2902" s="29" t="s">
        <v>31</v>
      </c>
      <c r="G2902" s="29" t="s">
        <v>51</v>
      </c>
      <c r="H2902" s="29" t="s">
        <v>30</v>
      </c>
      <c r="I2902" s="29">
        <v>2019</v>
      </c>
      <c r="J2902" s="30">
        <v>95</v>
      </c>
      <c r="K2902" s="30">
        <v>16935.900000000001</v>
      </c>
      <c r="L2902" s="29" t="s">
        <v>31</v>
      </c>
      <c r="M2902" s="29" t="s">
        <v>31</v>
      </c>
      <c r="N2902" s="29" t="s">
        <v>31</v>
      </c>
      <c r="O2902" s="29" t="s">
        <v>31</v>
      </c>
      <c r="P2902" s="29" t="s">
        <v>31</v>
      </c>
      <c r="Q2902" s="29" t="s">
        <v>31</v>
      </c>
      <c r="R2902" s="29" t="s">
        <v>31</v>
      </c>
      <c r="S2902" s="29" t="s">
        <v>31</v>
      </c>
      <c r="T2902" s="29" t="s">
        <v>31</v>
      </c>
      <c r="U2902" s="29" t="s">
        <v>31</v>
      </c>
      <c r="V2902" s="29" t="s">
        <v>31</v>
      </c>
      <c r="W2902" s="30">
        <v>1.0184939772938106</v>
      </c>
      <c r="X2902" s="30">
        <v>2.0484368255720176</v>
      </c>
      <c r="Y2902" s="29" t="s">
        <v>31</v>
      </c>
      <c r="Z2902" s="29" t="s">
        <v>31</v>
      </c>
      <c r="AA2902" s="29">
        <v>0</v>
      </c>
      <c r="AB2902" s="29">
        <v>0</v>
      </c>
      <c r="AC2902" s="30" t="s">
        <v>31</v>
      </c>
      <c r="AD2902" s="30" t="s">
        <v>31</v>
      </c>
      <c r="AE2902" s="29">
        <f t="shared" si="141"/>
        <v>2021</v>
      </c>
      <c r="AF2902" s="29">
        <f t="shared" si="139"/>
        <v>9</v>
      </c>
      <c r="AK2902" t="e">
        <f t="shared" si="140"/>
        <v>#N/A</v>
      </c>
    </row>
    <row r="2903" spans="1:37" ht="30" x14ac:dyDescent="0.25">
      <c r="A2903" s="30">
        <v>34608945</v>
      </c>
      <c r="B2903" s="29" t="s">
        <v>100</v>
      </c>
      <c r="C2903" s="29" t="s">
        <v>29</v>
      </c>
      <c r="D2903" s="29" t="s">
        <v>29</v>
      </c>
      <c r="E2903" s="31">
        <v>44500</v>
      </c>
      <c r="F2903" s="29" t="s">
        <v>31</v>
      </c>
      <c r="G2903" s="29" t="s">
        <v>51</v>
      </c>
      <c r="H2903" s="29" t="s">
        <v>30</v>
      </c>
      <c r="I2903" s="29">
        <v>2019</v>
      </c>
      <c r="J2903" s="30">
        <v>95</v>
      </c>
      <c r="K2903" s="30">
        <v>16935.900000000001</v>
      </c>
      <c r="L2903" s="29" t="s">
        <v>31</v>
      </c>
      <c r="M2903" s="29" t="s">
        <v>31</v>
      </c>
      <c r="N2903" s="29" t="s">
        <v>31</v>
      </c>
      <c r="O2903" s="29" t="s">
        <v>31</v>
      </c>
      <c r="P2903" s="29" t="s">
        <v>31</v>
      </c>
      <c r="Q2903" s="29" t="s">
        <v>31</v>
      </c>
      <c r="R2903" s="29" t="s">
        <v>31</v>
      </c>
      <c r="S2903" s="29" t="s">
        <v>31</v>
      </c>
      <c r="T2903" s="29" t="s">
        <v>31</v>
      </c>
      <c r="U2903" s="29" t="s">
        <v>31</v>
      </c>
      <c r="V2903" s="29" t="s">
        <v>31</v>
      </c>
      <c r="W2903" s="30">
        <v>1.359799572223801</v>
      </c>
      <c r="X2903" s="30">
        <v>1.6768228333955006</v>
      </c>
      <c r="Y2903" s="29" t="s">
        <v>31</v>
      </c>
      <c r="Z2903" s="29" t="s">
        <v>31</v>
      </c>
      <c r="AA2903" s="29">
        <v>0</v>
      </c>
      <c r="AB2903" s="29">
        <v>0</v>
      </c>
      <c r="AC2903" s="30" t="s">
        <v>31</v>
      </c>
      <c r="AD2903" s="30" t="s">
        <v>31</v>
      </c>
      <c r="AE2903" s="29">
        <f t="shared" si="141"/>
        <v>2021</v>
      </c>
      <c r="AF2903" s="29">
        <f t="shared" ref="AF2903:AF2941" si="142">IF(E2903 = "", "", MONTH(E2903))</f>
        <v>10</v>
      </c>
      <c r="AK2903" t="e">
        <f t="shared" si="140"/>
        <v>#N/A</v>
      </c>
    </row>
    <row r="2904" spans="1:37" ht="30" x14ac:dyDescent="0.25">
      <c r="A2904" s="30">
        <v>34608945</v>
      </c>
      <c r="B2904" s="29" t="s">
        <v>100</v>
      </c>
      <c r="C2904" s="29" t="s">
        <v>29</v>
      </c>
      <c r="D2904" s="29" t="s">
        <v>29</v>
      </c>
      <c r="E2904" s="31">
        <v>44530</v>
      </c>
      <c r="F2904" s="29" t="s">
        <v>31</v>
      </c>
      <c r="G2904" s="29" t="s">
        <v>51</v>
      </c>
      <c r="H2904" s="29" t="s">
        <v>30</v>
      </c>
      <c r="I2904" s="29">
        <v>2019</v>
      </c>
      <c r="J2904" s="30">
        <v>95</v>
      </c>
      <c r="K2904" s="30">
        <v>16935.900000000001</v>
      </c>
      <c r="L2904" s="29" t="s">
        <v>31</v>
      </c>
      <c r="M2904" s="29" t="s">
        <v>31</v>
      </c>
      <c r="N2904" s="29" t="s">
        <v>31</v>
      </c>
      <c r="O2904" s="29" t="s">
        <v>31</v>
      </c>
      <c r="P2904" s="29" t="s">
        <v>31</v>
      </c>
      <c r="Q2904" s="29" t="s">
        <v>31</v>
      </c>
      <c r="R2904" s="29" t="s">
        <v>31</v>
      </c>
      <c r="S2904" s="29" t="s">
        <v>31</v>
      </c>
      <c r="T2904" s="29" t="s">
        <v>31</v>
      </c>
      <c r="U2904" s="29" t="s">
        <v>31</v>
      </c>
      <c r="V2904" s="29" t="s">
        <v>31</v>
      </c>
      <c r="W2904" s="30">
        <v>1.1227719502499782</v>
      </c>
      <c r="X2904" s="30">
        <v>1.3216453006307447</v>
      </c>
      <c r="Y2904" s="29" t="s">
        <v>31</v>
      </c>
      <c r="Z2904" s="29" t="s">
        <v>31</v>
      </c>
      <c r="AA2904" s="29">
        <v>0</v>
      </c>
      <c r="AB2904" s="29">
        <v>0</v>
      </c>
      <c r="AC2904" s="30" t="s">
        <v>31</v>
      </c>
      <c r="AD2904" s="30" t="s">
        <v>31</v>
      </c>
      <c r="AE2904" s="29">
        <f t="shared" si="141"/>
        <v>2021</v>
      </c>
      <c r="AF2904" s="29">
        <f t="shared" si="142"/>
        <v>11</v>
      </c>
      <c r="AK2904" t="e">
        <f t="shared" si="140"/>
        <v>#N/A</v>
      </c>
    </row>
    <row r="2905" spans="1:37" ht="30" x14ac:dyDescent="0.25">
      <c r="A2905" s="30">
        <v>34608945</v>
      </c>
      <c r="B2905" s="29" t="s">
        <v>100</v>
      </c>
      <c r="C2905" s="29" t="s">
        <v>29</v>
      </c>
      <c r="D2905" s="29" t="s">
        <v>29</v>
      </c>
      <c r="E2905" s="31">
        <v>44561</v>
      </c>
      <c r="F2905" s="29" t="s">
        <v>31</v>
      </c>
      <c r="G2905" s="29" t="s">
        <v>51</v>
      </c>
      <c r="H2905" s="29" t="s">
        <v>30</v>
      </c>
      <c r="I2905" s="29">
        <v>2019</v>
      </c>
      <c r="J2905" s="30">
        <v>95</v>
      </c>
      <c r="K2905" s="30">
        <v>16935.900000000001</v>
      </c>
      <c r="L2905" s="29" t="s">
        <v>31</v>
      </c>
      <c r="M2905" s="29" t="s">
        <v>31</v>
      </c>
      <c r="N2905" s="29" t="s">
        <v>31</v>
      </c>
      <c r="O2905" s="29" t="s">
        <v>31</v>
      </c>
      <c r="P2905" s="29" t="s">
        <v>31</v>
      </c>
      <c r="Q2905" s="29" t="s">
        <v>31</v>
      </c>
      <c r="R2905" s="29" t="s">
        <v>31</v>
      </c>
      <c r="S2905" s="29" t="s">
        <v>31</v>
      </c>
      <c r="T2905" s="29" t="s">
        <v>31</v>
      </c>
      <c r="U2905" s="29" t="s">
        <v>31</v>
      </c>
      <c r="V2905" s="29" t="s">
        <v>31</v>
      </c>
      <c r="W2905" s="30">
        <v>1.0808129829178839</v>
      </c>
      <c r="X2905" s="30">
        <v>1.4555785162192472</v>
      </c>
      <c r="Y2905" s="29" t="s">
        <v>31</v>
      </c>
      <c r="Z2905" s="29" t="s">
        <v>31</v>
      </c>
      <c r="AA2905" s="29">
        <v>0</v>
      </c>
      <c r="AB2905" s="29">
        <v>0</v>
      </c>
      <c r="AC2905" s="30" t="s">
        <v>31</v>
      </c>
      <c r="AD2905" s="30" t="s">
        <v>31</v>
      </c>
      <c r="AE2905" s="29">
        <f t="shared" si="141"/>
        <v>2021</v>
      </c>
      <c r="AF2905" s="29">
        <f t="shared" si="142"/>
        <v>12</v>
      </c>
      <c r="AK2905" t="e">
        <f t="shared" si="140"/>
        <v>#N/A</v>
      </c>
    </row>
    <row r="2906" spans="1:37" ht="30" x14ac:dyDescent="0.25">
      <c r="A2906" s="30">
        <v>34608945</v>
      </c>
      <c r="B2906" s="29" t="s">
        <v>100</v>
      </c>
      <c r="C2906" s="29" t="s">
        <v>29</v>
      </c>
      <c r="D2906" s="29" t="s">
        <v>29</v>
      </c>
      <c r="E2906" s="31">
        <v>44592</v>
      </c>
      <c r="F2906" s="29" t="s">
        <v>31</v>
      </c>
      <c r="G2906" s="29" t="s">
        <v>51</v>
      </c>
      <c r="H2906" s="29" t="s">
        <v>30</v>
      </c>
      <c r="I2906" s="29">
        <v>2019</v>
      </c>
      <c r="J2906" s="30">
        <v>95</v>
      </c>
      <c r="K2906" s="30">
        <v>16935.900000000001</v>
      </c>
      <c r="L2906" s="29" t="s">
        <v>31</v>
      </c>
      <c r="M2906" s="29" t="s">
        <v>31</v>
      </c>
      <c r="N2906" s="29" t="s">
        <v>31</v>
      </c>
      <c r="O2906" s="29" t="s">
        <v>31</v>
      </c>
      <c r="P2906" s="29" t="s">
        <v>31</v>
      </c>
      <c r="Q2906" s="29" t="s">
        <v>31</v>
      </c>
      <c r="R2906" s="29" t="s">
        <v>31</v>
      </c>
      <c r="S2906" s="29" t="s">
        <v>31</v>
      </c>
      <c r="T2906" s="29" t="s">
        <v>31</v>
      </c>
      <c r="U2906" s="29" t="s">
        <v>31</v>
      </c>
      <c r="V2906" s="29" t="s">
        <v>31</v>
      </c>
      <c r="W2906" s="30">
        <v>0.8516073138831084</v>
      </c>
      <c r="X2906" s="30">
        <v>1.8840280367955768</v>
      </c>
      <c r="Y2906" s="29" t="s">
        <v>31</v>
      </c>
      <c r="Z2906" s="29" t="s">
        <v>31</v>
      </c>
      <c r="AA2906" s="29">
        <v>0</v>
      </c>
      <c r="AB2906" s="29">
        <v>0</v>
      </c>
      <c r="AC2906" s="30" t="s">
        <v>31</v>
      </c>
      <c r="AD2906" s="30" t="s">
        <v>31</v>
      </c>
      <c r="AE2906" s="29">
        <f t="shared" si="141"/>
        <v>2022</v>
      </c>
      <c r="AF2906" s="29">
        <f t="shared" si="142"/>
        <v>1</v>
      </c>
      <c r="AK2906" t="e">
        <f t="shared" si="140"/>
        <v>#N/A</v>
      </c>
    </row>
    <row r="2907" spans="1:37" ht="30" x14ac:dyDescent="0.25">
      <c r="A2907" s="30">
        <v>34608945</v>
      </c>
      <c r="B2907" s="29" t="s">
        <v>100</v>
      </c>
      <c r="C2907" s="29" t="s">
        <v>29</v>
      </c>
      <c r="D2907" s="29" t="s">
        <v>29</v>
      </c>
      <c r="E2907" s="31">
        <v>44620</v>
      </c>
      <c r="F2907" s="29" t="s">
        <v>31</v>
      </c>
      <c r="G2907" s="29" t="s">
        <v>51</v>
      </c>
      <c r="H2907" s="29" t="s">
        <v>30</v>
      </c>
      <c r="I2907" s="29">
        <v>2019</v>
      </c>
      <c r="J2907" s="30">
        <v>95</v>
      </c>
      <c r="K2907" s="30">
        <v>16935.900000000001</v>
      </c>
      <c r="L2907" s="29" t="s">
        <v>31</v>
      </c>
      <c r="M2907" s="29" t="s">
        <v>31</v>
      </c>
      <c r="N2907" s="29" t="s">
        <v>31</v>
      </c>
      <c r="O2907" s="30" t="s">
        <v>31</v>
      </c>
      <c r="P2907" s="30" t="s">
        <v>31</v>
      </c>
      <c r="Q2907" s="29" t="s">
        <v>31</v>
      </c>
      <c r="R2907" s="29" t="s">
        <v>31</v>
      </c>
      <c r="S2907" s="29" t="s">
        <v>31</v>
      </c>
      <c r="T2907" s="29" t="s">
        <v>31</v>
      </c>
      <c r="U2907" s="29" t="s">
        <v>31</v>
      </c>
      <c r="V2907" s="29" t="s">
        <v>31</v>
      </c>
      <c r="W2907" s="30">
        <v>0.94852078366664361</v>
      </c>
      <c r="X2907" s="30">
        <v>1.8256818632973064</v>
      </c>
      <c r="Y2907" s="29" t="s">
        <v>31</v>
      </c>
      <c r="Z2907" s="29" t="s">
        <v>31</v>
      </c>
      <c r="AA2907" s="29">
        <v>0</v>
      </c>
      <c r="AB2907" s="29">
        <v>0</v>
      </c>
      <c r="AC2907" s="30" t="s">
        <v>31</v>
      </c>
      <c r="AD2907" s="30" t="s">
        <v>31</v>
      </c>
      <c r="AE2907" s="29">
        <f t="shared" si="141"/>
        <v>2022</v>
      </c>
      <c r="AF2907" s="29">
        <f t="shared" si="142"/>
        <v>2</v>
      </c>
      <c r="AK2907" t="e">
        <f t="shared" si="140"/>
        <v>#N/A</v>
      </c>
    </row>
    <row r="2908" spans="1:37" ht="30" x14ac:dyDescent="0.25">
      <c r="A2908" s="30">
        <v>34608945</v>
      </c>
      <c r="B2908" s="29" t="s">
        <v>100</v>
      </c>
      <c r="C2908" s="29" t="s">
        <v>29</v>
      </c>
      <c r="D2908" s="29" t="s">
        <v>29</v>
      </c>
      <c r="E2908" s="31">
        <v>44651</v>
      </c>
      <c r="F2908" s="29" t="s">
        <v>31</v>
      </c>
      <c r="G2908" s="29" t="s">
        <v>51</v>
      </c>
      <c r="H2908" s="29" t="s">
        <v>30</v>
      </c>
      <c r="I2908" s="29">
        <v>2019</v>
      </c>
      <c r="J2908" s="30">
        <v>95</v>
      </c>
      <c r="K2908" s="30">
        <v>16935.900000000001</v>
      </c>
      <c r="L2908" s="29" t="s">
        <v>31</v>
      </c>
      <c r="M2908" s="29" t="s">
        <v>31</v>
      </c>
      <c r="N2908" s="29" t="s">
        <v>31</v>
      </c>
      <c r="O2908" s="29" t="s">
        <v>31</v>
      </c>
      <c r="P2908" s="29" t="s">
        <v>31</v>
      </c>
      <c r="Q2908" s="29" t="s">
        <v>31</v>
      </c>
      <c r="R2908" s="29" t="s">
        <v>31</v>
      </c>
      <c r="S2908" s="29" t="s">
        <v>31</v>
      </c>
      <c r="T2908" s="29" t="s">
        <v>31</v>
      </c>
      <c r="U2908" s="29" t="s">
        <v>31</v>
      </c>
      <c r="V2908" s="29" t="s">
        <v>31</v>
      </c>
      <c r="W2908" s="30">
        <v>1.1010366287236244</v>
      </c>
      <c r="X2908" s="30">
        <v>2.17557619709005</v>
      </c>
      <c r="Y2908" s="29" t="s">
        <v>31</v>
      </c>
      <c r="Z2908" s="29" t="s">
        <v>31</v>
      </c>
      <c r="AA2908" s="30">
        <v>0</v>
      </c>
      <c r="AB2908" s="30">
        <v>0</v>
      </c>
      <c r="AC2908" s="29" t="s">
        <v>31</v>
      </c>
      <c r="AD2908" s="29" t="s">
        <v>31</v>
      </c>
      <c r="AE2908" s="29">
        <f t="shared" si="141"/>
        <v>2022</v>
      </c>
      <c r="AF2908" s="29">
        <f t="shared" si="142"/>
        <v>3</v>
      </c>
      <c r="AK2908" t="e">
        <f t="shared" si="140"/>
        <v>#N/A</v>
      </c>
    </row>
    <row r="2909" spans="1:37" ht="30" x14ac:dyDescent="0.25">
      <c r="A2909" s="30">
        <v>34608945</v>
      </c>
      <c r="B2909" s="29" t="s">
        <v>100</v>
      </c>
      <c r="C2909" s="29" t="s">
        <v>29</v>
      </c>
      <c r="D2909" s="29" t="s">
        <v>29</v>
      </c>
      <c r="E2909" s="31">
        <v>44681</v>
      </c>
      <c r="F2909" s="29" t="s">
        <v>31</v>
      </c>
      <c r="G2909" s="29" t="s">
        <v>51</v>
      </c>
      <c r="H2909" s="29" t="s">
        <v>30</v>
      </c>
      <c r="I2909" s="29">
        <v>2019</v>
      </c>
      <c r="J2909" s="30">
        <v>95</v>
      </c>
      <c r="K2909" s="30">
        <v>16935.900000000001</v>
      </c>
      <c r="L2909" s="29" t="s">
        <v>31</v>
      </c>
      <c r="M2909" s="29" t="s">
        <v>31</v>
      </c>
      <c r="N2909" s="29" t="s">
        <v>31</v>
      </c>
      <c r="O2909" s="29" t="s">
        <v>31</v>
      </c>
      <c r="P2909" s="29" t="s">
        <v>31</v>
      </c>
      <c r="Q2909" s="29" t="s">
        <v>31</v>
      </c>
      <c r="R2909" s="29" t="s">
        <v>31</v>
      </c>
      <c r="S2909" s="29" t="s">
        <v>31</v>
      </c>
      <c r="T2909" s="29" t="s">
        <v>31</v>
      </c>
      <c r="U2909" s="29" t="s">
        <v>31</v>
      </c>
      <c r="V2909" s="29" t="s">
        <v>31</v>
      </c>
      <c r="W2909" s="30">
        <v>1.0677832841498147</v>
      </c>
      <c r="X2909" s="30">
        <v>1.4490732497276122</v>
      </c>
      <c r="Y2909" s="29" t="s">
        <v>31</v>
      </c>
      <c r="Z2909" s="29" t="s">
        <v>31</v>
      </c>
      <c r="AA2909" s="30">
        <v>0</v>
      </c>
      <c r="AB2909" s="30">
        <v>0</v>
      </c>
      <c r="AC2909" s="29" t="s">
        <v>31</v>
      </c>
      <c r="AD2909" s="29" t="s">
        <v>31</v>
      </c>
      <c r="AE2909" s="29">
        <f t="shared" si="141"/>
        <v>2022</v>
      </c>
      <c r="AF2909" s="29">
        <f t="shared" si="142"/>
        <v>4</v>
      </c>
      <c r="AK2909" t="e">
        <f t="shared" si="140"/>
        <v>#N/A</v>
      </c>
    </row>
    <row r="2910" spans="1:37" ht="30" x14ac:dyDescent="0.25">
      <c r="A2910" s="30">
        <v>34608945</v>
      </c>
      <c r="B2910" s="29" t="s">
        <v>100</v>
      </c>
      <c r="C2910" s="29" t="s">
        <v>29</v>
      </c>
      <c r="D2910" s="29" t="s">
        <v>29</v>
      </c>
      <c r="E2910" s="31">
        <v>44712</v>
      </c>
      <c r="F2910" s="29" t="s">
        <v>31</v>
      </c>
      <c r="G2910" s="29" t="s">
        <v>51</v>
      </c>
      <c r="H2910" s="29" t="s">
        <v>30</v>
      </c>
      <c r="I2910" s="29">
        <v>2019</v>
      </c>
      <c r="J2910" s="30">
        <v>95</v>
      </c>
      <c r="K2910" s="30">
        <v>16935.900000000001</v>
      </c>
      <c r="L2910" s="29" t="s">
        <v>31</v>
      </c>
      <c r="M2910" s="29" t="s">
        <v>31</v>
      </c>
      <c r="N2910" s="29" t="s">
        <v>31</v>
      </c>
      <c r="O2910" s="29" t="s">
        <v>31</v>
      </c>
      <c r="P2910" s="29" t="s">
        <v>31</v>
      </c>
      <c r="Q2910" s="29" t="s">
        <v>31</v>
      </c>
      <c r="R2910" s="29" t="s">
        <v>31</v>
      </c>
      <c r="S2910" s="29" t="s">
        <v>31</v>
      </c>
      <c r="T2910" s="29" t="s">
        <v>31</v>
      </c>
      <c r="U2910" s="29" t="s">
        <v>31</v>
      </c>
      <c r="V2910" s="29" t="s">
        <v>31</v>
      </c>
      <c r="W2910" s="30">
        <v>1.1991372130984628</v>
      </c>
      <c r="X2910" s="30">
        <v>1.3315994630056223</v>
      </c>
      <c r="Y2910" s="29" t="s">
        <v>31</v>
      </c>
      <c r="Z2910" s="29" t="s">
        <v>31</v>
      </c>
      <c r="AA2910" s="30">
        <v>0</v>
      </c>
      <c r="AB2910" s="30">
        <v>0</v>
      </c>
      <c r="AC2910" s="29" t="s">
        <v>31</v>
      </c>
      <c r="AD2910" s="29" t="s">
        <v>31</v>
      </c>
      <c r="AE2910" s="29">
        <f t="shared" si="141"/>
        <v>2022</v>
      </c>
      <c r="AF2910" s="29">
        <f t="shared" si="142"/>
        <v>5</v>
      </c>
      <c r="AK2910" t="e">
        <f t="shared" si="140"/>
        <v>#N/A</v>
      </c>
    </row>
    <row r="2911" spans="1:37" ht="30" x14ac:dyDescent="0.25">
      <c r="A2911" s="30">
        <v>34608945</v>
      </c>
      <c r="B2911" s="29" t="s">
        <v>100</v>
      </c>
      <c r="C2911" s="29" t="s">
        <v>29</v>
      </c>
      <c r="D2911" s="29" t="s">
        <v>29</v>
      </c>
      <c r="E2911" s="31">
        <v>44742</v>
      </c>
      <c r="F2911" s="29" t="s">
        <v>31</v>
      </c>
      <c r="G2911" s="29" t="s">
        <v>51</v>
      </c>
      <c r="H2911" s="29" t="s">
        <v>30</v>
      </c>
      <c r="I2911" s="29">
        <v>2019</v>
      </c>
      <c r="J2911" s="30">
        <v>95</v>
      </c>
      <c r="K2911" s="30">
        <v>16935.900000000001</v>
      </c>
      <c r="L2911" s="29" t="s">
        <v>31</v>
      </c>
      <c r="M2911" s="29" t="s">
        <v>31</v>
      </c>
      <c r="N2911" s="29" t="s">
        <v>31</v>
      </c>
      <c r="O2911" s="29" t="s">
        <v>31</v>
      </c>
      <c r="P2911" s="29" t="s">
        <v>31</v>
      </c>
      <c r="Q2911" s="29" t="s">
        <v>31</v>
      </c>
      <c r="R2911" s="29" t="s">
        <v>31</v>
      </c>
      <c r="S2911" s="29" t="s">
        <v>31</v>
      </c>
      <c r="T2911" s="29" t="s">
        <v>31</v>
      </c>
      <c r="U2911" s="29" t="s">
        <v>31</v>
      </c>
      <c r="V2911" s="29" t="s">
        <v>31</v>
      </c>
      <c r="W2911" s="30">
        <v>1.5819261612704454</v>
      </c>
      <c r="X2911" s="30">
        <v>2.0990009679106598</v>
      </c>
      <c r="Y2911" s="29" t="s">
        <v>31</v>
      </c>
      <c r="Z2911" s="29" t="s">
        <v>31</v>
      </c>
      <c r="AA2911" s="30">
        <v>0</v>
      </c>
      <c r="AB2911" s="30">
        <v>0</v>
      </c>
      <c r="AC2911" s="29" t="s">
        <v>31</v>
      </c>
      <c r="AD2911" s="29" t="s">
        <v>31</v>
      </c>
      <c r="AE2911" s="29">
        <f t="shared" si="141"/>
        <v>2022</v>
      </c>
      <c r="AF2911" s="29">
        <f t="shared" si="142"/>
        <v>6</v>
      </c>
      <c r="AK2911" t="e">
        <f t="shared" si="140"/>
        <v>#N/A</v>
      </c>
    </row>
    <row r="2912" spans="1:37" ht="30" x14ac:dyDescent="0.25">
      <c r="A2912" s="30">
        <v>34608945</v>
      </c>
      <c r="B2912" s="29" t="s">
        <v>100</v>
      </c>
      <c r="C2912" s="29" t="s">
        <v>29</v>
      </c>
      <c r="D2912" s="29" t="s">
        <v>29</v>
      </c>
      <c r="E2912" s="31">
        <v>44773</v>
      </c>
      <c r="F2912" s="29" t="s">
        <v>31</v>
      </c>
      <c r="G2912" s="29" t="s">
        <v>51</v>
      </c>
      <c r="H2912" s="29" t="s">
        <v>30</v>
      </c>
      <c r="I2912" s="29">
        <v>2019</v>
      </c>
      <c r="J2912" s="30">
        <v>95</v>
      </c>
      <c r="K2912" s="30">
        <v>16935.900000000001</v>
      </c>
      <c r="L2912" s="29" t="s">
        <v>31</v>
      </c>
      <c r="M2912" s="29" t="s">
        <v>31</v>
      </c>
      <c r="N2912" s="29" t="s">
        <v>31</v>
      </c>
      <c r="O2912" s="29" t="s">
        <v>31</v>
      </c>
      <c r="P2912" s="29" t="s">
        <v>31</v>
      </c>
      <c r="Q2912" s="29" t="s">
        <v>31</v>
      </c>
      <c r="R2912" s="29" t="s">
        <v>31</v>
      </c>
      <c r="S2912" s="29" t="s">
        <v>31</v>
      </c>
      <c r="T2912" s="29" t="s">
        <v>31</v>
      </c>
      <c r="U2912" s="29" t="s">
        <v>31</v>
      </c>
      <c r="V2912" s="29" t="s">
        <v>31</v>
      </c>
      <c r="W2912" s="30">
        <v>1.4078900931308376</v>
      </c>
      <c r="X2912" s="30">
        <v>1.5410530784520968</v>
      </c>
      <c r="Y2912" s="29" t="s">
        <v>31</v>
      </c>
      <c r="Z2912" s="29" t="s">
        <v>31</v>
      </c>
      <c r="AA2912" s="30">
        <v>0</v>
      </c>
      <c r="AB2912" s="30">
        <v>0</v>
      </c>
      <c r="AC2912" s="29" t="s">
        <v>31</v>
      </c>
      <c r="AD2912" s="29" t="s">
        <v>31</v>
      </c>
      <c r="AE2912" s="29">
        <f t="shared" si="141"/>
        <v>2022</v>
      </c>
      <c r="AF2912" s="29">
        <f t="shared" si="142"/>
        <v>7</v>
      </c>
      <c r="AK2912" t="e">
        <f t="shared" si="140"/>
        <v>#N/A</v>
      </c>
    </row>
    <row r="2913" spans="1:37" ht="30" x14ac:dyDescent="0.25">
      <c r="A2913" s="30">
        <v>34608945</v>
      </c>
      <c r="B2913" s="29" t="s">
        <v>100</v>
      </c>
      <c r="C2913" s="29" t="s">
        <v>29</v>
      </c>
      <c r="D2913" s="29" t="s">
        <v>29</v>
      </c>
      <c r="E2913" s="31">
        <v>44804</v>
      </c>
      <c r="F2913" s="29" t="s">
        <v>31</v>
      </c>
      <c r="G2913" s="29" t="s">
        <v>51</v>
      </c>
      <c r="H2913" s="29" t="s">
        <v>30</v>
      </c>
      <c r="I2913" s="29">
        <v>2019</v>
      </c>
      <c r="J2913" s="30">
        <v>95</v>
      </c>
      <c r="K2913" s="30">
        <v>16935.900000000001</v>
      </c>
      <c r="L2913" s="29" t="s">
        <v>31</v>
      </c>
      <c r="M2913" s="29" t="s">
        <v>31</v>
      </c>
      <c r="N2913" s="29" t="s">
        <v>31</v>
      </c>
      <c r="O2913" s="29" t="s">
        <v>31</v>
      </c>
      <c r="P2913" s="29" t="s">
        <v>31</v>
      </c>
      <c r="Q2913" s="29" t="s">
        <v>31</v>
      </c>
      <c r="R2913" s="29" t="s">
        <v>31</v>
      </c>
      <c r="S2913" s="29" t="s">
        <v>31</v>
      </c>
      <c r="T2913" s="29" t="s">
        <v>31</v>
      </c>
      <c r="U2913" s="29" t="s">
        <v>31</v>
      </c>
      <c r="V2913" s="29" t="s">
        <v>31</v>
      </c>
      <c r="W2913" s="30">
        <v>1.3059090071351573</v>
      </c>
      <c r="X2913" s="30">
        <v>1.2558999044088646</v>
      </c>
      <c r="Y2913" s="29" t="s">
        <v>31</v>
      </c>
      <c r="Z2913" s="29" t="s">
        <v>31</v>
      </c>
      <c r="AA2913" s="30">
        <v>0</v>
      </c>
      <c r="AB2913" s="30">
        <v>0</v>
      </c>
      <c r="AC2913" s="29" t="s">
        <v>31</v>
      </c>
      <c r="AD2913" s="29" t="s">
        <v>31</v>
      </c>
      <c r="AE2913" s="29">
        <f t="shared" si="141"/>
        <v>2022</v>
      </c>
      <c r="AF2913" s="29">
        <f t="shared" si="142"/>
        <v>8</v>
      </c>
      <c r="AK2913" t="e">
        <f t="shared" si="140"/>
        <v>#N/A</v>
      </c>
    </row>
    <row r="2914" spans="1:37" ht="30" x14ac:dyDescent="0.25">
      <c r="A2914" s="30">
        <v>34608945</v>
      </c>
      <c r="B2914" s="29" t="s">
        <v>100</v>
      </c>
      <c r="C2914" s="29" t="s">
        <v>29</v>
      </c>
      <c r="D2914" s="29" t="s">
        <v>29</v>
      </c>
      <c r="E2914" s="31">
        <v>44834</v>
      </c>
      <c r="F2914" s="29" t="s">
        <v>31</v>
      </c>
      <c r="G2914" s="29" t="s">
        <v>51</v>
      </c>
      <c r="H2914" s="29" t="s">
        <v>30</v>
      </c>
      <c r="I2914" s="29">
        <v>2019</v>
      </c>
      <c r="J2914" s="30">
        <v>95</v>
      </c>
      <c r="K2914" s="30">
        <v>16935.900000000001</v>
      </c>
      <c r="L2914" s="29" t="s">
        <v>31</v>
      </c>
      <c r="M2914" s="29" t="s">
        <v>31</v>
      </c>
      <c r="N2914" s="29" t="s">
        <v>31</v>
      </c>
      <c r="O2914" s="29" t="s">
        <v>31</v>
      </c>
      <c r="P2914" s="29" t="s">
        <v>31</v>
      </c>
      <c r="Q2914" s="29" t="s">
        <v>31</v>
      </c>
      <c r="R2914" s="29" t="s">
        <v>31</v>
      </c>
      <c r="S2914" s="29" t="s">
        <v>31</v>
      </c>
      <c r="T2914" s="29" t="s">
        <v>31</v>
      </c>
      <c r="U2914" s="29" t="s">
        <v>31</v>
      </c>
      <c r="V2914" s="29" t="s">
        <v>31</v>
      </c>
      <c r="W2914" s="30">
        <v>1.5302475556850492</v>
      </c>
      <c r="X2914" s="30">
        <v>1.3339778504638098</v>
      </c>
      <c r="Y2914" s="29" t="s">
        <v>31</v>
      </c>
      <c r="Z2914" s="29" t="s">
        <v>31</v>
      </c>
      <c r="AA2914" s="30">
        <v>0</v>
      </c>
      <c r="AB2914" s="30">
        <v>0</v>
      </c>
      <c r="AC2914" s="29" t="s">
        <v>31</v>
      </c>
      <c r="AD2914" s="29" t="s">
        <v>31</v>
      </c>
      <c r="AE2914" s="29">
        <f t="shared" si="141"/>
        <v>2022</v>
      </c>
      <c r="AF2914" s="29">
        <f t="shared" si="142"/>
        <v>9</v>
      </c>
      <c r="AK2914" t="e">
        <f t="shared" si="140"/>
        <v>#N/A</v>
      </c>
    </row>
    <row r="2915" spans="1:37" ht="30" x14ac:dyDescent="0.25">
      <c r="A2915" s="30">
        <v>34608945</v>
      </c>
      <c r="B2915" s="29" t="s">
        <v>100</v>
      </c>
      <c r="C2915" s="29" t="s">
        <v>29</v>
      </c>
      <c r="D2915" s="29" t="s">
        <v>29</v>
      </c>
      <c r="E2915" s="31">
        <v>44865</v>
      </c>
      <c r="F2915" s="29" t="s">
        <v>31</v>
      </c>
      <c r="G2915" s="29" t="s">
        <v>51</v>
      </c>
      <c r="H2915" s="29" t="s">
        <v>30</v>
      </c>
      <c r="I2915" s="29">
        <v>2019</v>
      </c>
      <c r="J2915" s="30">
        <v>95</v>
      </c>
      <c r="K2915" s="30">
        <v>16935.900000000001</v>
      </c>
      <c r="L2915" s="29" t="s">
        <v>31</v>
      </c>
      <c r="M2915" s="29" t="s">
        <v>31</v>
      </c>
      <c r="N2915" s="29" t="s">
        <v>31</v>
      </c>
      <c r="O2915" s="29" t="s">
        <v>31</v>
      </c>
      <c r="P2915" s="29" t="s">
        <v>31</v>
      </c>
      <c r="Q2915" s="29" t="s">
        <v>31</v>
      </c>
      <c r="R2915" s="29" t="s">
        <v>31</v>
      </c>
      <c r="S2915" s="29" t="s">
        <v>31</v>
      </c>
      <c r="T2915" s="29" t="s">
        <v>31</v>
      </c>
      <c r="U2915" s="29" t="s">
        <v>31</v>
      </c>
      <c r="V2915" s="29" t="s">
        <v>31</v>
      </c>
      <c r="W2915" s="30">
        <v>1.5514641640057116</v>
      </c>
      <c r="X2915" s="30">
        <v>1.8966915506346917</v>
      </c>
      <c r="Y2915" s="29" t="s">
        <v>31</v>
      </c>
      <c r="Z2915" s="29" t="s">
        <v>31</v>
      </c>
      <c r="AA2915" s="30">
        <v>0</v>
      </c>
      <c r="AB2915" s="30">
        <v>0</v>
      </c>
      <c r="AC2915" s="29" t="s">
        <v>31</v>
      </c>
      <c r="AD2915" s="29" t="s">
        <v>31</v>
      </c>
      <c r="AE2915" s="29">
        <f t="shared" si="141"/>
        <v>2022</v>
      </c>
      <c r="AF2915" s="29">
        <f t="shared" si="142"/>
        <v>10</v>
      </c>
      <c r="AK2915" t="e">
        <f t="shared" si="140"/>
        <v>#N/A</v>
      </c>
    </row>
    <row r="2916" spans="1:37" ht="30" x14ac:dyDescent="0.25">
      <c r="A2916" s="30">
        <v>34608945</v>
      </c>
      <c r="B2916" s="29" t="s">
        <v>100</v>
      </c>
      <c r="C2916" s="29" t="s">
        <v>29</v>
      </c>
      <c r="D2916" s="29" t="s">
        <v>29</v>
      </c>
      <c r="E2916" s="31">
        <v>44895</v>
      </c>
      <c r="F2916" s="29" t="s">
        <v>31</v>
      </c>
      <c r="G2916" s="29" t="s">
        <v>51</v>
      </c>
      <c r="H2916" s="29" t="s">
        <v>30</v>
      </c>
      <c r="I2916" s="29">
        <v>2019</v>
      </c>
      <c r="J2916" s="30">
        <v>95</v>
      </c>
      <c r="K2916" s="30">
        <v>16935.900000000001</v>
      </c>
      <c r="L2916" s="29" t="s">
        <v>31</v>
      </c>
      <c r="M2916" s="29" t="s">
        <v>31</v>
      </c>
      <c r="N2916" s="29" t="s">
        <v>31</v>
      </c>
      <c r="O2916" s="29" t="s">
        <v>31</v>
      </c>
      <c r="P2916" s="29" t="s">
        <v>31</v>
      </c>
      <c r="Q2916" s="29" t="s">
        <v>31</v>
      </c>
      <c r="R2916" s="29" t="s">
        <v>31</v>
      </c>
      <c r="S2916" s="29" t="s">
        <v>31</v>
      </c>
      <c r="T2916" s="29" t="s">
        <v>31</v>
      </c>
      <c r="U2916" s="29" t="s">
        <v>31</v>
      </c>
      <c r="V2916" s="29" t="s">
        <v>31</v>
      </c>
      <c r="W2916" s="30">
        <v>1.0035434457551022</v>
      </c>
      <c r="X2916" s="30">
        <v>1.335748960079667</v>
      </c>
      <c r="Y2916" s="29" t="s">
        <v>31</v>
      </c>
      <c r="Z2916" s="29" t="s">
        <v>31</v>
      </c>
      <c r="AA2916" s="30">
        <v>0</v>
      </c>
      <c r="AB2916" s="30">
        <v>0</v>
      </c>
      <c r="AC2916" s="29" t="s">
        <v>31</v>
      </c>
      <c r="AD2916" s="29" t="s">
        <v>31</v>
      </c>
      <c r="AE2916" s="29">
        <f t="shared" si="141"/>
        <v>2022</v>
      </c>
      <c r="AF2916" s="29">
        <f t="shared" si="142"/>
        <v>11</v>
      </c>
      <c r="AK2916" t="e">
        <f t="shared" si="140"/>
        <v>#N/A</v>
      </c>
    </row>
    <row r="2917" spans="1:37" ht="30" x14ac:dyDescent="0.25">
      <c r="A2917" s="30">
        <v>34608945</v>
      </c>
      <c r="B2917" s="29" t="s">
        <v>100</v>
      </c>
      <c r="C2917" s="29" t="s">
        <v>29</v>
      </c>
      <c r="D2917" s="29" t="s">
        <v>29</v>
      </c>
      <c r="E2917" s="31">
        <v>44926</v>
      </c>
      <c r="F2917" s="29" t="s">
        <v>31</v>
      </c>
      <c r="G2917" s="29" t="s">
        <v>51</v>
      </c>
      <c r="H2917" s="29" t="s">
        <v>30</v>
      </c>
      <c r="I2917" s="29">
        <v>2019</v>
      </c>
      <c r="J2917" s="30">
        <v>95</v>
      </c>
      <c r="K2917" s="30">
        <v>16935.900000000001</v>
      </c>
      <c r="L2917" s="29" t="s">
        <v>31</v>
      </c>
      <c r="M2917" s="29" t="s">
        <v>31</v>
      </c>
      <c r="N2917" s="29" t="s">
        <v>31</v>
      </c>
      <c r="O2917" s="29" t="s">
        <v>31</v>
      </c>
      <c r="P2917" s="29" t="s">
        <v>31</v>
      </c>
      <c r="Q2917" s="29" t="s">
        <v>31</v>
      </c>
      <c r="R2917" s="29" t="s">
        <v>31</v>
      </c>
      <c r="S2917" s="29" t="s">
        <v>31</v>
      </c>
      <c r="T2917" s="29" t="s">
        <v>31</v>
      </c>
      <c r="U2917" s="29" t="s">
        <v>31</v>
      </c>
      <c r="V2917" s="29" t="s">
        <v>31</v>
      </c>
      <c r="W2917" s="30">
        <v>1.6004196835104425</v>
      </c>
      <c r="X2917" s="30">
        <v>1.2472685262509648</v>
      </c>
      <c r="Y2917" s="29" t="s">
        <v>31</v>
      </c>
      <c r="Z2917" s="29" t="s">
        <v>31</v>
      </c>
      <c r="AA2917" s="30">
        <v>0</v>
      </c>
      <c r="AB2917" s="30">
        <v>0</v>
      </c>
      <c r="AC2917" s="29" t="s">
        <v>31</v>
      </c>
      <c r="AD2917" s="29" t="s">
        <v>31</v>
      </c>
      <c r="AE2917" s="29">
        <f t="shared" si="141"/>
        <v>2022</v>
      </c>
      <c r="AF2917" s="29">
        <f t="shared" si="142"/>
        <v>12</v>
      </c>
      <c r="AK2917" t="e">
        <f t="shared" si="140"/>
        <v>#N/A</v>
      </c>
    </row>
    <row r="2918" spans="1:37" ht="30" x14ac:dyDescent="0.25">
      <c r="A2918" s="30">
        <v>34608945</v>
      </c>
      <c r="B2918" s="29" t="s">
        <v>100</v>
      </c>
      <c r="C2918" s="29" t="s">
        <v>29</v>
      </c>
      <c r="D2918" s="29" t="s">
        <v>29</v>
      </c>
      <c r="E2918" s="31">
        <v>44957</v>
      </c>
      <c r="F2918" s="29" t="s">
        <v>31</v>
      </c>
      <c r="G2918" s="29" t="s">
        <v>51</v>
      </c>
      <c r="H2918" s="29" t="s">
        <v>30</v>
      </c>
      <c r="I2918" s="29">
        <v>2019</v>
      </c>
      <c r="J2918" s="30">
        <v>95</v>
      </c>
      <c r="K2918" s="30">
        <v>16935.900000000001</v>
      </c>
      <c r="L2918" s="29" t="s">
        <v>31</v>
      </c>
      <c r="M2918" s="29" t="s">
        <v>31</v>
      </c>
      <c r="N2918" s="29" t="s">
        <v>31</v>
      </c>
      <c r="O2918" s="29" t="s">
        <v>31</v>
      </c>
      <c r="P2918" s="29" t="s">
        <v>31</v>
      </c>
      <c r="Q2918" s="29" t="s">
        <v>31</v>
      </c>
      <c r="R2918" s="29" t="s">
        <v>31</v>
      </c>
      <c r="S2918" s="29" t="s">
        <v>31</v>
      </c>
      <c r="T2918" s="29" t="s">
        <v>31</v>
      </c>
      <c r="U2918" s="29" t="s">
        <v>31</v>
      </c>
      <c r="V2918" s="29" t="s">
        <v>31</v>
      </c>
      <c r="W2918" s="30">
        <v>1.3537103316618746</v>
      </c>
      <c r="X2918" s="30">
        <v>1.8609658833456812</v>
      </c>
      <c r="Y2918" s="29" t="s">
        <v>31</v>
      </c>
      <c r="Z2918" s="29" t="s">
        <v>31</v>
      </c>
      <c r="AA2918" s="30" t="s">
        <v>31</v>
      </c>
      <c r="AB2918" s="30" t="s">
        <v>31</v>
      </c>
      <c r="AC2918" s="29" t="s">
        <v>31</v>
      </c>
      <c r="AD2918" s="29" t="s">
        <v>31</v>
      </c>
      <c r="AE2918" s="29">
        <f t="shared" si="141"/>
        <v>2023</v>
      </c>
      <c r="AF2918" s="29">
        <f t="shared" si="142"/>
        <v>1</v>
      </c>
      <c r="AK2918" t="e">
        <f t="shared" si="140"/>
        <v>#N/A</v>
      </c>
    </row>
    <row r="2919" spans="1:37" ht="30" x14ac:dyDescent="0.25">
      <c r="A2919" s="30">
        <v>34608945</v>
      </c>
      <c r="B2919" s="29" t="s">
        <v>100</v>
      </c>
      <c r="C2919" s="29" t="s">
        <v>29</v>
      </c>
      <c r="D2919" s="29" t="s">
        <v>29</v>
      </c>
      <c r="E2919" s="31">
        <v>44985</v>
      </c>
      <c r="F2919" s="29" t="s">
        <v>31</v>
      </c>
      <c r="G2919" s="29" t="s">
        <v>51</v>
      </c>
      <c r="H2919" s="29" t="s">
        <v>30</v>
      </c>
      <c r="I2919" s="29">
        <v>2019</v>
      </c>
      <c r="J2919" s="30">
        <v>95</v>
      </c>
      <c r="K2919" s="30">
        <v>16935.900000000001</v>
      </c>
      <c r="L2919" s="29" t="s">
        <v>31</v>
      </c>
      <c r="M2919" s="29" t="s">
        <v>31</v>
      </c>
      <c r="N2919" s="29" t="s">
        <v>31</v>
      </c>
      <c r="O2919" s="29" t="s">
        <v>31</v>
      </c>
      <c r="P2919" s="29" t="s">
        <v>31</v>
      </c>
      <c r="Q2919" s="29" t="s">
        <v>31</v>
      </c>
      <c r="R2919" s="29" t="s">
        <v>31</v>
      </c>
      <c r="S2919" s="29" t="s">
        <v>31</v>
      </c>
      <c r="T2919" s="29" t="s">
        <v>31</v>
      </c>
      <c r="U2919" s="29" t="s">
        <v>31</v>
      </c>
      <c r="V2919" s="29" t="s">
        <v>31</v>
      </c>
      <c r="W2919" s="30">
        <v>1.0930998911536842</v>
      </c>
      <c r="X2919" s="30">
        <v>2.0277652493448497</v>
      </c>
      <c r="Y2919" s="29" t="s">
        <v>31</v>
      </c>
      <c r="Z2919" s="29" t="s">
        <v>31</v>
      </c>
      <c r="AA2919" s="30" t="s">
        <v>31</v>
      </c>
      <c r="AB2919" s="30" t="s">
        <v>31</v>
      </c>
      <c r="AC2919" s="29" t="s">
        <v>31</v>
      </c>
      <c r="AD2919" s="29" t="s">
        <v>31</v>
      </c>
      <c r="AE2919" s="29">
        <f t="shared" si="141"/>
        <v>2023</v>
      </c>
      <c r="AF2919" s="29">
        <f t="shared" si="142"/>
        <v>2</v>
      </c>
      <c r="AK2919" t="e">
        <f t="shared" si="140"/>
        <v>#N/A</v>
      </c>
    </row>
    <row r="2920" spans="1:37" ht="30" x14ac:dyDescent="0.25">
      <c r="A2920" s="30">
        <v>34608945</v>
      </c>
      <c r="B2920" s="29" t="s">
        <v>100</v>
      </c>
      <c r="C2920" s="29" t="s">
        <v>29</v>
      </c>
      <c r="D2920" s="29" t="s">
        <v>29</v>
      </c>
      <c r="E2920" s="31">
        <v>45016</v>
      </c>
      <c r="F2920" s="29" t="s">
        <v>31</v>
      </c>
      <c r="G2920" s="29" t="s">
        <v>51</v>
      </c>
      <c r="H2920" s="29" t="s">
        <v>30</v>
      </c>
      <c r="I2920" s="29">
        <v>2019</v>
      </c>
      <c r="J2920" s="30">
        <v>95</v>
      </c>
      <c r="K2920" s="30">
        <v>16935.900000000001</v>
      </c>
      <c r="L2920" s="29" t="s">
        <v>31</v>
      </c>
      <c r="M2920" s="29" t="s">
        <v>31</v>
      </c>
      <c r="N2920" s="29" t="s">
        <v>31</v>
      </c>
      <c r="O2920" s="29" t="s">
        <v>31</v>
      </c>
      <c r="P2920" s="29" t="s">
        <v>31</v>
      </c>
      <c r="Q2920" s="29" t="s">
        <v>31</v>
      </c>
      <c r="R2920" s="29" t="s">
        <v>31</v>
      </c>
      <c r="S2920" s="29" t="s">
        <v>31</v>
      </c>
      <c r="T2920" s="29" t="s">
        <v>31</v>
      </c>
      <c r="U2920" s="29" t="s">
        <v>31</v>
      </c>
      <c r="V2920" s="29" t="s">
        <v>31</v>
      </c>
      <c r="W2920" s="30">
        <v>1.2381659567395473</v>
      </c>
      <c r="X2920" s="30">
        <v>2.2186262871563045</v>
      </c>
      <c r="Y2920" s="29" t="s">
        <v>31</v>
      </c>
      <c r="Z2920" s="29" t="s">
        <v>31</v>
      </c>
      <c r="AA2920" s="30" t="s">
        <v>31</v>
      </c>
      <c r="AB2920" s="30" t="s">
        <v>31</v>
      </c>
      <c r="AC2920" s="29" t="s">
        <v>31</v>
      </c>
      <c r="AD2920" s="29" t="s">
        <v>31</v>
      </c>
      <c r="AE2920" s="29">
        <f t="shared" si="141"/>
        <v>2023</v>
      </c>
      <c r="AF2920" s="29">
        <f t="shared" si="142"/>
        <v>3</v>
      </c>
      <c r="AK2920" t="e">
        <f t="shared" si="140"/>
        <v>#N/A</v>
      </c>
    </row>
    <row r="2921" spans="1:37" ht="30" x14ac:dyDescent="0.25">
      <c r="A2921" s="30">
        <v>34608945</v>
      </c>
      <c r="B2921" s="29" t="s">
        <v>100</v>
      </c>
      <c r="C2921" s="29" t="s">
        <v>29</v>
      </c>
      <c r="D2921" s="29" t="s">
        <v>29</v>
      </c>
      <c r="E2921" s="31">
        <v>45046</v>
      </c>
      <c r="F2921" s="29" t="s">
        <v>31</v>
      </c>
      <c r="G2921" s="29" t="s">
        <v>51</v>
      </c>
      <c r="H2921" s="29" t="s">
        <v>30</v>
      </c>
      <c r="I2921" s="29">
        <v>2019</v>
      </c>
      <c r="J2921" s="30">
        <v>95</v>
      </c>
      <c r="K2921" s="30">
        <v>16935.900000000001</v>
      </c>
      <c r="L2921" s="29" t="s">
        <v>31</v>
      </c>
      <c r="M2921" s="29" t="s">
        <v>31</v>
      </c>
      <c r="N2921" s="29" t="s">
        <v>31</v>
      </c>
      <c r="O2921" s="29" t="s">
        <v>31</v>
      </c>
      <c r="P2921" s="29" t="s">
        <v>31</v>
      </c>
      <c r="Q2921" s="29" t="s">
        <v>31</v>
      </c>
      <c r="R2921" s="29" t="s">
        <v>31</v>
      </c>
      <c r="S2921" s="29" t="s">
        <v>31</v>
      </c>
      <c r="T2921" s="29" t="s">
        <v>31</v>
      </c>
      <c r="U2921" s="29" t="s">
        <v>31</v>
      </c>
      <c r="V2921" s="29" t="s">
        <v>31</v>
      </c>
      <c r="W2921" s="30">
        <v>1.3328381197547439</v>
      </c>
      <c r="X2921" s="30">
        <v>1.2585872169836492</v>
      </c>
      <c r="Y2921" s="29" t="s">
        <v>31</v>
      </c>
      <c r="Z2921" s="29" t="s">
        <v>31</v>
      </c>
      <c r="AA2921" s="30" t="s">
        <v>31</v>
      </c>
      <c r="AB2921" s="30" t="s">
        <v>31</v>
      </c>
      <c r="AC2921" s="29" t="s">
        <v>31</v>
      </c>
      <c r="AD2921" s="29" t="s">
        <v>31</v>
      </c>
      <c r="AE2921" s="29">
        <f t="shared" si="141"/>
        <v>2023</v>
      </c>
      <c r="AF2921" s="29">
        <f t="shared" si="142"/>
        <v>4</v>
      </c>
      <c r="AK2921" t="e">
        <f t="shared" si="140"/>
        <v>#N/A</v>
      </c>
    </row>
    <row r="2922" spans="1:37" ht="30" x14ac:dyDescent="0.25">
      <c r="A2922" s="30">
        <v>34608945</v>
      </c>
      <c r="B2922" s="29" t="s">
        <v>100</v>
      </c>
      <c r="C2922" s="29" t="s">
        <v>29</v>
      </c>
      <c r="D2922" s="29" t="s">
        <v>29</v>
      </c>
      <c r="E2922" s="31">
        <v>45077</v>
      </c>
      <c r="F2922" s="29" t="s">
        <v>31</v>
      </c>
      <c r="G2922" s="29" t="s">
        <v>51</v>
      </c>
      <c r="H2922" s="29" t="s">
        <v>30</v>
      </c>
      <c r="I2922" s="29">
        <v>2019</v>
      </c>
      <c r="J2922" s="30">
        <v>95</v>
      </c>
      <c r="K2922" s="30">
        <v>16935.900000000001</v>
      </c>
      <c r="L2922" s="29" t="s">
        <v>31</v>
      </c>
      <c r="M2922" s="29" t="s">
        <v>31</v>
      </c>
      <c r="N2922" s="29" t="s">
        <v>31</v>
      </c>
      <c r="O2922" s="29" t="s">
        <v>31</v>
      </c>
      <c r="P2922" s="29" t="s">
        <v>31</v>
      </c>
      <c r="Q2922" s="29" t="s">
        <v>31</v>
      </c>
      <c r="R2922" s="29" t="s">
        <v>31</v>
      </c>
      <c r="S2922" s="29" t="s">
        <v>31</v>
      </c>
      <c r="T2922" s="29" t="s">
        <v>31</v>
      </c>
      <c r="U2922" s="29" t="s">
        <v>31</v>
      </c>
      <c r="V2922" s="29" t="s">
        <v>31</v>
      </c>
      <c r="W2922" s="30">
        <v>1.1059063797710778</v>
      </c>
      <c r="X2922" s="30">
        <v>2.2466110200826441</v>
      </c>
      <c r="Y2922" s="29" t="s">
        <v>31</v>
      </c>
      <c r="Z2922" s="29" t="s">
        <v>31</v>
      </c>
      <c r="AA2922" s="30" t="s">
        <v>31</v>
      </c>
      <c r="AB2922" s="30" t="s">
        <v>31</v>
      </c>
      <c r="AC2922" s="29" t="s">
        <v>31</v>
      </c>
      <c r="AD2922" s="29" t="s">
        <v>31</v>
      </c>
      <c r="AE2922" s="29">
        <f t="shared" si="141"/>
        <v>2023</v>
      </c>
      <c r="AF2922" s="29">
        <f t="shared" si="142"/>
        <v>5</v>
      </c>
      <c r="AK2922" t="e">
        <f t="shared" si="140"/>
        <v>#N/A</v>
      </c>
    </row>
    <row r="2923" spans="1:37" ht="30" x14ac:dyDescent="0.25">
      <c r="A2923" s="30">
        <v>34608945</v>
      </c>
      <c r="B2923" s="29" t="s">
        <v>100</v>
      </c>
      <c r="C2923" s="29" t="s">
        <v>29</v>
      </c>
      <c r="D2923" s="29" t="s">
        <v>29</v>
      </c>
      <c r="E2923" s="31">
        <v>45107</v>
      </c>
      <c r="F2923" s="29" t="s">
        <v>31</v>
      </c>
      <c r="G2923" s="29" t="s">
        <v>51</v>
      </c>
      <c r="H2923" s="29" t="s">
        <v>30</v>
      </c>
      <c r="I2923" s="29">
        <v>2019</v>
      </c>
      <c r="J2923" s="30">
        <v>95</v>
      </c>
      <c r="K2923" s="30">
        <v>16935.900000000001</v>
      </c>
      <c r="L2923" s="29" t="s">
        <v>31</v>
      </c>
      <c r="M2923" s="29" t="s">
        <v>31</v>
      </c>
      <c r="N2923" s="29" t="s">
        <v>31</v>
      </c>
      <c r="O2923" s="29" t="s">
        <v>31</v>
      </c>
      <c r="P2923" s="29" t="s">
        <v>31</v>
      </c>
      <c r="Q2923" s="29" t="s">
        <v>31</v>
      </c>
      <c r="R2923" s="29" t="s">
        <v>31</v>
      </c>
      <c r="S2923" s="29" t="s">
        <v>31</v>
      </c>
      <c r="T2923" s="29" t="s">
        <v>31</v>
      </c>
      <c r="U2923" s="29" t="s">
        <v>31</v>
      </c>
      <c r="V2923" s="29" t="s">
        <v>31</v>
      </c>
      <c r="W2923" s="30">
        <v>1.5499796757129833</v>
      </c>
      <c r="X2923" s="30">
        <v>1.7640051038092588</v>
      </c>
      <c r="Y2923" s="29" t="s">
        <v>31</v>
      </c>
      <c r="Z2923" s="29" t="s">
        <v>31</v>
      </c>
      <c r="AA2923" s="30" t="s">
        <v>31</v>
      </c>
      <c r="AB2923" s="30" t="s">
        <v>31</v>
      </c>
      <c r="AC2923" s="29" t="s">
        <v>31</v>
      </c>
      <c r="AD2923" s="29" t="s">
        <v>31</v>
      </c>
      <c r="AE2923" s="29">
        <f t="shared" si="141"/>
        <v>2023</v>
      </c>
      <c r="AF2923" s="29">
        <f t="shared" si="142"/>
        <v>6</v>
      </c>
      <c r="AK2923" t="e">
        <f t="shared" si="140"/>
        <v>#N/A</v>
      </c>
    </row>
    <row r="2924" spans="1:37" ht="30" x14ac:dyDescent="0.25">
      <c r="A2924" s="30">
        <v>34608945</v>
      </c>
      <c r="B2924" s="29" t="s">
        <v>100</v>
      </c>
      <c r="C2924" s="29" t="s">
        <v>29</v>
      </c>
      <c r="D2924" s="29" t="s">
        <v>29</v>
      </c>
      <c r="E2924" s="31">
        <v>45138</v>
      </c>
      <c r="F2924" s="29" t="s">
        <v>31</v>
      </c>
      <c r="G2924" s="29" t="s">
        <v>51</v>
      </c>
      <c r="H2924" s="29" t="s">
        <v>30</v>
      </c>
      <c r="I2924" s="29">
        <v>2019</v>
      </c>
      <c r="J2924" s="30">
        <v>95</v>
      </c>
      <c r="K2924" s="30">
        <v>16935.900000000001</v>
      </c>
      <c r="L2924" s="29" t="s">
        <v>31</v>
      </c>
      <c r="M2924" s="29" t="s">
        <v>31</v>
      </c>
      <c r="N2924" s="29" t="s">
        <v>31</v>
      </c>
      <c r="O2924" s="29" t="s">
        <v>31</v>
      </c>
      <c r="P2924" s="29" t="s">
        <v>31</v>
      </c>
      <c r="Q2924" s="29" t="s">
        <v>31</v>
      </c>
      <c r="R2924" s="29" t="s">
        <v>31</v>
      </c>
      <c r="S2924" s="29" t="s">
        <v>31</v>
      </c>
      <c r="T2924" s="29" t="s">
        <v>31</v>
      </c>
      <c r="U2924" s="29" t="s">
        <v>31</v>
      </c>
      <c r="V2924" s="29" t="s">
        <v>31</v>
      </c>
      <c r="W2924" s="30">
        <v>1.6399232029132407</v>
      </c>
      <c r="X2924" s="30">
        <v>1.5519700214153422</v>
      </c>
      <c r="Y2924" s="29" t="s">
        <v>31</v>
      </c>
      <c r="Z2924" s="29" t="s">
        <v>31</v>
      </c>
      <c r="AA2924" s="30" t="s">
        <v>31</v>
      </c>
      <c r="AB2924" s="30" t="s">
        <v>31</v>
      </c>
      <c r="AC2924" s="29" t="s">
        <v>31</v>
      </c>
      <c r="AD2924" s="29" t="s">
        <v>31</v>
      </c>
      <c r="AE2924" s="29">
        <f t="shared" si="141"/>
        <v>2023</v>
      </c>
      <c r="AF2924" s="29">
        <f t="shared" si="142"/>
        <v>7</v>
      </c>
      <c r="AK2924" t="e">
        <f t="shared" si="140"/>
        <v>#N/A</v>
      </c>
    </row>
    <row r="2925" spans="1:37" ht="30" x14ac:dyDescent="0.25">
      <c r="A2925" s="30">
        <v>34608945</v>
      </c>
      <c r="B2925" s="29" t="s">
        <v>100</v>
      </c>
      <c r="C2925" s="29" t="s">
        <v>29</v>
      </c>
      <c r="D2925" s="29" t="s">
        <v>29</v>
      </c>
      <c r="E2925" s="31">
        <v>45169</v>
      </c>
      <c r="F2925" s="29" t="s">
        <v>31</v>
      </c>
      <c r="G2925" s="29" t="s">
        <v>51</v>
      </c>
      <c r="H2925" s="29" t="s">
        <v>30</v>
      </c>
      <c r="I2925" s="29">
        <v>2019</v>
      </c>
      <c r="J2925" s="30">
        <v>95</v>
      </c>
      <c r="K2925" s="30">
        <v>16935.900000000001</v>
      </c>
      <c r="L2925" s="29" t="s">
        <v>31</v>
      </c>
      <c r="M2925" s="29" t="s">
        <v>31</v>
      </c>
      <c r="N2925" s="29" t="s">
        <v>31</v>
      </c>
      <c r="O2925" s="29" t="s">
        <v>31</v>
      </c>
      <c r="P2925" s="29" t="s">
        <v>31</v>
      </c>
      <c r="Q2925" s="29" t="s">
        <v>31</v>
      </c>
      <c r="R2925" s="29" t="s">
        <v>31</v>
      </c>
      <c r="S2925" s="29" t="s">
        <v>31</v>
      </c>
      <c r="T2925" s="29" t="s">
        <v>31</v>
      </c>
      <c r="U2925" s="29" t="s">
        <v>31</v>
      </c>
      <c r="V2925" s="29" t="s">
        <v>31</v>
      </c>
      <c r="W2925" s="30">
        <v>1.1487295400371864</v>
      </c>
      <c r="X2925" s="30">
        <v>1.8983175291237753</v>
      </c>
      <c r="Y2925" s="29" t="s">
        <v>31</v>
      </c>
      <c r="Z2925" s="29" t="s">
        <v>31</v>
      </c>
      <c r="AA2925" s="30" t="s">
        <v>31</v>
      </c>
      <c r="AB2925" s="30" t="s">
        <v>31</v>
      </c>
      <c r="AC2925" s="29" t="s">
        <v>31</v>
      </c>
      <c r="AD2925" s="29" t="s">
        <v>31</v>
      </c>
      <c r="AE2925" s="29">
        <f t="shared" si="141"/>
        <v>2023</v>
      </c>
      <c r="AF2925" s="29">
        <f t="shared" si="142"/>
        <v>8</v>
      </c>
      <c r="AK2925" t="e">
        <f t="shared" si="140"/>
        <v>#N/A</v>
      </c>
    </row>
    <row r="2926" spans="1:37" ht="30" x14ac:dyDescent="0.25">
      <c r="A2926" s="30">
        <v>34608945</v>
      </c>
      <c r="B2926" s="29" t="s">
        <v>100</v>
      </c>
      <c r="C2926" s="29" t="s">
        <v>29</v>
      </c>
      <c r="D2926" s="29" t="s">
        <v>29</v>
      </c>
      <c r="E2926" s="31">
        <v>45199</v>
      </c>
      <c r="F2926" s="29" t="s">
        <v>31</v>
      </c>
      <c r="G2926" s="29" t="s">
        <v>51</v>
      </c>
      <c r="H2926" s="29" t="s">
        <v>30</v>
      </c>
      <c r="I2926" s="29">
        <v>2019</v>
      </c>
      <c r="J2926" s="30">
        <v>95</v>
      </c>
      <c r="K2926" s="30">
        <v>16935.900000000001</v>
      </c>
      <c r="L2926" s="29" t="s">
        <v>31</v>
      </c>
      <c r="M2926" s="29" t="s">
        <v>31</v>
      </c>
      <c r="N2926" s="29" t="s">
        <v>31</v>
      </c>
      <c r="O2926" s="29" t="s">
        <v>31</v>
      </c>
      <c r="P2926" s="29" t="s">
        <v>31</v>
      </c>
      <c r="Q2926" s="29" t="s">
        <v>31</v>
      </c>
      <c r="R2926" s="29" t="s">
        <v>31</v>
      </c>
      <c r="S2926" s="29" t="s">
        <v>31</v>
      </c>
      <c r="T2926" s="29" t="s">
        <v>31</v>
      </c>
      <c r="U2926" s="29" t="s">
        <v>31</v>
      </c>
      <c r="V2926" s="29" t="s">
        <v>31</v>
      </c>
      <c r="W2926" s="30">
        <v>1.1087247077022211</v>
      </c>
      <c r="X2926" s="30">
        <v>2.2575693186585473</v>
      </c>
      <c r="Y2926" s="29" t="s">
        <v>31</v>
      </c>
      <c r="Z2926" s="29" t="s">
        <v>31</v>
      </c>
      <c r="AA2926" s="30" t="s">
        <v>31</v>
      </c>
      <c r="AB2926" s="30" t="s">
        <v>31</v>
      </c>
      <c r="AC2926" s="29" t="s">
        <v>31</v>
      </c>
      <c r="AD2926" s="29" t="s">
        <v>31</v>
      </c>
      <c r="AE2926" s="29">
        <f t="shared" si="141"/>
        <v>2023</v>
      </c>
      <c r="AF2926" s="29">
        <f t="shared" si="142"/>
        <v>9</v>
      </c>
      <c r="AK2926" t="e">
        <f t="shared" si="140"/>
        <v>#N/A</v>
      </c>
    </row>
    <row r="2927" spans="1:37" ht="30" x14ac:dyDescent="0.25">
      <c r="A2927" s="30">
        <v>34608945</v>
      </c>
      <c r="B2927" s="29" t="s">
        <v>100</v>
      </c>
      <c r="C2927" s="29" t="s">
        <v>29</v>
      </c>
      <c r="D2927" s="29" t="s">
        <v>29</v>
      </c>
      <c r="E2927" s="31">
        <v>45230</v>
      </c>
      <c r="F2927" s="29" t="s">
        <v>31</v>
      </c>
      <c r="G2927" s="29" t="s">
        <v>51</v>
      </c>
      <c r="H2927" s="29" t="s">
        <v>30</v>
      </c>
      <c r="I2927" s="29">
        <v>2019</v>
      </c>
      <c r="J2927" s="30">
        <v>95</v>
      </c>
      <c r="K2927" s="30">
        <v>16935.900000000001</v>
      </c>
      <c r="L2927" s="29" t="s">
        <v>31</v>
      </c>
      <c r="M2927" s="29" t="s">
        <v>31</v>
      </c>
      <c r="N2927" s="29" t="s">
        <v>31</v>
      </c>
      <c r="O2927" s="29" t="s">
        <v>31</v>
      </c>
      <c r="P2927" s="29" t="s">
        <v>31</v>
      </c>
      <c r="Q2927" s="29" t="s">
        <v>31</v>
      </c>
      <c r="R2927" s="29" t="s">
        <v>31</v>
      </c>
      <c r="S2927" s="29" t="s">
        <v>31</v>
      </c>
      <c r="T2927" s="29" t="s">
        <v>31</v>
      </c>
      <c r="U2927" s="29" t="s">
        <v>31</v>
      </c>
      <c r="V2927" s="29" t="s">
        <v>31</v>
      </c>
      <c r="W2927" s="30">
        <v>1.2804297329249765</v>
      </c>
      <c r="X2927" s="30">
        <v>1.8995398364536882</v>
      </c>
      <c r="Y2927" s="29" t="s">
        <v>31</v>
      </c>
      <c r="Z2927" s="29" t="s">
        <v>31</v>
      </c>
      <c r="AA2927" s="30" t="s">
        <v>31</v>
      </c>
      <c r="AB2927" s="30" t="s">
        <v>31</v>
      </c>
      <c r="AC2927" s="29" t="s">
        <v>31</v>
      </c>
      <c r="AD2927" s="29" t="s">
        <v>31</v>
      </c>
      <c r="AE2927" s="29">
        <f t="shared" si="141"/>
        <v>2023</v>
      </c>
      <c r="AF2927" s="29">
        <f t="shared" si="142"/>
        <v>10</v>
      </c>
      <c r="AK2927" t="e">
        <f t="shared" ref="AK2927:AK2941" si="143">_xlfn.XLOOKUP(B2927, $AH$2:$AH$38,$AI$2:$AI$38)</f>
        <v>#N/A</v>
      </c>
    </row>
    <row r="2928" spans="1:37" ht="30" x14ac:dyDescent="0.25">
      <c r="A2928" s="30">
        <v>34608945</v>
      </c>
      <c r="B2928" s="29" t="s">
        <v>100</v>
      </c>
      <c r="C2928" s="29" t="s">
        <v>29</v>
      </c>
      <c r="D2928" s="29" t="s">
        <v>29</v>
      </c>
      <c r="E2928" s="31">
        <v>45260</v>
      </c>
      <c r="F2928" s="29" t="s">
        <v>31</v>
      </c>
      <c r="G2928" s="29" t="s">
        <v>51</v>
      </c>
      <c r="H2928" s="29" t="s">
        <v>30</v>
      </c>
      <c r="I2928" s="29">
        <v>2019</v>
      </c>
      <c r="J2928" s="30">
        <v>95</v>
      </c>
      <c r="K2928" s="30">
        <v>16935.900000000001</v>
      </c>
      <c r="L2928" s="29" t="s">
        <v>31</v>
      </c>
      <c r="M2928" s="29" t="s">
        <v>31</v>
      </c>
      <c r="N2928" s="29" t="s">
        <v>31</v>
      </c>
      <c r="O2928" s="29" t="s">
        <v>31</v>
      </c>
      <c r="P2928" s="29" t="s">
        <v>31</v>
      </c>
      <c r="Q2928" s="29" t="s">
        <v>31</v>
      </c>
      <c r="R2928" s="29" t="s">
        <v>31</v>
      </c>
      <c r="S2928" s="29" t="s">
        <v>31</v>
      </c>
      <c r="T2928" s="29" t="s">
        <v>31</v>
      </c>
      <c r="U2928" s="29" t="s">
        <v>31</v>
      </c>
      <c r="V2928" s="29" t="s">
        <v>31</v>
      </c>
      <c r="W2928" s="30">
        <v>1.1631594395775209</v>
      </c>
      <c r="X2928" s="30">
        <v>2.1359745004425159</v>
      </c>
      <c r="Y2928" s="29" t="s">
        <v>31</v>
      </c>
      <c r="Z2928" s="29" t="s">
        <v>31</v>
      </c>
      <c r="AA2928" s="30" t="s">
        <v>31</v>
      </c>
      <c r="AB2928" s="30" t="s">
        <v>31</v>
      </c>
      <c r="AC2928" s="29" t="s">
        <v>31</v>
      </c>
      <c r="AD2928" s="29" t="s">
        <v>31</v>
      </c>
      <c r="AE2928" s="29">
        <f t="shared" si="141"/>
        <v>2023</v>
      </c>
      <c r="AF2928" s="29">
        <f t="shared" si="142"/>
        <v>11</v>
      </c>
      <c r="AK2928" t="e">
        <f t="shared" si="143"/>
        <v>#N/A</v>
      </c>
    </row>
    <row r="2929" spans="1:37" ht="30" x14ac:dyDescent="0.25">
      <c r="A2929" s="30">
        <v>34608945</v>
      </c>
      <c r="B2929" s="29" t="s">
        <v>100</v>
      </c>
      <c r="C2929" s="29" t="s">
        <v>29</v>
      </c>
      <c r="D2929" s="29" t="s">
        <v>29</v>
      </c>
      <c r="E2929" s="31">
        <v>45291</v>
      </c>
      <c r="F2929" s="29">
        <v>98.498587018771389</v>
      </c>
      <c r="G2929" s="29" t="s">
        <v>51</v>
      </c>
      <c r="H2929" s="29" t="s">
        <v>30</v>
      </c>
      <c r="I2929" s="29">
        <v>2019</v>
      </c>
      <c r="J2929" s="30">
        <v>95</v>
      </c>
      <c r="K2929" s="30">
        <v>16935.900000000001</v>
      </c>
      <c r="L2929" s="29">
        <v>957626.8486521598</v>
      </c>
      <c r="M2929" s="29">
        <v>3733.1391221244266</v>
      </c>
      <c r="N2929" s="29">
        <v>47.612463675209277</v>
      </c>
      <c r="O2929" s="29">
        <v>15910.758892483133</v>
      </c>
      <c r="P2929" s="29">
        <v>0.80375457042408838</v>
      </c>
      <c r="Q2929" s="29">
        <v>18431.153942965208</v>
      </c>
      <c r="R2929" s="29">
        <v>20615.910725453956</v>
      </c>
      <c r="S2929" s="29">
        <v>0.81196996936179577</v>
      </c>
      <c r="T2929" s="29">
        <v>1.519846967903286</v>
      </c>
      <c r="U2929" s="29">
        <v>1.0607770128784693</v>
      </c>
      <c r="V2929" s="29">
        <v>1.424882724391215</v>
      </c>
      <c r="W2929" s="30">
        <v>0.86914053046147732</v>
      </c>
      <c r="X2929" s="30">
        <v>1.1469030576551216</v>
      </c>
      <c r="Y2929" s="29">
        <v>-10.345842114253525</v>
      </c>
      <c r="Z2929" s="29">
        <v>-7.3641903350681668</v>
      </c>
      <c r="AA2929" s="30">
        <v>78.09076740717019</v>
      </c>
      <c r="AB2929" s="30">
        <v>1194.346914953773</v>
      </c>
      <c r="AC2929" s="29" t="s">
        <v>31</v>
      </c>
      <c r="AD2929" s="29" t="s">
        <v>31</v>
      </c>
      <c r="AE2929" s="29">
        <f t="shared" si="141"/>
        <v>2023</v>
      </c>
      <c r="AF2929" s="29">
        <f t="shared" si="142"/>
        <v>12</v>
      </c>
      <c r="AK2929" t="e">
        <f t="shared" si="143"/>
        <v>#N/A</v>
      </c>
    </row>
    <row r="2930" spans="1:37" ht="30" x14ac:dyDescent="0.25">
      <c r="A2930" s="30">
        <v>34608945</v>
      </c>
      <c r="B2930" s="29" t="s">
        <v>100</v>
      </c>
      <c r="C2930" s="29" t="s">
        <v>29</v>
      </c>
      <c r="D2930" s="29" t="s">
        <v>29</v>
      </c>
      <c r="E2930" s="31">
        <v>45322</v>
      </c>
      <c r="F2930" s="29">
        <v>57.122286308690775</v>
      </c>
      <c r="G2930" s="29" t="s">
        <v>51</v>
      </c>
      <c r="H2930" s="29" t="s">
        <v>30</v>
      </c>
      <c r="I2930" s="29">
        <v>2019</v>
      </c>
      <c r="J2930" s="30">
        <v>95</v>
      </c>
      <c r="K2930" s="30">
        <v>16935.900000000001</v>
      </c>
      <c r="L2930" s="29">
        <v>1430765.1926119137</v>
      </c>
      <c r="M2930" s="29">
        <v>3702.1330292839402</v>
      </c>
      <c r="N2930" s="29">
        <v>83.178501659715977</v>
      </c>
      <c r="O2930" s="29">
        <v>16248.256935006943</v>
      </c>
      <c r="P2930" s="29">
        <v>0.86837101480570977</v>
      </c>
      <c r="Q2930" s="29">
        <v>16702.371656009531</v>
      </c>
      <c r="R2930" s="29">
        <v>26079.035257287374</v>
      </c>
      <c r="S2930" s="29">
        <v>0.72102134196416845</v>
      </c>
      <c r="T2930" s="29">
        <v>1.3406851956265782</v>
      </c>
      <c r="U2930" s="29">
        <v>0.8754810604357508</v>
      </c>
      <c r="V2930" s="29">
        <v>1.2628048318945591</v>
      </c>
      <c r="W2930" s="30">
        <v>1.3091208819763911</v>
      </c>
      <c r="X2930" s="30">
        <v>1.3348317174774778</v>
      </c>
      <c r="Y2930" s="29">
        <v>-5.122641961102973</v>
      </c>
      <c r="Z2930" s="29">
        <v>-5.4069957331617235</v>
      </c>
      <c r="AA2930" s="30">
        <v>60.032015830148211</v>
      </c>
      <c r="AB2930" s="30">
        <v>1386.6353058588304</v>
      </c>
      <c r="AC2930" s="29" t="s">
        <v>31</v>
      </c>
      <c r="AD2930" s="29" t="s">
        <v>31</v>
      </c>
      <c r="AE2930" s="29">
        <f t="shared" si="141"/>
        <v>2024</v>
      </c>
      <c r="AF2930" s="29">
        <f t="shared" si="142"/>
        <v>1</v>
      </c>
      <c r="AK2930" t="e">
        <f t="shared" si="143"/>
        <v>#N/A</v>
      </c>
    </row>
    <row r="2931" spans="1:37" ht="30" x14ac:dyDescent="0.25">
      <c r="A2931" s="30">
        <v>34608945</v>
      </c>
      <c r="B2931" s="29" t="s">
        <v>100</v>
      </c>
      <c r="C2931" s="29" t="s">
        <v>29</v>
      </c>
      <c r="D2931" s="29" t="s">
        <v>29</v>
      </c>
      <c r="E2931" s="31">
        <v>45351</v>
      </c>
      <c r="F2931" s="29">
        <v>75.249216928164969</v>
      </c>
      <c r="G2931" s="29" t="s">
        <v>51</v>
      </c>
      <c r="H2931" s="29" t="s">
        <v>30</v>
      </c>
      <c r="I2931" s="29">
        <v>2019</v>
      </c>
      <c r="J2931" s="30">
        <v>95</v>
      </c>
      <c r="K2931" s="30">
        <v>16935.900000000001</v>
      </c>
      <c r="L2931" s="29">
        <v>1171829.9818771696</v>
      </c>
      <c r="M2931" s="29">
        <v>3058.4197810334199</v>
      </c>
      <c r="N2931" s="29">
        <v>54.100339354805399</v>
      </c>
      <c r="O2931" s="29">
        <v>10547.275570980928</v>
      </c>
      <c r="P2931" s="29">
        <v>0.8799357062335893</v>
      </c>
      <c r="Q2931" s="29">
        <v>18107.775911662975</v>
      </c>
      <c r="R2931" s="29">
        <v>26640.257988663561</v>
      </c>
      <c r="S2931" s="29">
        <v>0.94436722607574985</v>
      </c>
      <c r="T2931" s="29">
        <v>1.0881080736841846</v>
      </c>
      <c r="U2931" s="29">
        <v>1.2455796888224591</v>
      </c>
      <c r="V2931" s="29">
        <v>1.2082869870667037</v>
      </c>
      <c r="W2931" s="30">
        <v>1.3202280158711428</v>
      </c>
      <c r="X2931" s="30">
        <v>1.4739010291529167</v>
      </c>
      <c r="Y2931" s="29">
        <v>-5.2980497490838321</v>
      </c>
      <c r="Z2931" s="29">
        <v>-5.1423012648732698</v>
      </c>
      <c r="AA2931" s="30">
        <v>80.503621139584183</v>
      </c>
      <c r="AB2931" s="30">
        <v>1350.2363018424539</v>
      </c>
      <c r="AC2931" s="29" t="s">
        <v>31</v>
      </c>
      <c r="AD2931" s="29" t="s">
        <v>31</v>
      </c>
      <c r="AE2931" s="29">
        <f t="shared" si="141"/>
        <v>2024</v>
      </c>
      <c r="AF2931" s="29">
        <f t="shared" si="142"/>
        <v>2</v>
      </c>
      <c r="AK2931" t="e">
        <f t="shared" si="143"/>
        <v>#N/A</v>
      </c>
    </row>
    <row r="2932" spans="1:37" ht="30" x14ac:dyDescent="0.25">
      <c r="A2932" s="30">
        <v>34608945</v>
      </c>
      <c r="B2932" s="29" t="s">
        <v>100</v>
      </c>
      <c r="C2932" s="29" t="s">
        <v>29</v>
      </c>
      <c r="D2932" s="29" t="s">
        <v>29</v>
      </c>
      <c r="E2932" s="31">
        <v>45382</v>
      </c>
      <c r="F2932" s="29">
        <v>101.43399190986294</v>
      </c>
      <c r="G2932" s="29" t="s">
        <v>51</v>
      </c>
      <c r="H2932" s="29" t="s">
        <v>30</v>
      </c>
      <c r="I2932" s="29">
        <v>2019</v>
      </c>
      <c r="J2932" s="30">
        <v>95</v>
      </c>
      <c r="K2932" s="30">
        <v>16935.900000000001</v>
      </c>
      <c r="L2932" s="29">
        <v>847318.95586657035</v>
      </c>
      <c r="M2932" s="29">
        <v>3501.47510497759</v>
      </c>
      <c r="N2932" s="29">
        <v>76.141157254993345</v>
      </c>
      <c r="O2932" s="29">
        <v>13676.547410758312</v>
      </c>
      <c r="P2932" s="29">
        <v>0.55513389198561736</v>
      </c>
      <c r="Q2932" s="29">
        <v>18951.234816184129</v>
      </c>
      <c r="R2932" s="29">
        <v>16012.67290573076</v>
      </c>
      <c r="S2932" s="29">
        <v>0.9715278076674434</v>
      </c>
      <c r="T2932" s="29">
        <v>0.87911948474259782</v>
      </c>
      <c r="U2932" s="29">
        <v>1.197676211042433</v>
      </c>
      <c r="V2932" s="29">
        <v>1.5628389497394632</v>
      </c>
      <c r="W2932" s="30">
        <v>0.79018445699094342</v>
      </c>
      <c r="X2932" s="30">
        <v>1.5719185078393065</v>
      </c>
      <c r="Y2932" s="29">
        <v>-4.8540662048553775</v>
      </c>
      <c r="Z2932" s="29">
        <v>-4.8223378439764888</v>
      </c>
      <c r="AA2932" s="30">
        <v>83.585332024257951</v>
      </c>
      <c r="AB2932" s="30">
        <v>1615.3385500563656</v>
      </c>
      <c r="AC2932" s="29" t="s">
        <v>31</v>
      </c>
      <c r="AD2932" s="29" t="s">
        <v>31</v>
      </c>
      <c r="AE2932" s="29">
        <f t="shared" si="141"/>
        <v>2024</v>
      </c>
      <c r="AF2932" s="29">
        <f t="shared" si="142"/>
        <v>3</v>
      </c>
      <c r="AK2932" t="e">
        <f t="shared" si="143"/>
        <v>#N/A</v>
      </c>
    </row>
    <row r="2933" spans="1:37" ht="30" x14ac:dyDescent="0.25">
      <c r="A2933" s="30">
        <v>34608945</v>
      </c>
      <c r="B2933" s="29" t="s">
        <v>100</v>
      </c>
      <c r="C2933" s="29" t="s">
        <v>29</v>
      </c>
      <c r="D2933" s="29" t="s">
        <v>29</v>
      </c>
      <c r="E2933" s="31">
        <v>45412</v>
      </c>
      <c r="F2933" s="29">
        <v>86.423207894899505</v>
      </c>
      <c r="G2933" s="29" t="s">
        <v>51</v>
      </c>
      <c r="H2933" s="29" t="s">
        <v>30</v>
      </c>
      <c r="I2933" s="29">
        <v>2019</v>
      </c>
      <c r="J2933" s="30">
        <v>95</v>
      </c>
      <c r="K2933" s="30">
        <v>16935.900000000001</v>
      </c>
      <c r="L2933" s="29">
        <v>801051.63487285271</v>
      </c>
      <c r="M2933" s="29">
        <v>2977.3941245033816</v>
      </c>
      <c r="N2933" s="29">
        <v>52.672082759713575</v>
      </c>
      <c r="O2933" s="29">
        <v>17400.074376985733</v>
      </c>
      <c r="P2933" s="29">
        <v>0.60307252527505961</v>
      </c>
      <c r="Q2933" s="29">
        <v>19041.477016285215</v>
      </c>
      <c r="R2933" s="29">
        <v>23186.213991790617</v>
      </c>
      <c r="S2933" s="29">
        <v>1.2595326570888568</v>
      </c>
      <c r="T2933" s="29">
        <v>1.229564843447009</v>
      </c>
      <c r="U2933" s="29">
        <v>0.81900287891318169</v>
      </c>
      <c r="V2933" s="29">
        <v>1.6694711041816732</v>
      </c>
      <c r="W2933" s="30">
        <v>0.84129044581413237</v>
      </c>
      <c r="X2933" s="30">
        <v>1.3336945147921213</v>
      </c>
      <c r="Y2933" s="29">
        <v>-1.0459361887121972</v>
      </c>
      <c r="Z2933" s="29">
        <v>-1.0294407611653664</v>
      </c>
      <c r="AA2933" s="30">
        <v>60.299360189420653</v>
      </c>
      <c r="AB2933" s="30">
        <v>1519.1179542318444</v>
      </c>
      <c r="AC2933" s="29" t="s">
        <v>31</v>
      </c>
      <c r="AD2933" s="29" t="s">
        <v>31</v>
      </c>
      <c r="AE2933" s="29">
        <f t="shared" si="141"/>
        <v>2024</v>
      </c>
      <c r="AF2933" s="29">
        <f t="shared" si="142"/>
        <v>4</v>
      </c>
      <c r="AK2933" t="e">
        <f t="shared" si="143"/>
        <v>#N/A</v>
      </c>
    </row>
    <row r="2934" spans="1:37" ht="30" x14ac:dyDescent="0.25">
      <c r="A2934" s="30">
        <v>34608945</v>
      </c>
      <c r="B2934" s="29" t="s">
        <v>100</v>
      </c>
      <c r="C2934" s="29" t="s">
        <v>29</v>
      </c>
      <c r="D2934" s="29" t="s">
        <v>29</v>
      </c>
      <c r="E2934" s="31">
        <v>45443</v>
      </c>
      <c r="F2934" s="29">
        <v>65.415401455356218</v>
      </c>
      <c r="G2934" s="29" t="s">
        <v>51</v>
      </c>
      <c r="H2934" s="29" t="s">
        <v>30</v>
      </c>
      <c r="I2934" s="29">
        <v>2019</v>
      </c>
      <c r="J2934" s="30">
        <v>95</v>
      </c>
      <c r="K2934" s="30">
        <v>16935.900000000001</v>
      </c>
      <c r="L2934" s="29">
        <v>1306223.3773733908</v>
      </c>
      <c r="M2934" s="29">
        <v>3921.2647067269418</v>
      </c>
      <c r="N2934" s="29">
        <v>60.630607052504175</v>
      </c>
      <c r="O2934" s="29">
        <v>10218.791937151487</v>
      </c>
      <c r="P2934" s="29">
        <v>0.89591702570052167</v>
      </c>
      <c r="Q2934" s="29">
        <v>14810.786345185505</v>
      </c>
      <c r="R2934" s="29">
        <v>25702.92162739587</v>
      </c>
      <c r="S2934" s="29">
        <v>0.80313558960112574</v>
      </c>
      <c r="T2934" s="29">
        <v>1.6662505260718365</v>
      </c>
      <c r="U2934" s="29">
        <v>0.77287938291282621</v>
      </c>
      <c r="V2934" s="29">
        <v>0.94851464176049116</v>
      </c>
      <c r="W2934" s="30">
        <v>1.0547710030796351</v>
      </c>
      <c r="X2934" s="30">
        <v>1.1114911303589927</v>
      </c>
      <c r="Y2934" s="29">
        <v>2.5529489704418857</v>
      </c>
      <c r="Z2934" s="29">
        <v>4.0076399474604694</v>
      </c>
      <c r="AA2934" s="30">
        <v>59.066806272105438</v>
      </c>
      <c r="AB2934" s="30">
        <v>1128.5686444838479</v>
      </c>
      <c r="AC2934" s="29" t="s">
        <v>31</v>
      </c>
      <c r="AD2934" s="29" t="s">
        <v>31</v>
      </c>
      <c r="AE2934" s="29">
        <f t="shared" si="141"/>
        <v>2024</v>
      </c>
      <c r="AF2934" s="29">
        <f t="shared" si="142"/>
        <v>5</v>
      </c>
      <c r="AK2934" t="e">
        <f t="shared" si="143"/>
        <v>#N/A</v>
      </c>
    </row>
    <row r="2935" spans="1:37" ht="30" x14ac:dyDescent="0.25">
      <c r="A2935" s="30">
        <v>34608945</v>
      </c>
      <c r="B2935" s="29" t="s">
        <v>100</v>
      </c>
      <c r="C2935" s="29" t="s">
        <v>29</v>
      </c>
      <c r="D2935" s="29" t="s">
        <v>29</v>
      </c>
      <c r="E2935" s="31">
        <v>45473</v>
      </c>
      <c r="F2935" s="29">
        <v>50.058083270267929</v>
      </c>
      <c r="G2935" s="29" t="s">
        <v>51</v>
      </c>
      <c r="H2935" s="29" t="s">
        <v>30</v>
      </c>
      <c r="I2935" s="29">
        <v>2019</v>
      </c>
      <c r="J2935" s="30">
        <v>95</v>
      </c>
      <c r="K2935" s="30">
        <v>16935.900000000001</v>
      </c>
      <c r="L2935" s="29">
        <v>1129897.7770913178</v>
      </c>
      <c r="M2935" s="29">
        <v>3882.4299002507687</v>
      </c>
      <c r="N2935" s="29">
        <v>73.233175597346218</v>
      </c>
      <c r="O2935" s="29">
        <v>18304.890100108187</v>
      </c>
      <c r="P2935" s="29">
        <v>0.99044430835316477</v>
      </c>
      <c r="Q2935" s="29">
        <v>13937.775097312218</v>
      </c>
      <c r="R2935" s="29">
        <v>28891.412893915611</v>
      </c>
      <c r="S2935" s="29">
        <v>1.3532027152190458</v>
      </c>
      <c r="T2935" s="29">
        <v>1.4924475028442392</v>
      </c>
      <c r="U2935" s="29">
        <v>0.78720354344650068</v>
      </c>
      <c r="V2935" s="29">
        <v>1.0823977596876995</v>
      </c>
      <c r="W2935" s="30">
        <v>0.90697456480872674</v>
      </c>
      <c r="X2935" s="30">
        <v>1.479328689553175</v>
      </c>
      <c r="Y2935" s="29">
        <v>2.4340566941673143</v>
      </c>
      <c r="Z2935" s="29">
        <v>2.3069335747257327</v>
      </c>
      <c r="AA2935" s="30">
        <v>83.797215647210095</v>
      </c>
      <c r="AB2935" s="30">
        <v>999.61768767679155</v>
      </c>
      <c r="AC2935" s="29" t="s">
        <v>31</v>
      </c>
      <c r="AD2935" s="29" t="s">
        <v>31</v>
      </c>
      <c r="AE2935" s="29">
        <f t="shared" si="141"/>
        <v>2024</v>
      </c>
      <c r="AF2935" s="29">
        <f t="shared" si="142"/>
        <v>6</v>
      </c>
      <c r="AK2935" t="e">
        <f t="shared" si="143"/>
        <v>#N/A</v>
      </c>
    </row>
    <row r="2936" spans="1:37" ht="30" x14ac:dyDescent="0.25">
      <c r="A2936" s="30">
        <v>34608945</v>
      </c>
      <c r="B2936" s="29" t="s">
        <v>100</v>
      </c>
      <c r="C2936" s="29" t="s">
        <v>29</v>
      </c>
      <c r="D2936" s="29" t="s">
        <v>29</v>
      </c>
      <c r="E2936" s="31">
        <v>45504</v>
      </c>
      <c r="F2936" s="29" t="s">
        <v>31</v>
      </c>
      <c r="G2936" s="29" t="s">
        <v>51</v>
      </c>
      <c r="H2936" s="29" t="s">
        <v>30</v>
      </c>
      <c r="I2936" s="29">
        <v>2019</v>
      </c>
      <c r="J2936" s="30">
        <v>95</v>
      </c>
      <c r="K2936" s="30">
        <v>16935.900000000001</v>
      </c>
      <c r="L2936" s="29" t="s">
        <v>31</v>
      </c>
      <c r="M2936" s="29" t="s">
        <v>31</v>
      </c>
      <c r="N2936" s="29" t="s">
        <v>31</v>
      </c>
      <c r="O2936" s="29" t="s">
        <v>31</v>
      </c>
      <c r="P2936" s="29" t="s">
        <v>31</v>
      </c>
      <c r="Q2936" s="29" t="s">
        <v>31</v>
      </c>
      <c r="R2936" s="29" t="s">
        <v>31</v>
      </c>
      <c r="S2936" s="29" t="s">
        <v>31</v>
      </c>
      <c r="T2936" s="29" t="s">
        <v>31</v>
      </c>
      <c r="U2936" s="29" t="s">
        <v>31</v>
      </c>
      <c r="V2936" s="29" t="s">
        <v>31</v>
      </c>
      <c r="W2936" s="30">
        <v>1.2663989285878368</v>
      </c>
      <c r="X2936" s="30">
        <v>2.2712713123172539</v>
      </c>
      <c r="Y2936" s="29" t="s">
        <v>31</v>
      </c>
      <c r="Z2936" s="29" t="s">
        <v>31</v>
      </c>
      <c r="AA2936" s="30" t="s">
        <v>31</v>
      </c>
      <c r="AB2936" s="30" t="s">
        <v>31</v>
      </c>
      <c r="AC2936" s="29" t="s">
        <v>31</v>
      </c>
      <c r="AD2936" s="29" t="s">
        <v>31</v>
      </c>
      <c r="AE2936" s="29">
        <f t="shared" ref="AE2936:AE2941" si="144">IF(E2936 = "", "", YEAR(E2936))</f>
        <v>2024</v>
      </c>
      <c r="AF2936" s="29">
        <f t="shared" si="142"/>
        <v>7</v>
      </c>
      <c r="AK2936" t="e">
        <f t="shared" si="143"/>
        <v>#N/A</v>
      </c>
    </row>
    <row r="2937" spans="1:37" ht="30" x14ac:dyDescent="0.25">
      <c r="A2937" s="30">
        <v>34608945</v>
      </c>
      <c r="B2937" s="29" t="s">
        <v>100</v>
      </c>
      <c r="C2937" s="29" t="s">
        <v>29</v>
      </c>
      <c r="D2937" s="29" t="s">
        <v>29</v>
      </c>
      <c r="E2937" s="31">
        <v>45535</v>
      </c>
      <c r="F2937" s="29" t="s">
        <v>31</v>
      </c>
      <c r="G2937" s="29" t="s">
        <v>51</v>
      </c>
      <c r="H2937" s="29" t="s">
        <v>30</v>
      </c>
      <c r="I2937" s="29">
        <v>2019</v>
      </c>
      <c r="J2937" s="30">
        <v>95</v>
      </c>
      <c r="K2937" s="30">
        <v>16935.900000000001</v>
      </c>
      <c r="L2937" s="29" t="s">
        <v>31</v>
      </c>
      <c r="M2937" s="29" t="s">
        <v>31</v>
      </c>
      <c r="N2937" s="29" t="s">
        <v>31</v>
      </c>
      <c r="O2937" s="29" t="s">
        <v>31</v>
      </c>
      <c r="P2937" s="29" t="s">
        <v>31</v>
      </c>
      <c r="Q2937" s="29" t="s">
        <v>31</v>
      </c>
      <c r="R2937" s="29" t="s">
        <v>31</v>
      </c>
      <c r="S2937" s="29" t="s">
        <v>31</v>
      </c>
      <c r="T2937" s="29" t="s">
        <v>31</v>
      </c>
      <c r="U2937" s="29" t="s">
        <v>31</v>
      </c>
      <c r="V2937" s="29" t="s">
        <v>31</v>
      </c>
      <c r="W2937" s="30">
        <v>1.6143756646101122</v>
      </c>
      <c r="X2937" s="30">
        <v>1.2355172886965815</v>
      </c>
      <c r="Y2937" s="29" t="s">
        <v>31</v>
      </c>
      <c r="Z2937" s="29" t="s">
        <v>31</v>
      </c>
      <c r="AA2937" s="30" t="s">
        <v>31</v>
      </c>
      <c r="AB2937" s="30" t="s">
        <v>31</v>
      </c>
      <c r="AC2937" s="29" t="s">
        <v>31</v>
      </c>
      <c r="AD2937" s="29" t="s">
        <v>31</v>
      </c>
      <c r="AE2937" s="29">
        <f t="shared" si="144"/>
        <v>2024</v>
      </c>
      <c r="AF2937" s="29">
        <f t="shared" si="142"/>
        <v>8</v>
      </c>
      <c r="AK2937" t="e">
        <f t="shared" si="143"/>
        <v>#N/A</v>
      </c>
    </row>
    <row r="2938" spans="1:37" ht="30" x14ac:dyDescent="0.25">
      <c r="A2938" s="30">
        <v>34608945</v>
      </c>
      <c r="B2938" s="29" t="s">
        <v>100</v>
      </c>
      <c r="C2938" s="29" t="s">
        <v>29</v>
      </c>
      <c r="D2938" s="29" t="s">
        <v>29</v>
      </c>
      <c r="E2938" s="31">
        <v>45565</v>
      </c>
      <c r="F2938" s="29" t="s">
        <v>31</v>
      </c>
      <c r="G2938" s="29" t="s">
        <v>51</v>
      </c>
      <c r="H2938" s="29" t="s">
        <v>30</v>
      </c>
      <c r="I2938" s="29">
        <v>2019</v>
      </c>
      <c r="J2938" s="30">
        <v>95</v>
      </c>
      <c r="K2938" s="30">
        <v>16935.900000000001</v>
      </c>
      <c r="L2938" s="29" t="s">
        <v>31</v>
      </c>
      <c r="M2938" s="29" t="s">
        <v>31</v>
      </c>
      <c r="N2938" s="29" t="s">
        <v>31</v>
      </c>
      <c r="O2938" s="29" t="s">
        <v>31</v>
      </c>
      <c r="P2938" s="29" t="s">
        <v>31</v>
      </c>
      <c r="Q2938" s="29" t="s">
        <v>31</v>
      </c>
      <c r="R2938" s="29" t="s">
        <v>31</v>
      </c>
      <c r="S2938" s="29" t="s">
        <v>31</v>
      </c>
      <c r="T2938" s="29" t="s">
        <v>31</v>
      </c>
      <c r="U2938" s="29" t="s">
        <v>31</v>
      </c>
      <c r="V2938" s="29" t="s">
        <v>31</v>
      </c>
      <c r="W2938" s="30">
        <v>0.92888760314438723</v>
      </c>
      <c r="X2938" s="30">
        <v>1.1429955594522374</v>
      </c>
      <c r="Y2938" s="29" t="s">
        <v>31</v>
      </c>
      <c r="Z2938" s="29" t="s">
        <v>31</v>
      </c>
      <c r="AA2938" s="30" t="s">
        <v>31</v>
      </c>
      <c r="AB2938" s="30" t="s">
        <v>31</v>
      </c>
      <c r="AC2938" s="29" t="s">
        <v>31</v>
      </c>
      <c r="AD2938" s="29" t="s">
        <v>31</v>
      </c>
      <c r="AE2938" s="29">
        <f t="shared" si="144"/>
        <v>2024</v>
      </c>
      <c r="AF2938" s="29">
        <f t="shared" si="142"/>
        <v>9</v>
      </c>
      <c r="AK2938" t="e">
        <f t="shared" si="143"/>
        <v>#N/A</v>
      </c>
    </row>
    <row r="2939" spans="1:37" ht="30" x14ac:dyDescent="0.25">
      <c r="A2939" s="30">
        <v>34608945</v>
      </c>
      <c r="B2939" s="29" t="s">
        <v>100</v>
      </c>
      <c r="C2939" s="29" t="s">
        <v>29</v>
      </c>
      <c r="D2939" s="29" t="s">
        <v>29</v>
      </c>
      <c r="E2939" s="31">
        <v>45596</v>
      </c>
      <c r="F2939" s="29" t="s">
        <v>31</v>
      </c>
      <c r="G2939" s="29" t="s">
        <v>51</v>
      </c>
      <c r="H2939" s="29" t="s">
        <v>30</v>
      </c>
      <c r="I2939" s="29">
        <v>2019</v>
      </c>
      <c r="J2939" s="30">
        <v>95</v>
      </c>
      <c r="K2939" s="30">
        <v>16935.900000000001</v>
      </c>
      <c r="L2939" s="29" t="s">
        <v>31</v>
      </c>
      <c r="M2939" s="29" t="s">
        <v>31</v>
      </c>
      <c r="N2939" s="29" t="s">
        <v>31</v>
      </c>
      <c r="O2939" s="29" t="s">
        <v>31</v>
      </c>
      <c r="P2939" s="29" t="s">
        <v>31</v>
      </c>
      <c r="Q2939" s="29" t="s">
        <v>31</v>
      </c>
      <c r="R2939" s="29" t="s">
        <v>31</v>
      </c>
      <c r="S2939" s="29" t="s">
        <v>31</v>
      </c>
      <c r="T2939" s="29" t="s">
        <v>31</v>
      </c>
      <c r="U2939" s="29" t="s">
        <v>31</v>
      </c>
      <c r="V2939" s="29" t="s">
        <v>31</v>
      </c>
      <c r="W2939" s="30">
        <v>1.3161948597287241</v>
      </c>
      <c r="X2939" s="30">
        <v>2.260375412858068</v>
      </c>
      <c r="Y2939" s="29" t="s">
        <v>31</v>
      </c>
      <c r="Z2939" s="29" t="s">
        <v>31</v>
      </c>
      <c r="AA2939" s="30" t="s">
        <v>31</v>
      </c>
      <c r="AB2939" s="30" t="s">
        <v>31</v>
      </c>
      <c r="AC2939" s="29" t="s">
        <v>31</v>
      </c>
      <c r="AD2939" s="29" t="s">
        <v>31</v>
      </c>
      <c r="AE2939" s="29">
        <f t="shared" si="144"/>
        <v>2024</v>
      </c>
      <c r="AF2939" s="29">
        <f t="shared" si="142"/>
        <v>10</v>
      </c>
      <c r="AK2939" t="e">
        <f t="shared" si="143"/>
        <v>#N/A</v>
      </c>
    </row>
    <row r="2940" spans="1:37" ht="30" x14ac:dyDescent="0.25">
      <c r="A2940" s="30">
        <v>34608945</v>
      </c>
      <c r="B2940" s="29" t="s">
        <v>100</v>
      </c>
      <c r="C2940" s="29" t="s">
        <v>29</v>
      </c>
      <c r="D2940" s="29" t="s">
        <v>29</v>
      </c>
      <c r="E2940" s="31">
        <v>45626</v>
      </c>
      <c r="F2940" s="29" t="s">
        <v>31</v>
      </c>
      <c r="G2940" s="29" t="s">
        <v>51</v>
      </c>
      <c r="H2940" s="29" t="s">
        <v>30</v>
      </c>
      <c r="I2940" s="29">
        <v>2019</v>
      </c>
      <c r="J2940" s="30">
        <v>95</v>
      </c>
      <c r="K2940" s="30">
        <v>16935.900000000001</v>
      </c>
      <c r="L2940" s="29" t="s">
        <v>31</v>
      </c>
      <c r="M2940" s="29" t="s">
        <v>31</v>
      </c>
      <c r="N2940" s="29" t="s">
        <v>31</v>
      </c>
      <c r="O2940" s="29" t="s">
        <v>31</v>
      </c>
      <c r="P2940" s="29" t="s">
        <v>31</v>
      </c>
      <c r="Q2940" s="29" t="s">
        <v>31</v>
      </c>
      <c r="R2940" s="29" t="s">
        <v>31</v>
      </c>
      <c r="S2940" s="29" t="s">
        <v>31</v>
      </c>
      <c r="T2940" s="29" t="s">
        <v>31</v>
      </c>
      <c r="U2940" s="29" t="s">
        <v>31</v>
      </c>
      <c r="V2940" s="29" t="s">
        <v>31</v>
      </c>
      <c r="W2940" s="30">
        <v>1.5242664928766132</v>
      </c>
      <c r="X2940" s="30">
        <v>1.7312035850032126</v>
      </c>
      <c r="Y2940" s="29" t="s">
        <v>31</v>
      </c>
      <c r="Z2940" s="29" t="s">
        <v>31</v>
      </c>
      <c r="AA2940" s="30" t="s">
        <v>31</v>
      </c>
      <c r="AB2940" s="30" t="s">
        <v>31</v>
      </c>
      <c r="AC2940" s="29" t="s">
        <v>31</v>
      </c>
      <c r="AD2940" s="29" t="s">
        <v>31</v>
      </c>
      <c r="AE2940" s="29">
        <f t="shared" si="144"/>
        <v>2024</v>
      </c>
      <c r="AF2940" s="29">
        <f t="shared" si="142"/>
        <v>11</v>
      </c>
      <c r="AK2940" t="e">
        <f t="shared" si="143"/>
        <v>#N/A</v>
      </c>
    </row>
    <row r="2941" spans="1:37" ht="30" x14ac:dyDescent="0.25">
      <c r="A2941" s="30">
        <v>34608945</v>
      </c>
      <c r="B2941" s="29" t="s">
        <v>100</v>
      </c>
      <c r="C2941" s="29" t="s">
        <v>29</v>
      </c>
      <c r="D2941" s="29" t="s">
        <v>29</v>
      </c>
      <c r="E2941" s="31">
        <v>45657</v>
      </c>
      <c r="F2941" s="29" t="s">
        <v>31</v>
      </c>
      <c r="G2941" s="29" t="s">
        <v>51</v>
      </c>
      <c r="H2941" s="29" t="s">
        <v>30</v>
      </c>
      <c r="I2941" s="29">
        <v>2019</v>
      </c>
      <c r="J2941" s="30">
        <v>95</v>
      </c>
      <c r="K2941" s="30">
        <v>16935.900000000001</v>
      </c>
      <c r="L2941" s="29" t="s">
        <v>31</v>
      </c>
      <c r="M2941" s="29" t="s">
        <v>31</v>
      </c>
      <c r="N2941" s="29" t="s">
        <v>31</v>
      </c>
      <c r="O2941" s="29" t="s">
        <v>31</v>
      </c>
      <c r="P2941" s="29" t="s">
        <v>31</v>
      </c>
      <c r="Q2941" s="29" t="s">
        <v>31</v>
      </c>
      <c r="R2941" s="29" t="s">
        <v>31</v>
      </c>
      <c r="S2941" s="29" t="s">
        <v>31</v>
      </c>
      <c r="T2941" s="29" t="s">
        <v>31</v>
      </c>
      <c r="U2941" s="29" t="s">
        <v>31</v>
      </c>
      <c r="V2941" s="29" t="s">
        <v>31</v>
      </c>
      <c r="W2941" s="30">
        <v>1.3910148457824711</v>
      </c>
      <c r="X2941" s="30">
        <v>1.788526881892246</v>
      </c>
      <c r="Y2941" s="29" t="s">
        <v>31</v>
      </c>
      <c r="Z2941" s="29" t="s">
        <v>31</v>
      </c>
      <c r="AA2941" s="30" t="s">
        <v>31</v>
      </c>
      <c r="AB2941" s="30" t="s">
        <v>31</v>
      </c>
      <c r="AC2941" s="29" t="s">
        <v>31</v>
      </c>
      <c r="AD2941" s="29" t="s">
        <v>31</v>
      </c>
      <c r="AE2941" s="29">
        <f t="shared" si="144"/>
        <v>2024</v>
      </c>
      <c r="AF2941" s="29">
        <f t="shared" si="142"/>
        <v>12</v>
      </c>
      <c r="AK2941" t="e">
        <f t="shared" si="143"/>
        <v>#N/A</v>
      </c>
    </row>
    <row r="2942" spans="1:37" x14ac:dyDescent="0.25">
      <c r="AE2942" s="29" t="str">
        <f t="shared" ref="AE2942:AE3005" si="145">IF(E2942 = "", "", YEAR(E2942))</f>
        <v/>
      </c>
      <c r="AF2942" s="29" t="str">
        <f t="shared" ref="AF2942:AF3005" si="146">IF(E2942 = "", "", MONTH(E2942))</f>
        <v/>
      </c>
    </row>
    <row r="2943" spans="1:37" x14ac:dyDescent="0.25">
      <c r="AE2943" s="29" t="str">
        <f t="shared" si="145"/>
        <v/>
      </c>
      <c r="AF2943" s="29" t="str">
        <f t="shared" si="146"/>
        <v/>
      </c>
    </row>
    <row r="2944" spans="1:37" x14ac:dyDescent="0.25">
      <c r="AE2944" s="29" t="str">
        <f t="shared" si="145"/>
        <v/>
      </c>
      <c r="AF2944" s="29" t="str">
        <f t="shared" si="146"/>
        <v/>
      </c>
    </row>
    <row r="2945" spans="31:32" x14ac:dyDescent="0.25">
      <c r="AE2945" s="29" t="str">
        <f t="shared" si="145"/>
        <v/>
      </c>
      <c r="AF2945" s="29" t="str">
        <f t="shared" si="146"/>
        <v/>
      </c>
    </row>
    <row r="2946" spans="31:32" x14ac:dyDescent="0.25">
      <c r="AE2946" s="29" t="str">
        <f t="shared" si="145"/>
        <v/>
      </c>
      <c r="AF2946" s="29" t="str">
        <f t="shared" si="146"/>
        <v/>
      </c>
    </row>
    <row r="2947" spans="31:32" x14ac:dyDescent="0.25">
      <c r="AE2947" s="29" t="str">
        <f t="shared" si="145"/>
        <v/>
      </c>
      <c r="AF2947" s="29" t="str">
        <f t="shared" si="146"/>
        <v/>
      </c>
    </row>
    <row r="2948" spans="31:32" x14ac:dyDescent="0.25">
      <c r="AE2948" s="29" t="str">
        <f t="shared" si="145"/>
        <v/>
      </c>
      <c r="AF2948" s="29" t="str">
        <f t="shared" si="146"/>
        <v/>
      </c>
    </row>
    <row r="2949" spans="31:32" x14ac:dyDescent="0.25">
      <c r="AE2949" s="29" t="str">
        <f t="shared" si="145"/>
        <v/>
      </c>
      <c r="AF2949" s="29" t="str">
        <f t="shared" si="146"/>
        <v/>
      </c>
    </row>
    <row r="2950" spans="31:32" x14ac:dyDescent="0.25">
      <c r="AE2950" s="29" t="str">
        <f t="shared" si="145"/>
        <v/>
      </c>
      <c r="AF2950" s="29" t="str">
        <f t="shared" si="146"/>
        <v/>
      </c>
    </row>
    <row r="2951" spans="31:32" x14ac:dyDescent="0.25">
      <c r="AE2951" s="29" t="str">
        <f t="shared" si="145"/>
        <v/>
      </c>
      <c r="AF2951" s="29" t="str">
        <f t="shared" si="146"/>
        <v/>
      </c>
    </row>
    <row r="2952" spans="31:32" x14ac:dyDescent="0.25">
      <c r="AE2952" s="29" t="str">
        <f t="shared" si="145"/>
        <v/>
      </c>
      <c r="AF2952" s="29" t="str">
        <f t="shared" si="146"/>
        <v/>
      </c>
    </row>
    <row r="2953" spans="31:32" x14ac:dyDescent="0.25">
      <c r="AE2953" s="29" t="str">
        <f t="shared" si="145"/>
        <v/>
      </c>
      <c r="AF2953" s="29" t="str">
        <f t="shared" si="146"/>
        <v/>
      </c>
    </row>
    <row r="2954" spans="31:32" x14ac:dyDescent="0.25">
      <c r="AE2954" s="29" t="str">
        <f t="shared" si="145"/>
        <v/>
      </c>
      <c r="AF2954" s="29" t="str">
        <f t="shared" si="146"/>
        <v/>
      </c>
    </row>
    <row r="2955" spans="31:32" x14ac:dyDescent="0.25">
      <c r="AE2955" s="29" t="str">
        <f t="shared" si="145"/>
        <v/>
      </c>
      <c r="AF2955" s="29" t="str">
        <f t="shared" si="146"/>
        <v/>
      </c>
    </row>
    <row r="2956" spans="31:32" x14ac:dyDescent="0.25">
      <c r="AE2956" s="29" t="str">
        <f t="shared" si="145"/>
        <v/>
      </c>
      <c r="AF2956" s="29" t="str">
        <f t="shared" si="146"/>
        <v/>
      </c>
    </row>
    <row r="2957" spans="31:32" x14ac:dyDescent="0.25">
      <c r="AE2957" s="29" t="str">
        <f t="shared" si="145"/>
        <v/>
      </c>
      <c r="AF2957" s="29" t="str">
        <f t="shared" si="146"/>
        <v/>
      </c>
    </row>
    <row r="2958" spans="31:32" x14ac:dyDescent="0.25">
      <c r="AE2958" s="29" t="str">
        <f t="shared" si="145"/>
        <v/>
      </c>
      <c r="AF2958" s="29" t="str">
        <f t="shared" si="146"/>
        <v/>
      </c>
    </row>
    <row r="2959" spans="31:32" x14ac:dyDescent="0.25">
      <c r="AE2959" s="29" t="str">
        <f t="shared" si="145"/>
        <v/>
      </c>
      <c r="AF2959" s="29" t="str">
        <f t="shared" si="146"/>
        <v/>
      </c>
    </row>
    <row r="2960" spans="31:32" x14ac:dyDescent="0.25">
      <c r="AE2960" s="29" t="str">
        <f t="shared" si="145"/>
        <v/>
      </c>
      <c r="AF2960" s="29" t="str">
        <f t="shared" si="146"/>
        <v/>
      </c>
    </row>
    <row r="2961" spans="31:32" x14ac:dyDescent="0.25">
      <c r="AE2961" s="29" t="str">
        <f t="shared" si="145"/>
        <v/>
      </c>
      <c r="AF2961" s="29" t="str">
        <f t="shared" si="146"/>
        <v/>
      </c>
    </row>
    <row r="2962" spans="31:32" x14ac:dyDescent="0.25">
      <c r="AE2962" s="29" t="str">
        <f t="shared" si="145"/>
        <v/>
      </c>
      <c r="AF2962" s="29" t="str">
        <f t="shared" si="146"/>
        <v/>
      </c>
    </row>
    <row r="2963" spans="31:32" x14ac:dyDescent="0.25">
      <c r="AE2963" s="29" t="str">
        <f t="shared" si="145"/>
        <v/>
      </c>
      <c r="AF2963" s="29" t="str">
        <f t="shared" si="146"/>
        <v/>
      </c>
    </row>
    <row r="2964" spans="31:32" x14ac:dyDescent="0.25">
      <c r="AE2964" s="29" t="str">
        <f t="shared" si="145"/>
        <v/>
      </c>
      <c r="AF2964" s="29" t="str">
        <f t="shared" si="146"/>
        <v/>
      </c>
    </row>
    <row r="2965" spans="31:32" x14ac:dyDescent="0.25">
      <c r="AE2965" s="29" t="str">
        <f t="shared" si="145"/>
        <v/>
      </c>
      <c r="AF2965" s="29" t="str">
        <f t="shared" si="146"/>
        <v/>
      </c>
    </row>
    <row r="2966" spans="31:32" x14ac:dyDescent="0.25">
      <c r="AE2966" s="29" t="str">
        <f t="shared" si="145"/>
        <v/>
      </c>
      <c r="AF2966" s="29" t="str">
        <f t="shared" si="146"/>
        <v/>
      </c>
    </row>
    <row r="2967" spans="31:32" x14ac:dyDescent="0.25">
      <c r="AE2967" s="29" t="str">
        <f t="shared" si="145"/>
        <v/>
      </c>
      <c r="AF2967" s="29" t="str">
        <f t="shared" si="146"/>
        <v/>
      </c>
    </row>
    <row r="2968" spans="31:32" x14ac:dyDescent="0.25">
      <c r="AE2968" s="29" t="str">
        <f t="shared" si="145"/>
        <v/>
      </c>
      <c r="AF2968" s="29" t="str">
        <f t="shared" si="146"/>
        <v/>
      </c>
    </row>
    <row r="2969" spans="31:32" x14ac:dyDescent="0.25">
      <c r="AE2969" s="29" t="str">
        <f t="shared" si="145"/>
        <v/>
      </c>
      <c r="AF2969" s="29" t="str">
        <f t="shared" si="146"/>
        <v/>
      </c>
    </row>
    <row r="2970" spans="31:32" x14ac:dyDescent="0.25">
      <c r="AE2970" s="29" t="str">
        <f t="shared" si="145"/>
        <v/>
      </c>
      <c r="AF2970" s="29" t="str">
        <f t="shared" si="146"/>
        <v/>
      </c>
    </row>
    <row r="2971" spans="31:32" x14ac:dyDescent="0.25">
      <c r="AE2971" s="29" t="str">
        <f t="shared" si="145"/>
        <v/>
      </c>
      <c r="AF2971" s="29" t="str">
        <f t="shared" si="146"/>
        <v/>
      </c>
    </row>
    <row r="2972" spans="31:32" x14ac:dyDescent="0.25">
      <c r="AE2972" s="29" t="str">
        <f t="shared" si="145"/>
        <v/>
      </c>
      <c r="AF2972" s="29" t="str">
        <f t="shared" si="146"/>
        <v/>
      </c>
    </row>
    <row r="2973" spans="31:32" x14ac:dyDescent="0.25">
      <c r="AE2973" s="29" t="str">
        <f t="shared" si="145"/>
        <v/>
      </c>
      <c r="AF2973" s="29" t="str">
        <f t="shared" si="146"/>
        <v/>
      </c>
    </row>
    <row r="2974" spans="31:32" x14ac:dyDescent="0.25">
      <c r="AE2974" s="29" t="str">
        <f t="shared" si="145"/>
        <v/>
      </c>
      <c r="AF2974" s="29" t="str">
        <f t="shared" si="146"/>
        <v/>
      </c>
    </row>
    <row r="2975" spans="31:32" x14ac:dyDescent="0.25">
      <c r="AE2975" s="29" t="str">
        <f t="shared" si="145"/>
        <v/>
      </c>
      <c r="AF2975" s="29" t="str">
        <f t="shared" si="146"/>
        <v/>
      </c>
    </row>
    <row r="2976" spans="31:32" x14ac:dyDescent="0.25">
      <c r="AE2976" s="29" t="str">
        <f t="shared" si="145"/>
        <v/>
      </c>
      <c r="AF2976" s="29" t="str">
        <f t="shared" si="146"/>
        <v/>
      </c>
    </row>
    <row r="2977" spans="31:32" x14ac:dyDescent="0.25">
      <c r="AE2977" s="29" t="str">
        <f t="shared" si="145"/>
        <v/>
      </c>
      <c r="AF2977" s="29" t="str">
        <f t="shared" si="146"/>
        <v/>
      </c>
    </row>
    <row r="2978" spans="31:32" x14ac:dyDescent="0.25">
      <c r="AE2978" s="29" t="str">
        <f t="shared" si="145"/>
        <v/>
      </c>
      <c r="AF2978" s="29" t="str">
        <f t="shared" si="146"/>
        <v/>
      </c>
    </row>
    <row r="2979" spans="31:32" x14ac:dyDescent="0.25">
      <c r="AE2979" s="29" t="str">
        <f t="shared" si="145"/>
        <v/>
      </c>
      <c r="AF2979" s="29" t="str">
        <f t="shared" si="146"/>
        <v/>
      </c>
    </row>
    <row r="2980" spans="31:32" x14ac:dyDescent="0.25">
      <c r="AE2980" s="29" t="str">
        <f t="shared" si="145"/>
        <v/>
      </c>
      <c r="AF2980" s="29" t="str">
        <f t="shared" si="146"/>
        <v/>
      </c>
    </row>
    <row r="2981" spans="31:32" x14ac:dyDescent="0.25">
      <c r="AE2981" s="29" t="str">
        <f t="shared" si="145"/>
        <v/>
      </c>
      <c r="AF2981" s="29" t="str">
        <f t="shared" si="146"/>
        <v/>
      </c>
    </row>
    <row r="2982" spans="31:32" x14ac:dyDescent="0.25">
      <c r="AE2982" s="29" t="str">
        <f t="shared" si="145"/>
        <v/>
      </c>
      <c r="AF2982" s="29" t="str">
        <f t="shared" si="146"/>
        <v/>
      </c>
    </row>
    <row r="2983" spans="31:32" x14ac:dyDescent="0.25">
      <c r="AE2983" s="29" t="str">
        <f t="shared" si="145"/>
        <v/>
      </c>
      <c r="AF2983" s="29" t="str">
        <f t="shared" si="146"/>
        <v/>
      </c>
    </row>
    <row r="2984" spans="31:32" x14ac:dyDescent="0.25">
      <c r="AE2984" s="29" t="str">
        <f t="shared" si="145"/>
        <v/>
      </c>
      <c r="AF2984" s="29" t="str">
        <f t="shared" si="146"/>
        <v/>
      </c>
    </row>
    <row r="2985" spans="31:32" x14ac:dyDescent="0.25">
      <c r="AE2985" s="29" t="str">
        <f t="shared" si="145"/>
        <v/>
      </c>
      <c r="AF2985" s="29" t="str">
        <f t="shared" si="146"/>
        <v/>
      </c>
    </row>
    <row r="2986" spans="31:32" x14ac:dyDescent="0.25">
      <c r="AE2986" s="29" t="str">
        <f t="shared" si="145"/>
        <v/>
      </c>
      <c r="AF2986" s="29" t="str">
        <f t="shared" si="146"/>
        <v/>
      </c>
    </row>
    <row r="2987" spans="31:32" x14ac:dyDescent="0.25">
      <c r="AE2987" s="29" t="str">
        <f t="shared" si="145"/>
        <v/>
      </c>
      <c r="AF2987" s="29" t="str">
        <f t="shared" si="146"/>
        <v/>
      </c>
    </row>
    <row r="2988" spans="31:32" x14ac:dyDescent="0.25">
      <c r="AE2988" s="29" t="str">
        <f t="shared" si="145"/>
        <v/>
      </c>
      <c r="AF2988" s="29" t="str">
        <f t="shared" si="146"/>
        <v/>
      </c>
    </row>
    <row r="2989" spans="31:32" x14ac:dyDescent="0.25">
      <c r="AE2989" s="29" t="str">
        <f t="shared" si="145"/>
        <v/>
      </c>
      <c r="AF2989" s="29" t="str">
        <f t="shared" si="146"/>
        <v/>
      </c>
    </row>
    <row r="2990" spans="31:32" x14ac:dyDescent="0.25">
      <c r="AE2990" s="29" t="str">
        <f t="shared" si="145"/>
        <v/>
      </c>
      <c r="AF2990" s="29" t="str">
        <f t="shared" si="146"/>
        <v/>
      </c>
    </row>
    <row r="2991" spans="31:32" x14ac:dyDescent="0.25">
      <c r="AE2991" s="29" t="str">
        <f t="shared" si="145"/>
        <v/>
      </c>
      <c r="AF2991" s="29" t="str">
        <f t="shared" si="146"/>
        <v/>
      </c>
    </row>
    <row r="2992" spans="31:32" x14ac:dyDescent="0.25">
      <c r="AE2992" s="29" t="str">
        <f t="shared" si="145"/>
        <v/>
      </c>
      <c r="AF2992" s="29" t="str">
        <f t="shared" si="146"/>
        <v/>
      </c>
    </row>
    <row r="2993" spans="31:32" x14ac:dyDescent="0.25">
      <c r="AE2993" s="29" t="str">
        <f t="shared" si="145"/>
        <v/>
      </c>
      <c r="AF2993" s="29" t="str">
        <f t="shared" si="146"/>
        <v/>
      </c>
    </row>
    <row r="2994" spans="31:32" x14ac:dyDescent="0.25">
      <c r="AE2994" s="29" t="str">
        <f t="shared" si="145"/>
        <v/>
      </c>
      <c r="AF2994" s="29" t="str">
        <f t="shared" si="146"/>
        <v/>
      </c>
    </row>
    <row r="2995" spans="31:32" x14ac:dyDescent="0.25">
      <c r="AE2995" s="29" t="str">
        <f t="shared" si="145"/>
        <v/>
      </c>
      <c r="AF2995" s="29" t="str">
        <f t="shared" si="146"/>
        <v/>
      </c>
    </row>
    <row r="2996" spans="31:32" x14ac:dyDescent="0.25">
      <c r="AE2996" s="29" t="str">
        <f t="shared" si="145"/>
        <v/>
      </c>
      <c r="AF2996" s="29" t="str">
        <f t="shared" si="146"/>
        <v/>
      </c>
    </row>
    <row r="2997" spans="31:32" x14ac:dyDescent="0.25">
      <c r="AE2997" s="29" t="str">
        <f t="shared" si="145"/>
        <v/>
      </c>
      <c r="AF2997" s="29" t="str">
        <f t="shared" si="146"/>
        <v/>
      </c>
    </row>
    <row r="2998" spans="31:32" x14ac:dyDescent="0.25">
      <c r="AE2998" s="29" t="str">
        <f t="shared" si="145"/>
        <v/>
      </c>
      <c r="AF2998" s="29" t="str">
        <f t="shared" si="146"/>
        <v/>
      </c>
    </row>
    <row r="2999" spans="31:32" x14ac:dyDescent="0.25">
      <c r="AE2999" s="29" t="str">
        <f t="shared" si="145"/>
        <v/>
      </c>
      <c r="AF2999" s="29" t="str">
        <f t="shared" si="146"/>
        <v/>
      </c>
    </row>
    <row r="3000" spans="31:32" x14ac:dyDescent="0.25">
      <c r="AE3000" s="29" t="str">
        <f t="shared" si="145"/>
        <v/>
      </c>
      <c r="AF3000" s="29" t="str">
        <f t="shared" si="146"/>
        <v/>
      </c>
    </row>
    <row r="3001" spans="31:32" x14ac:dyDescent="0.25">
      <c r="AE3001" s="29" t="str">
        <f t="shared" si="145"/>
        <v/>
      </c>
      <c r="AF3001" s="29" t="str">
        <f t="shared" si="146"/>
        <v/>
      </c>
    </row>
    <row r="3002" spans="31:32" x14ac:dyDescent="0.25">
      <c r="AE3002" s="29" t="str">
        <f t="shared" si="145"/>
        <v/>
      </c>
      <c r="AF3002" s="29" t="str">
        <f t="shared" si="146"/>
        <v/>
      </c>
    </row>
    <row r="3003" spans="31:32" x14ac:dyDescent="0.25">
      <c r="AE3003" s="29" t="str">
        <f t="shared" si="145"/>
        <v/>
      </c>
      <c r="AF3003" s="29" t="str">
        <f t="shared" si="146"/>
        <v/>
      </c>
    </row>
    <row r="3004" spans="31:32" x14ac:dyDescent="0.25">
      <c r="AE3004" s="29" t="str">
        <f t="shared" si="145"/>
        <v/>
      </c>
      <c r="AF3004" s="29" t="str">
        <f t="shared" si="146"/>
        <v/>
      </c>
    </row>
    <row r="3005" spans="31:32" x14ac:dyDescent="0.25">
      <c r="AE3005" s="29" t="str">
        <f t="shared" si="145"/>
        <v/>
      </c>
      <c r="AF3005" s="29" t="str">
        <f t="shared" si="146"/>
        <v/>
      </c>
    </row>
    <row r="3006" spans="31:32" x14ac:dyDescent="0.25">
      <c r="AE3006" s="29" t="str">
        <f t="shared" ref="AE3006:AE3069" si="147">IF(E3006 = "", "", YEAR(E3006))</f>
        <v/>
      </c>
      <c r="AF3006" s="29" t="str">
        <f t="shared" ref="AF3006:AF3069" si="148">IF(E3006 = "", "", MONTH(E3006))</f>
        <v/>
      </c>
    </row>
    <row r="3007" spans="31:32" x14ac:dyDescent="0.25">
      <c r="AE3007" s="29" t="str">
        <f t="shared" si="147"/>
        <v/>
      </c>
      <c r="AF3007" s="29" t="str">
        <f t="shared" si="148"/>
        <v/>
      </c>
    </row>
    <row r="3008" spans="31:32" x14ac:dyDescent="0.25">
      <c r="AE3008" s="29" t="str">
        <f t="shared" si="147"/>
        <v/>
      </c>
      <c r="AF3008" s="29" t="str">
        <f t="shared" si="148"/>
        <v/>
      </c>
    </row>
    <row r="3009" spans="31:32" x14ac:dyDescent="0.25">
      <c r="AE3009" s="29" t="str">
        <f t="shared" si="147"/>
        <v/>
      </c>
      <c r="AF3009" s="29" t="str">
        <f t="shared" si="148"/>
        <v/>
      </c>
    </row>
    <row r="3010" spans="31:32" x14ac:dyDescent="0.25">
      <c r="AE3010" s="29" t="str">
        <f t="shared" si="147"/>
        <v/>
      </c>
      <c r="AF3010" s="29" t="str">
        <f t="shared" si="148"/>
        <v/>
      </c>
    </row>
    <row r="3011" spans="31:32" x14ac:dyDescent="0.25">
      <c r="AE3011" s="29" t="str">
        <f t="shared" si="147"/>
        <v/>
      </c>
      <c r="AF3011" s="29" t="str">
        <f t="shared" si="148"/>
        <v/>
      </c>
    </row>
    <row r="3012" spans="31:32" x14ac:dyDescent="0.25">
      <c r="AE3012" s="29" t="str">
        <f t="shared" si="147"/>
        <v/>
      </c>
      <c r="AF3012" s="29" t="str">
        <f t="shared" si="148"/>
        <v/>
      </c>
    </row>
    <row r="3013" spans="31:32" x14ac:dyDescent="0.25">
      <c r="AE3013" s="29" t="str">
        <f t="shared" si="147"/>
        <v/>
      </c>
      <c r="AF3013" s="29" t="str">
        <f t="shared" si="148"/>
        <v/>
      </c>
    </row>
    <row r="3014" spans="31:32" x14ac:dyDescent="0.25">
      <c r="AE3014" s="29" t="str">
        <f t="shared" si="147"/>
        <v/>
      </c>
      <c r="AF3014" s="29" t="str">
        <f t="shared" si="148"/>
        <v/>
      </c>
    </row>
    <row r="3015" spans="31:32" x14ac:dyDescent="0.25">
      <c r="AE3015" s="29" t="str">
        <f t="shared" si="147"/>
        <v/>
      </c>
      <c r="AF3015" s="29" t="str">
        <f t="shared" si="148"/>
        <v/>
      </c>
    </row>
    <row r="3016" spans="31:32" x14ac:dyDescent="0.25">
      <c r="AE3016" s="29" t="str">
        <f t="shared" si="147"/>
        <v/>
      </c>
      <c r="AF3016" s="29" t="str">
        <f t="shared" si="148"/>
        <v/>
      </c>
    </row>
    <row r="3017" spans="31:32" x14ac:dyDescent="0.25">
      <c r="AE3017" s="29" t="str">
        <f t="shared" si="147"/>
        <v/>
      </c>
      <c r="AF3017" s="29" t="str">
        <f t="shared" si="148"/>
        <v/>
      </c>
    </row>
    <row r="3018" spans="31:32" x14ac:dyDescent="0.25">
      <c r="AE3018" s="29" t="str">
        <f t="shared" si="147"/>
        <v/>
      </c>
      <c r="AF3018" s="29" t="str">
        <f t="shared" si="148"/>
        <v/>
      </c>
    </row>
    <row r="3019" spans="31:32" x14ac:dyDescent="0.25">
      <c r="AE3019" s="29" t="str">
        <f t="shared" si="147"/>
        <v/>
      </c>
      <c r="AF3019" s="29" t="str">
        <f t="shared" si="148"/>
        <v/>
      </c>
    </row>
    <row r="3020" spans="31:32" x14ac:dyDescent="0.25">
      <c r="AE3020" s="29" t="str">
        <f t="shared" si="147"/>
        <v/>
      </c>
      <c r="AF3020" s="29" t="str">
        <f t="shared" si="148"/>
        <v/>
      </c>
    </row>
    <row r="3021" spans="31:32" x14ac:dyDescent="0.25">
      <c r="AE3021" s="29" t="str">
        <f t="shared" si="147"/>
        <v/>
      </c>
      <c r="AF3021" s="29" t="str">
        <f t="shared" si="148"/>
        <v/>
      </c>
    </row>
    <row r="3022" spans="31:32" x14ac:dyDescent="0.25">
      <c r="AE3022" s="29" t="str">
        <f t="shared" si="147"/>
        <v/>
      </c>
      <c r="AF3022" s="29" t="str">
        <f t="shared" si="148"/>
        <v/>
      </c>
    </row>
    <row r="3023" spans="31:32" x14ac:dyDescent="0.25">
      <c r="AE3023" s="29" t="str">
        <f t="shared" si="147"/>
        <v/>
      </c>
      <c r="AF3023" s="29" t="str">
        <f t="shared" si="148"/>
        <v/>
      </c>
    </row>
    <row r="3024" spans="31:32" x14ac:dyDescent="0.25">
      <c r="AE3024" s="29" t="str">
        <f t="shared" si="147"/>
        <v/>
      </c>
      <c r="AF3024" s="29" t="str">
        <f t="shared" si="148"/>
        <v/>
      </c>
    </row>
    <row r="3025" spans="31:32" x14ac:dyDescent="0.25">
      <c r="AE3025" s="29" t="str">
        <f t="shared" si="147"/>
        <v/>
      </c>
      <c r="AF3025" s="29" t="str">
        <f t="shared" si="148"/>
        <v/>
      </c>
    </row>
    <row r="3026" spans="31:32" x14ac:dyDescent="0.25">
      <c r="AE3026" s="29" t="str">
        <f t="shared" si="147"/>
        <v/>
      </c>
      <c r="AF3026" s="29" t="str">
        <f t="shared" si="148"/>
        <v/>
      </c>
    </row>
    <row r="3027" spans="31:32" x14ac:dyDescent="0.25">
      <c r="AE3027" s="29" t="str">
        <f t="shared" si="147"/>
        <v/>
      </c>
      <c r="AF3027" s="29" t="str">
        <f t="shared" si="148"/>
        <v/>
      </c>
    </row>
    <row r="3028" spans="31:32" x14ac:dyDescent="0.25">
      <c r="AE3028" s="29" t="str">
        <f t="shared" si="147"/>
        <v/>
      </c>
      <c r="AF3028" s="29" t="str">
        <f t="shared" si="148"/>
        <v/>
      </c>
    </row>
    <row r="3029" spans="31:32" x14ac:dyDescent="0.25">
      <c r="AE3029" s="29" t="str">
        <f t="shared" si="147"/>
        <v/>
      </c>
      <c r="AF3029" s="29" t="str">
        <f t="shared" si="148"/>
        <v/>
      </c>
    </row>
    <row r="3030" spans="31:32" x14ac:dyDescent="0.25">
      <c r="AE3030" s="29" t="str">
        <f t="shared" si="147"/>
        <v/>
      </c>
      <c r="AF3030" s="29" t="str">
        <f t="shared" si="148"/>
        <v/>
      </c>
    </row>
    <row r="3031" spans="31:32" x14ac:dyDescent="0.25">
      <c r="AE3031" s="29" t="str">
        <f t="shared" si="147"/>
        <v/>
      </c>
      <c r="AF3031" s="29" t="str">
        <f t="shared" si="148"/>
        <v/>
      </c>
    </row>
    <row r="3032" spans="31:32" x14ac:dyDescent="0.25">
      <c r="AE3032" s="29" t="str">
        <f t="shared" si="147"/>
        <v/>
      </c>
      <c r="AF3032" s="29" t="str">
        <f t="shared" si="148"/>
        <v/>
      </c>
    </row>
    <row r="3033" spans="31:32" x14ac:dyDescent="0.25">
      <c r="AE3033" s="29" t="str">
        <f t="shared" si="147"/>
        <v/>
      </c>
      <c r="AF3033" s="29" t="str">
        <f t="shared" si="148"/>
        <v/>
      </c>
    </row>
    <row r="3034" spans="31:32" x14ac:dyDescent="0.25">
      <c r="AE3034" s="29" t="str">
        <f t="shared" si="147"/>
        <v/>
      </c>
      <c r="AF3034" s="29" t="str">
        <f t="shared" si="148"/>
        <v/>
      </c>
    </row>
    <row r="3035" spans="31:32" x14ac:dyDescent="0.25">
      <c r="AE3035" s="29" t="str">
        <f t="shared" si="147"/>
        <v/>
      </c>
      <c r="AF3035" s="29" t="str">
        <f t="shared" si="148"/>
        <v/>
      </c>
    </row>
    <row r="3036" spans="31:32" x14ac:dyDescent="0.25">
      <c r="AE3036" s="29" t="str">
        <f t="shared" si="147"/>
        <v/>
      </c>
      <c r="AF3036" s="29" t="str">
        <f t="shared" si="148"/>
        <v/>
      </c>
    </row>
    <row r="3037" spans="31:32" x14ac:dyDescent="0.25">
      <c r="AE3037" s="29" t="str">
        <f t="shared" si="147"/>
        <v/>
      </c>
      <c r="AF3037" s="29" t="str">
        <f t="shared" si="148"/>
        <v/>
      </c>
    </row>
    <row r="3038" spans="31:32" x14ac:dyDescent="0.25">
      <c r="AE3038" s="29" t="str">
        <f t="shared" si="147"/>
        <v/>
      </c>
      <c r="AF3038" s="29" t="str">
        <f t="shared" si="148"/>
        <v/>
      </c>
    </row>
    <row r="3039" spans="31:32" x14ac:dyDescent="0.25">
      <c r="AE3039" s="29" t="str">
        <f t="shared" si="147"/>
        <v/>
      </c>
      <c r="AF3039" s="29" t="str">
        <f t="shared" si="148"/>
        <v/>
      </c>
    </row>
    <row r="3040" spans="31:32" x14ac:dyDescent="0.25">
      <c r="AE3040" s="29" t="str">
        <f t="shared" si="147"/>
        <v/>
      </c>
      <c r="AF3040" s="29" t="str">
        <f t="shared" si="148"/>
        <v/>
      </c>
    </row>
    <row r="3041" spans="31:32" x14ac:dyDescent="0.25">
      <c r="AE3041" s="29" t="str">
        <f t="shared" si="147"/>
        <v/>
      </c>
      <c r="AF3041" s="29" t="str">
        <f t="shared" si="148"/>
        <v/>
      </c>
    </row>
    <row r="3042" spans="31:32" x14ac:dyDescent="0.25">
      <c r="AE3042" s="29" t="str">
        <f t="shared" si="147"/>
        <v/>
      </c>
      <c r="AF3042" s="29" t="str">
        <f t="shared" si="148"/>
        <v/>
      </c>
    </row>
    <row r="3043" spans="31:32" x14ac:dyDescent="0.25">
      <c r="AE3043" s="29" t="str">
        <f t="shared" si="147"/>
        <v/>
      </c>
      <c r="AF3043" s="29" t="str">
        <f t="shared" si="148"/>
        <v/>
      </c>
    </row>
    <row r="3044" spans="31:32" x14ac:dyDescent="0.25">
      <c r="AE3044" s="29" t="str">
        <f t="shared" si="147"/>
        <v/>
      </c>
      <c r="AF3044" s="29" t="str">
        <f t="shared" si="148"/>
        <v/>
      </c>
    </row>
    <row r="3045" spans="31:32" x14ac:dyDescent="0.25">
      <c r="AE3045" s="29" t="str">
        <f t="shared" si="147"/>
        <v/>
      </c>
      <c r="AF3045" s="29" t="str">
        <f t="shared" si="148"/>
        <v/>
      </c>
    </row>
    <row r="3046" spans="31:32" x14ac:dyDescent="0.25">
      <c r="AE3046" s="29" t="str">
        <f t="shared" si="147"/>
        <v/>
      </c>
      <c r="AF3046" s="29" t="str">
        <f t="shared" si="148"/>
        <v/>
      </c>
    </row>
    <row r="3047" spans="31:32" x14ac:dyDescent="0.25">
      <c r="AE3047" s="29" t="str">
        <f t="shared" si="147"/>
        <v/>
      </c>
      <c r="AF3047" s="29" t="str">
        <f t="shared" si="148"/>
        <v/>
      </c>
    </row>
    <row r="3048" spans="31:32" x14ac:dyDescent="0.25">
      <c r="AE3048" s="29" t="str">
        <f t="shared" si="147"/>
        <v/>
      </c>
      <c r="AF3048" s="29" t="str">
        <f t="shared" si="148"/>
        <v/>
      </c>
    </row>
    <row r="3049" spans="31:32" x14ac:dyDescent="0.25">
      <c r="AE3049" s="29" t="str">
        <f t="shared" si="147"/>
        <v/>
      </c>
      <c r="AF3049" s="29" t="str">
        <f t="shared" si="148"/>
        <v/>
      </c>
    </row>
    <row r="3050" spans="31:32" x14ac:dyDescent="0.25">
      <c r="AE3050" s="29" t="str">
        <f t="shared" si="147"/>
        <v/>
      </c>
      <c r="AF3050" s="29" t="str">
        <f t="shared" si="148"/>
        <v/>
      </c>
    </row>
    <row r="3051" spans="31:32" x14ac:dyDescent="0.25">
      <c r="AE3051" s="29" t="str">
        <f t="shared" si="147"/>
        <v/>
      </c>
      <c r="AF3051" s="29" t="str">
        <f t="shared" si="148"/>
        <v/>
      </c>
    </row>
    <row r="3052" spans="31:32" x14ac:dyDescent="0.25">
      <c r="AE3052" s="29" t="str">
        <f t="shared" si="147"/>
        <v/>
      </c>
      <c r="AF3052" s="29" t="str">
        <f t="shared" si="148"/>
        <v/>
      </c>
    </row>
    <row r="3053" spans="31:32" x14ac:dyDescent="0.25">
      <c r="AE3053" s="29" t="str">
        <f t="shared" si="147"/>
        <v/>
      </c>
      <c r="AF3053" s="29" t="str">
        <f t="shared" si="148"/>
        <v/>
      </c>
    </row>
    <row r="3054" spans="31:32" x14ac:dyDescent="0.25">
      <c r="AE3054" s="29" t="str">
        <f t="shared" si="147"/>
        <v/>
      </c>
      <c r="AF3054" s="29" t="str">
        <f t="shared" si="148"/>
        <v/>
      </c>
    </row>
    <row r="3055" spans="31:32" x14ac:dyDescent="0.25">
      <c r="AE3055" s="29" t="str">
        <f t="shared" si="147"/>
        <v/>
      </c>
      <c r="AF3055" s="29" t="str">
        <f t="shared" si="148"/>
        <v/>
      </c>
    </row>
    <row r="3056" spans="31:32" x14ac:dyDescent="0.25">
      <c r="AE3056" s="29" t="str">
        <f t="shared" si="147"/>
        <v/>
      </c>
      <c r="AF3056" s="29" t="str">
        <f t="shared" si="148"/>
        <v/>
      </c>
    </row>
    <row r="3057" spans="31:32" x14ac:dyDescent="0.25">
      <c r="AE3057" s="29" t="str">
        <f t="shared" si="147"/>
        <v/>
      </c>
      <c r="AF3057" s="29" t="str">
        <f t="shared" si="148"/>
        <v/>
      </c>
    </row>
    <row r="3058" spans="31:32" x14ac:dyDescent="0.25">
      <c r="AE3058" s="29" t="str">
        <f t="shared" si="147"/>
        <v/>
      </c>
      <c r="AF3058" s="29" t="str">
        <f t="shared" si="148"/>
        <v/>
      </c>
    </row>
    <row r="3059" spans="31:32" x14ac:dyDescent="0.25">
      <c r="AE3059" s="29" t="str">
        <f t="shared" si="147"/>
        <v/>
      </c>
      <c r="AF3059" s="29" t="str">
        <f t="shared" si="148"/>
        <v/>
      </c>
    </row>
    <row r="3060" spans="31:32" x14ac:dyDescent="0.25">
      <c r="AE3060" s="29" t="str">
        <f t="shared" si="147"/>
        <v/>
      </c>
      <c r="AF3060" s="29" t="str">
        <f t="shared" si="148"/>
        <v/>
      </c>
    </row>
    <row r="3061" spans="31:32" x14ac:dyDescent="0.25">
      <c r="AE3061" s="29" t="str">
        <f t="shared" si="147"/>
        <v/>
      </c>
      <c r="AF3061" s="29" t="str">
        <f t="shared" si="148"/>
        <v/>
      </c>
    </row>
    <row r="3062" spans="31:32" x14ac:dyDescent="0.25">
      <c r="AE3062" s="29" t="str">
        <f t="shared" si="147"/>
        <v/>
      </c>
      <c r="AF3062" s="29" t="str">
        <f t="shared" si="148"/>
        <v/>
      </c>
    </row>
    <row r="3063" spans="31:32" x14ac:dyDescent="0.25">
      <c r="AE3063" s="29" t="str">
        <f t="shared" si="147"/>
        <v/>
      </c>
      <c r="AF3063" s="29" t="str">
        <f t="shared" si="148"/>
        <v/>
      </c>
    </row>
    <row r="3064" spans="31:32" x14ac:dyDescent="0.25">
      <c r="AE3064" s="29" t="str">
        <f t="shared" si="147"/>
        <v/>
      </c>
      <c r="AF3064" s="29" t="str">
        <f t="shared" si="148"/>
        <v/>
      </c>
    </row>
    <row r="3065" spans="31:32" x14ac:dyDescent="0.25">
      <c r="AE3065" s="29" t="str">
        <f t="shared" si="147"/>
        <v/>
      </c>
      <c r="AF3065" s="29" t="str">
        <f t="shared" si="148"/>
        <v/>
      </c>
    </row>
    <row r="3066" spans="31:32" x14ac:dyDescent="0.25">
      <c r="AE3066" s="29" t="str">
        <f t="shared" si="147"/>
        <v/>
      </c>
      <c r="AF3066" s="29" t="str">
        <f t="shared" si="148"/>
        <v/>
      </c>
    </row>
    <row r="3067" spans="31:32" x14ac:dyDescent="0.25">
      <c r="AE3067" s="29" t="str">
        <f t="shared" si="147"/>
        <v/>
      </c>
      <c r="AF3067" s="29" t="str">
        <f t="shared" si="148"/>
        <v/>
      </c>
    </row>
    <row r="3068" spans="31:32" x14ac:dyDescent="0.25">
      <c r="AE3068" s="29" t="str">
        <f t="shared" si="147"/>
        <v/>
      </c>
      <c r="AF3068" s="29" t="str">
        <f t="shared" si="148"/>
        <v/>
      </c>
    </row>
    <row r="3069" spans="31:32" x14ac:dyDescent="0.25">
      <c r="AE3069" s="29" t="str">
        <f t="shared" si="147"/>
        <v/>
      </c>
      <c r="AF3069" s="29" t="str">
        <f t="shared" si="148"/>
        <v/>
      </c>
    </row>
    <row r="3070" spans="31:32" x14ac:dyDescent="0.25">
      <c r="AE3070" s="29" t="str">
        <f t="shared" ref="AE3070:AE3133" si="149">IF(E3070 = "", "", YEAR(E3070))</f>
        <v/>
      </c>
      <c r="AF3070" s="29" t="str">
        <f t="shared" ref="AF3070:AF3133" si="150">IF(E3070 = "", "", MONTH(E3070))</f>
        <v/>
      </c>
    </row>
    <row r="3071" spans="31:32" x14ac:dyDescent="0.25">
      <c r="AE3071" s="29" t="str">
        <f t="shared" si="149"/>
        <v/>
      </c>
      <c r="AF3071" s="29" t="str">
        <f t="shared" si="150"/>
        <v/>
      </c>
    </row>
    <row r="3072" spans="31:32" x14ac:dyDescent="0.25">
      <c r="AE3072" s="29" t="str">
        <f t="shared" si="149"/>
        <v/>
      </c>
      <c r="AF3072" s="29" t="str">
        <f t="shared" si="150"/>
        <v/>
      </c>
    </row>
    <row r="3073" spans="31:32" x14ac:dyDescent="0.25">
      <c r="AE3073" s="29" t="str">
        <f t="shared" si="149"/>
        <v/>
      </c>
      <c r="AF3073" s="29" t="str">
        <f t="shared" si="150"/>
        <v/>
      </c>
    </row>
    <row r="3074" spans="31:32" x14ac:dyDescent="0.25">
      <c r="AE3074" s="29" t="str">
        <f t="shared" si="149"/>
        <v/>
      </c>
      <c r="AF3074" s="29" t="str">
        <f t="shared" si="150"/>
        <v/>
      </c>
    </row>
    <row r="3075" spans="31:32" x14ac:dyDescent="0.25">
      <c r="AE3075" s="29" t="str">
        <f t="shared" si="149"/>
        <v/>
      </c>
      <c r="AF3075" s="29" t="str">
        <f t="shared" si="150"/>
        <v/>
      </c>
    </row>
    <row r="3076" spans="31:32" x14ac:dyDescent="0.25">
      <c r="AE3076" s="29" t="str">
        <f t="shared" si="149"/>
        <v/>
      </c>
      <c r="AF3076" s="29" t="str">
        <f t="shared" si="150"/>
        <v/>
      </c>
    </row>
    <row r="3077" spans="31:32" x14ac:dyDescent="0.25">
      <c r="AE3077" s="29" t="str">
        <f t="shared" si="149"/>
        <v/>
      </c>
      <c r="AF3077" s="29" t="str">
        <f t="shared" si="150"/>
        <v/>
      </c>
    </row>
    <row r="3078" spans="31:32" x14ac:dyDescent="0.25">
      <c r="AE3078" s="29" t="str">
        <f t="shared" si="149"/>
        <v/>
      </c>
      <c r="AF3078" s="29" t="str">
        <f t="shared" si="150"/>
        <v/>
      </c>
    </row>
    <row r="3079" spans="31:32" x14ac:dyDescent="0.25">
      <c r="AE3079" s="29" t="str">
        <f t="shared" si="149"/>
        <v/>
      </c>
      <c r="AF3079" s="29" t="str">
        <f t="shared" si="150"/>
        <v/>
      </c>
    </row>
    <row r="3080" spans="31:32" x14ac:dyDescent="0.25">
      <c r="AE3080" s="29" t="str">
        <f t="shared" si="149"/>
        <v/>
      </c>
      <c r="AF3080" s="29" t="str">
        <f t="shared" si="150"/>
        <v/>
      </c>
    </row>
    <row r="3081" spans="31:32" x14ac:dyDescent="0.25">
      <c r="AE3081" s="29" t="str">
        <f t="shared" si="149"/>
        <v/>
      </c>
      <c r="AF3081" s="29" t="str">
        <f t="shared" si="150"/>
        <v/>
      </c>
    </row>
    <row r="3082" spans="31:32" x14ac:dyDescent="0.25">
      <c r="AE3082" s="29" t="str">
        <f t="shared" si="149"/>
        <v/>
      </c>
      <c r="AF3082" s="29" t="str">
        <f t="shared" si="150"/>
        <v/>
      </c>
    </row>
    <row r="3083" spans="31:32" x14ac:dyDescent="0.25">
      <c r="AE3083" s="29" t="str">
        <f t="shared" si="149"/>
        <v/>
      </c>
      <c r="AF3083" s="29" t="str">
        <f t="shared" si="150"/>
        <v/>
      </c>
    </row>
    <row r="3084" spans="31:32" x14ac:dyDescent="0.25">
      <c r="AE3084" s="29" t="str">
        <f t="shared" si="149"/>
        <v/>
      </c>
      <c r="AF3084" s="29" t="str">
        <f t="shared" si="150"/>
        <v/>
      </c>
    </row>
    <row r="3085" spans="31:32" x14ac:dyDescent="0.25">
      <c r="AE3085" s="29" t="str">
        <f t="shared" si="149"/>
        <v/>
      </c>
      <c r="AF3085" s="29" t="str">
        <f t="shared" si="150"/>
        <v/>
      </c>
    </row>
    <row r="3086" spans="31:32" x14ac:dyDescent="0.25">
      <c r="AE3086" s="29" t="str">
        <f t="shared" si="149"/>
        <v/>
      </c>
      <c r="AF3086" s="29" t="str">
        <f t="shared" si="150"/>
        <v/>
      </c>
    </row>
    <row r="3087" spans="31:32" x14ac:dyDescent="0.25">
      <c r="AE3087" s="29" t="str">
        <f t="shared" si="149"/>
        <v/>
      </c>
      <c r="AF3087" s="29" t="str">
        <f t="shared" si="150"/>
        <v/>
      </c>
    </row>
    <row r="3088" spans="31:32" x14ac:dyDescent="0.25">
      <c r="AE3088" s="29" t="str">
        <f t="shared" si="149"/>
        <v/>
      </c>
      <c r="AF3088" s="29" t="str">
        <f t="shared" si="150"/>
        <v/>
      </c>
    </row>
    <row r="3089" spans="31:32" x14ac:dyDescent="0.25">
      <c r="AE3089" s="29" t="str">
        <f t="shared" si="149"/>
        <v/>
      </c>
      <c r="AF3089" s="29" t="str">
        <f t="shared" si="150"/>
        <v/>
      </c>
    </row>
    <row r="3090" spans="31:32" x14ac:dyDescent="0.25">
      <c r="AE3090" s="29" t="str">
        <f t="shared" si="149"/>
        <v/>
      </c>
      <c r="AF3090" s="29" t="str">
        <f t="shared" si="150"/>
        <v/>
      </c>
    </row>
    <row r="3091" spans="31:32" x14ac:dyDescent="0.25">
      <c r="AE3091" s="29" t="str">
        <f t="shared" si="149"/>
        <v/>
      </c>
      <c r="AF3091" s="29" t="str">
        <f t="shared" si="150"/>
        <v/>
      </c>
    </row>
    <row r="3092" spans="31:32" x14ac:dyDescent="0.25">
      <c r="AE3092" s="29" t="str">
        <f t="shared" si="149"/>
        <v/>
      </c>
      <c r="AF3092" s="29" t="str">
        <f t="shared" si="150"/>
        <v/>
      </c>
    </row>
    <row r="3093" spans="31:32" x14ac:dyDescent="0.25">
      <c r="AE3093" s="29" t="str">
        <f t="shared" si="149"/>
        <v/>
      </c>
      <c r="AF3093" s="29" t="str">
        <f t="shared" si="150"/>
        <v/>
      </c>
    </row>
    <row r="3094" spans="31:32" x14ac:dyDescent="0.25">
      <c r="AE3094" s="29" t="str">
        <f t="shared" si="149"/>
        <v/>
      </c>
      <c r="AF3094" s="29" t="str">
        <f t="shared" si="150"/>
        <v/>
      </c>
    </row>
    <row r="3095" spans="31:32" x14ac:dyDescent="0.25">
      <c r="AE3095" s="29" t="str">
        <f t="shared" si="149"/>
        <v/>
      </c>
      <c r="AF3095" s="29" t="str">
        <f t="shared" si="150"/>
        <v/>
      </c>
    </row>
    <row r="3096" spans="31:32" x14ac:dyDescent="0.25">
      <c r="AE3096" s="29" t="str">
        <f t="shared" si="149"/>
        <v/>
      </c>
      <c r="AF3096" s="29" t="str">
        <f t="shared" si="150"/>
        <v/>
      </c>
    </row>
    <row r="3097" spans="31:32" x14ac:dyDescent="0.25">
      <c r="AE3097" s="29" t="str">
        <f t="shared" si="149"/>
        <v/>
      </c>
      <c r="AF3097" s="29" t="str">
        <f t="shared" si="150"/>
        <v/>
      </c>
    </row>
    <row r="3098" spans="31:32" x14ac:dyDescent="0.25">
      <c r="AE3098" s="29" t="str">
        <f t="shared" si="149"/>
        <v/>
      </c>
      <c r="AF3098" s="29" t="str">
        <f t="shared" si="150"/>
        <v/>
      </c>
    </row>
    <row r="3099" spans="31:32" x14ac:dyDescent="0.25">
      <c r="AE3099" s="29" t="str">
        <f t="shared" si="149"/>
        <v/>
      </c>
      <c r="AF3099" s="29" t="str">
        <f t="shared" si="150"/>
        <v/>
      </c>
    </row>
    <row r="3100" spans="31:32" x14ac:dyDescent="0.25">
      <c r="AE3100" s="29" t="str">
        <f t="shared" si="149"/>
        <v/>
      </c>
      <c r="AF3100" s="29" t="str">
        <f t="shared" si="150"/>
        <v/>
      </c>
    </row>
    <row r="3101" spans="31:32" x14ac:dyDescent="0.25">
      <c r="AE3101" s="29" t="str">
        <f t="shared" si="149"/>
        <v/>
      </c>
      <c r="AF3101" s="29" t="str">
        <f t="shared" si="150"/>
        <v/>
      </c>
    </row>
    <row r="3102" spans="31:32" x14ac:dyDescent="0.25">
      <c r="AE3102" s="29" t="str">
        <f t="shared" si="149"/>
        <v/>
      </c>
      <c r="AF3102" s="29" t="str">
        <f t="shared" si="150"/>
        <v/>
      </c>
    </row>
    <row r="3103" spans="31:32" x14ac:dyDescent="0.25">
      <c r="AE3103" s="29" t="str">
        <f t="shared" si="149"/>
        <v/>
      </c>
      <c r="AF3103" s="29" t="str">
        <f t="shared" si="150"/>
        <v/>
      </c>
    </row>
    <row r="3104" spans="31:32" x14ac:dyDescent="0.25">
      <c r="AE3104" s="29" t="str">
        <f t="shared" si="149"/>
        <v/>
      </c>
      <c r="AF3104" s="29" t="str">
        <f t="shared" si="150"/>
        <v/>
      </c>
    </row>
    <row r="3105" spans="31:32" x14ac:dyDescent="0.25">
      <c r="AE3105" s="29" t="str">
        <f t="shared" si="149"/>
        <v/>
      </c>
      <c r="AF3105" s="29" t="str">
        <f t="shared" si="150"/>
        <v/>
      </c>
    </row>
    <row r="3106" spans="31:32" x14ac:dyDescent="0.25">
      <c r="AE3106" s="29" t="str">
        <f t="shared" si="149"/>
        <v/>
      </c>
      <c r="AF3106" s="29" t="str">
        <f t="shared" si="150"/>
        <v/>
      </c>
    </row>
    <row r="3107" spans="31:32" x14ac:dyDescent="0.25">
      <c r="AE3107" s="29" t="str">
        <f t="shared" si="149"/>
        <v/>
      </c>
      <c r="AF3107" s="29" t="str">
        <f t="shared" si="150"/>
        <v/>
      </c>
    </row>
    <row r="3108" spans="31:32" x14ac:dyDescent="0.25">
      <c r="AE3108" s="29" t="str">
        <f t="shared" si="149"/>
        <v/>
      </c>
      <c r="AF3108" s="29" t="str">
        <f t="shared" si="150"/>
        <v/>
      </c>
    </row>
    <row r="3109" spans="31:32" x14ac:dyDescent="0.25">
      <c r="AE3109" s="29" t="str">
        <f t="shared" si="149"/>
        <v/>
      </c>
      <c r="AF3109" s="29" t="str">
        <f t="shared" si="150"/>
        <v/>
      </c>
    </row>
    <row r="3110" spans="31:32" x14ac:dyDescent="0.25">
      <c r="AE3110" s="29" t="str">
        <f t="shared" si="149"/>
        <v/>
      </c>
      <c r="AF3110" s="29" t="str">
        <f t="shared" si="150"/>
        <v/>
      </c>
    </row>
    <row r="3111" spans="31:32" x14ac:dyDescent="0.25">
      <c r="AE3111" s="29" t="str">
        <f t="shared" si="149"/>
        <v/>
      </c>
      <c r="AF3111" s="29" t="str">
        <f t="shared" si="150"/>
        <v/>
      </c>
    </row>
    <row r="3112" spans="31:32" x14ac:dyDescent="0.25">
      <c r="AE3112" s="29" t="str">
        <f t="shared" si="149"/>
        <v/>
      </c>
      <c r="AF3112" s="29" t="str">
        <f t="shared" si="150"/>
        <v/>
      </c>
    </row>
    <row r="3113" spans="31:32" x14ac:dyDescent="0.25">
      <c r="AE3113" s="29" t="str">
        <f t="shared" si="149"/>
        <v/>
      </c>
      <c r="AF3113" s="29" t="str">
        <f t="shared" si="150"/>
        <v/>
      </c>
    </row>
    <row r="3114" spans="31:32" x14ac:dyDescent="0.25">
      <c r="AE3114" s="29" t="str">
        <f t="shared" si="149"/>
        <v/>
      </c>
      <c r="AF3114" s="29" t="str">
        <f t="shared" si="150"/>
        <v/>
      </c>
    </row>
    <row r="3115" spans="31:32" x14ac:dyDescent="0.25">
      <c r="AE3115" s="29" t="str">
        <f t="shared" si="149"/>
        <v/>
      </c>
      <c r="AF3115" s="29" t="str">
        <f t="shared" si="150"/>
        <v/>
      </c>
    </row>
    <row r="3116" spans="31:32" x14ac:dyDescent="0.25">
      <c r="AE3116" s="29" t="str">
        <f t="shared" si="149"/>
        <v/>
      </c>
      <c r="AF3116" s="29" t="str">
        <f t="shared" si="150"/>
        <v/>
      </c>
    </row>
    <row r="3117" spans="31:32" x14ac:dyDescent="0.25">
      <c r="AE3117" s="29" t="str">
        <f t="shared" si="149"/>
        <v/>
      </c>
      <c r="AF3117" s="29" t="str">
        <f t="shared" si="150"/>
        <v/>
      </c>
    </row>
    <row r="3118" spans="31:32" x14ac:dyDescent="0.25">
      <c r="AE3118" s="29" t="str">
        <f t="shared" si="149"/>
        <v/>
      </c>
      <c r="AF3118" s="29" t="str">
        <f t="shared" si="150"/>
        <v/>
      </c>
    </row>
    <row r="3119" spans="31:32" x14ac:dyDescent="0.25">
      <c r="AE3119" s="29" t="str">
        <f t="shared" si="149"/>
        <v/>
      </c>
      <c r="AF3119" s="29" t="str">
        <f t="shared" si="150"/>
        <v/>
      </c>
    </row>
    <row r="3120" spans="31:32" x14ac:dyDescent="0.25">
      <c r="AE3120" s="29" t="str">
        <f t="shared" si="149"/>
        <v/>
      </c>
      <c r="AF3120" s="29" t="str">
        <f t="shared" si="150"/>
        <v/>
      </c>
    </row>
    <row r="3121" spans="31:32" x14ac:dyDescent="0.25">
      <c r="AE3121" s="29" t="str">
        <f t="shared" si="149"/>
        <v/>
      </c>
      <c r="AF3121" s="29" t="str">
        <f t="shared" si="150"/>
        <v/>
      </c>
    </row>
    <row r="3122" spans="31:32" x14ac:dyDescent="0.25">
      <c r="AE3122" s="29" t="str">
        <f t="shared" si="149"/>
        <v/>
      </c>
      <c r="AF3122" s="29" t="str">
        <f t="shared" si="150"/>
        <v/>
      </c>
    </row>
    <row r="3123" spans="31:32" x14ac:dyDescent="0.25">
      <c r="AE3123" s="29" t="str">
        <f t="shared" si="149"/>
        <v/>
      </c>
      <c r="AF3123" s="29" t="str">
        <f t="shared" si="150"/>
        <v/>
      </c>
    </row>
    <row r="3124" spans="31:32" x14ac:dyDescent="0.25">
      <c r="AE3124" s="29" t="str">
        <f t="shared" si="149"/>
        <v/>
      </c>
      <c r="AF3124" s="29" t="str">
        <f t="shared" si="150"/>
        <v/>
      </c>
    </row>
    <row r="3125" spans="31:32" x14ac:dyDescent="0.25">
      <c r="AE3125" s="29" t="str">
        <f t="shared" si="149"/>
        <v/>
      </c>
      <c r="AF3125" s="29" t="str">
        <f t="shared" si="150"/>
        <v/>
      </c>
    </row>
    <row r="3126" spans="31:32" x14ac:dyDescent="0.25">
      <c r="AE3126" s="29" t="str">
        <f t="shared" si="149"/>
        <v/>
      </c>
      <c r="AF3126" s="29" t="str">
        <f t="shared" si="150"/>
        <v/>
      </c>
    </row>
    <row r="3127" spans="31:32" x14ac:dyDescent="0.25">
      <c r="AE3127" s="29" t="str">
        <f t="shared" si="149"/>
        <v/>
      </c>
      <c r="AF3127" s="29" t="str">
        <f t="shared" si="150"/>
        <v/>
      </c>
    </row>
    <row r="3128" spans="31:32" x14ac:dyDescent="0.25">
      <c r="AE3128" s="29" t="str">
        <f t="shared" si="149"/>
        <v/>
      </c>
      <c r="AF3128" s="29" t="str">
        <f t="shared" si="150"/>
        <v/>
      </c>
    </row>
    <row r="3129" spans="31:32" x14ac:dyDescent="0.25">
      <c r="AE3129" s="29" t="str">
        <f t="shared" si="149"/>
        <v/>
      </c>
      <c r="AF3129" s="29" t="str">
        <f t="shared" si="150"/>
        <v/>
      </c>
    </row>
    <row r="3130" spans="31:32" x14ac:dyDescent="0.25">
      <c r="AE3130" s="29" t="str">
        <f t="shared" si="149"/>
        <v/>
      </c>
      <c r="AF3130" s="29" t="str">
        <f t="shared" si="150"/>
        <v/>
      </c>
    </row>
    <row r="3131" spans="31:32" x14ac:dyDescent="0.25">
      <c r="AE3131" s="29" t="str">
        <f t="shared" si="149"/>
        <v/>
      </c>
      <c r="AF3131" s="29" t="str">
        <f t="shared" si="150"/>
        <v/>
      </c>
    </row>
    <row r="3132" spans="31:32" x14ac:dyDescent="0.25">
      <c r="AE3132" s="29" t="str">
        <f t="shared" si="149"/>
        <v/>
      </c>
      <c r="AF3132" s="29" t="str">
        <f t="shared" si="150"/>
        <v/>
      </c>
    </row>
    <row r="3133" spans="31:32" x14ac:dyDescent="0.25">
      <c r="AE3133" s="29" t="str">
        <f t="shared" si="149"/>
        <v/>
      </c>
      <c r="AF3133" s="29" t="str">
        <f t="shared" si="150"/>
        <v/>
      </c>
    </row>
    <row r="3134" spans="31:32" x14ac:dyDescent="0.25">
      <c r="AE3134" s="29" t="str">
        <f t="shared" ref="AE3134:AE3197" si="151">IF(E3134 = "", "", YEAR(E3134))</f>
        <v/>
      </c>
      <c r="AF3134" s="29" t="str">
        <f t="shared" ref="AF3134:AF3197" si="152">IF(E3134 = "", "", MONTH(E3134))</f>
        <v/>
      </c>
    </row>
    <row r="3135" spans="31:32" x14ac:dyDescent="0.25">
      <c r="AE3135" s="29" t="str">
        <f t="shared" si="151"/>
        <v/>
      </c>
      <c r="AF3135" s="29" t="str">
        <f t="shared" si="152"/>
        <v/>
      </c>
    </row>
    <row r="3136" spans="31:32" x14ac:dyDescent="0.25">
      <c r="AE3136" s="29" t="str">
        <f t="shared" si="151"/>
        <v/>
      </c>
      <c r="AF3136" s="29" t="str">
        <f t="shared" si="152"/>
        <v/>
      </c>
    </row>
    <row r="3137" spans="31:32" x14ac:dyDescent="0.25">
      <c r="AE3137" s="29" t="str">
        <f t="shared" si="151"/>
        <v/>
      </c>
      <c r="AF3137" s="29" t="str">
        <f t="shared" si="152"/>
        <v/>
      </c>
    </row>
    <row r="3138" spans="31:32" x14ac:dyDescent="0.25">
      <c r="AE3138" s="29" t="str">
        <f t="shared" si="151"/>
        <v/>
      </c>
      <c r="AF3138" s="29" t="str">
        <f t="shared" si="152"/>
        <v/>
      </c>
    </row>
    <row r="3139" spans="31:32" x14ac:dyDescent="0.25">
      <c r="AE3139" s="29" t="str">
        <f t="shared" si="151"/>
        <v/>
      </c>
      <c r="AF3139" s="29" t="str">
        <f t="shared" si="152"/>
        <v/>
      </c>
    </row>
    <row r="3140" spans="31:32" x14ac:dyDescent="0.25">
      <c r="AE3140" s="29" t="str">
        <f t="shared" si="151"/>
        <v/>
      </c>
      <c r="AF3140" s="29" t="str">
        <f t="shared" si="152"/>
        <v/>
      </c>
    </row>
    <row r="3141" spans="31:32" x14ac:dyDescent="0.25">
      <c r="AE3141" s="29" t="str">
        <f t="shared" si="151"/>
        <v/>
      </c>
      <c r="AF3141" s="29" t="str">
        <f t="shared" si="152"/>
        <v/>
      </c>
    </row>
    <row r="3142" spans="31:32" x14ac:dyDescent="0.25">
      <c r="AE3142" s="29" t="str">
        <f t="shared" si="151"/>
        <v/>
      </c>
      <c r="AF3142" s="29" t="str">
        <f t="shared" si="152"/>
        <v/>
      </c>
    </row>
    <row r="3143" spans="31:32" x14ac:dyDescent="0.25">
      <c r="AE3143" s="29" t="str">
        <f t="shared" si="151"/>
        <v/>
      </c>
      <c r="AF3143" s="29" t="str">
        <f t="shared" si="152"/>
        <v/>
      </c>
    </row>
    <row r="3144" spans="31:32" x14ac:dyDescent="0.25">
      <c r="AE3144" s="29" t="str">
        <f t="shared" si="151"/>
        <v/>
      </c>
      <c r="AF3144" s="29" t="str">
        <f t="shared" si="152"/>
        <v/>
      </c>
    </row>
    <row r="3145" spans="31:32" x14ac:dyDescent="0.25">
      <c r="AE3145" s="29" t="str">
        <f t="shared" si="151"/>
        <v/>
      </c>
      <c r="AF3145" s="29" t="str">
        <f t="shared" si="152"/>
        <v/>
      </c>
    </row>
    <row r="3146" spans="31:32" x14ac:dyDescent="0.25">
      <c r="AE3146" s="29" t="str">
        <f t="shared" si="151"/>
        <v/>
      </c>
      <c r="AF3146" s="29" t="str">
        <f t="shared" si="152"/>
        <v/>
      </c>
    </row>
    <row r="3147" spans="31:32" x14ac:dyDescent="0.25">
      <c r="AE3147" s="29" t="str">
        <f t="shared" si="151"/>
        <v/>
      </c>
      <c r="AF3147" s="29" t="str">
        <f t="shared" si="152"/>
        <v/>
      </c>
    </row>
    <row r="3148" spans="31:32" x14ac:dyDescent="0.25">
      <c r="AE3148" s="29" t="str">
        <f t="shared" si="151"/>
        <v/>
      </c>
      <c r="AF3148" s="29" t="str">
        <f t="shared" si="152"/>
        <v/>
      </c>
    </row>
    <row r="3149" spans="31:32" x14ac:dyDescent="0.25">
      <c r="AE3149" s="29" t="str">
        <f t="shared" si="151"/>
        <v/>
      </c>
      <c r="AF3149" s="29" t="str">
        <f t="shared" si="152"/>
        <v/>
      </c>
    </row>
    <row r="3150" spans="31:32" x14ac:dyDescent="0.25">
      <c r="AE3150" s="29" t="str">
        <f t="shared" si="151"/>
        <v/>
      </c>
      <c r="AF3150" s="29" t="str">
        <f t="shared" si="152"/>
        <v/>
      </c>
    </row>
    <row r="3151" spans="31:32" x14ac:dyDescent="0.25">
      <c r="AE3151" s="29" t="str">
        <f t="shared" si="151"/>
        <v/>
      </c>
      <c r="AF3151" s="29" t="str">
        <f t="shared" si="152"/>
        <v/>
      </c>
    </row>
    <row r="3152" spans="31:32" x14ac:dyDescent="0.25">
      <c r="AE3152" s="29" t="str">
        <f t="shared" si="151"/>
        <v/>
      </c>
      <c r="AF3152" s="29" t="str">
        <f t="shared" si="152"/>
        <v/>
      </c>
    </row>
    <row r="3153" spans="31:32" x14ac:dyDescent="0.25">
      <c r="AE3153" s="29" t="str">
        <f t="shared" si="151"/>
        <v/>
      </c>
      <c r="AF3153" s="29" t="str">
        <f t="shared" si="152"/>
        <v/>
      </c>
    </row>
    <row r="3154" spans="31:32" x14ac:dyDescent="0.25">
      <c r="AE3154" s="29" t="str">
        <f t="shared" si="151"/>
        <v/>
      </c>
      <c r="AF3154" s="29" t="str">
        <f t="shared" si="152"/>
        <v/>
      </c>
    </row>
    <row r="3155" spans="31:32" x14ac:dyDescent="0.25">
      <c r="AE3155" s="29" t="str">
        <f t="shared" si="151"/>
        <v/>
      </c>
      <c r="AF3155" s="29" t="str">
        <f t="shared" si="152"/>
        <v/>
      </c>
    </row>
    <row r="3156" spans="31:32" x14ac:dyDescent="0.25">
      <c r="AE3156" s="29" t="str">
        <f t="shared" si="151"/>
        <v/>
      </c>
      <c r="AF3156" s="29" t="str">
        <f t="shared" si="152"/>
        <v/>
      </c>
    </row>
    <row r="3157" spans="31:32" x14ac:dyDescent="0.25">
      <c r="AE3157" s="29" t="str">
        <f t="shared" si="151"/>
        <v/>
      </c>
      <c r="AF3157" s="29" t="str">
        <f t="shared" si="152"/>
        <v/>
      </c>
    </row>
    <row r="3158" spans="31:32" x14ac:dyDescent="0.25">
      <c r="AE3158" s="29" t="str">
        <f t="shared" si="151"/>
        <v/>
      </c>
      <c r="AF3158" s="29" t="str">
        <f t="shared" si="152"/>
        <v/>
      </c>
    </row>
    <row r="3159" spans="31:32" x14ac:dyDescent="0.25">
      <c r="AE3159" s="29" t="str">
        <f t="shared" si="151"/>
        <v/>
      </c>
      <c r="AF3159" s="29" t="str">
        <f t="shared" si="152"/>
        <v/>
      </c>
    </row>
    <row r="3160" spans="31:32" x14ac:dyDescent="0.25">
      <c r="AE3160" s="29" t="str">
        <f t="shared" si="151"/>
        <v/>
      </c>
      <c r="AF3160" s="29" t="str">
        <f t="shared" si="152"/>
        <v/>
      </c>
    </row>
    <row r="3161" spans="31:32" x14ac:dyDescent="0.25">
      <c r="AE3161" s="29" t="str">
        <f t="shared" si="151"/>
        <v/>
      </c>
      <c r="AF3161" s="29" t="str">
        <f t="shared" si="152"/>
        <v/>
      </c>
    </row>
    <row r="3162" spans="31:32" x14ac:dyDescent="0.25">
      <c r="AE3162" s="29" t="str">
        <f t="shared" si="151"/>
        <v/>
      </c>
      <c r="AF3162" s="29" t="str">
        <f t="shared" si="152"/>
        <v/>
      </c>
    </row>
    <row r="3163" spans="31:32" x14ac:dyDescent="0.25">
      <c r="AE3163" s="29" t="str">
        <f t="shared" si="151"/>
        <v/>
      </c>
      <c r="AF3163" s="29" t="str">
        <f t="shared" si="152"/>
        <v/>
      </c>
    </row>
    <row r="3164" spans="31:32" x14ac:dyDescent="0.25">
      <c r="AE3164" s="29" t="str">
        <f t="shared" si="151"/>
        <v/>
      </c>
      <c r="AF3164" s="29" t="str">
        <f t="shared" si="152"/>
        <v/>
      </c>
    </row>
    <row r="3165" spans="31:32" x14ac:dyDescent="0.25">
      <c r="AE3165" s="29" t="str">
        <f t="shared" si="151"/>
        <v/>
      </c>
      <c r="AF3165" s="29" t="str">
        <f t="shared" si="152"/>
        <v/>
      </c>
    </row>
    <row r="3166" spans="31:32" x14ac:dyDescent="0.25">
      <c r="AE3166" s="29" t="str">
        <f t="shared" si="151"/>
        <v/>
      </c>
      <c r="AF3166" s="29" t="str">
        <f t="shared" si="152"/>
        <v/>
      </c>
    </row>
    <row r="3167" spans="31:32" x14ac:dyDescent="0.25">
      <c r="AE3167" s="29" t="str">
        <f t="shared" si="151"/>
        <v/>
      </c>
      <c r="AF3167" s="29" t="str">
        <f t="shared" si="152"/>
        <v/>
      </c>
    </row>
    <row r="3168" spans="31:32" x14ac:dyDescent="0.25">
      <c r="AE3168" s="29" t="str">
        <f t="shared" si="151"/>
        <v/>
      </c>
      <c r="AF3168" s="29" t="str">
        <f t="shared" si="152"/>
        <v/>
      </c>
    </row>
    <row r="3169" spans="31:32" x14ac:dyDescent="0.25">
      <c r="AE3169" s="29" t="str">
        <f t="shared" si="151"/>
        <v/>
      </c>
      <c r="AF3169" s="29" t="str">
        <f t="shared" si="152"/>
        <v/>
      </c>
    </row>
    <row r="3170" spans="31:32" x14ac:dyDescent="0.25">
      <c r="AE3170" s="29" t="str">
        <f t="shared" si="151"/>
        <v/>
      </c>
      <c r="AF3170" s="29" t="str">
        <f t="shared" si="152"/>
        <v/>
      </c>
    </row>
    <row r="3171" spans="31:32" x14ac:dyDescent="0.25">
      <c r="AE3171" s="29" t="str">
        <f t="shared" si="151"/>
        <v/>
      </c>
      <c r="AF3171" s="29" t="str">
        <f t="shared" si="152"/>
        <v/>
      </c>
    </row>
    <row r="3172" spans="31:32" x14ac:dyDescent="0.25">
      <c r="AE3172" s="29" t="str">
        <f t="shared" si="151"/>
        <v/>
      </c>
      <c r="AF3172" s="29" t="str">
        <f t="shared" si="152"/>
        <v/>
      </c>
    </row>
    <row r="3173" spans="31:32" x14ac:dyDescent="0.25">
      <c r="AE3173" s="29" t="str">
        <f t="shared" si="151"/>
        <v/>
      </c>
      <c r="AF3173" s="29" t="str">
        <f t="shared" si="152"/>
        <v/>
      </c>
    </row>
    <row r="3174" spans="31:32" x14ac:dyDescent="0.25">
      <c r="AE3174" s="29" t="str">
        <f t="shared" si="151"/>
        <v/>
      </c>
      <c r="AF3174" s="29" t="str">
        <f t="shared" si="152"/>
        <v/>
      </c>
    </row>
    <row r="3175" spans="31:32" x14ac:dyDescent="0.25">
      <c r="AE3175" s="29" t="str">
        <f t="shared" si="151"/>
        <v/>
      </c>
      <c r="AF3175" s="29" t="str">
        <f t="shared" si="152"/>
        <v/>
      </c>
    </row>
    <row r="3176" spans="31:32" x14ac:dyDescent="0.25">
      <c r="AE3176" s="29" t="str">
        <f t="shared" si="151"/>
        <v/>
      </c>
      <c r="AF3176" s="29" t="str">
        <f t="shared" si="152"/>
        <v/>
      </c>
    </row>
    <row r="3177" spans="31:32" x14ac:dyDescent="0.25">
      <c r="AE3177" s="29" t="str">
        <f t="shared" si="151"/>
        <v/>
      </c>
      <c r="AF3177" s="29" t="str">
        <f t="shared" si="152"/>
        <v/>
      </c>
    </row>
    <row r="3178" spans="31:32" x14ac:dyDescent="0.25">
      <c r="AE3178" s="29" t="str">
        <f t="shared" si="151"/>
        <v/>
      </c>
      <c r="AF3178" s="29" t="str">
        <f t="shared" si="152"/>
        <v/>
      </c>
    </row>
    <row r="3179" spans="31:32" x14ac:dyDescent="0.25">
      <c r="AE3179" s="29" t="str">
        <f t="shared" si="151"/>
        <v/>
      </c>
      <c r="AF3179" s="29" t="str">
        <f t="shared" si="152"/>
        <v/>
      </c>
    </row>
    <row r="3180" spans="31:32" x14ac:dyDescent="0.25">
      <c r="AE3180" s="29" t="str">
        <f t="shared" si="151"/>
        <v/>
      </c>
      <c r="AF3180" s="29" t="str">
        <f t="shared" si="152"/>
        <v/>
      </c>
    </row>
    <row r="3181" spans="31:32" x14ac:dyDescent="0.25">
      <c r="AE3181" s="29" t="str">
        <f t="shared" si="151"/>
        <v/>
      </c>
      <c r="AF3181" s="29" t="str">
        <f t="shared" si="152"/>
        <v/>
      </c>
    </row>
    <row r="3182" spans="31:32" x14ac:dyDescent="0.25">
      <c r="AE3182" s="29" t="str">
        <f t="shared" si="151"/>
        <v/>
      </c>
      <c r="AF3182" s="29" t="str">
        <f t="shared" si="152"/>
        <v/>
      </c>
    </row>
    <row r="3183" spans="31:32" x14ac:dyDescent="0.25">
      <c r="AE3183" s="29" t="str">
        <f t="shared" si="151"/>
        <v/>
      </c>
      <c r="AF3183" s="29" t="str">
        <f t="shared" si="152"/>
        <v/>
      </c>
    </row>
    <row r="3184" spans="31:32" x14ac:dyDescent="0.25">
      <c r="AE3184" s="29" t="str">
        <f t="shared" si="151"/>
        <v/>
      </c>
      <c r="AF3184" s="29" t="str">
        <f t="shared" si="152"/>
        <v/>
      </c>
    </row>
    <row r="3185" spans="31:32" x14ac:dyDescent="0.25">
      <c r="AE3185" s="29" t="str">
        <f t="shared" si="151"/>
        <v/>
      </c>
      <c r="AF3185" s="29" t="str">
        <f t="shared" si="152"/>
        <v/>
      </c>
    </row>
    <row r="3186" spans="31:32" x14ac:dyDescent="0.25">
      <c r="AE3186" s="29" t="str">
        <f t="shared" si="151"/>
        <v/>
      </c>
      <c r="AF3186" s="29" t="str">
        <f t="shared" si="152"/>
        <v/>
      </c>
    </row>
    <row r="3187" spans="31:32" x14ac:dyDescent="0.25">
      <c r="AE3187" s="29" t="str">
        <f t="shared" si="151"/>
        <v/>
      </c>
      <c r="AF3187" s="29" t="str">
        <f t="shared" si="152"/>
        <v/>
      </c>
    </row>
    <row r="3188" spans="31:32" x14ac:dyDescent="0.25">
      <c r="AE3188" s="29" t="str">
        <f t="shared" si="151"/>
        <v/>
      </c>
      <c r="AF3188" s="29" t="str">
        <f t="shared" si="152"/>
        <v/>
      </c>
    </row>
    <row r="3189" spans="31:32" x14ac:dyDescent="0.25">
      <c r="AE3189" s="29" t="str">
        <f t="shared" si="151"/>
        <v/>
      </c>
      <c r="AF3189" s="29" t="str">
        <f t="shared" si="152"/>
        <v/>
      </c>
    </row>
    <row r="3190" spans="31:32" x14ac:dyDescent="0.25">
      <c r="AE3190" s="29" t="str">
        <f t="shared" si="151"/>
        <v/>
      </c>
      <c r="AF3190" s="29" t="str">
        <f t="shared" si="152"/>
        <v/>
      </c>
    </row>
    <row r="3191" spans="31:32" x14ac:dyDescent="0.25">
      <c r="AE3191" s="29" t="str">
        <f t="shared" si="151"/>
        <v/>
      </c>
      <c r="AF3191" s="29" t="str">
        <f t="shared" si="152"/>
        <v/>
      </c>
    </row>
    <row r="3192" spans="31:32" x14ac:dyDescent="0.25">
      <c r="AE3192" s="29" t="str">
        <f t="shared" si="151"/>
        <v/>
      </c>
      <c r="AF3192" s="29" t="str">
        <f t="shared" si="152"/>
        <v/>
      </c>
    </row>
    <row r="3193" spans="31:32" x14ac:dyDescent="0.25">
      <c r="AE3193" s="29" t="str">
        <f t="shared" si="151"/>
        <v/>
      </c>
      <c r="AF3193" s="29" t="str">
        <f t="shared" si="152"/>
        <v/>
      </c>
    </row>
    <row r="3194" spans="31:32" x14ac:dyDescent="0.25">
      <c r="AE3194" s="29" t="str">
        <f t="shared" si="151"/>
        <v/>
      </c>
      <c r="AF3194" s="29" t="str">
        <f t="shared" si="152"/>
        <v/>
      </c>
    </row>
    <row r="3195" spans="31:32" x14ac:dyDescent="0.25">
      <c r="AE3195" s="29" t="str">
        <f t="shared" si="151"/>
        <v/>
      </c>
      <c r="AF3195" s="29" t="str">
        <f t="shared" si="152"/>
        <v/>
      </c>
    </row>
    <row r="3196" spans="31:32" x14ac:dyDescent="0.25">
      <c r="AE3196" s="29" t="str">
        <f t="shared" si="151"/>
        <v/>
      </c>
      <c r="AF3196" s="29" t="str">
        <f t="shared" si="152"/>
        <v/>
      </c>
    </row>
    <row r="3197" spans="31:32" x14ac:dyDescent="0.25">
      <c r="AE3197" s="29" t="str">
        <f t="shared" si="151"/>
        <v/>
      </c>
      <c r="AF3197" s="29" t="str">
        <f t="shared" si="152"/>
        <v/>
      </c>
    </row>
    <row r="3198" spans="31:32" x14ac:dyDescent="0.25">
      <c r="AE3198" s="29" t="str">
        <f t="shared" ref="AE3198:AE3261" si="153">IF(E3198 = "", "", YEAR(E3198))</f>
        <v/>
      </c>
      <c r="AF3198" s="29" t="str">
        <f t="shared" ref="AF3198:AF3261" si="154">IF(E3198 = "", "", MONTH(E3198))</f>
        <v/>
      </c>
    </row>
    <row r="3199" spans="31:32" x14ac:dyDescent="0.25">
      <c r="AE3199" s="29" t="str">
        <f t="shared" si="153"/>
        <v/>
      </c>
      <c r="AF3199" s="29" t="str">
        <f t="shared" si="154"/>
        <v/>
      </c>
    </row>
    <row r="3200" spans="31:32" x14ac:dyDescent="0.25">
      <c r="AE3200" s="29" t="str">
        <f t="shared" si="153"/>
        <v/>
      </c>
      <c r="AF3200" s="29" t="str">
        <f t="shared" si="154"/>
        <v/>
      </c>
    </row>
    <row r="3201" spans="31:32" x14ac:dyDescent="0.25">
      <c r="AE3201" s="29" t="str">
        <f t="shared" si="153"/>
        <v/>
      </c>
      <c r="AF3201" s="29" t="str">
        <f t="shared" si="154"/>
        <v/>
      </c>
    </row>
    <row r="3202" spans="31:32" x14ac:dyDescent="0.25">
      <c r="AE3202" s="29" t="str">
        <f t="shared" si="153"/>
        <v/>
      </c>
      <c r="AF3202" s="29" t="str">
        <f t="shared" si="154"/>
        <v/>
      </c>
    </row>
    <row r="3203" spans="31:32" x14ac:dyDescent="0.25">
      <c r="AE3203" s="29" t="str">
        <f t="shared" si="153"/>
        <v/>
      </c>
      <c r="AF3203" s="29" t="str">
        <f t="shared" si="154"/>
        <v/>
      </c>
    </row>
    <row r="3204" spans="31:32" x14ac:dyDescent="0.25">
      <c r="AE3204" s="29" t="str">
        <f t="shared" si="153"/>
        <v/>
      </c>
      <c r="AF3204" s="29" t="str">
        <f t="shared" si="154"/>
        <v/>
      </c>
    </row>
    <row r="3205" spans="31:32" x14ac:dyDescent="0.25">
      <c r="AE3205" s="29" t="str">
        <f t="shared" si="153"/>
        <v/>
      </c>
      <c r="AF3205" s="29" t="str">
        <f t="shared" si="154"/>
        <v/>
      </c>
    </row>
    <row r="3206" spans="31:32" x14ac:dyDescent="0.25">
      <c r="AE3206" s="29" t="str">
        <f t="shared" si="153"/>
        <v/>
      </c>
      <c r="AF3206" s="29" t="str">
        <f t="shared" si="154"/>
        <v/>
      </c>
    </row>
    <row r="3207" spans="31:32" x14ac:dyDescent="0.25">
      <c r="AE3207" s="29" t="str">
        <f t="shared" si="153"/>
        <v/>
      </c>
      <c r="AF3207" s="29" t="str">
        <f t="shared" si="154"/>
        <v/>
      </c>
    </row>
    <row r="3208" spans="31:32" x14ac:dyDescent="0.25">
      <c r="AE3208" s="29" t="str">
        <f t="shared" si="153"/>
        <v/>
      </c>
      <c r="AF3208" s="29" t="str">
        <f t="shared" si="154"/>
        <v/>
      </c>
    </row>
    <row r="3209" spans="31:32" x14ac:dyDescent="0.25">
      <c r="AE3209" s="29" t="str">
        <f t="shared" si="153"/>
        <v/>
      </c>
      <c r="AF3209" s="29" t="str">
        <f t="shared" si="154"/>
        <v/>
      </c>
    </row>
    <row r="3210" spans="31:32" x14ac:dyDescent="0.25">
      <c r="AE3210" s="29" t="str">
        <f t="shared" si="153"/>
        <v/>
      </c>
      <c r="AF3210" s="29" t="str">
        <f t="shared" si="154"/>
        <v/>
      </c>
    </row>
    <row r="3211" spans="31:32" x14ac:dyDescent="0.25">
      <c r="AE3211" s="29" t="str">
        <f t="shared" si="153"/>
        <v/>
      </c>
      <c r="AF3211" s="29" t="str">
        <f t="shared" si="154"/>
        <v/>
      </c>
    </row>
    <row r="3212" spans="31:32" x14ac:dyDescent="0.25">
      <c r="AE3212" s="29" t="str">
        <f t="shared" si="153"/>
        <v/>
      </c>
      <c r="AF3212" s="29" t="str">
        <f t="shared" si="154"/>
        <v/>
      </c>
    </row>
    <row r="3213" spans="31:32" x14ac:dyDescent="0.25">
      <c r="AE3213" s="29" t="str">
        <f t="shared" si="153"/>
        <v/>
      </c>
      <c r="AF3213" s="29" t="str">
        <f t="shared" si="154"/>
        <v/>
      </c>
    </row>
    <row r="3214" spans="31:32" x14ac:dyDescent="0.25">
      <c r="AE3214" s="29" t="str">
        <f t="shared" si="153"/>
        <v/>
      </c>
      <c r="AF3214" s="29" t="str">
        <f t="shared" si="154"/>
        <v/>
      </c>
    </row>
    <row r="3215" spans="31:32" x14ac:dyDescent="0.25">
      <c r="AE3215" s="29" t="str">
        <f t="shared" si="153"/>
        <v/>
      </c>
      <c r="AF3215" s="29" t="str">
        <f t="shared" si="154"/>
        <v/>
      </c>
    </row>
    <row r="3216" spans="31:32" x14ac:dyDescent="0.25">
      <c r="AE3216" s="29" t="str">
        <f t="shared" si="153"/>
        <v/>
      </c>
      <c r="AF3216" s="29" t="str">
        <f t="shared" si="154"/>
        <v/>
      </c>
    </row>
    <row r="3217" spans="31:32" x14ac:dyDescent="0.25">
      <c r="AE3217" s="29" t="str">
        <f t="shared" si="153"/>
        <v/>
      </c>
      <c r="AF3217" s="29" t="str">
        <f t="shared" si="154"/>
        <v/>
      </c>
    </row>
    <row r="3218" spans="31:32" x14ac:dyDescent="0.25">
      <c r="AE3218" s="29" t="str">
        <f t="shared" si="153"/>
        <v/>
      </c>
      <c r="AF3218" s="29" t="str">
        <f t="shared" si="154"/>
        <v/>
      </c>
    </row>
    <row r="3219" spans="31:32" x14ac:dyDescent="0.25">
      <c r="AE3219" s="29" t="str">
        <f t="shared" si="153"/>
        <v/>
      </c>
      <c r="AF3219" s="29" t="str">
        <f t="shared" si="154"/>
        <v/>
      </c>
    </row>
    <row r="3220" spans="31:32" x14ac:dyDescent="0.25">
      <c r="AE3220" s="29" t="str">
        <f t="shared" si="153"/>
        <v/>
      </c>
      <c r="AF3220" s="29" t="str">
        <f t="shared" si="154"/>
        <v/>
      </c>
    </row>
    <row r="3221" spans="31:32" x14ac:dyDescent="0.25">
      <c r="AE3221" s="29" t="str">
        <f t="shared" si="153"/>
        <v/>
      </c>
      <c r="AF3221" s="29" t="str">
        <f t="shared" si="154"/>
        <v/>
      </c>
    </row>
    <row r="3222" spans="31:32" x14ac:dyDescent="0.25">
      <c r="AE3222" s="29" t="str">
        <f t="shared" si="153"/>
        <v/>
      </c>
      <c r="AF3222" s="29" t="str">
        <f t="shared" si="154"/>
        <v/>
      </c>
    </row>
    <row r="3223" spans="31:32" x14ac:dyDescent="0.25">
      <c r="AE3223" s="29" t="str">
        <f t="shared" si="153"/>
        <v/>
      </c>
      <c r="AF3223" s="29" t="str">
        <f t="shared" si="154"/>
        <v/>
      </c>
    </row>
    <row r="3224" spans="31:32" x14ac:dyDescent="0.25">
      <c r="AE3224" s="29" t="str">
        <f t="shared" si="153"/>
        <v/>
      </c>
      <c r="AF3224" s="29" t="str">
        <f t="shared" si="154"/>
        <v/>
      </c>
    </row>
    <row r="3225" spans="31:32" x14ac:dyDescent="0.25">
      <c r="AE3225" s="29" t="str">
        <f t="shared" si="153"/>
        <v/>
      </c>
      <c r="AF3225" s="29" t="str">
        <f t="shared" si="154"/>
        <v/>
      </c>
    </row>
    <row r="3226" spans="31:32" x14ac:dyDescent="0.25">
      <c r="AE3226" s="29" t="str">
        <f t="shared" si="153"/>
        <v/>
      </c>
      <c r="AF3226" s="29" t="str">
        <f t="shared" si="154"/>
        <v/>
      </c>
    </row>
    <row r="3227" spans="31:32" x14ac:dyDescent="0.25">
      <c r="AE3227" s="29" t="str">
        <f t="shared" si="153"/>
        <v/>
      </c>
      <c r="AF3227" s="29" t="str">
        <f t="shared" si="154"/>
        <v/>
      </c>
    </row>
    <row r="3228" spans="31:32" x14ac:dyDescent="0.25">
      <c r="AE3228" s="29" t="str">
        <f t="shared" si="153"/>
        <v/>
      </c>
      <c r="AF3228" s="29" t="str">
        <f t="shared" si="154"/>
        <v/>
      </c>
    </row>
    <row r="3229" spans="31:32" x14ac:dyDescent="0.25">
      <c r="AE3229" s="29" t="str">
        <f t="shared" si="153"/>
        <v/>
      </c>
      <c r="AF3229" s="29" t="str">
        <f t="shared" si="154"/>
        <v/>
      </c>
    </row>
    <row r="3230" spans="31:32" x14ac:dyDescent="0.25">
      <c r="AE3230" s="29" t="str">
        <f t="shared" si="153"/>
        <v/>
      </c>
      <c r="AF3230" s="29" t="str">
        <f t="shared" si="154"/>
        <v/>
      </c>
    </row>
    <row r="3231" spans="31:32" x14ac:dyDescent="0.25">
      <c r="AE3231" s="29" t="str">
        <f t="shared" si="153"/>
        <v/>
      </c>
      <c r="AF3231" s="29" t="str">
        <f t="shared" si="154"/>
        <v/>
      </c>
    </row>
    <row r="3232" spans="31:32" x14ac:dyDescent="0.25">
      <c r="AE3232" s="29" t="str">
        <f t="shared" si="153"/>
        <v/>
      </c>
      <c r="AF3232" s="29" t="str">
        <f t="shared" si="154"/>
        <v/>
      </c>
    </row>
    <row r="3233" spans="31:32" x14ac:dyDescent="0.25">
      <c r="AE3233" s="29" t="str">
        <f t="shared" si="153"/>
        <v/>
      </c>
      <c r="AF3233" s="29" t="str">
        <f t="shared" si="154"/>
        <v/>
      </c>
    </row>
    <row r="3234" spans="31:32" x14ac:dyDescent="0.25">
      <c r="AE3234" s="29" t="str">
        <f t="shared" si="153"/>
        <v/>
      </c>
      <c r="AF3234" s="29" t="str">
        <f t="shared" si="154"/>
        <v/>
      </c>
    </row>
    <row r="3235" spans="31:32" x14ac:dyDescent="0.25">
      <c r="AE3235" s="29" t="str">
        <f t="shared" si="153"/>
        <v/>
      </c>
      <c r="AF3235" s="29" t="str">
        <f t="shared" si="154"/>
        <v/>
      </c>
    </row>
    <row r="3236" spans="31:32" x14ac:dyDescent="0.25">
      <c r="AE3236" s="29" t="str">
        <f t="shared" si="153"/>
        <v/>
      </c>
      <c r="AF3236" s="29" t="str">
        <f t="shared" si="154"/>
        <v/>
      </c>
    </row>
    <row r="3237" spans="31:32" x14ac:dyDescent="0.25">
      <c r="AE3237" s="29" t="str">
        <f t="shared" si="153"/>
        <v/>
      </c>
      <c r="AF3237" s="29" t="str">
        <f t="shared" si="154"/>
        <v/>
      </c>
    </row>
    <row r="3238" spans="31:32" x14ac:dyDescent="0.25">
      <c r="AE3238" s="29" t="str">
        <f t="shared" si="153"/>
        <v/>
      </c>
      <c r="AF3238" s="29" t="str">
        <f t="shared" si="154"/>
        <v/>
      </c>
    </row>
    <row r="3239" spans="31:32" x14ac:dyDescent="0.25">
      <c r="AE3239" s="29" t="str">
        <f t="shared" si="153"/>
        <v/>
      </c>
      <c r="AF3239" s="29" t="str">
        <f t="shared" si="154"/>
        <v/>
      </c>
    </row>
    <row r="3240" spans="31:32" x14ac:dyDescent="0.25">
      <c r="AE3240" s="29" t="str">
        <f t="shared" si="153"/>
        <v/>
      </c>
      <c r="AF3240" s="29" t="str">
        <f t="shared" si="154"/>
        <v/>
      </c>
    </row>
    <row r="3241" spans="31:32" x14ac:dyDescent="0.25">
      <c r="AE3241" s="29" t="str">
        <f t="shared" si="153"/>
        <v/>
      </c>
      <c r="AF3241" s="29" t="str">
        <f t="shared" si="154"/>
        <v/>
      </c>
    </row>
    <row r="3242" spans="31:32" x14ac:dyDescent="0.25">
      <c r="AE3242" s="29" t="str">
        <f t="shared" si="153"/>
        <v/>
      </c>
      <c r="AF3242" s="29" t="str">
        <f t="shared" si="154"/>
        <v/>
      </c>
    </row>
    <row r="3243" spans="31:32" x14ac:dyDescent="0.25">
      <c r="AE3243" s="29" t="str">
        <f t="shared" si="153"/>
        <v/>
      </c>
      <c r="AF3243" s="29" t="str">
        <f t="shared" si="154"/>
        <v/>
      </c>
    </row>
    <row r="3244" spans="31:32" x14ac:dyDescent="0.25">
      <c r="AE3244" s="29" t="str">
        <f t="shared" si="153"/>
        <v/>
      </c>
      <c r="AF3244" s="29" t="str">
        <f t="shared" si="154"/>
        <v/>
      </c>
    </row>
    <row r="3245" spans="31:32" x14ac:dyDescent="0.25">
      <c r="AE3245" s="29" t="str">
        <f t="shared" si="153"/>
        <v/>
      </c>
      <c r="AF3245" s="29" t="str">
        <f t="shared" si="154"/>
        <v/>
      </c>
    </row>
    <row r="3246" spans="31:32" x14ac:dyDescent="0.25">
      <c r="AE3246" s="29" t="str">
        <f t="shared" si="153"/>
        <v/>
      </c>
      <c r="AF3246" s="29" t="str">
        <f t="shared" si="154"/>
        <v/>
      </c>
    </row>
    <row r="3247" spans="31:32" x14ac:dyDescent="0.25">
      <c r="AE3247" s="29" t="str">
        <f t="shared" si="153"/>
        <v/>
      </c>
      <c r="AF3247" s="29" t="str">
        <f t="shared" si="154"/>
        <v/>
      </c>
    </row>
    <row r="3248" spans="31:32" x14ac:dyDescent="0.25">
      <c r="AE3248" s="29" t="str">
        <f t="shared" si="153"/>
        <v/>
      </c>
      <c r="AF3248" s="29" t="str">
        <f t="shared" si="154"/>
        <v/>
      </c>
    </row>
    <row r="3249" spans="31:32" x14ac:dyDescent="0.25">
      <c r="AE3249" s="29" t="str">
        <f t="shared" si="153"/>
        <v/>
      </c>
      <c r="AF3249" s="29" t="str">
        <f t="shared" si="154"/>
        <v/>
      </c>
    </row>
    <row r="3250" spans="31:32" x14ac:dyDescent="0.25">
      <c r="AE3250" s="29" t="str">
        <f t="shared" si="153"/>
        <v/>
      </c>
      <c r="AF3250" s="29" t="str">
        <f t="shared" si="154"/>
        <v/>
      </c>
    </row>
    <row r="3251" spans="31:32" x14ac:dyDescent="0.25">
      <c r="AE3251" s="29" t="str">
        <f t="shared" si="153"/>
        <v/>
      </c>
      <c r="AF3251" s="29" t="str">
        <f t="shared" si="154"/>
        <v/>
      </c>
    </row>
    <row r="3252" spans="31:32" x14ac:dyDescent="0.25">
      <c r="AE3252" s="29" t="str">
        <f t="shared" si="153"/>
        <v/>
      </c>
      <c r="AF3252" s="29" t="str">
        <f t="shared" si="154"/>
        <v/>
      </c>
    </row>
    <row r="3253" spans="31:32" x14ac:dyDescent="0.25">
      <c r="AE3253" s="29" t="str">
        <f t="shared" si="153"/>
        <v/>
      </c>
      <c r="AF3253" s="29" t="str">
        <f t="shared" si="154"/>
        <v/>
      </c>
    </row>
    <row r="3254" spans="31:32" x14ac:dyDescent="0.25">
      <c r="AE3254" s="29" t="str">
        <f t="shared" si="153"/>
        <v/>
      </c>
      <c r="AF3254" s="29" t="str">
        <f t="shared" si="154"/>
        <v/>
      </c>
    </row>
    <row r="3255" spans="31:32" x14ac:dyDescent="0.25">
      <c r="AE3255" s="29" t="str">
        <f t="shared" si="153"/>
        <v/>
      </c>
      <c r="AF3255" s="29" t="str">
        <f t="shared" si="154"/>
        <v/>
      </c>
    </row>
    <row r="3256" spans="31:32" x14ac:dyDescent="0.25">
      <c r="AE3256" s="29" t="str">
        <f t="shared" si="153"/>
        <v/>
      </c>
      <c r="AF3256" s="29" t="str">
        <f t="shared" si="154"/>
        <v/>
      </c>
    </row>
    <row r="3257" spans="31:32" x14ac:dyDescent="0.25">
      <c r="AE3257" s="29" t="str">
        <f t="shared" si="153"/>
        <v/>
      </c>
      <c r="AF3257" s="29" t="str">
        <f t="shared" si="154"/>
        <v/>
      </c>
    </row>
    <row r="3258" spans="31:32" x14ac:dyDescent="0.25">
      <c r="AE3258" s="29" t="str">
        <f t="shared" si="153"/>
        <v/>
      </c>
      <c r="AF3258" s="29" t="str">
        <f t="shared" si="154"/>
        <v/>
      </c>
    </row>
    <row r="3259" spans="31:32" x14ac:dyDescent="0.25">
      <c r="AE3259" s="29" t="str">
        <f t="shared" si="153"/>
        <v/>
      </c>
      <c r="AF3259" s="29" t="str">
        <f t="shared" si="154"/>
        <v/>
      </c>
    </row>
    <row r="3260" spans="31:32" x14ac:dyDescent="0.25">
      <c r="AE3260" s="29" t="str">
        <f t="shared" si="153"/>
        <v/>
      </c>
      <c r="AF3260" s="29" t="str">
        <f t="shared" si="154"/>
        <v/>
      </c>
    </row>
    <row r="3261" spans="31:32" x14ac:dyDescent="0.25">
      <c r="AE3261" s="29" t="str">
        <f t="shared" si="153"/>
        <v/>
      </c>
      <c r="AF3261" s="29" t="str">
        <f t="shared" si="154"/>
        <v/>
      </c>
    </row>
    <row r="3262" spans="31:32" x14ac:dyDescent="0.25">
      <c r="AE3262" s="29" t="str">
        <f t="shared" ref="AE3262:AE3325" si="155">IF(E3262 = "", "", YEAR(E3262))</f>
        <v/>
      </c>
      <c r="AF3262" s="29" t="str">
        <f t="shared" ref="AF3262:AF3325" si="156">IF(E3262 = "", "", MONTH(E3262))</f>
        <v/>
      </c>
    </row>
    <row r="3263" spans="31:32" x14ac:dyDescent="0.25">
      <c r="AE3263" s="29" t="str">
        <f t="shared" si="155"/>
        <v/>
      </c>
      <c r="AF3263" s="29" t="str">
        <f t="shared" si="156"/>
        <v/>
      </c>
    </row>
    <row r="3264" spans="31:32" x14ac:dyDescent="0.25">
      <c r="AE3264" s="29" t="str">
        <f t="shared" si="155"/>
        <v/>
      </c>
      <c r="AF3264" s="29" t="str">
        <f t="shared" si="156"/>
        <v/>
      </c>
    </row>
    <row r="3265" spans="31:32" x14ac:dyDescent="0.25">
      <c r="AE3265" s="29" t="str">
        <f t="shared" si="155"/>
        <v/>
      </c>
      <c r="AF3265" s="29" t="str">
        <f t="shared" si="156"/>
        <v/>
      </c>
    </row>
    <row r="3266" spans="31:32" x14ac:dyDescent="0.25">
      <c r="AE3266" s="29" t="str">
        <f t="shared" si="155"/>
        <v/>
      </c>
      <c r="AF3266" s="29" t="str">
        <f t="shared" si="156"/>
        <v/>
      </c>
    </row>
    <row r="3267" spans="31:32" x14ac:dyDescent="0.25">
      <c r="AE3267" s="29" t="str">
        <f t="shared" si="155"/>
        <v/>
      </c>
      <c r="AF3267" s="29" t="str">
        <f t="shared" si="156"/>
        <v/>
      </c>
    </row>
    <row r="3268" spans="31:32" x14ac:dyDescent="0.25">
      <c r="AE3268" s="29" t="str">
        <f t="shared" si="155"/>
        <v/>
      </c>
      <c r="AF3268" s="29" t="str">
        <f t="shared" si="156"/>
        <v/>
      </c>
    </row>
    <row r="3269" spans="31:32" x14ac:dyDescent="0.25">
      <c r="AE3269" s="29" t="str">
        <f t="shared" si="155"/>
        <v/>
      </c>
      <c r="AF3269" s="29" t="str">
        <f t="shared" si="156"/>
        <v/>
      </c>
    </row>
    <row r="3270" spans="31:32" x14ac:dyDescent="0.25">
      <c r="AE3270" s="29" t="str">
        <f t="shared" si="155"/>
        <v/>
      </c>
      <c r="AF3270" s="29" t="str">
        <f t="shared" si="156"/>
        <v/>
      </c>
    </row>
    <row r="3271" spans="31:32" x14ac:dyDescent="0.25">
      <c r="AE3271" s="29" t="str">
        <f t="shared" si="155"/>
        <v/>
      </c>
      <c r="AF3271" s="29" t="str">
        <f t="shared" si="156"/>
        <v/>
      </c>
    </row>
    <row r="3272" spans="31:32" x14ac:dyDescent="0.25">
      <c r="AE3272" s="29" t="str">
        <f t="shared" si="155"/>
        <v/>
      </c>
      <c r="AF3272" s="29" t="str">
        <f t="shared" si="156"/>
        <v/>
      </c>
    </row>
    <row r="3273" spans="31:32" x14ac:dyDescent="0.25">
      <c r="AE3273" s="29" t="str">
        <f t="shared" si="155"/>
        <v/>
      </c>
      <c r="AF3273" s="29" t="str">
        <f t="shared" si="156"/>
        <v/>
      </c>
    </row>
    <row r="3274" spans="31:32" x14ac:dyDescent="0.25">
      <c r="AE3274" s="29" t="str">
        <f t="shared" si="155"/>
        <v/>
      </c>
      <c r="AF3274" s="29" t="str">
        <f t="shared" si="156"/>
        <v/>
      </c>
    </row>
    <row r="3275" spans="31:32" x14ac:dyDescent="0.25">
      <c r="AE3275" s="29" t="str">
        <f t="shared" si="155"/>
        <v/>
      </c>
      <c r="AF3275" s="29" t="str">
        <f t="shared" si="156"/>
        <v/>
      </c>
    </row>
    <row r="3276" spans="31:32" x14ac:dyDescent="0.25">
      <c r="AE3276" s="29" t="str">
        <f t="shared" si="155"/>
        <v/>
      </c>
      <c r="AF3276" s="29" t="str">
        <f t="shared" si="156"/>
        <v/>
      </c>
    </row>
    <row r="3277" spans="31:32" x14ac:dyDescent="0.25">
      <c r="AE3277" s="29" t="str">
        <f t="shared" si="155"/>
        <v/>
      </c>
      <c r="AF3277" s="29" t="str">
        <f t="shared" si="156"/>
        <v/>
      </c>
    </row>
    <row r="3278" spans="31:32" x14ac:dyDescent="0.25">
      <c r="AE3278" s="29" t="str">
        <f t="shared" si="155"/>
        <v/>
      </c>
      <c r="AF3278" s="29" t="str">
        <f t="shared" si="156"/>
        <v/>
      </c>
    </row>
    <row r="3279" spans="31:32" x14ac:dyDescent="0.25">
      <c r="AE3279" s="29" t="str">
        <f t="shared" si="155"/>
        <v/>
      </c>
      <c r="AF3279" s="29" t="str">
        <f t="shared" si="156"/>
        <v/>
      </c>
    </row>
    <row r="3280" spans="31:32" x14ac:dyDescent="0.25">
      <c r="AE3280" s="29" t="str">
        <f t="shared" si="155"/>
        <v/>
      </c>
      <c r="AF3280" s="29" t="str">
        <f t="shared" si="156"/>
        <v/>
      </c>
    </row>
    <row r="3281" spans="31:32" x14ac:dyDescent="0.25">
      <c r="AE3281" s="29" t="str">
        <f t="shared" si="155"/>
        <v/>
      </c>
      <c r="AF3281" s="29" t="str">
        <f t="shared" si="156"/>
        <v/>
      </c>
    </row>
    <row r="3282" spans="31:32" x14ac:dyDescent="0.25">
      <c r="AE3282" s="29" t="str">
        <f t="shared" si="155"/>
        <v/>
      </c>
      <c r="AF3282" s="29" t="str">
        <f t="shared" si="156"/>
        <v/>
      </c>
    </row>
    <row r="3283" spans="31:32" x14ac:dyDescent="0.25">
      <c r="AE3283" s="29" t="str">
        <f t="shared" si="155"/>
        <v/>
      </c>
      <c r="AF3283" s="29" t="str">
        <f t="shared" si="156"/>
        <v/>
      </c>
    </row>
    <row r="3284" spans="31:32" x14ac:dyDescent="0.25">
      <c r="AE3284" s="29" t="str">
        <f t="shared" si="155"/>
        <v/>
      </c>
      <c r="AF3284" s="29" t="str">
        <f t="shared" si="156"/>
        <v/>
      </c>
    </row>
    <row r="3285" spans="31:32" x14ac:dyDescent="0.25">
      <c r="AE3285" s="29" t="str">
        <f t="shared" si="155"/>
        <v/>
      </c>
      <c r="AF3285" s="29" t="str">
        <f t="shared" si="156"/>
        <v/>
      </c>
    </row>
    <row r="3286" spans="31:32" x14ac:dyDescent="0.25">
      <c r="AE3286" s="29" t="str">
        <f t="shared" si="155"/>
        <v/>
      </c>
      <c r="AF3286" s="29" t="str">
        <f t="shared" si="156"/>
        <v/>
      </c>
    </row>
    <row r="3287" spans="31:32" x14ac:dyDescent="0.25">
      <c r="AE3287" s="29" t="str">
        <f t="shared" si="155"/>
        <v/>
      </c>
      <c r="AF3287" s="29" t="str">
        <f t="shared" si="156"/>
        <v/>
      </c>
    </row>
    <row r="3288" spans="31:32" x14ac:dyDescent="0.25">
      <c r="AE3288" s="29" t="str">
        <f t="shared" si="155"/>
        <v/>
      </c>
      <c r="AF3288" s="29" t="str">
        <f t="shared" si="156"/>
        <v/>
      </c>
    </row>
    <row r="3289" spans="31:32" x14ac:dyDescent="0.25">
      <c r="AE3289" s="29" t="str">
        <f t="shared" si="155"/>
        <v/>
      </c>
      <c r="AF3289" s="29" t="str">
        <f t="shared" si="156"/>
        <v/>
      </c>
    </row>
    <row r="3290" spans="31:32" x14ac:dyDescent="0.25">
      <c r="AE3290" s="29" t="str">
        <f t="shared" si="155"/>
        <v/>
      </c>
      <c r="AF3290" s="29" t="str">
        <f t="shared" si="156"/>
        <v/>
      </c>
    </row>
    <row r="3291" spans="31:32" x14ac:dyDescent="0.25">
      <c r="AE3291" s="29" t="str">
        <f t="shared" si="155"/>
        <v/>
      </c>
      <c r="AF3291" s="29" t="str">
        <f t="shared" si="156"/>
        <v/>
      </c>
    </row>
    <row r="3292" spans="31:32" x14ac:dyDescent="0.25">
      <c r="AE3292" s="29" t="str">
        <f t="shared" si="155"/>
        <v/>
      </c>
      <c r="AF3292" s="29" t="str">
        <f t="shared" si="156"/>
        <v/>
      </c>
    </row>
    <row r="3293" spans="31:32" x14ac:dyDescent="0.25">
      <c r="AE3293" s="29" t="str">
        <f t="shared" si="155"/>
        <v/>
      </c>
      <c r="AF3293" s="29" t="str">
        <f t="shared" si="156"/>
        <v/>
      </c>
    </row>
    <row r="3294" spans="31:32" x14ac:dyDescent="0.25">
      <c r="AE3294" s="29" t="str">
        <f t="shared" si="155"/>
        <v/>
      </c>
      <c r="AF3294" s="29" t="str">
        <f t="shared" si="156"/>
        <v/>
      </c>
    </row>
    <row r="3295" spans="31:32" x14ac:dyDescent="0.25">
      <c r="AE3295" s="29" t="str">
        <f t="shared" si="155"/>
        <v/>
      </c>
      <c r="AF3295" s="29" t="str">
        <f t="shared" si="156"/>
        <v/>
      </c>
    </row>
    <row r="3296" spans="31:32" x14ac:dyDescent="0.25">
      <c r="AE3296" s="29" t="str">
        <f t="shared" si="155"/>
        <v/>
      </c>
      <c r="AF3296" s="29" t="str">
        <f t="shared" si="156"/>
        <v/>
      </c>
    </row>
    <row r="3297" spans="31:32" x14ac:dyDescent="0.25">
      <c r="AE3297" s="29" t="str">
        <f t="shared" si="155"/>
        <v/>
      </c>
      <c r="AF3297" s="29" t="str">
        <f t="shared" si="156"/>
        <v/>
      </c>
    </row>
    <row r="3298" spans="31:32" x14ac:dyDescent="0.25">
      <c r="AE3298" s="29" t="str">
        <f t="shared" si="155"/>
        <v/>
      </c>
      <c r="AF3298" s="29" t="str">
        <f t="shared" si="156"/>
        <v/>
      </c>
    </row>
    <row r="3299" spans="31:32" x14ac:dyDescent="0.25">
      <c r="AE3299" s="29" t="str">
        <f t="shared" si="155"/>
        <v/>
      </c>
      <c r="AF3299" s="29" t="str">
        <f t="shared" si="156"/>
        <v/>
      </c>
    </row>
    <row r="3300" spans="31:32" x14ac:dyDescent="0.25">
      <c r="AE3300" s="29" t="str">
        <f t="shared" si="155"/>
        <v/>
      </c>
      <c r="AF3300" s="29" t="str">
        <f t="shared" si="156"/>
        <v/>
      </c>
    </row>
    <row r="3301" spans="31:32" x14ac:dyDescent="0.25">
      <c r="AE3301" s="29" t="str">
        <f t="shared" si="155"/>
        <v/>
      </c>
      <c r="AF3301" s="29" t="str">
        <f t="shared" si="156"/>
        <v/>
      </c>
    </row>
    <row r="3302" spans="31:32" x14ac:dyDescent="0.25">
      <c r="AE3302" s="29" t="str">
        <f t="shared" si="155"/>
        <v/>
      </c>
      <c r="AF3302" s="29" t="str">
        <f t="shared" si="156"/>
        <v/>
      </c>
    </row>
    <row r="3303" spans="31:32" x14ac:dyDescent="0.25">
      <c r="AE3303" s="29" t="str">
        <f t="shared" si="155"/>
        <v/>
      </c>
      <c r="AF3303" s="29" t="str">
        <f t="shared" si="156"/>
        <v/>
      </c>
    </row>
    <row r="3304" spans="31:32" x14ac:dyDescent="0.25">
      <c r="AE3304" s="29" t="str">
        <f t="shared" si="155"/>
        <v/>
      </c>
      <c r="AF3304" s="29" t="str">
        <f t="shared" si="156"/>
        <v/>
      </c>
    </row>
    <row r="3305" spans="31:32" x14ac:dyDescent="0.25">
      <c r="AE3305" s="29" t="str">
        <f t="shared" si="155"/>
        <v/>
      </c>
      <c r="AF3305" s="29" t="str">
        <f t="shared" si="156"/>
        <v/>
      </c>
    </row>
    <row r="3306" spans="31:32" x14ac:dyDescent="0.25">
      <c r="AE3306" s="29" t="str">
        <f t="shared" si="155"/>
        <v/>
      </c>
      <c r="AF3306" s="29" t="str">
        <f t="shared" si="156"/>
        <v/>
      </c>
    </row>
    <row r="3307" spans="31:32" x14ac:dyDescent="0.25">
      <c r="AE3307" s="29" t="str">
        <f t="shared" si="155"/>
        <v/>
      </c>
      <c r="AF3307" s="29" t="str">
        <f t="shared" si="156"/>
        <v/>
      </c>
    </row>
    <row r="3308" spans="31:32" x14ac:dyDescent="0.25">
      <c r="AE3308" s="29" t="str">
        <f t="shared" si="155"/>
        <v/>
      </c>
      <c r="AF3308" s="29" t="str">
        <f t="shared" si="156"/>
        <v/>
      </c>
    </row>
    <row r="3309" spans="31:32" x14ac:dyDescent="0.25">
      <c r="AE3309" s="29" t="str">
        <f t="shared" si="155"/>
        <v/>
      </c>
      <c r="AF3309" s="29" t="str">
        <f t="shared" si="156"/>
        <v/>
      </c>
    </row>
    <row r="3310" spans="31:32" x14ac:dyDescent="0.25">
      <c r="AE3310" s="29" t="str">
        <f t="shared" si="155"/>
        <v/>
      </c>
      <c r="AF3310" s="29" t="str">
        <f t="shared" si="156"/>
        <v/>
      </c>
    </row>
    <row r="3311" spans="31:32" x14ac:dyDescent="0.25">
      <c r="AE3311" s="29" t="str">
        <f t="shared" si="155"/>
        <v/>
      </c>
      <c r="AF3311" s="29" t="str">
        <f t="shared" si="156"/>
        <v/>
      </c>
    </row>
    <row r="3312" spans="31:32" x14ac:dyDescent="0.25">
      <c r="AE3312" s="29" t="str">
        <f t="shared" si="155"/>
        <v/>
      </c>
      <c r="AF3312" s="29" t="str">
        <f t="shared" si="156"/>
        <v/>
      </c>
    </row>
    <row r="3313" spans="31:32" x14ac:dyDescent="0.25">
      <c r="AE3313" s="29" t="str">
        <f t="shared" si="155"/>
        <v/>
      </c>
      <c r="AF3313" s="29" t="str">
        <f t="shared" si="156"/>
        <v/>
      </c>
    </row>
    <row r="3314" spans="31:32" x14ac:dyDescent="0.25">
      <c r="AE3314" s="29" t="str">
        <f t="shared" si="155"/>
        <v/>
      </c>
      <c r="AF3314" s="29" t="str">
        <f t="shared" si="156"/>
        <v/>
      </c>
    </row>
    <row r="3315" spans="31:32" x14ac:dyDescent="0.25">
      <c r="AE3315" s="29" t="str">
        <f t="shared" si="155"/>
        <v/>
      </c>
      <c r="AF3315" s="29" t="str">
        <f t="shared" si="156"/>
        <v/>
      </c>
    </row>
    <row r="3316" spans="31:32" x14ac:dyDescent="0.25">
      <c r="AE3316" s="29" t="str">
        <f t="shared" si="155"/>
        <v/>
      </c>
      <c r="AF3316" s="29" t="str">
        <f t="shared" si="156"/>
        <v/>
      </c>
    </row>
    <row r="3317" spans="31:32" x14ac:dyDescent="0.25">
      <c r="AE3317" s="29" t="str">
        <f t="shared" si="155"/>
        <v/>
      </c>
      <c r="AF3317" s="29" t="str">
        <f t="shared" si="156"/>
        <v/>
      </c>
    </row>
    <row r="3318" spans="31:32" x14ac:dyDescent="0.25">
      <c r="AE3318" s="29" t="str">
        <f t="shared" si="155"/>
        <v/>
      </c>
      <c r="AF3318" s="29" t="str">
        <f t="shared" si="156"/>
        <v/>
      </c>
    </row>
    <row r="3319" spans="31:32" x14ac:dyDescent="0.25">
      <c r="AE3319" s="29" t="str">
        <f t="shared" si="155"/>
        <v/>
      </c>
      <c r="AF3319" s="29" t="str">
        <f t="shared" si="156"/>
        <v/>
      </c>
    </row>
    <row r="3320" spans="31:32" x14ac:dyDescent="0.25">
      <c r="AE3320" s="29" t="str">
        <f t="shared" si="155"/>
        <v/>
      </c>
      <c r="AF3320" s="29" t="str">
        <f t="shared" si="156"/>
        <v/>
      </c>
    </row>
    <row r="3321" spans="31:32" x14ac:dyDescent="0.25">
      <c r="AE3321" s="29" t="str">
        <f t="shared" si="155"/>
        <v/>
      </c>
      <c r="AF3321" s="29" t="str">
        <f t="shared" si="156"/>
        <v/>
      </c>
    </row>
    <row r="3322" spans="31:32" x14ac:dyDescent="0.25">
      <c r="AE3322" s="29" t="str">
        <f t="shared" si="155"/>
        <v/>
      </c>
      <c r="AF3322" s="29" t="str">
        <f t="shared" si="156"/>
        <v/>
      </c>
    </row>
    <row r="3323" spans="31:32" x14ac:dyDescent="0.25">
      <c r="AE3323" s="29" t="str">
        <f t="shared" si="155"/>
        <v/>
      </c>
      <c r="AF3323" s="29" t="str">
        <f t="shared" si="156"/>
        <v/>
      </c>
    </row>
    <row r="3324" spans="31:32" x14ac:dyDescent="0.25">
      <c r="AE3324" s="29" t="str">
        <f t="shared" si="155"/>
        <v/>
      </c>
      <c r="AF3324" s="29" t="str">
        <f t="shared" si="156"/>
        <v/>
      </c>
    </row>
    <row r="3325" spans="31:32" x14ac:dyDescent="0.25">
      <c r="AE3325" s="29" t="str">
        <f t="shared" si="155"/>
        <v/>
      </c>
      <c r="AF3325" s="29" t="str">
        <f t="shared" si="156"/>
        <v/>
      </c>
    </row>
    <row r="3326" spans="31:32" x14ac:dyDescent="0.25">
      <c r="AE3326" s="29" t="str">
        <f t="shared" ref="AE3326:AE3389" si="157">IF(E3326 = "", "", YEAR(E3326))</f>
        <v/>
      </c>
      <c r="AF3326" s="29" t="str">
        <f t="shared" ref="AF3326:AF3389" si="158">IF(E3326 = "", "", MONTH(E3326))</f>
        <v/>
      </c>
    </row>
    <row r="3327" spans="31:32" x14ac:dyDescent="0.25">
      <c r="AE3327" s="29" t="str">
        <f t="shared" si="157"/>
        <v/>
      </c>
      <c r="AF3327" s="29" t="str">
        <f t="shared" si="158"/>
        <v/>
      </c>
    </row>
    <row r="3328" spans="31:32" x14ac:dyDescent="0.25">
      <c r="AE3328" s="29" t="str">
        <f t="shared" si="157"/>
        <v/>
      </c>
      <c r="AF3328" s="29" t="str">
        <f t="shared" si="158"/>
        <v/>
      </c>
    </row>
    <row r="3329" spans="31:32" x14ac:dyDescent="0.25">
      <c r="AE3329" s="29" t="str">
        <f t="shared" si="157"/>
        <v/>
      </c>
      <c r="AF3329" s="29" t="str">
        <f t="shared" si="158"/>
        <v/>
      </c>
    </row>
    <row r="3330" spans="31:32" x14ac:dyDescent="0.25">
      <c r="AE3330" s="29" t="str">
        <f t="shared" si="157"/>
        <v/>
      </c>
      <c r="AF3330" s="29" t="str">
        <f t="shared" si="158"/>
        <v/>
      </c>
    </row>
    <row r="3331" spans="31:32" x14ac:dyDescent="0.25">
      <c r="AE3331" s="29" t="str">
        <f t="shared" si="157"/>
        <v/>
      </c>
      <c r="AF3331" s="29" t="str">
        <f t="shared" si="158"/>
        <v/>
      </c>
    </row>
    <row r="3332" spans="31:32" x14ac:dyDescent="0.25">
      <c r="AE3332" s="29" t="str">
        <f t="shared" si="157"/>
        <v/>
      </c>
      <c r="AF3332" s="29" t="str">
        <f t="shared" si="158"/>
        <v/>
      </c>
    </row>
    <row r="3333" spans="31:32" x14ac:dyDescent="0.25">
      <c r="AE3333" s="29" t="str">
        <f t="shared" si="157"/>
        <v/>
      </c>
      <c r="AF3333" s="29" t="str">
        <f t="shared" si="158"/>
        <v/>
      </c>
    </row>
    <row r="3334" spans="31:32" x14ac:dyDescent="0.25">
      <c r="AE3334" s="29" t="str">
        <f t="shared" si="157"/>
        <v/>
      </c>
      <c r="AF3334" s="29" t="str">
        <f t="shared" si="158"/>
        <v/>
      </c>
    </row>
    <row r="3335" spans="31:32" x14ac:dyDescent="0.25">
      <c r="AE3335" s="29" t="str">
        <f t="shared" si="157"/>
        <v/>
      </c>
      <c r="AF3335" s="29" t="str">
        <f t="shared" si="158"/>
        <v/>
      </c>
    </row>
    <row r="3336" spans="31:32" x14ac:dyDescent="0.25">
      <c r="AE3336" s="29" t="str">
        <f t="shared" si="157"/>
        <v/>
      </c>
      <c r="AF3336" s="29" t="str">
        <f t="shared" si="158"/>
        <v/>
      </c>
    </row>
    <row r="3337" spans="31:32" x14ac:dyDescent="0.25">
      <c r="AE3337" s="29" t="str">
        <f t="shared" si="157"/>
        <v/>
      </c>
      <c r="AF3337" s="29" t="str">
        <f t="shared" si="158"/>
        <v/>
      </c>
    </row>
    <row r="3338" spans="31:32" x14ac:dyDescent="0.25">
      <c r="AE3338" s="29" t="str">
        <f t="shared" si="157"/>
        <v/>
      </c>
      <c r="AF3338" s="29" t="str">
        <f t="shared" si="158"/>
        <v/>
      </c>
    </row>
    <row r="3339" spans="31:32" x14ac:dyDescent="0.25">
      <c r="AE3339" s="29" t="str">
        <f t="shared" si="157"/>
        <v/>
      </c>
      <c r="AF3339" s="29" t="str">
        <f t="shared" si="158"/>
        <v/>
      </c>
    </row>
    <row r="3340" spans="31:32" x14ac:dyDescent="0.25">
      <c r="AE3340" s="29" t="str">
        <f t="shared" si="157"/>
        <v/>
      </c>
      <c r="AF3340" s="29" t="str">
        <f t="shared" si="158"/>
        <v/>
      </c>
    </row>
    <row r="3341" spans="31:32" x14ac:dyDescent="0.25">
      <c r="AE3341" s="29" t="str">
        <f t="shared" si="157"/>
        <v/>
      </c>
      <c r="AF3341" s="29" t="str">
        <f t="shared" si="158"/>
        <v/>
      </c>
    </row>
    <row r="3342" spans="31:32" x14ac:dyDescent="0.25">
      <c r="AE3342" s="29" t="str">
        <f t="shared" si="157"/>
        <v/>
      </c>
      <c r="AF3342" s="29" t="str">
        <f t="shared" si="158"/>
        <v/>
      </c>
    </row>
    <row r="3343" spans="31:32" x14ac:dyDescent="0.25">
      <c r="AE3343" s="29" t="str">
        <f t="shared" si="157"/>
        <v/>
      </c>
      <c r="AF3343" s="29" t="str">
        <f t="shared" si="158"/>
        <v/>
      </c>
    </row>
    <row r="3344" spans="31:32" x14ac:dyDescent="0.25">
      <c r="AE3344" s="29" t="str">
        <f t="shared" si="157"/>
        <v/>
      </c>
      <c r="AF3344" s="29" t="str">
        <f t="shared" si="158"/>
        <v/>
      </c>
    </row>
    <row r="3345" spans="31:32" x14ac:dyDescent="0.25">
      <c r="AE3345" s="29" t="str">
        <f t="shared" si="157"/>
        <v/>
      </c>
      <c r="AF3345" s="29" t="str">
        <f t="shared" si="158"/>
        <v/>
      </c>
    </row>
    <row r="3346" spans="31:32" x14ac:dyDescent="0.25">
      <c r="AE3346" s="29" t="str">
        <f t="shared" si="157"/>
        <v/>
      </c>
      <c r="AF3346" s="29" t="str">
        <f t="shared" si="158"/>
        <v/>
      </c>
    </row>
    <row r="3347" spans="31:32" x14ac:dyDescent="0.25">
      <c r="AE3347" s="29" t="str">
        <f t="shared" si="157"/>
        <v/>
      </c>
      <c r="AF3347" s="29" t="str">
        <f t="shared" si="158"/>
        <v/>
      </c>
    </row>
    <row r="3348" spans="31:32" x14ac:dyDescent="0.25">
      <c r="AE3348" s="29" t="str">
        <f t="shared" si="157"/>
        <v/>
      </c>
      <c r="AF3348" s="29" t="str">
        <f t="shared" si="158"/>
        <v/>
      </c>
    </row>
    <row r="3349" spans="31:32" x14ac:dyDescent="0.25">
      <c r="AE3349" s="29" t="str">
        <f t="shared" si="157"/>
        <v/>
      </c>
      <c r="AF3349" s="29" t="str">
        <f t="shared" si="158"/>
        <v/>
      </c>
    </row>
    <row r="3350" spans="31:32" x14ac:dyDescent="0.25">
      <c r="AE3350" s="29" t="str">
        <f t="shared" si="157"/>
        <v/>
      </c>
      <c r="AF3350" s="29" t="str">
        <f t="shared" si="158"/>
        <v/>
      </c>
    </row>
    <row r="3351" spans="31:32" x14ac:dyDescent="0.25">
      <c r="AE3351" s="29" t="str">
        <f t="shared" si="157"/>
        <v/>
      </c>
      <c r="AF3351" s="29" t="str">
        <f t="shared" si="158"/>
        <v/>
      </c>
    </row>
    <row r="3352" spans="31:32" x14ac:dyDescent="0.25">
      <c r="AE3352" s="29" t="str">
        <f t="shared" si="157"/>
        <v/>
      </c>
      <c r="AF3352" s="29" t="str">
        <f t="shared" si="158"/>
        <v/>
      </c>
    </row>
    <row r="3353" spans="31:32" x14ac:dyDescent="0.25">
      <c r="AE3353" s="29" t="str">
        <f t="shared" si="157"/>
        <v/>
      </c>
      <c r="AF3353" s="29" t="str">
        <f t="shared" si="158"/>
        <v/>
      </c>
    </row>
    <row r="3354" spans="31:32" x14ac:dyDescent="0.25">
      <c r="AE3354" s="29" t="str">
        <f t="shared" si="157"/>
        <v/>
      </c>
      <c r="AF3354" s="29" t="str">
        <f t="shared" si="158"/>
        <v/>
      </c>
    </row>
    <row r="3355" spans="31:32" x14ac:dyDescent="0.25">
      <c r="AE3355" s="29" t="str">
        <f t="shared" si="157"/>
        <v/>
      </c>
      <c r="AF3355" s="29" t="str">
        <f t="shared" si="158"/>
        <v/>
      </c>
    </row>
    <row r="3356" spans="31:32" x14ac:dyDescent="0.25">
      <c r="AE3356" s="29" t="str">
        <f t="shared" si="157"/>
        <v/>
      </c>
      <c r="AF3356" s="29" t="str">
        <f t="shared" si="158"/>
        <v/>
      </c>
    </row>
    <row r="3357" spans="31:32" x14ac:dyDescent="0.25">
      <c r="AE3357" s="29" t="str">
        <f t="shared" si="157"/>
        <v/>
      </c>
      <c r="AF3357" s="29" t="str">
        <f t="shared" si="158"/>
        <v/>
      </c>
    </row>
    <row r="3358" spans="31:32" x14ac:dyDescent="0.25">
      <c r="AE3358" s="29" t="str">
        <f t="shared" si="157"/>
        <v/>
      </c>
      <c r="AF3358" s="29" t="str">
        <f t="shared" si="158"/>
        <v/>
      </c>
    </row>
    <row r="3359" spans="31:32" x14ac:dyDescent="0.25">
      <c r="AE3359" s="29" t="str">
        <f t="shared" si="157"/>
        <v/>
      </c>
      <c r="AF3359" s="29" t="str">
        <f t="shared" si="158"/>
        <v/>
      </c>
    </row>
    <row r="3360" spans="31:32" x14ac:dyDescent="0.25">
      <c r="AE3360" s="29" t="str">
        <f t="shared" si="157"/>
        <v/>
      </c>
      <c r="AF3360" s="29" t="str">
        <f t="shared" si="158"/>
        <v/>
      </c>
    </row>
    <row r="3361" spans="31:32" x14ac:dyDescent="0.25">
      <c r="AE3361" s="29" t="str">
        <f t="shared" si="157"/>
        <v/>
      </c>
      <c r="AF3361" s="29" t="str">
        <f t="shared" si="158"/>
        <v/>
      </c>
    </row>
    <row r="3362" spans="31:32" x14ac:dyDescent="0.25">
      <c r="AE3362" s="29" t="str">
        <f t="shared" si="157"/>
        <v/>
      </c>
      <c r="AF3362" s="29" t="str">
        <f t="shared" si="158"/>
        <v/>
      </c>
    </row>
    <row r="3363" spans="31:32" x14ac:dyDescent="0.25">
      <c r="AE3363" s="29" t="str">
        <f t="shared" si="157"/>
        <v/>
      </c>
      <c r="AF3363" s="29" t="str">
        <f t="shared" si="158"/>
        <v/>
      </c>
    </row>
    <row r="3364" spans="31:32" x14ac:dyDescent="0.25">
      <c r="AE3364" s="29" t="str">
        <f t="shared" si="157"/>
        <v/>
      </c>
      <c r="AF3364" s="29" t="str">
        <f t="shared" si="158"/>
        <v/>
      </c>
    </row>
    <row r="3365" spans="31:32" x14ac:dyDescent="0.25">
      <c r="AE3365" s="29" t="str">
        <f t="shared" si="157"/>
        <v/>
      </c>
      <c r="AF3365" s="29" t="str">
        <f t="shared" si="158"/>
        <v/>
      </c>
    </row>
    <row r="3366" spans="31:32" x14ac:dyDescent="0.25">
      <c r="AE3366" s="29" t="str">
        <f t="shared" si="157"/>
        <v/>
      </c>
      <c r="AF3366" s="29" t="str">
        <f t="shared" si="158"/>
        <v/>
      </c>
    </row>
    <row r="3367" spans="31:32" x14ac:dyDescent="0.25">
      <c r="AE3367" s="29" t="str">
        <f t="shared" si="157"/>
        <v/>
      </c>
      <c r="AF3367" s="29" t="str">
        <f t="shared" si="158"/>
        <v/>
      </c>
    </row>
    <row r="3368" spans="31:32" x14ac:dyDescent="0.25">
      <c r="AE3368" s="29" t="str">
        <f t="shared" si="157"/>
        <v/>
      </c>
      <c r="AF3368" s="29" t="str">
        <f t="shared" si="158"/>
        <v/>
      </c>
    </row>
    <row r="3369" spans="31:32" x14ac:dyDescent="0.25">
      <c r="AE3369" s="29" t="str">
        <f t="shared" si="157"/>
        <v/>
      </c>
      <c r="AF3369" s="29" t="str">
        <f t="shared" si="158"/>
        <v/>
      </c>
    </row>
    <row r="3370" spans="31:32" x14ac:dyDescent="0.25">
      <c r="AE3370" s="29" t="str">
        <f t="shared" si="157"/>
        <v/>
      </c>
      <c r="AF3370" s="29" t="str">
        <f t="shared" si="158"/>
        <v/>
      </c>
    </row>
    <row r="3371" spans="31:32" x14ac:dyDescent="0.25">
      <c r="AE3371" s="29" t="str">
        <f t="shared" si="157"/>
        <v/>
      </c>
      <c r="AF3371" s="29" t="str">
        <f t="shared" si="158"/>
        <v/>
      </c>
    </row>
    <row r="3372" spans="31:32" x14ac:dyDescent="0.25">
      <c r="AE3372" s="29" t="str">
        <f t="shared" si="157"/>
        <v/>
      </c>
      <c r="AF3372" s="29" t="str">
        <f t="shared" si="158"/>
        <v/>
      </c>
    </row>
    <row r="3373" spans="31:32" x14ac:dyDescent="0.25">
      <c r="AE3373" s="29" t="str">
        <f t="shared" si="157"/>
        <v/>
      </c>
      <c r="AF3373" s="29" t="str">
        <f t="shared" si="158"/>
        <v/>
      </c>
    </row>
    <row r="3374" spans="31:32" x14ac:dyDescent="0.25">
      <c r="AE3374" s="29" t="str">
        <f t="shared" si="157"/>
        <v/>
      </c>
      <c r="AF3374" s="29" t="str">
        <f t="shared" si="158"/>
        <v/>
      </c>
    </row>
    <row r="3375" spans="31:32" x14ac:dyDescent="0.25">
      <c r="AE3375" s="29" t="str">
        <f t="shared" si="157"/>
        <v/>
      </c>
      <c r="AF3375" s="29" t="str">
        <f t="shared" si="158"/>
        <v/>
      </c>
    </row>
    <row r="3376" spans="31:32" x14ac:dyDescent="0.25">
      <c r="AE3376" s="29" t="str">
        <f t="shared" si="157"/>
        <v/>
      </c>
      <c r="AF3376" s="29" t="str">
        <f t="shared" si="158"/>
        <v/>
      </c>
    </row>
    <row r="3377" spans="31:32" x14ac:dyDescent="0.25">
      <c r="AE3377" s="29" t="str">
        <f t="shared" si="157"/>
        <v/>
      </c>
      <c r="AF3377" s="29" t="str">
        <f t="shared" si="158"/>
        <v/>
      </c>
    </row>
    <row r="3378" spans="31:32" x14ac:dyDescent="0.25">
      <c r="AE3378" s="29" t="str">
        <f t="shared" si="157"/>
        <v/>
      </c>
      <c r="AF3378" s="29" t="str">
        <f t="shared" si="158"/>
        <v/>
      </c>
    </row>
    <row r="3379" spans="31:32" x14ac:dyDescent="0.25">
      <c r="AE3379" s="29" t="str">
        <f t="shared" si="157"/>
        <v/>
      </c>
      <c r="AF3379" s="29" t="str">
        <f t="shared" si="158"/>
        <v/>
      </c>
    </row>
    <row r="3380" spans="31:32" x14ac:dyDescent="0.25">
      <c r="AE3380" s="29" t="str">
        <f t="shared" si="157"/>
        <v/>
      </c>
      <c r="AF3380" s="29" t="str">
        <f t="shared" si="158"/>
        <v/>
      </c>
    </row>
    <row r="3381" spans="31:32" x14ac:dyDescent="0.25">
      <c r="AE3381" s="29" t="str">
        <f t="shared" si="157"/>
        <v/>
      </c>
      <c r="AF3381" s="29" t="str">
        <f t="shared" si="158"/>
        <v/>
      </c>
    </row>
    <row r="3382" spans="31:32" x14ac:dyDescent="0.25">
      <c r="AE3382" s="29" t="str">
        <f t="shared" si="157"/>
        <v/>
      </c>
      <c r="AF3382" s="29" t="str">
        <f t="shared" si="158"/>
        <v/>
      </c>
    </row>
    <row r="3383" spans="31:32" x14ac:dyDescent="0.25">
      <c r="AE3383" s="29" t="str">
        <f t="shared" si="157"/>
        <v/>
      </c>
      <c r="AF3383" s="29" t="str">
        <f t="shared" si="158"/>
        <v/>
      </c>
    </row>
    <row r="3384" spans="31:32" x14ac:dyDescent="0.25">
      <c r="AE3384" s="29" t="str">
        <f t="shared" si="157"/>
        <v/>
      </c>
      <c r="AF3384" s="29" t="str">
        <f t="shared" si="158"/>
        <v/>
      </c>
    </row>
    <row r="3385" spans="31:32" x14ac:dyDescent="0.25">
      <c r="AE3385" s="29" t="str">
        <f t="shared" si="157"/>
        <v/>
      </c>
      <c r="AF3385" s="29" t="str">
        <f t="shared" si="158"/>
        <v/>
      </c>
    </row>
    <row r="3386" spans="31:32" x14ac:dyDescent="0.25">
      <c r="AE3386" s="29" t="str">
        <f t="shared" si="157"/>
        <v/>
      </c>
      <c r="AF3386" s="29" t="str">
        <f t="shared" si="158"/>
        <v/>
      </c>
    </row>
    <row r="3387" spans="31:32" x14ac:dyDescent="0.25">
      <c r="AE3387" s="29" t="str">
        <f t="shared" si="157"/>
        <v/>
      </c>
      <c r="AF3387" s="29" t="str">
        <f t="shared" si="158"/>
        <v/>
      </c>
    </row>
    <row r="3388" spans="31:32" x14ac:dyDescent="0.25">
      <c r="AE3388" s="29" t="str">
        <f t="shared" si="157"/>
        <v/>
      </c>
      <c r="AF3388" s="29" t="str">
        <f t="shared" si="158"/>
        <v/>
      </c>
    </row>
    <row r="3389" spans="31:32" x14ac:dyDescent="0.25">
      <c r="AE3389" s="29" t="str">
        <f t="shared" si="157"/>
        <v/>
      </c>
      <c r="AF3389" s="29" t="str">
        <f t="shared" si="158"/>
        <v/>
      </c>
    </row>
    <row r="3390" spans="31:32" x14ac:dyDescent="0.25">
      <c r="AE3390" s="29" t="str">
        <f t="shared" ref="AE3390:AE3453" si="159">IF(E3390 = "", "", YEAR(E3390))</f>
        <v/>
      </c>
      <c r="AF3390" s="29" t="str">
        <f t="shared" ref="AF3390:AF3453" si="160">IF(E3390 = "", "", MONTH(E3390))</f>
        <v/>
      </c>
    </row>
    <row r="3391" spans="31:32" x14ac:dyDescent="0.25">
      <c r="AE3391" s="29" t="str">
        <f t="shared" si="159"/>
        <v/>
      </c>
      <c r="AF3391" s="29" t="str">
        <f t="shared" si="160"/>
        <v/>
      </c>
    </row>
    <row r="3392" spans="31:32" x14ac:dyDescent="0.25">
      <c r="AE3392" s="29" t="str">
        <f t="shared" si="159"/>
        <v/>
      </c>
      <c r="AF3392" s="29" t="str">
        <f t="shared" si="160"/>
        <v/>
      </c>
    </row>
    <row r="3393" spans="31:32" x14ac:dyDescent="0.25">
      <c r="AE3393" s="29" t="str">
        <f t="shared" si="159"/>
        <v/>
      </c>
      <c r="AF3393" s="29" t="str">
        <f t="shared" si="160"/>
        <v/>
      </c>
    </row>
    <row r="3394" spans="31:32" x14ac:dyDescent="0.25">
      <c r="AE3394" s="29" t="str">
        <f t="shared" si="159"/>
        <v/>
      </c>
      <c r="AF3394" s="29" t="str">
        <f t="shared" si="160"/>
        <v/>
      </c>
    </row>
    <row r="3395" spans="31:32" x14ac:dyDescent="0.25">
      <c r="AE3395" s="29" t="str">
        <f t="shared" si="159"/>
        <v/>
      </c>
      <c r="AF3395" s="29" t="str">
        <f t="shared" si="160"/>
        <v/>
      </c>
    </row>
    <row r="3396" spans="31:32" x14ac:dyDescent="0.25">
      <c r="AE3396" s="29" t="str">
        <f t="shared" si="159"/>
        <v/>
      </c>
      <c r="AF3396" s="29" t="str">
        <f t="shared" si="160"/>
        <v/>
      </c>
    </row>
    <row r="3397" spans="31:32" x14ac:dyDescent="0.25">
      <c r="AE3397" s="29" t="str">
        <f t="shared" si="159"/>
        <v/>
      </c>
      <c r="AF3397" s="29" t="str">
        <f t="shared" si="160"/>
        <v/>
      </c>
    </row>
    <row r="3398" spans="31:32" x14ac:dyDescent="0.25">
      <c r="AE3398" s="29" t="str">
        <f t="shared" si="159"/>
        <v/>
      </c>
      <c r="AF3398" s="29" t="str">
        <f t="shared" si="160"/>
        <v/>
      </c>
    </row>
    <row r="3399" spans="31:32" x14ac:dyDescent="0.25">
      <c r="AE3399" s="29" t="str">
        <f t="shared" si="159"/>
        <v/>
      </c>
      <c r="AF3399" s="29" t="str">
        <f t="shared" si="160"/>
        <v/>
      </c>
    </row>
    <row r="3400" spans="31:32" x14ac:dyDescent="0.25">
      <c r="AE3400" s="29" t="str">
        <f t="shared" si="159"/>
        <v/>
      </c>
      <c r="AF3400" s="29" t="str">
        <f t="shared" si="160"/>
        <v/>
      </c>
    </row>
    <row r="3401" spans="31:32" x14ac:dyDescent="0.25">
      <c r="AE3401" s="29" t="str">
        <f t="shared" si="159"/>
        <v/>
      </c>
      <c r="AF3401" s="29" t="str">
        <f t="shared" si="160"/>
        <v/>
      </c>
    </row>
    <row r="3402" spans="31:32" x14ac:dyDescent="0.25">
      <c r="AE3402" s="29" t="str">
        <f t="shared" si="159"/>
        <v/>
      </c>
      <c r="AF3402" s="29" t="str">
        <f t="shared" si="160"/>
        <v/>
      </c>
    </row>
    <row r="3403" spans="31:32" x14ac:dyDescent="0.25">
      <c r="AE3403" s="29" t="str">
        <f t="shared" si="159"/>
        <v/>
      </c>
      <c r="AF3403" s="29" t="str">
        <f t="shared" si="160"/>
        <v/>
      </c>
    </row>
    <row r="3404" spans="31:32" x14ac:dyDescent="0.25">
      <c r="AE3404" s="29" t="str">
        <f t="shared" si="159"/>
        <v/>
      </c>
      <c r="AF3404" s="29" t="str">
        <f t="shared" si="160"/>
        <v/>
      </c>
    </row>
    <row r="3405" spans="31:32" x14ac:dyDescent="0.25">
      <c r="AE3405" s="29" t="str">
        <f t="shared" si="159"/>
        <v/>
      </c>
      <c r="AF3405" s="29" t="str">
        <f t="shared" si="160"/>
        <v/>
      </c>
    </row>
    <row r="3406" spans="31:32" x14ac:dyDescent="0.25">
      <c r="AE3406" s="29" t="str">
        <f t="shared" si="159"/>
        <v/>
      </c>
      <c r="AF3406" s="29" t="str">
        <f t="shared" si="160"/>
        <v/>
      </c>
    </row>
    <row r="3407" spans="31:32" x14ac:dyDescent="0.25">
      <c r="AE3407" s="29" t="str">
        <f t="shared" si="159"/>
        <v/>
      </c>
      <c r="AF3407" s="29" t="str">
        <f t="shared" si="160"/>
        <v/>
      </c>
    </row>
    <row r="3408" spans="31:32" x14ac:dyDescent="0.25">
      <c r="AE3408" s="29" t="str">
        <f t="shared" si="159"/>
        <v/>
      </c>
      <c r="AF3408" s="29" t="str">
        <f t="shared" si="160"/>
        <v/>
      </c>
    </row>
    <row r="3409" spans="31:32" x14ac:dyDescent="0.25">
      <c r="AE3409" s="29" t="str">
        <f t="shared" si="159"/>
        <v/>
      </c>
      <c r="AF3409" s="29" t="str">
        <f t="shared" si="160"/>
        <v/>
      </c>
    </row>
    <row r="3410" spans="31:32" x14ac:dyDescent="0.25">
      <c r="AE3410" s="29" t="str">
        <f t="shared" si="159"/>
        <v/>
      </c>
      <c r="AF3410" s="29" t="str">
        <f t="shared" si="160"/>
        <v/>
      </c>
    </row>
    <row r="3411" spans="31:32" x14ac:dyDescent="0.25">
      <c r="AE3411" s="29" t="str">
        <f t="shared" si="159"/>
        <v/>
      </c>
      <c r="AF3411" s="29" t="str">
        <f t="shared" si="160"/>
        <v/>
      </c>
    </row>
    <row r="3412" spans="31:32" x14ac:dyDescent="0.25">
      <c r="AE3412" s="29" t="str">
        <f t="shared" si="159"/>
        <v/>
      </c>
      <c r="AF3412" s="29" t="str">
        <f t="shared" si="160"/>
        <v/>
      </c>
    </row>
    <row r="3413" spans="31:32" x14ac:dyDescent="0.25">
      <c r="AE3413" s="29" t="str">
        <f t="shared" si="159"/>
        <v/>
      </c>
      <c r="AF3413" s="29" t="str">
        <f t="shared" si="160"/>
        <v/>
      </c>
    </row>
    <row r="3414" spans="31:32" x14ac:dyDescent="0.25">
      <c r="AE3414" s="29" t="str">
        <f t="shared" si="159"/>
        <v/>
      </c>
      <c r="AF3414" s="29" t="str">
        <f t="shared" si="160"/>
        <v/>
      </c>
    </row>
    <row r="3415" spans="31:32" x14ac:dyDescent="0.25">
      <c r="AE3415" s="29" t="str">
        <f t="shared" si="159"/>
        <v/>
      </c>
      <c r="AF3415" s="29" t="str">
        <f t="shared" si="160"/>
        <v/>
      </c>
    </row>
    <row r="3416" spans="31:32" x14ac:dyDescent="0.25">
      <c r="AE3416" s="29" t="str">
        <f t="shared" si="159"/>
        <v/>
      </c>
      <c r="AF3416" s="29" t="str">
        <f t="shared" si="160"/>
        <v/>
      </c>
    </row>
    <row r="3417" spans="31:32" x14ac:dyDescent="0.25">
      <c r="AE3417" s="29" t="str">
        <f t="shared" si="159"/>
        <v/>
      </c>
      <c r="AF3417" s="29" t="str">
        <f t="shared" si="160"/>
        <v/>
      </c>
    </row>
    <row r="3418" spans="31:32" x14ac:dyDescent="0.25">
      <c r="AE3418" s="29" t="str">
        <f t="shared" si="159"/>
        <v/>
      </c>
      <c r="AF3418" s="29" t="str">
        <f t="shared" si="160"/>
        <v/>
      </c>
    </row>
    <row r="3419" spans="31:32" x14ac:dyDescent="0.25">
      <c r="AE3419" s="29" t="str">
        <f t="shared" si="159"/>
        <v/>
      </c>
      <c r="AF3419" s="29" t="str">
        <f t="shared" si="160"/>
        <v/>
      </c>
    </row>
    <row r="3420" spans="31:32" x14ac:dyDescent="0.25">
      <c r="AE3420" s="29" t="str">
        <f t="shared" si="159"/>
        <v/>
      </c>
      <c r="AF3420" s="29" t="str">
        <f t="shared" si="160"/>
        <v/>
      </c>
    </row>
    <row r="3421" spans="31:32" x14ac:dyDescent="0.25">
      <c r="AE3421" s="29" t="str">
        <f t="shared" si="159"/>
        <v/>
      </c>
      <c r="AF3421" s="29" t="str">
        <f t="shared" si="160"/>
        <v/>
      </c>
    </row>
    <row r="3422" spans="31:32" x14ac:dyDescent="0.25">
      <c r="AE3422" s="29" t="str">
        <f t="shared" si="159"/>
        <v/>
      </c>
      <c r="AF3422" s="29" t="str">
        <f t="shared" si="160"/>
        <v/>
      </c>
    </row>
    <row r="3423" spans="31:32" x14ac:dyDescent="0.25">
      <c r="AE3423" s="29" t="str">
        <f t="shared" si="159"/>
        <v/>
      </c>
      <c r="AF3423" s="29" t="str">
        <f t="shared" si="160"/>
        <v/>
      </c>
    </row>
    <row r="3424" spans="31:32" x14ac:dyDescent="0.25">
      <c r="AE3424" s="29" t="str">
        <f t="shared" si="159"/>
        <v/>
      </c>
      <c r="AF3424" s="29" t="str">
        <f t="shared" si="160"/>
        <v/>
      </c>
    </row>
    <row r="3425" spans="31:32" x14ac:dyDescent="0.25">
      <c r="AE3425" s="29" t="str">
        <f t="shared" si="159"/>
        <v/>
      </c>
      <c r="AF3425" s="29" t="str">
        <f t="shared" si="160"/>
        <v/>
      </c>
    </row>
    <row r="3426" spans="31:32" x14ac:dyDescent="0.25">
      <c r="AE3426" s="29" t="str">
        <f t="shared" si="159"/>
        <v/>
      </c>
      <c r="AF3426" s="29" t="str">
        <f t="shared" si="160"/>
        <v/>
      </c>
    </row>
    <row r="3427" spans="31:32" x14ac:dyDescent="0.25">
      <c r="AE3427" s="29" t="str">
        <f t="shared" si="159"/>
        <v/>
      </c>
      <c r="AF3427" s="29" t="str">
        <f t="shared" si="160"/>
        <v/>
      </c>
    </row>
    <row r="3428" spans="31:32" x14ac:dyDescent="0.25">
      <c r="AE3428" s="29" t="str">
        <f t="shared" si="159"/>
        <v/>
      </c>
      <c r="AF3428" s="29" t="str">
        <f t="shared" si="160"/>
        <v/>
      </c>
    </row>
    <row r="3429" spans="31:32" x14ac:dyDescent="0.25">
      <c r="AE3429" s="29" t="str">
        <f t="shared" si="159"/>
        <v/>
      </c>
      <c r="AF3429" s="29" t="str">
        <f t="shared" si="160"/>
        <v/>
      </c>
    </row>
    <row r="3430" spans="31:32" x14ac:dyDescent="0.25">
      <c r="AE3430" s="29" t="str">
        <f t="shared" si="159"/>
        <v/>
      </c>
      <c r="AF3430" s="29" t="str">
        <f t="shared" si="160"/>
        <v/>
      </c>
    </row>
    <row r="3431" spans="31:32" x14ac:dyDescent="0.25">
      <c r="AE3431" s="29" t="str">
        <f t="shared" si="159"/>
        <v/>
      </c>
      <c r="AF3431" s="29" t="str">
        <f t="shared" si="160"/>
        <v/>
      </c>
    </row>
    <row r="3432" spans="31:32" x14ac:dyDescent="0.25">
      <c r="AE3432" s="29" t="str">
        <f t="shared" si="159"/>
        <v/>
      </c>
      <c r="AF3432" s="29" t="str">
        <f t="shared" si="160"/>
        <v/>
      </c>
    </row>
    <row r="3433" spans="31:32" x14ac:dyDescent="0.25">
      <c r="AE3433" s="29" t="str">
        <f t="shared" si="159"/>
        <v/>
      </c>
      <c r="AF3433" s="29" t="str">
        <f t="shared" si="160"/>
        <v/>
      </c>
    </row>
    <row r="3434" spans="31:32" x14ac:dyDescent="0.25">
      <c r="AE3434" s="29" t="str">
        <f t="shared" si="159"/>
        <v/>
      </c>
      <c r="AF3434" s="29" t="str">
        <f t="shared" si="160"/>
        <v/>
      </c>
    </row>
    <row r="3435" spans="31:32" x14ac:dyDescent="0.25">
      <c r="AE3435" s="29" t="str">
        <f t="shared" si="159"/>
        <v/>
      </c>
      <c r="AF3435" s="29" t="str">
        <f t="shared" si="160"/>
        <v/>
      </c>
    </row>
    <row r="3436" spans="31:32" x14ac:dyDescent="0.25">
      <c r="AE3436" s="29" t="str">
        <f t="shared" si="159"/>
        <v/>
      </c>
      <c r="AF3436" s="29" t="str">
        <f t="shared" si="160"/>
        <v/>
      </c>
    </row>
    <row r="3437" spans="31:32" x14ac:dyDescent="0.25">
      <c r="AE3437" s="29" t="str">
        <f t="shared" si="159"/>
        <v/>
      </c>
      <c r="AF3437" s="29" t="str">
        <f t="shared" si="160"/>
        <v/>
      </c>
    </row>
    <row r="3438" spans="31:32" x14ac:dyDescent="0.25">
      <c r="AE3438" s="29" t="str">
        <f t="shared" si="159"/>
        <v/>
      </c>
      <c r="AF3438" s="29" t="str">
        <f t="shared" si="160"/>
        <v/>
      </c>
    </row>
    <row r="3439" spans="31:32" x14ac:dyDescent="0.25">
      <c r="AE3439" s="29" t="str">
        <f t="shared" si="159"/>
        <v/>
      </c>
      <c r="AF3439" s="29" t="str">
        <f t="shared" si="160"/>
        <v/>
      </c>
    </row>
    <row r="3440" spans="31:32" x14ac:dyDescent="0.25">
      <c r="AE3440" s="29" t="str">
        <f t="shared" si="159"/>
        <v/>
      </c>
      <c r="AF3440" s="29" t="str">
        <f t="shared" si="160"/>
        <v/>
      </c>
    </row>
    <row r="3441" spans="31:32" x14ac:dyDescent="0.25">
      <c r="AE3441" s="29" t="str">
        <f t="shared" si="159"/>
        <v/>
      </c>
      <c r="AF3441" s="29" t="str">
        <f t="shared" si="160"/>
        <v/>
      </c>
    </row>
    <row r="3442" spans="31:32" x14ac:dyDescent="0.25">
      <c r="AE3442" s="29" t="str">
        <f t="shared" si="159"/>
        <v/>
      </c>
      <c r="AF3442" s="29" t="str">
        <f t="shared" si="160"/>
        <v/>
      </c>
    </row>
    <row r="3443" spans="31:32" x14ac:dyDescent="0.25">
      <c r="AE3443" s="29" t="str">
        <f t="shared" si="159"/>
        <v/>
      </c>
      <c r="AF3443" s="29" t="str">
        <f t="shared" si="160"/>
        <v/>
      </c>
    </row>
    <row r="3444" spans="31:32" x14ac:dyDescent="0.25">
      <c r="AE3444" s="29" t="str">
        <f t="shared" si="159"/>
        <v/>
      </c>
      <c r="AF3444" s="29" t="str">
        <f t="shared" si="160"/>
        <v/>
      </c>
    </row>
    <row r="3445" spans="31:32" x14ac:dyDescent="0.25">
      <c r="AE3445" s="29" t="str">
        <f t="shared" si="159"/>
        <v/>
      </c>
      <c r="AF3445" s="29" t="str">
        <f t="shared" si="160"/>
        <v/>
      </c>
    </row>
    <row r="3446" spans="31:32" x14ac:dyDescent="0.25">
      <c r="AE3446" s="29" t="str">
        <f t="shared" si="159"/>
        <v/>
      </c>
      <c r="AF3446" s="29" t="str">
        <f t="shared" si="160"/>
        <v/>
      </c>
    </row>
    <row r="3447" spans="31:32" x14ac:dyDescent="0.25">
      <c r="AE3447" s="29" t="str">
        <f t="shared" si="159"/>
        <v/>
      </c>
      <c r="AF3447" s="29" t="str">
        <f t="shared" si="160"/>
        <v/>
      </c>
    </row>
    <row r="3448" spans="31:32" x14ac:dyDescent="0.25">
      <c r="AE3448" s="29" t="str">
        <f t="shared" si="159"/>
        <v/>
      </c>
      <c r="AF3448" s="29" t="str">
        <f t="shared" si="160"/>
        <v/>
      </c>
    </row>
    <row r="3449" spans="31:32" x14ac:dyDescent="0.25">
      <c r="AE3449" s="29" t="str">
        <f t="shared" si="159"/>
        <v/>
      </c>
      <c r="AF3449" s="29" t="str">
        <f t="shared" si="160"/>
        <v/>
      </c>
    </row>
    <row r="3450" spans="31:32" x14ac:dyDescent="0.25">
      <c r="AE3450" s="29" t="str">
        <f t="shared" si="159"/>
        <v/>
      </c>
      <c r="AF3450" s="29" t="str">
        <f t="shared" si="160"/>
        <v/>
      </c>
    </row>
    <row r="3451" spans="31:32" x14ac:dyDescent="0.25">
      <c r="AE3451" s="29" t="str">
        <f t="shared" si="159"/>
        <v/>
      </c>
      <c r="AF3451" s="29" t="str">
        <f t="shared" si="160"/>
        <v/>
      </c>
    </row>
    <row r="3452" spans="31:32" x14ac:dyDescent="0.25">
      <c r="AE3452" s="29" t="str">
        <f t="shared" si="159"/>
        <v/>
      </c>
      <c r="AF3452" s="29" t="str">
        <f t="shared" si="160"/>
        <v/>
      </c>
    </row>
    <row r="3453" spans="31:32" x14ac:dyDescent="0.25">
      <c r="AE3453" s="29" t="str">
        <f t="shared" si="159"/>
        <v/>
      </c>
      <c r="AF3453" s="29" t="str">
        <f t="shared" si="160"/>
        <v/>
      </c>
    </row>
    <row r="3454" spans="31:32" x14ac:dyDescent="0.25">
      <c r="AE3454" s="29" t="str">
        <f t="shared" ref="AE3454:AE3517" si="161">IF(E3454 = "", "", YEAR(E3454))</f>
        <v/>
      </c>
      <c r="AF3454" s="29" t="str">
        <f t="shared" ref="AF3454:AF3517" si="162">IF(E3454 = "", "", MONTH(E3454))</f>
        <v/>
      </c>
    </row>
    <row r="3455" spans="31:32" x14ac:dyDescent="0.25">
      <c r="AE3455" s="29" t="str">
        <f t="shared" si="161"/>
        <v/>
      </c>
      <c r="AF3455" s="29" t="str">
        <f t="shared" si="162"/>
        <v/>
      </c>
    </row>
    <row r="3456" spans="31:32" x14ac:dyDescent="0.25">
      <c r="AE3456" s="29" t="str">
        <f t="shared" si="161"/>
        <v/>
      </c>
      <c r="AF3456" s="29" t="str">
        <f t="shared" si="162"/>
        <v/>
      </c>
    </row>
    <row r="3457" spans="31:32" x14ac:dyDescent="0.25">
      <c r="AE3457" s="29" t="str">
        <f t="shared" si="161"/>
        <v/>
      </c>
      <c r="AF3457" s="29" t="str">
        <f t="shared" si="162"/>
        <v/>
      </c>
    </row>
    <row r="3458" spans="31:32" x14ac:dyDescent="0.25">
      <c r="AE3458" s="29" t="str">
        <f t="shared" si="161"/>
        <v/>
      </c>
      <c r="AF3458" s="29" t="str">
        <f t="shared" si="162"/>
        <v/>
      </c>
    </row>
    <row r="3459" spans="31:32" x14ac:dyDescent="0.25">
      <c r="AE3459" s="29" t="str">
        <f t="shared" si="161"/>
        <v/>
      </c>
      <c r="AF3459" s="29" t="str">
        <f t="shared" si="162"/>
        <v/>
      </c>
    </row>
    <row r="3460" spans="31:32" x14ac:dyDescent="0.25">
      <c r="AE3460" s="29" t="str">
        <f t="shared" si="161"/>
        <v/>
      </c>
      <c r="AF3460" s="29" t="str">
        <f t="shared" si="162"/>
        <v/>
      </c>
    </row>
    <row r="3461" spans="31:32" x14ac:dyDescent="0.25">
      <c r="AE3461" s="29" t="str">
        <f t="shared" si="161"/>
        <v/>
      </c>
      <c r="AF3461" s="29" t="str">
        <f t="shared" si="162"/>
        <v/>
      </c>
    </row>
    <row r="3462" spans="31:32" x14ac:dyDescent="0.25">
      <c r="AE3462" s="29" t="str">
        <f t="shared" si="161"/>
        <v/>
      </c>
      <c r="AF3462" s="29" t="str">
        <f t="shared" si="162"/>
        <v/>
      </c>
    </row>
    <row r="3463" spans="31:32" x14ac:dyDescent="0.25">
      <c r="AE3463" s="29" t="str">
        <f t="shared" si="161"/>
        <v/>
      </c>
      <c r="AF3463" s="29" t="str">
        <f t="shared" si="162"/>
        <v/>
      </c>
    </row>
    <row r="3464" spans="31:32" x14ac:dyDescent="0.25">
      <c r="AE3464" s="29" t="str">
        <f t="shared" si="161"/>
        <v/>
      </c>
      <c r="AF3464" s="29" t="str">
        <f t="shared" si="162"/>
        <v/>
      </c>
    </row>
    <row r="3465" spans="31:32" x14ac:dyDescent="0.25">
      <c r="AE3465" s="29" t="str">
        <f t="shared" si="161"/>
        <v/>
      </c>
      <c r="AF3465" s="29" t="str">
        <f t="shared" si="162"/>
        <v/>
      </c>
    </row>
    <row r="3466" spans="31:32" x14ac:dyDescent="0.25">
      <c r="AE3466" s="29" t="str">
        <f t="shared" si="161"/>
        <v/>
      </c>
      <c r="AF3466" s="29" t="str">
        <f t="shared" si="162"/>
        <v/>
      </c>
    </row>
    <row r="3467" spans="31:32" x14ac:dyDescent="0.25">
      <c r="AE3467" s="29" t="str">
        <f t="shared" si="161"/>
        <v/>
      </c>
      <c r="AF3467" s="29" t="str">
        <f t="shared" si="162"/>
        <v/>
      </c>
    </row>
    <row r="3468" spans="31:32" x14ac:dyDescent="0.25">
      <c r="AE3468" s="29" t="str">
        <f t="shared" si="161"/>
        <v/>
      </c>
      <c r="AF3468" s="29" t="str">
        <f t="shared" si="162"/>
        <v/>
      </c>
    </row>
    <row r="3469" spans="31:32" x14ac:dyDescent="0.25">
      <c r="AE3469" s="29" t="str">
        <f t="shared" si="161"/>
        <v/>
      </c>
      <c r="AF3469" s="29" t="str">
        <f t="shared" si="162"/>
        <v/>
      </c>
    </row>
    <row r="3470" spans="31:32" x14ac:dyDescent="0.25">
      <c r="AE3470" s="29" t="str">
        <f t="shared" si="161"/>
        <v/>
      </c>
      <c r="AF3470" s="29" t="str">
        <f t="shared" si="162"/>
        <v/>
      </c>
    </row>
    <row r="3471" spans="31:32" x14ac:dyDescent="0.25">
      <c r="AE3471" s="29" t="str">
        <f t="shared" si="161"/>
        <v/>
      </c>
      <c r="AF3471" s="29" t="str">
        <f t="shared" si="162"/>
        <v/>
      </c>
    </row>
    <row r="3472" spans="31:32" x14ac:dyDescent="0.25">
      <c r="AE3472" s="29" t="str">
        <f t="shared" si="161"/>
        <v/>
      </c>
      <c r="AF3472" s="29" t="str">
        <f t="shared" si="162"/>
        <v/>
      </c>
    </row>
    <row r="3473" spans="31:32" x14ac:dyDescent="0.25">
      <c r="AE3473" s="29" t="str">
        <f t="shared" si="161"/>
        <v/>
      </c>
      <c r="AF3473" s="29" t="str">
        <f t="shared" si="162"/>
        <v/>
      </c>
    </row>
    <row r="3474" spans="31:32" x14ac:dyDescent="0.25">
      <c r="AE3474" s="29" t="str">
        <f t="shared" si="161"/>
        <v/>
      </c>
      <c r="AF3474" s="29" t="str">
        <f t="shared" si="162"/>
        <v/>
      </c>
    </row>
    <row r="3475" spans="31:32" x14ac:dyDescent="0.25">
      <c r="AE3475" s="29" t="str">
        <f t="shared" si="161"/>
        <v/>
      </c>
      <c r="AF3475" s="29" t="str">
        <f t="shared" si="162"/>
        <v/>
      </c>
    </row>
    <row r="3476" spans="31:32" x14ac:dyDescent="0.25">
      <c r="AE3476" s="29" t="str">
        <f t="shared" si="161"/>
        <v/>
      </c>
      <c r="AF3476" s="29" t="str">
        <f t="shared" si="162"/>
        <v/>
      </c>
    </row>
    <row r="3477" spans="31:32" x14ac:dyDescent="0.25">
      <c r="AE3477" s="29" t="str">
        <f t="shared" si="161"/>
        <v/>
      </c>
      <c r="AF3477" s="29" t="str">
        <f t="shared" si="162"/>
        <v/>
      </c>
    </row>
    <row r="3478" spans="31:32" x14ac:dyDescent="0.25">
      <c r="AE3478" s="29" t="str">
        <f t="shared" si="161"/>
        <v/>
      </c>
      <c r="AF3478" s="29" t="str">
        <f t="shared" si="162"/>
        <v/>
      </c>
    </row>
    <row r="3479" spans="31:32" x14ac:dyDescent="0.25">
      <c r="AE3479" s="29" t="str">
        <f t="shared" si="161"/>
        <v/>
      </c>
      <c r="AF3479" s="29" t="str">
        <f t="shared" si="162"/>
        <v/>
      </c>
    </row>
    <row r="3480" spans="31:32" x14ac:dyDescent="0.25">
      <c r="AE3480" s="29" t="str">
        <f t="shared" si="161"/>
        <v/>
      </c>
      <c r="AF3480" s="29" t="str">
        <f t="shared" si="162"/>
        <v/>
      </c>
    </row>
    <row r="3481" spans="31:32" x14ac:dyDescent="0.25">
      <c r="AE3481" s="29" t="str">
        <f t="shared" si="161"/>
        <v/>
      </c>
      <c r="AF3481" s="29" t="str">
        <f t="shared" si="162"/>
        <v/>
      </c>
    </row>
    <row r="3482" spans="31:32" x14ac:dyDescent="0.25">
      <c r="AE3482" s="29" t="str">
        <f t="shared" si="161"/>
        <v/>
      </c>
      <c r="AF3482" s="29" t="str">
        <f t="shared" si="162"/>
        <v/>
      </c>
    </row>
    <row r="3483" spans="31:32" x14ac:dyDescent="0.25">
      <c r="AE3483" s="29" t="str">
        <f t="shared" si="161"/>
        <v/>
      </c>
      <c r="AF3483" s="29" t="str">
        <f t="shared" si="162"/>
        <v/>
      </c>
    </row>
    <row r="3484" spans="31:32" x14ac:dyDescent="0.25">
      <c r="AE3484" s="29" t="str">
        <f t="shared" si="161"/>
        <v/>
      </c>
      <c r="AF3484" s="29" t="str">
        <f t="shared" si="162"/>
        <v/>
      </c>
    </row>
    <row r="3485" spans="31:32" x14ac:dyDescent="0.25">
      <c r="AE3485" s="29" t="str">
        <f t="shared" si="161"/>
        <v/>
      </c>
      <c r="AF3485" s="29" t="str">
        <f t="shared" si="162"/>
        <v/>
      </c>
    </row>
    <row r="3486" spans="31:32" x14ac:dyDescent="0.25">
      <c r="AE3486" s="29" t="str">
        <f t="shared" si="161"/>
        <v/>
      </c>
      <c r="AF3486" s="29" t="str">
        <f t="shared" si="162"/>
        <v/>
      </c>
    </row>
    <row r="3487" spans="31:32" x14ac:dyDescent="0.25">
      <c r="AE3487" s="29" t="str">
        <f t="shared" si="161"/>
        <v/>
      </c>
      <c r="AF3487" s="29" t="str">
        <f t="shared" si="162"/>
        <v/>
      </c>
    </row>
    <row r="3488" spans="31:32" x14ac:dyDescent="0.25">
      <c r="AE3488" s="29" t="str">
        <f t="shared" si="161"/>
        <v/>
      </c>
      <c r="AF3488" s="29" t="str">
        <f t="shared" si="162"/>
        <v/>
      </c>
    </row>
    <row r="3489" spans="31:32" x14ac:dyDescent="0.25">
      <c r="AE3489" s="29" t="str">
        <f t="shared" si="161"/>
        <v/>
      </c>
      <c r="AF3489" s="29" t="str">
        <f t="shared" si="162"/>
        <v/>
      </c>
    </row>
    <row r="3490" spans="31:32" x14ac:dyDescent="0.25">
      <c r="AE3490" s="29" t="str">
        <f t="shared" si="161"/>
        <v/>
      </c>
      <c r="AF3490" s="29" t="str">
        <f t="shared" si="162"/>
        <v/>
      </c>
    </row>
    <row r="3491" spans="31:32" x14ac:dyDescent="0.25">
      <c r="AE3491" s="29" t="str">
        <f t="shared" si="161"/>
        <v/>
      </c>
      <c r="AF3491" s="29" t="str">
        <f t="shared" si="162"/>
        <v/>
      </c>
    </row>
    <row r="3492" spans="31:32" x14ac:dyDescent="0.25">
      <c r="AE3492" s="29" t="str">
        <f t="shared" si="161"/>
        <v/>
      </c>
      <c r="AF3492" s="29" t="str">
        <f t="shared" si="162"/>
        <v/>
      </c>
    </row>
    <row r="3493" spans="31:32" x14ac:dyDescent="0.25">
      <c r="AE3493" s="29" t="str">
        <f t="shared" si="161"/>
        <v/>
      </c>
      <c r="AF3493" s="29" t="str">
        <f t="shared" si="162"/>
        <v/>
      </c>
    </row>
    <row r="3494" spans="31:32" x14ac:dyDescent="0.25">
      <c r="AE3494" s="29" t="str">
        <f t="shared" si="161"/>
        <v/>
      </c>
      <c r="AF3494" s="29" t="str">
        <f t="shared" si="162"/>
        <v/>
      </c>
    </row>
    <row r="3495" spans="31:32" x14ac:dyDescent="0.25">
      <c r="AE3495" s="29" t="str">
        <f t="shared" si="161"/>
        <v/>
      </c>
      <c r="AF3495" s="29" t="str">
        <f t="shared" si="162"/>
        <v/>
      </c>
    </row>
    <row r="3496" spans="31:32" x14ac:dyDescent="0.25">
      <c r="AE3496" s="29" t="str">
        <f t="shared" si="161"/>
        <v/>
      </c>
      <c r="AF3496" s="29" t="str">
        <f t="shared" si="162"/>
        <v/>
      </c>
    </row>
    <row r="3497" spans="31:32" x14ac:dyDescent="0.25">
      <c r="AE3497" s="29" t="str">
        <f t="shared" si="161"/>
        <v/>
      </c>
      <c r="AF3497" s="29" t="str">
        <f t="shared" si="162"/>
        <v/>
      </c>
    </row>
    <row r="3498" spans="31:32" x14ac:dyDescent="0.25">
      <c r="AE3498" s="29" t="str">
        <f t="shared" si="161"/>
        <v/>
      </c>
      <c r="AF3498" s="29" t="str">
        <f t="shared" si="162"/>
        <v/>
      </c>
    </row>
    <row r="3499" spans="31:32" x14ac:dyDescent="0.25">
      <c r="AE3499" s="29" t="str">
        <f t="shared" si="161"/>
        <v/>
      </c>
      <c r="AF3499" s="29" t="str">
        <f t="shared" si="162"/>
        <v/>
      </c>
    </row>
    <row r="3500" spans="31:32" x14ac:dyDescent="0.25">
      <c r="AE3500" s="29" t="str">
        <f t="shared" si="161"/>
        <v/>
      </c>
      <c r="AF3500" s="29" t="str">
        <f t="shared" si="162"/>
        <v/>
      </c>
    </row>
    <row r="3501" spans="31:32" x14ac:dyDescent="0.25">
      <c r="AE3501" s="29" t="str">
        <f t="shared" si="161"/>
        <v/>
      </c>
      <c r="AF3501" s="29" t="str">
        <f t="shared" si="162"/>
        <v/>
      </c>
    </row>
    <row r="3502" spans="31:32" x14ac:dyDescent="0.25">
      <c r="AE3502" s="29" t="str">
        <f t="shared" si="161"/>
        <v/>
      </c>
      <c r="AF3502" s="29" t="str">
        <f t="shared" si="162"/>
        <v/>
      </c>
    </row>
    <row r="3503" spans="31:32" x14ac:dyDescent="0.25">
      <c r="AE3503" s="29" t="str">
        <f t="shared" si="161"/>
        <v/>
      </c>
      <c r="AF3503" s="29" t="str">
        <f t="shared" si="162"/>
        <v/>
      </c>
    </row>
    <row r="3504" spans="31:32" x14ac:dyDescent="0.25">
      <c r="AE3504" s="29" t="str">
        <f t="shared" si="161"/>
        <v/>
      </c>
      <c r="AF3504" s="29" t="str">
        <f t="shared" si="162"/>
        <v/>
      </c>
    </row>
    <row r="3505" spans="31:32" x14ac:dyDescent="0.25">
      <c r="AE3505" s="29" t="str">
        <f t="shared" si="161"/>
        <v/>
      </c>
      <c r="AF3505" s="29" t="str">
        <f t="shared" si="162"/>
        <v/>
      </c>
    </row>
    <row r="3506" spans="31:32" x14ac:dyDescent="0.25">
      <c r="AE3506" s="29" t="str">
        <f t="shared" si="161"/>
        <v/>
      </c>
      <c r="AF3506" s="29" t="str">
        <f t="shared" si="162"/>
        <v/>
      </c>
    </row>
    <row r="3507" spans="31:32" x14ac:dyDescent="0.25">
      <c r="AE3507" s="29" t="str">
        <f t="shared" si="161"/>
        <v/>
      </c>
      <c r="AF3507" s="29" t="str">
        <f t="shared" si="162"/>
        <v/>
      </c>
    </row>
    <row r="3508" spans="31:32" x14ac:dyDescent="0.25">
      <c r="AE3508" s="29" t="str">
        <f t="shared" si="161"/>
        <v/>
      </c>
      <c r="AF3508" s="29" t="str">
        <f t="shared" si="162"/>
        <v/>
      </c>
    </row>
    <row r="3509" spans="31:32" x14ac:dyDescent="0.25">
      <c r="AE3509" s="29" t="str">
        <f t="shared" si="161"/>
        <v/>
      </c>
      <c r="AF3509" s="29" t="str">
        <f t="shared" si="162"/>
        <v/>
      </c>
    </row>
    <row r="3510" spans="31:32" x14ac:dyDescent="0.25">
      <c r="AE3510" s="29" t="str">
        <f t="shared" si="161"/>
        <v/>
      </c>
      <c r="AF3510" s="29" t="str">
        <f t="shared" si="162"/>
        <v/>
      </c>
    </row>
    <row r="3511" spans="31:32" x14ac:dyDescent="0.25">
      <c r="AE3511" s="29" t="str">
        <f t="shared" si="161"/>
        <v/>
      </c>
      <c r="AF3511" s="29" t="str">
        <f t="shared" si="162"/>
        <v/>
      </c>
    </row>
    <row r="3512" spans="31:32" x14ac:dyDescent="0.25">
      <c r="AE3512" s="29" t="str">
        <f t="shared" si="161"/>
        <v/>
      </c>
      <c r="AF3512" s="29" t="str">
        <f t="shared" si="162"/>
        <v/>
      </c>
    </row>
    <row r="3513" spans="31:32" x14ac:dyDescent="0.25">
      <c r="AE3513" s="29" t="str">
        <f t="shared" si="161"/>
        <v/>
      </c>
      <c r="AF3513" s="29" t="str">
        <f t="shared" si="162"/>
        <v/>
      </c>
    </row>
    <row r="3514" spans="31:32" x14ac:dyDescent="0.25">
      <c r="AE3514" s="29" t="str">
        <f t="shared" si="161"/>
        <v/>
      </c>
      <c r="AF3514" s="29" t="str">
        <f t="shared" si="162"/>
        <v/>
      </c>
    </row>
    <row r="3515" spans="31:32" x14ac:dyDescent="0.25">
      <c r="AE3515" s="29" t="str">
        <f t="shared" si="161"/>
        <v/>
      </c>
      <c r="AF3515" s="29" t="str">
        <f t="shared" si="162"/>
        <v/>
      </c>
    </row>
    <row r="3516" spans="31:32" x14ac:dyDescent="0.25">
      <c r="AE3516" s="29" t="str">
        <f t="shared" si="161"/>
        <v/>
      </c>
      <c r="AF3516" s="29" t="str">
        <f t="shared" si="162"/>
        <v/>
      </c>
    </row>
    <row r="3517" spans="31:32" x14ac:dyDescent="0.25">
      <c r="AE3517" s="29" t="str">
        <f t="shared" si="161"/>
        <v/>
      </c>
      <c r="AF3517" s="29" t="str">
        <f t="shared" si="162"/>
        <v/>
      </c>
    </row>
    <row r="3518" spans="31:32" x14ac:dyDescent="0.25">
      <c r="AE3518" s="29" t="str">
        <f t="shared" ref="AE3518:AE3581" si="163">IF(E3518 = "", "", YEAR(E3518))</f>
        <v/>
      </c>
      <c r="AF3518" s="29" t="str">
        <f t="shared" ref="AF3518:AF3581" si="164">IF(E3518 = "", "", MONTH(E3518))</f>
        <v/>
      </c>
    </row>
    <row r="3519" spans="31:32" x14ac:dyDescent="0.25">
      <c r="AE3519" s="29" t="str">
        <f t="shared" si="163"/>
        <v/>
      </c>
      <c r="AF3519" s="29" t="str">
        <f t="shared" si="164"/>
        <v/>
      </c>
    </row>
    <row r="3520" spans="31:32" x14ac:dyDescent="0.25">
      <c r="AE3520" s="29" t="str">
        <f t="shared" si="163"/>
        <v/>
      </c>
      <c r="AF3520" s="29" t="str">
        <f t="shared" si="164"/>
        <v/>
      </c>
    </row>
    <row r="3521" spans="31:32" x14ac:dyDescent="0.25">
      <c r="AE3521" s="29" t="str">
        <f t="shared" si="163"/>
        <v/>
      </c>
      <c r="AF3521" s="29" t="str">
        <f t="shared" si="164"/>
        <v/>
      </c>
    </row>
    <row r="3522" spans="31:32" x14ac:dyDescent="0.25">
      <c r="AE3522" s="29" t="str">
        <f t="shared" si="163"/>
        <v/>
      </c>
      <c r="AF3522" s="29" t="str">
        <f t="shared" si="164"/>
        <v/>
      </c>
    </row>
    <row r="3523" spans="31:32" x14ac:dyDescent="0.25">
      <c r="AE3523" s="29" t="str">
        <f t="shared" si="163"/>
        <v/>
      </c>
      <c r="AF3523" s="29" t="str">
        <f t="shared" si="164"/>
        <v/>
      </c>
    </row>
    <row r="3524" spans="31:32" x14ac:dyDescent="0.25">
      <c r="AE3524" s="29" t="str">
        <f t="shared" si="163"/>
        <v/>
      </c>
      <c r="AF3524" s="29" t="str">
        <f t="shared" si="164"/>
        <v/>
      </c>
    </row>
    <row r="3525" spans="31:32" x14ac:dyDescent="0.25">
      <c r="AE3525" s="29" t="str">
        <f t="shared" si="163"/>
        <v/>
      </c>
      <c r="AF3525" s="29" t="str">
        <f t="shared" si="164"/>
        <v/>
      </c>
    </row>
    <row r="3526" spans="31:32" x14ac:dyDescent="0.25">
      <c r="AE3526" s="29" t="str">
        <f t="shared" si="163"/>
        <v/>
      </c>
      <c r="AF3526" s="29" t="str">
        <f t="shared" si="164"/>
        <v/>
      </c>
    </row>
    <row r="3527" spans="31:32" x14ac:dyDescent="0.25">
      <c r="AE3527" s="29" t="str">
        <f t="shared" si="163"/>
        <v/>
      </c>
      <c r="AF3527" s="29" t="str">
        <f t="shared" si="164"/>
        <v/>
      </c>
    </row>
    <row r="3528" spans="31:32" x14ac:dyDescent="0.25">
      <c r="AE3528" s="29" t="str">
        <f t="shared" si="163"/>
        <v/>
      </c>
      <c r="AF3528" s="29" t="str">
        <f t="shared" si="164"/>
        <v/>
      </c>
    </row>
    <row r="3529" spans="31:32" x14ac:dyDescent="0.25">
      <c r="AE3529" s="29" t="str">
        <f t="shared" si="163"/>
        <v/>
      </c>
      <c r="AF3529" s="29" t="str">
        <f t="shared" si="164"/>
        <v/>
      </c>
    </row>
    <row r="3530" spans="31:32" x14ac:dyDescent="0.25">
      <c r="AE3530" s="29" t="str">
        <f t="shared" si="163"/>
        <v/>
      </c>
      <c r="AF3530" s="29" t="str">
        <f t="shared" si="164"/>
        <v/>
      </c>
    </row>
    <row r="3531" spans="31:32" x14ac:dyDescent="0.25">
      <c r="AE3531" s="29" t="str">
        <f t="shared" si="163"/>
        <v/>
      </c>
      <c r="AF3531" s="29" t="str">
        <f t="shared" si="164"/>
        <v/>
      </c>
    </row>
    <row r="3532" spans="31:32" x14ac:dyDescent="0.25">
      <c r="AE3532" s="29" t="str">
        <f t="shared" si="163"/>
        <v/>
      </c>
      <c r="AF3532" s="29" t="str">
        <f t="shared" si="164"/>
        <v/>
      </c>
    </row>
    <row r="3533" spans="31:32" x14ac:dyDescent="0.25">
      <c r="AE3533" s="29" t="str">
        <f t="shared" si="163"/>
        <v/>
      </c>
      <c r="AF3533" s="29" t="str">
        <f t="shared" si="164"/>
        <v/>
      </c>
    </row>
    <row r="3534" spans="31:32" x14ac:dyDescent="0.25">
      <c r="AE3534" s="29" t="str">
        <f t="shared" si="163"/>
        <v/>
      </c>
      <c r="AF3534" s="29" t="str">
        <f t="shared" si="164"/>
        <v/>
      </c>
    </row>
    <row r="3535" spans="31:32" x14ac:dyDescent="0.25">
      <c r="AE3535" s="29" t="str">
        <f t="shared" si="163"/>
        <v/>
      </c>
      <c r="AF3535" s="29" t="str">
        <f t="shared" si="164"/>
        <v/>
      </c>
    </row>
    <row r="3536" spans="31:32" x14ac:dyDescent="0.25">
      <c r="AE3536" s="29" t="str">
        <f t="shared" si="163"/>
        <v/>
      </c>
      <c r="AF3536" s="29" t="str">
        <f t="shared" si="164"/>
        <v/>
      </c>
    </row>
    <row r="3537" spans="31:32" x14ac:dyDescent="0.25">
      <c r="AE3537" s="29" t="str">
        <f t="shared" si="163"/>
        <v/>
      </c>
      <c r="AF3537" s="29" t="str">
        <f t="shared" si="164"/>
        <v/>
      </c>
    </row>
    <row r="3538" spans="31:32" x14ac:dyDescent="0.25">
      <c r="AE3538" s="29" t="str">
        <f t="shared" si="163"/>
        <v/>
      </c>
      <c r="AF3538" s="29" t="str">
        <f t="shared" si="164"/>
        <v/>
      </c>
    </row>
    <row r="3539" spans="31:32" x14ac:dyDescent="0.25">
      <c r="AE3539" s="29" t="str">
        <f t="shared" si="163"/>
        <v/>
      </c>
      <c r="AF3539" s="29" t="str">
        <f t="shared" si="164"/>
        <v/>
      </c>
    </row>
    <row r="3540" spans="31:32" x14ac:dyDescent="0.25">
      <c r="AE3540" s="29" t="str">
        <f t="shared" si="163"/>
        <v/>
      </c>
      <c r="AF3540" s="29" t="str">
        <f t="shared" si="164"/>
        <v/>
      </c>
    </row>
    <row r="3541" spans="31:32" x14ac:dyDescent="0.25">
      <c r="AE3541" s="29" t="str">
        <f t="shared" si="163"/>
        <v/>
      </c>
      <c r="AF3541" s="29" t="str">
        <f t="shared" si="164"/>
        <v/>
      </c>
    </row>
    <row r="3542" spans="31:32" x14ac:dyDescent="0.25">
      <c r="AE3542" s="29" t="str">
        <f t="shared" si="163"/>
        <v/>
      </c>
      <c r="AF3542" s="29" t="str">
        <f t="shared" si="164"/>
        <v/>
      </c>
    </row>
    <row r="3543" spans="31:32" x14ac:dyDescent="0.25">
      <c r="AE3543" s="29" t="str">
        <f t="shared" si="163"/>
        <v/>
      </c>
      <c r="AF3543" s="29" t="str">
        <f t="shared" si="164"/>
        <v/>
      </c>
    </row>
    <row r="3544" spans="31:32" x14ac:dyDescent="0.25">
      <c r="AE3544" s="29" t="str">
        <f t="shared" si="163"/>
        <v/>
      </c>
      <c r="AF3544" s="29" t="str">
        <f t="shared" si="164"/>
        <v/>
      </c>
    </row>
    <row r="3545" spans="31:32" x14ac:dyDescent="0.25">
      <c r="AE3545" s="29" t="str">
        <f t="shared" si="163"/>
        <v/>
      </c>
      <c r="AF3545" s="29" t="str">
        <f t="shared" si="164"/>
        <v/>
      </c>
    </row>
    <row r="3546" spans="31:32" x14ac:dyDescent="0.25">
      <c r="AE3546" s="29" t="str">
        <f t="shared" si="163"/>
        <v/>
      </c>
      <c r="AF3546" s="29" t="str">
        <f t="shared" si="164"/>
        <v/>
      </c>
    </row>
    <row r="3547" spans="31:32" x14ac:dyDescent="0.25">
      <c r="AE3547" s="29" t="str">
        <f t="shared" si="163"/>
        <v/>
      </c>
      <c r="AF3547" s="29" t="str">
        <f t="shared" si="164"/>
        <v/>
      </c>
    </row>
    <row r="3548" spans="31:32" x14ac:dyDescent="0.25">
      <c r="AE3548" s="29" t="str">
        <f t="shared" si="163"/>
        <v/>
      </c>
      <c r="AF3548" s="29" t="str">
        <f t="shared" si="164"/>
        <v/>
      </c>
    </row>
    <row r="3549" spans="31:32" x14ac:dyDescent="0.25">
      <c r="AE3549" s="29" t="str">
        <f t="shared" si="163"/>
        <v/>
      </c>
      <c r="AF3549" s="29" t="str">
        <f t="shared" si="164"/>
        <v/>
      </c>
    </row>
    <row r="3550" spans="31:32" x14ac:dyDescent="0.25">
      <c r="AE3550" s="29" t="str">
        <f t="shared" si="163"/>
        <v/>
      </c>
      <c r="AF3550" s="29" t="str">
        <f t="shared" si="164"/>
        <v/>
      </c>
    </row>
    <row r="3551" spans="31:32" x14ac:dyDescent="0.25">
      <c r="AE3551" s="29" t="str">
        <f t="shared" si="163"/>
        <v/>
      </c>
      <c r="AF3551" s="29" t="str">
        <f t="shared" si="164"/>
        <v/>
      </c>
    </row>
    <row r="3552" spans="31:32" x14ac:dyDescent="0.25">
      <c r="AE3552" s="29" t="str">
        <f t="shared" si="163"/>
        <v/>
      </c>
      <c r="AF3552" s="29" t="str">
        <f t="shared" si="164"/>
        <v/>
      </c>
    </row>
    <row r="3553" spans="31:32" x14ac:dyDescent="0.25">
      <c r="AE3553" s="29" t="str">
        <f t="shared" si="163"/>
        <v/>
      </c>
      <c r="AF3553" s="29" t="str">
        <f t="shared" si="164"/>
        <v/>
      </c>
    </row>
    <row r="3554" spans="31:32" x14ac:dyDescent="0.25">
      <c r="AE3554" s="29" t="str">
        <f t="shared" si="163"/>
        <v/>
      </c>
      <c r="AF3554" s="29" t="str">
        <f t="shared" si="164"/>
        <v/>
      </c>
    </row>
    <row r="3555" spans="31:32" x14ac:dyDescent="0.25">
      <c r="AE3555" s="29" t="str">
        <f t="shared" si="163"/>
        <v/>
      </c>
      <c r="AF3555" s="29" t="str">
        <f t="shared" si="164"/>
        <v/>
      </c>
    </row>
    <row r="3556" spans="31:32" x14ac:dyDescent="0.25">
      <c r="AE3556" s="29" t="str">
        <f t="shared" si="163"/>
        <v/>
      </c>
      <c r="AF3556" s="29" t="str">
        <f t="shared" si="164"/>
        <v/>
      </c>
    </row>
    <row r="3557" spans="31:32" x14ac:dyDescent="0.25">
      <c r="AE3557" s="29" t="str">
        <f t="shared" si="163"/>
        <v/>
      </c>
      <c r="AF3557" s="29" t="str">
        <f t="shared" si="164"/>
        <v/>
      </c>
    </row>
    <row r="3558" spans="31:32" x14ac:dyDescent="0.25">
      <c r="AE3558" s="29" t="str">
        <f t="shared" si="163"/>
        <v/>
      </c>
      <c r="AF3558" s="29" t="str">
        <f t="shared" si="164"/>
        <v/>
      </c>
    </row>
    <row r="3559" spans="31:32" x14ac:dyDescent="0.25">
      <c r="AE3559" s="29" t="str">
        <f t="shared" si="163"/>
        <v/>
      </c>
      <c r="AF3559" s="29" t="str">
        <f t="shared" si="164"/>
        <v/>
      </c>
    </row>
    <row r="3560" spans="31:32" x14ac:dyDescent="0.25">
      <c r="AE3560" s="29" t="str">
        <f t="shared" si="163"/>
        <v/>
      </c>
      <c r="AF3560" s="29" t="str">
        <f t="shared" si="164"/>
        <v/>
      </c>
    </row>
    <row r="3561" spans="31:32" x14ac:dyDescent="0.25">
      <c r="AE3561" s="29" t="str">
        <f t="shared" si="163"/>
        <v/>
      </c>
      <c r="AF3561" s="29" t="str">
        <f t="shared" si="164"/>
        <v/>
      </c>
    </row>
    <row r="3562" spans="31:32" x14ac:dyDescent="0.25">
      <c r="AE3562" s="29" t="str">
        <f t="shared" si="163"/>
        <v/>
      </c>
      <c r="AF3562" s="29" t="str">
        <f t="shared" si="164"/>
        <v/>
      </c>
    </row>
    <row r="3563" spans="31:32" x14ac:dyDescent="0.25">
      <c r="AE3563" s="29" t="str">
        <f t="shared" si="163"/>
        <v/>
      </c>
      <c r="AF3563" s="29" t="str">
        <f t="shared" si="164"/>
        <v/>
      </c>
    </row>
    <row r="3564" spans="31:32" x14ac:dyDescent="0.25">
      <c r="AE3564" s="29" t="str">
        <f t="shared" si="163"/>
        <v/>
      </c>
      <c r="AF3564" s="29" t="str">
        <f t="shared" si="164"/>
        <v/>
      </c>
    </row>
    <row r="3565" spans="31:32" x14ac:dyDescent="0.25">
      <c r="AE3565" s="29" t="str">
        <f t="shared" si="163"/>
        <v/>
      </c>
      <c r="AF3565" s="29" t="str">
        <f t="shared" si="164"/>
        <v/>
      </c>
    </row>
    <row r="3566" spans="31:32" x14ac:dyDescent="0.25">
      <c r="AE3566" s="29" t="str">
        <f t="shared" si="163"/>
        <v/>
      </c>
      <c r="AF3566" s="29" t="str">
        <f t="shared" si="164"/>
        <v/>
      </c>
    </row>
    <row r="3567" spans="31:32" x14ac:dyDescent="0.25">
      <c r="AE3567" s="29" t="str">
        <f t="shared" si="163"/>
        <v/>
      </c>
      <c r="AF3567" s="29" t="str">
        <f t="shared" si="164"/>
        <v/>
      </c>
    </row>
    <row r="3568" spans="31:32" x14ac:dyDescent="0.25">
      <c r="AE3568" s="29" t="str">
        <f t="shared" si="163"/>
        <v/>
      </c>
      <c r="AF3568" s="29" t="str">
        <f t="shared" si="164"/>
        <v/>
      </c>
    </row>
    <row r="3569" spans="31:32" x14ac:dyDescent="0.25">
      <c r="AE3569" s="29" t="str">
        <f t="shared" si="163"/>
        <v/>
      </c>
      <c r="AF3569" s="29" t="str">
        <f t="shared" si="164"/>
        <v/>
      </c>
    </row>
    <row r="3570" spans="31:32" x14ac:dyDescent="0.25">
      <c r="AE3570" s="29" t="str">
        <f t="shared" si="163"/>
        <v/>
      </c>
      <c r="AF3570" s="29" t="str">
        <f t="shared" si="164"/>
        <v/>
      </c>
    </row>
    <row r="3571" spans="31:32" x14ac:dyDescent="0.25">
      <c r="AE3571" s="29" t="str">
        <f t="shared" si="163"/>
        <v/>
      </c>
      <c r="AF3571" s="29" t="str">
        <f t="shared" si="164"/>
        <v/>
      </c>
    </row>
    <row r="3572" spans="31:32" x14ac:dyDescent="0.25">
      <c r="AE3572" s="29" t="str">
        <f t="shared" si="163"/>
        <v/>
      </c>
      <c r="AF3572" s="29" t="str">
        <f t="shared" si="164"/>
        <v/>
      </c>
    </row>
    <row r="3573" spans="31:32" x14ac:dyDescent="0.25">
      <c r="AE3573" s="29" t="str">
        <f t="shared" si="163"/>
        <v/>
      </c>
      <c r="AF3573" s="29" t="str">
        <f t="shared" si="164"/>
        <v/>
      </c>
    </row>
    <row r="3574" spans="31:32" x14ac:dyDescent="0.25">
      <c r="AE3574" s="29" t="str">
        <f t="shared" si="163"/>
        <v/>
      </c>
      <c r="AF3574" s="29" t="str">
        <f t="shared" si="164"/>
        <v/>
      </c>
    </row>
    <row r="3575" spans="31:32" x14ac:dyDescent="0.25">
      <c r="AE3575" s="29" t="str">
        <f t="shared" si="163"/>
        <v/>
      </c>
      <c r="AF3575" s="29" t="str">
        <f t="shared" si="164"/>
        <v/>
      </c>
    </row>
    <row r="3576" spans="31:32" x14ac:dyDescent="0.25">
      <c r="AE3576" s="29" t="str">
        <f t="shared" si="163"/>
        <v/>
      </c>
      <c r="AF3576" s="29" t="str">
        <f t="shared" si="164"/>
        <v/>
      </c>
    </row>
    <row r="3577" spans="31:32" x14ac:dyDescent="0.25">
      <c r="AE3577" s="29" t="str">
        <f t="shared" si="163"/>
        <v/>
      </c>
      <c r="AF3577" s="29" t="str">
        <f t="shared" si="164"/>
        <v/>
      </c>
    </row>
    <row r="3578" spans="31:32" x14ac:dyDescent="0.25">
      <c r="AE3578" s="29" t="str">
        <f t="shared" si="163"/>
        <v/>
      </c>
      <c r="AF3578" s="29" t="str">
        <f t="shared" si="164"/>
        <v/>
      </c>
    </row>
    <row r="3579" spans="31:32" x14ac:dyDescent="0.25">
      <c r="AE3579" s="29" t="str">
        <f t="shared" si="163"/>
        <v/>
      </c>
      <c r="AF3579" s="29" t="str">
        <f t="shared" si="164"/>
        <v/>
      </c>
    </row>
    <row r="3580" spans="31:32" x14ac:dyDescent="0.25">
      <c r="AE3580" s="29" t="str">
        <f t="shared" si="163"/>
        <v/>
      </c>
      <c r="AF3580" s="29" t="str">
        <f t="shared" si="164"/>
        <v/>
      </c>
    </row>
    <row r="3581" spans="31:32" x14ac:dyDescent="0.25">
      <c r="AE3581" s="29" t="str">
        <f t="shared" si="163"/>
        <v/>
      </c>
      <c r="AF3581" s="29" t="str">
        <f t="shared" si="164"/>
        <v/>
      </c>
    </row>
    <row r="3582" spans="31:32" x14ac:dyDescent="0.25">
      <c r="AE3582" s="29" t="str">
        <f t="shared" ref="AE3582:AE3645" si="165">IF(E3582 = "", "", YEAR(E3582))</f>
        <v/>
      </c>
      <c r="AF3582" s="29" t="str">
        <f t="shared" ref="AF3582:AF3645" si="166">IF(E3582 = "", "", MONTH(E3582))</f>
        <v/>
      </c>
    </row>
    <row r="3583" spans="31:32" x14ac:dyDescent="0.25">
      <c r="AE3583" s="29" t="str">
        <f t="shared" si="165"/>
        <v/>
      </c>
      <c r="AF3583" s="29" t="str">
        <f t="shared" si="166"/>
        <v/>
      </c>
    </row>
    <row r="3584" spans="31:32" x14ac:dyDescent="0.25">
      <c r="AE3584" s="29" t="str">
        <f t="shared" si="165"/>
        <v/>
      </c>
      <c r="AF3584" s="29" t="str">
        <f t="shared" si="166"/>
        <v/>
      </c>
    </row>
    <row r="3585" spans="31:32" x14ac:dyDescent="0.25">
      <c r="AE3585" s="29" t="str">
        <f t="shared" si="165"/>
        <v/>
      </c>
      <c r="AF3585" s="29" t="str">
        <f t="shared" si="166"/>
        <v/>
      </c>
    </row>
    <row r="3586" spans="31:32" x14ac:dyDescent="0.25">
      <c r="AE3586" s="29" t="str">
        <f t="shared" si="165"/>
        <v/>
      </c>
      <c r="AF3586" s="29" t="str">
        <f t="shared" si="166"/>
        <v/>
      </c>
    </row>
    <row r="3587" spans="31:32" x14ac:dyDescent="0.25">
      <c r="AE3587" s="29" t="str">
        <f t="shared" si="165"/>
        <v/>
      </c>
      <c r="AF3587" s="29" t="str">
        <f t="shared" si="166"/>
        <v/>
      </c>
    </row>
    <row r="3588" spans="31:32" x14ac:dyDescent="0.25">
      <c r="AE3588" s="29" t="str">
        <f t="shared" si="165"/>
        <v/>
      </c>
      <c r="AF3588" s="29" t="str">
        <f t="shared" si="166"/>
        <v/>
      </c>
    </row>
    <row r="3589" spans="31:32" x14ac:dyDescent="0.25">
      <c r="AE3589" s="29" t="str">
        <f t="shared" si="165"/>
        <v/>
      </c>
      <c r="AF3589" s="29" t="str">
        <f t="shared" si="166"/>
        <v/>
      </c>
    </row>
    <row r="3590" spans="31:32" x14ac:dyDescent="0.25">
      <c r="AE3590" s="29" t="str">
        <f t="shared" si="165"/>
        <v/>
      </c>
      <c r="AF3590" s="29" t="str">
        <f t="shared" si="166"/>
        <v/>
      </c>
    </row>
    <row r="3591" spans="31:32" x14ac:dyDescent="0.25">
      <c r="AE3591" s="29" t="str">
        <f t="shared" si="165"/>
        <v/>
      </c>
      <c r="AF3591" s="29" t="str">
        <f t="shared" si="166"/>
        <v/>
      </c>
    </row>
    <row r="3592" spans="31:32" x14ac:dyDescent="0.25">
      <c r="AE3592" s="29" t="str">
        <f t="shared" si="165"/>
        <v/>
      </c>
      <c r="AF3592" s="29" t="str">
        <f t="shared" si="166"/>
        <v/>
      </c>
    </row>
    <row r="3593" spans="31:32" x14ac:dyDescent="0.25">
      <c r="AE3593" s="29" t="str">
        <f t="shared" si="165"/>
        <v/>
      </c>
      <c r="AF3593" s="29" t="str">
        <f t="shared" si="166"/>
        <v/>
      </c>
    </row>
    <row r="3594" spans="31:32" x14ac:dyDescent="0.25">
      <c r="AE3594" s="29" t="str">
        <f t="shared" si="165"/>
        <v/>
      </c>
      <c r="AF3594" s="29" t="str">
        <f t="shared" si="166"/>
        <v/>
      </c>
    </row>
    <row r="3595" spans="31:32" x14ac:dyDescent="0.25">
      <c r="AE3595" s="29" t="str">
        <f t="shared" si="165"/>
        <v/>
      </c>
      <c r="AF3595" s="29" t="str">
        <f t="shared" si="166"/>
        <v/>
      </c>
    </row>
    <row r="3596" spans="31:32" x14ac:dyDescent="0.25">
      <c r="AE3596" s="29" t="str">
        <f t="shared" si="165"/>
        <v/>
      </c>
      <c r="AF3596" s="29" t="str">
        <f t="shared" si="166"/>
        <v/>
      </c>
    </row>
    <row r="3597" spans="31:32" x14ac:dyDescent="0.25">
      <c r="AE3597" s="29" t="str">
        <f t="shared" si="165"/>
        <v/>
      </c>
      <c r="AF3597" s="29" t="str">
        <f t="shared" si="166"/>
        <v/>
      </c>
    </row>
    <row r="3598" spans="31:32" x14ac:dyDescent="0.25">
      <c r="AE3598" s="29" t="str">
        <f t="shared" si="165"/>
        <v/>
      </c>
      <c r="AF3598" s="29" t="str">
        <f t="shared" si="166"/>
        <v/>
      </c>
    </row>
    <row r="3599" spans="31:32" x14ac:dyDescent="0.25">
      <c r="AE3599" s="29" t="str">
        <f t="shared" si="165"/>
        <v/>
      </c>
      <c r="AF3599" s="29" t="str">
        <f t="shared" si="166"/>
        <v/>
      </c>
    </row>
    <row r="3600" spans="31:32" x14ac:dyDescent="0.25">
      <c r="AE3600" s="29" t="str">
        <f t="shared" si="165"/>
        <v/>
      </c>
      <c r="AF3600" s="29" t="str">
        <f t="shared" si="166"/>
        <v/>
      </c>
    </row>
    <row r="3601" spans="31:32" x14ac:dyDescent="0.25">
      <c r="AE3601" s="29" t="str">
        <f t="shared" si="165"/>
        <v/>
      </c>
      <c r="AF3601" s="29" t="str">
        <f t="shared" si="166"/>
        <v/>
      </c>
    </row>
    <row r="3602" spans="31:32" x14ac:dyDescent="0.25">
      <c r="AE3602" s="29" t="str">
        <f t="shared" si="165"/>
        <v/>
      </c>
      <c r="AF3602" s="29" t="str">
        <f t="shared" si="166"/>
        <v/>
      </c>
    </row>
    <row r="3603" spans="31:32" x14ac:dyDescent="0.25">
      <c r="AE3603" s="29" t="str">
        <f t="shared" si="165"/>
        <v/>
      </c>
      <c r="AF3603" s="29" t="str">
        <f t="shared" si="166"/>
        <v/>
      </c>
    </row>
    <row r="3604" spans="31:32" x14ac:dyDescent="0.25">
      <c r="AE3604" s="29" t="str">
        <f t="shared" si="165"/>
        <v/>
      </c>
      <c r="AF3604" s="29" t="str">
        <f t="shared" si="166"/>
        <v/>
      </c>
    </row>
    <row r="3605" spans="31:32" x14ac:dyDescent="0.25">
      <c r="AE3605" s="29" t="str">
        <f t="shared" si="165"/>
        <v/>
      </c>
      <c r="AF3605" s="29" t="str">
        <f t="shared" si="166"/>
        <v/>
      </c>
    </row>
    <row r="3606" spans="31:32" x14ac:dyDescent="0.25">
      <c r="AE3606" s="29" t="str">
        <f t="shared" si="165"/>
        <v/>
      </c>
      <c r="AF3606" s="29" t="str">
        <f t="shared" si="166"/>
        <v/>
      </c>
    </row>
    <row r="3607" spans="31:32" x14ac:dyDescent="0.25">
      <c r="AE3607" s="29" t="str">
        <f t="shared" si="165"/>
        <v/>
      </c>
      <c r="AF3607" s="29" t="str">
        <f t="shared" si="166"/>
        <v/>
      </c>
    </row>
    <row r="3608" spans="31:32" x14ac:dyDescent="0.25">
      <c r="AE3608" s="29" t="str">
        <f t="shared" si="165"/>
        <v/>
      </c>
      <c r="AF3608" s="29" t="str">
        <f t="shared" si="166"/>
        <v/>
      </c>
    </row>
    <row r="3609" spans="31:32" x14ac:dyDescent="0.25">
      <c r="AE3609" s="29" t="str">
        <f t="shared" si="165"/>
        <v/>
      </c>
      <c r="AF3609" s="29" t="str">
        <f t="shared" si="166"/>
        <v/>
      </c>
    </row>
    <row r="3610" spans="31:32" x14ac:dyDescent="0.25">
      <c r="AE3610" s="29" t="str">
        <f t="shared" si="165"/>
        <v/>
      </c>
      <c r="AF3610" s="29" t="str">
        <f t="shared" si="166"/>
        <v/>
      </c>
    </row>
    <row r="3611" spans="31:32" x14ac:dyDescent="0.25">
      <c r="AE3611" s="29" t="str">
        <f t="shared" si="165"/>
        <v/>
      </c>
      <c r="AF3611" s="29" t="str">
        <f t="shared" si="166"/>
        <v/>
      </c>
    </row>
    <row r="3612" spans="31:32" x14ac:dyDescent="0.25">
      <c r="AE3612" s="29" t="str">
        <f t="shared" si="165"/>
        <v/>
      </c>
      <c r="AF3612" s="29" t="str">
        <f t="shared" si="166"/>
        <v/>
      </c>
    </row>
    <row r="3613" spans="31:32" x14ac:dyDescent="0.25">
      <c r="AE3613" s="29" t="str">
        <f t="shared" si="165"/>
        <v/>
      </c>
      <c r="AF3613" s="29" t="str">
        <f t="shared" si="166"/>
        <v/>
      </c>
    </row>
    <row r="3614" spans="31:32" x14ac:dyDescent="0.25">
      <c r="AE3614" s="29" t="str">
        <f t="shared" si="165"/>
        <v/>
      </c>
      <c r="AF3614" s="29" t="str">
        <f t="shared" si="166"/>
        <v/>
      </c>
    </row>
    <row r="3615" spans="31:32" x14ac:dyDescent="0.25">
      <c r="AE3615" s="29" t="str">
        <f t="shared" si="165"/>
        <v/>
      </c>
      <c r="AF3615" s="29" t="str">
        <f t="shared" si="166"/>
        <v/>
      </c>
    </row>
    <row r="3616" spans="31:32" x14ac:dyDescent="0.25">
      <c r="AE3616" s="29" t="str">
        <f t="shared" si="165"/>
        <v/>
      </c>
      <c r="AF3616" s="29" t="str">
        <f t="shared" si="166"/>
        <v/>
      </c>
    </row>
    <row r="3617" spans="31:32" x14ac:dyDescent="0.25">
      <c r="AE3617" s="29" t="str">
        <f t="shared" si="165"/>
        <v/>
      </c>
      <c r="AF3617" s="29" t="str">
        <f t="shared" si="166"/>
        <v/>
      </c>
    </row>
    <row r="3618" spans="31:32" x14ac:dyDescent="0.25">
      <c r="AE3618" s="29" t="str">
        <f t="shared" si="165"/>
        <v/>
      </c>
      <c r="AF3618" s="29" t="str">
        <f t="shared" si="166"/>
        <v/>
      </c>
    </row>
    <row r="3619" spans="31:32" x14ac:dyDescent="0.25">
      <c r="AE3619" s="29" t="str">
        <f t="shared" si="165"/>
        <v/>
      </c>
      <c r="AF3619" s="29" t="str">
        <f t="shared" si="166"/>
        <v/>
      </c>
    </row>
    <row r="3620" spans="31:32" x14ac:dyDescent="0.25">
      <c r="AE3620" s="29" t="str">
        <f t="shared" si="165"/>
        <v/>
      </c>
      <c r="AF3620" s="29" t="str">
        <f t="shared" si="166"/>
        <v/>
      </c>
    </row>
    <row r="3621" spans="31:32" x14ac:dyDescent="0.25">
      <c r="AE3621" s="29" t="str">
        <f t="shared" si="165"/>
        <v/>
      </c>
      <c r="AF3621" s="29" t="str">
        <f t="shared" si="166"/>
        <v/>
      </c>
    </row>
    <row r="3622" spans="31:32" x14ac:dyDescent="0.25">
      <c r="AE3622" s="29" t="str">
        <f t="shared" si="165"/>
        <v/>
      </c>
      <c r="AF3622" s="29" t="str">
        <f t="shared" si="166"/>
        <v/>
      </c>
    </row>
    <row r="3623" spans="31:32" x14ac:dyDescent="0.25">
      <c r="AE3623" s="29" t="str">
        <f t="shared" si="165"/>
        <v/>
      </c>
      <c r="AF3623" s="29" t="str">
        <f t="shared" si="166"/>
        <v/>
      </c>
    </row>
    <row r="3624" spans="31:32" x14ac:dyDescent="0.25">
      <c r="AE3624" s="29" t="str">
        <f t="shared" si="165"/>
        <v/>
      </c>
      <c r="AF3624" s="29" t="str">
        <f t="shared" si="166"/>
        <v/>
      </c>
    </row>
    <row r="3625" spans="31:32" x14ac:dyDescent="0.25">
      <c r="AE3625" s="29" t="str">
        <f t="shared" si="165"/>
        <v/>
      </c>
      <c r="AF3625" s="29" t="str">
        <f t="shared" si="166"/>
        <v/>
      </c>
    </row>
    <row r="3626" spans="31:32" x14ac:dyDescent="0.25">
      <c r="AE3626" s="29" t="str">
        <f t="shared" si="165"/>
        <v/>
      </c>
      <c r="AF3626" s="29" t="str">
        <f t="shared" si="166"/>
        <v/>
      </c>
    </row>
    <row r="3627" spans="31:32" x14ac:dyDescent="0.25">
      <c r="AE3627" s="29" t="str">
        <f t="shared" si="165"/>
        <v/>
      </c>
      <c r="AF3627" s="29" t="str">
        <f t="shared" si="166"/>
        <v/>
      </c>
    </row>
    <row r="3628" spans="31:32" x14ac:dyDescent="0.25">
      <c r="AE3628" s="29" t="str">
        <f t="shared" si="165"/>
        <v/>
      </c>
      <c r="AF3628" s="29" t="str">
        <f t="shared" si="166"/>
        <v/>
      </c>
    </row>
    <row r="3629" spans="31:32" x14ac:dyDescent="0.25">
      <c r="AE3629" s="29" t="str">
        <f t="shared" si="165"/>
        <v/>
      </c>
      <c r="AF3629" s="29" t="str">
        <f t="shared" si="166"/>
        <v/>
      </c>
    </row>
    <row r="3630" spans="31:32" x14ac:dyDescent="0.25">
      <c r="AE3630" s="29" t="str">
        <f t="shared" si="165"/>
        <v/>
      </c>
      <c r="AF3630" s="29" t="str">
        <f t="shared" si="166"/>
        <v/>
      </c>
    </row>
    <row r="3631" spans="31:32" x14ac:dyDescent="0.25">
      <c r="AE3631" s="29" t="str">
        <f t="shared" si="165"/>
        <v/>
      </c>
      <c r="AF3631" s="29" t="str">
        <f t="shared" si="166"/>
        <v/>
      </c>
    </row>
    <row r="3632" spans="31:32" x14ac:dyDescent="0.25">
      <c r="AE3632" s="29" t="str">
        <f t="shared" si="165"/>
        <v/>
      </c>
      <c r="AF3632" s="29" t="str">
        <f t="shared" si="166"/>
        <v/>
      </c>
    </row>
    <row r="3633" spans="31:32" x14ac:dyDescent="0.25">
      <c r="AE3633" s="29" t="str">
        <f t="shared" si="165"/>
        <v/>
      </c>
      <c r="AF3633" s="29" t="str">
        <f t="shared" si="166"/>
        <v/>
      </c>
    </row>
    <row r="3634" spans="31:32" x14ac:dyDescent="0.25">
      <c r="AE3634" s="29" t="str">
        <f t="shared" si="165"/>
        <v/>
      </c>
      <c r="AF3634" s="29" t="str">
        <f t="shared" si="166"/>
        <v/>
      </c>
    </row>
    <row r="3635" spans="31:32" x14ac:dyDescent="0.25">
      <c r="AE3635" s="29" t="str">
        <f t="shared" si="165"/>
        <v/>
      </c>
      <c r="AF3635" s="29" t="str">
        <f t="shared" si="166"/>
        <v/>
      </c>
    </row>
    <row r="3636" spans="31:32" x14ac:dyDescent="0.25">
      <c r="AE3636" s="29" t="str">
        <f t="shared" si="165"/>
        <v/>
      </c>
      <c r="AF3636" s="29" t="str">
        <f t="shared" si="166"/>
        <v/>
      </c>
    </row>
    <row r="3637" spans="31:32" x14ac:dyDescent="0.25">
      <c r="AE3637" s="29" t="str">
        <f t="shared" si="165"/>
        <v/>
      </c>
      <c r="AF3637" s="29" t="str">
        <f t="shared" si="166"/>
        <v/>
      </c>
    </row>
    <row r="3638" spans="31:32" x14ac:dyDescent="0.25">
      <c r="AE3638" s="29" t="str">
        <f t="shared" si="165"/>
        <v/>
      </c>
      <c r="AF3638" s="29" t="str">
        <f t="shared" si="166"/>
        <v/>
      </c>
    </row>
    <row r="3639" spans="31:32" x14ac:dyDescent="0.25">
      <c r="AE3639" s="29" t="str">
        <f t="shared" si="165"/>
        <v/>
      </c>
      <c r="AF3639" s="29" t="str">
        <f t="shared" si="166"/>
        <v/>
      </c>
    </row>
    <row r="3640" spans="31:32" x14ac:dyDescent="0.25">
      <c r="AE3640" s="29" t="str">
        <f t="shared" si="165"/>
        <v/>
      </c>
      <c r="AF3640" s="29" t="str">
        <f t="shared" si="166"/>
        <v/>
      </c>
    </row>
    <row r="3641" spans="31:32" x14ac:dyDescent="0.25">
      <c r="AE3641" s="29" t="str">
        <f t="shared" si="165"/>
        <v/>
      </c>
      <c r="AF3641" s="29" t="str">
        <f t="shared" si="166"/>
        <v/>
      </c>
    </row>
    <row r="3642" spans="31:32" x14ac:dyDescent="0.25">
      <c r="AE3642" s="29" t="str">
        <f t="shared" si="165"/>
        <v/>
      </c>
      <c r="AF3642" s="29" t="str">
        <f t="shared" si="166"/>
        <v/>
      </c>
    </row>
    <row r="3643" spans="31:32" x14ac:dyDescent="0.25">
      <c r="AE3643" s="29" t="str">
        <f t="shared" si="165"/>
        <v/>
      </c>
      <c r="AF3643" s="29" t="str">
        <f t="shared" si="166"/>
        <v/>
      </c>
    </row>
    <row r="3644" spans="31:32" x14ac:dyDescent="0.25">
      <c r="AE3644" s="29" t="str">
        <f t="shared" si="165"/>
        <v/>
      </c>
      <c r="AF3644" s="29" t="str">
        <f t="shared" si="166"/>
        <v/>
      </c>
    </row>
    <row r="3645" spans="31:32" x14ac:dyDescent="0.25">
      <c r="AE3645" s="29" t="str">
        <f t="shared" si="165"/>
        <v/>
      </c>
      <c r="AF3645" s="29" t="str">
        <f t="shared" si="166"/>
        <v/>
      </c>
    </row>
    <row r="3646" spans="31:32" x14ac:dyDescent="0.25">
      <c r="AE3646" s="29" t="str">
        <f t="shared" ref="AE3646:AE3652" si="167">IF(E3646 = "", "", YEAR(E3646))</f>
        <v/>
      </c>
      <c r="AF3646" s="29" t="str">
        <f t="shared" ref="AF3646:AF3652" si="168">IF(E3646 = "", "", MONTH(E3646))</f>
        <v/>
      </c>
    </row>
    <row r="3647" spans="31:32" x14ac:dyDescent="0.25">
      <c r="AE3647" s="29" t="str">
        <f t="shared" si="167"/>
        <v/>
      </c>
      <c r="AF3647" s="29" t="str">
        <f t="shared" si="168"/>
        <v/>
      </c>
    </row>
    <row r="3648" spans="31:32" x14ac:dyDescent="0.25">
      <c r="AE3648" s="29" t="str">
        <f t="shared" si="167"/>
        <v/>
      </c>
      <c r="AF3648" s="29" t="str">
        <f t="shared" si="168"/>
        <v/>
      </c>
    </row>
    <row r="3649" spans="31:32" x14ac:dyDescent="0.25">
      <c r="AE3649" s="29" t="str">
        <f t="shared" si="167"/>
        <v/>
      </c>
      <c r="AF3649" s="29" t="str">
        <f t="shared" si="168"/>
        <v/>
      </c>
    </row>
    <row r="3650" spans="31:32" x14ac:dyDescent="0.25">
      <c r="AE3650" s="29" t="str">
        <f t="shared" si="167"/>
        <v/>
      </c>
      <c r="AF3650" s="29" t="str">
        <f t="shared" si="168"/>
        <v/>
      </c>
    </row>
    <row r="3651" spans="31:32" x14ac:dyDescent="0.25">
      <c r="AE3651" s="29" t="str">
        <f t="shared" si="167"/>
        <v/>
      </c>
      <c r="AF3651" s="29" t="str">
        <f t="shared" si="168"/>
        <v/>
      </c>
    </row>
    <row r="3652" spans="31:32" x14ac:dyDescent="0.25">
      <c r="AE3652" s="29" t="str">
        <f t="shared" si="167"/>
        <v/>
      </c>
      <c r="AF3652" s="29" t="str">
        <f t="shared" si="168"/>
        <v/>
      </c>
    </row>
  </sheetData>
  <autoFilter ref="A1:AE3652" xr:uid="{00000000-0001-0000-0000-000000000000}"/>
  <phoneticPr fontId="17" type="noConversion"/>
  <printOptions horizontalCentered="1"/>
  <pageMargins left="0.7" right="0.7" top="0.75" bottom="0.75" header="0.3" footer="0.3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 Property</vt:lpstr>
      <vt:lpstr>Multi Property</vt:lpstr>
      <vt:lpstr>Dynamic Data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 Paterson</cp:lastModifiedBy>
  <dcterms:created xsi:type="dcterms:W3CDTF">2024-06-17T16:09:56Z</dcterms:created>
  <dcterms:modified xsi:type="dcterms:W3CDTF">2025-01-16T16:27:06Z</dcterms:modified>
</cp:coreProperties>
</file>